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1.xml.rels" ContentType="application/vnd.openxmlformats-package.relationships+xml"/>
  <Override PartName="/xl/worksheets/_rels/sheet14.xml.rels" ContentType="application/vnd.openxmlformats-package.relationships+xml"/>
  <Override PartName="/xl/worksheets/_rels/sheet12.xml.rels" ContentType="application/vnd.openxmlformats-package.relationships+xml"/>
  <Override PartName="/xl/worksheets/_rels/sheet24.xml.rels" ContentType="application/vnd.openxmlformats-package.relationships+xml"/>
  <Override PartName="/xl/worksheets/_rels/sheet22.xml.rels" ContentType="application/vnd.openxmlformats-package.relationships+xml"/>
  <Override PartName="/xl/worksheets/_rels/sheet28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 lockWindows="false"/>
  <bookViews>
    <workbookView showHorizontalScroll="true" showVerticalScroll="true" showSheetTabs="true" xWindow="0" yWindow="0" windowWidth="16384" windowHeight="8192" tabRatio="500" firstSheet="0" activeTab="0"/>
  </bookViews>
  <sheets>
    <sheet name="Table of Contents" sheetId="1" state="visible" r:id="rId3"/>
    <sheet name="Scope" sheetId="2" state="visible" r:id="rId4"/>
    <sheet name="Assumptions" sheetId="3" state="visible" r:id="rId5"/>
    <sheet name="Summary" sheetId="4" state="visible" r:id="rId6"/>
    <sheet name="Mob_Estimate" sheetId="5" state="visible" r:id="rId7"/>
    <sheet name="Mob_Schedule" sheetId="6" state="hidden" r:id="rId8"/>
    <sheet name="Mob_Staffing" sheetId="7" state="hidden" r:id="rId9"/>
    <sheet name="Training" sheetId="8" state="hidden" r:id="rId10"/>
    <sheet name="ScopeSplit" sheetId="9" state="hidden" r:id="rId11"/>
    <sheet name="Mob_Backup" sheetId="10" state="hidden" r:id="rId12"/>
    <sheet name="O&amp;M_Estimate" sheetId="11" state="visible" r:id="rId13"/>
    <sheet name="Plant_Staff" sheetId="12" state="hidden" r:id="rId14"/>
    <sheet name="Labor_ Lookup" sheetId="13" state="hidden" r:id="rId15"/>
    <sheet name="O&amp;M Backup_Detail" sheetId="14" state="hidden" r:id="rId16"/>
    <sheet name="Plant Configuration" sheetId="15" state="hidden" r:id="rId17"/>
    <sheet name="Initial_Spares(7EA) " sheetId="16" state="hidden" r:id="rId18"/>
    <sheet name="Initial_Spares(7FA)" sheetId="17" state="hidden" r:id="rId19"/>
    <sheet name="Initial_Spares(W501)" sheetId="18" state="hidden" r:id="rId20"/>
    <sheet name="GT sched cost (LM6000)" sheetId="19" state="hidden" r:id="rId21"/>
    <sheet name="GT schd cost(7EA)" sheetId="20" state="hidden" r:id="rId22"/>
    <sheet name="GT schd cost(W501D5)" sheetId="21" state="hidden" r:id="rId23"/>
    <sheet name="rotation(W501D5)" sheetId="22" state="hidden" r:id="rId24"/>
    <sheet name="GTDB(W501D5)" sheetId="23" state="hidden" r:id="rId25"/>
    <sheet name="rotation(7EA)" sheetId="24" state="hidden" r:id="rId26"/>
    <sheet name="GTDB(7EA)" sheetId="25" state="hidden" r:id="rId27"/>
    <sheet name="Initial_Spares(6B)" sheetId="26" state="hidden" r:id="rId28"/>
    <sheet name="GT schd cost(6B)" sheetId="27" state="hidden" r:id="rId29"/>
    <sheet name="rotation(6B)" sheetId="28" state="hidden" r:id="rId30"/>
    <sheet name="GTDB(6B)" sheetId="29" state="hidden" r:id="rId31"/>
    <sheet name="GT schd cost(7FA)" sheetId="30" state="visible" r:id="rId32"/>
    <sheet name="rotation(7FA)" sheetId="31" state="hidden" r:id="rId33"/>
    <sheet name="GTDB(7FA)" sheetId="32" state="hidden" r:id="rId34"/>
  </sheets>
  <definedNames>
    <definedName function="false" hidden="false" localSheetId="28" name="_xlnm.Print_Area" vbProcedure="false">'GTDB(6B)'!$A$1:$G$44</definedName>
    <definedName function="false" hidden="false" localSheetId="24" name="_xlnm.Print_Area" vbProcedure="false">'GTDB(7EA)'!$A$1:$F$49</definedName>
    <definedName function="false" hidden="false" localSheetId="31" name="_xlnm.Print_Area" vbProcedure="false">'GTDB(7FA)'!$A$1:$F$49</definedName>
    <definedName function="false" hidden="false" localSheetId="22" name="_xlnm.Print_Area" vbProcedure="false">'GTDB(W501D5)'!$A$1:$F$50</definedName>
    <definedName function="false" hidden="false" localSheetId="25" name="_xlnm.Print_Area" vbProcedure="false">'Initial_Spares(6B)'!$A$1:$C$49</definedName>
    <definedName function="false" hidden="false" localSheetId="15" name="_xlnm.Print_Area" vbProcedure="false">'Initial_Spares(7EA) '!$A$1:$H$50</definedName>
    <definedName function="false" hidden="false" localSheetId="16" name="_xlnm.Print_Area" vbProcedure="false">'Initial_Spares(7FA)'!$A$1:$H$50</definedName>
    <definedName function="false" hidden="false" localSheetId="17" name="_xlnm.Print_Area" vbProcedure="false">'Initial_Spares(W501)'!$A$1:$H$49</definedName>
    <definedName function="false" hidden="false" localSheetId="12" name="_xlnm.Print_Area" vbProcedure="false">'Labor_ Lookup'!$B$1:$S$113</definedName>
    <definedName function="false" hidden="false" localSheetId="9" name="_xlnm.Print_Area" vbProcedure="false">Mob_Backup!$E$3:$K$310</definedName>
    <definedName function="false" hidden="false" localSheetId="4" name="_xlnm.Print_Area" vbProcedure="false">Mob_Estimate!$A$1:$D$48</definedName>
    <definedName function="false" hidden="false" localSheetId="5" name="_xlnm.Print_Area" vbProcedure="false">Mob_Schedule!$A$1:$X$55</definedName>
    <definedName function="false" hidden="false" localSheetId="13" name="_xlnm.Print_Area" vbProcedure="false">'O&amp;M Backup_Detail'!$A$7:$L$297</definedName>
    <definedName function="false" hidden="false" localSheetId="10" name="_xlnm.Print_Area" vbProcedure="false">'O&amp;M_Estimate'!$A$1:$H$58</definedName>
    <definedName function="false" hidden="false" localSheetId="14" name="_xlnm.Print_Area" vbProcedure="false">'Plant Configuration'!$B$1:$E$329</definedName>
    <definedName function="false" hidden="false" localSheetId="11" name="_xlnm.Print_Area" vbProcedure="false">Plant_Staff!$A$1:$M$177</definedName>
    <definedName function="false" hidden="false" localSheetId="11" name="_xlnm.Print_Titles" vbProcedure="false">Plant_Staff!$1:$2</definedName>
    <definedName function="false" hidden="false" localSheetId="27" name="_xlnm.Print_Area" vbProcedure="false">'rotation(6B)'!$A$3:$AA$58</definedName>
    <definedName function="false" hidden="false" localSheetId="23" name="_xlnm.Print_Area" vbProcedure="false">'rotation(7EA)'!$A$3:$AA$70</definedName>
    <definedName function="false" hidden="false" localSheetId="30" name="_xlnm.Print_Area" vbProcedure="false">'rotation(7FA)'!$A$3:$AA$70</definedName>
    <definedName function="false" hidden="false" localSheetId="21" name="_xlnm.Print_Area" vbProcedure="false">'rotation(W501D5)'!$A$3:$AA$92</definedName>
    <definedName function="false" hidden="false" localSheetId="1" name="_xlnm.Print_Area" vbProcedure="false">Scope!$A$1:$G$70</definedName>
    <definedName function="false" hidden="false" localSheetId="8" name="_xlnm.Print_Area" vbProcedure="false">ScopeSplit!$A$1:$F$122</definedName>
    <definedName function="false" hidden="false" localSheetId="3" name="_xlnm.Print_Area" vbProcedure="false">Summary!$A$1:$I$56</definedName>
    <definedName function="false" hidden="false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Labor_Salary" vbProcedure="false">'Labor_ Lookup'!$B$4:$AA$44</definedName>
    <definedName function="false" hidden="false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lant_Configuration" vbProcedure="false">'Plant Configuration'!$B$5:$P$337</definedName>
    <definedName function="false" hidden="false" name="Project_Name" vbProcedure="false">"Project_Name"</definedName>
    <definedName function="false" hidden="false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" name="ACwvu_jjj_" vbProcedure="false">#REF!</definedName>
    <definedName function="false" hidden="false" localSheetId="3" name="Swvu_jjj_" vbProcedure="false">#REF!</definedName>
    <definedName function="false" hidden="false" localSheetId="3" name="wvu_jjj_" vbProcedure="false">{TRUE,TRUE,-1.25,-15.5,484.5,276.75,FALSE,TRUE,TRUE,TRUE,0,1,#N/A,30,#N/A,8.4406779661017,23.7692307692308,1,FALSE,FALSE,3,TRUE,1,FALSE,75,"Swvu.jjj.","ACwvu.jjj.",#N/A,FALSE,FALSE,0.5,0.5,0.71,0.77,1,"","&amp;Lkwpierce&amp;C7/31/96&amp;R&amp;F, Rev.1Page &amp;P",TRUE,FALSE,FALSE,FALSE,1,#N/A,1,1,FALSE,FALSE,#N/A,#N/A,FALSE,FALSE,FALSE,1,65532,65532,FALSE,FALSE,TRUE,TRUE,TRUE}</definedName>
    <definedName function="false" hidden="false" localSheetId="3" name="Z_23858840_75A3_11D3_9B0F_006097CA9A6E__wvu_PrintArea" vbProcedure="false">Summary!$A$1:$I$56</definedName>
    <definedName function="false" hidden="false" localSheetId="3" name="Z_27B46881_0F5B_11D2_8727_00600802E52E__wvu_PrintArea" vbProcedure="false">Summary!$A$1:$I$50</definedName>
    <definedName function="false" hidden="false" localSheetId="3" name="Z_44B1FD93_6C50_11D3_9B06_006097CA9A6E__wvu_PrintArea" vbProcedure="false">Summary!$A$1:$I$56</definedName>
    <definedName function="false" hidden="false" localSheetId="3" name="Z_7B8B4280_75B9_11D3_B354_0050048AD64B__wvu_PrintArea" vbProcedure="false">Summary!$A$1:$I$56</definedName>
    <definedName function="false" hidden="false" localSheetId="3" name="Z_7C8030C1_816E_11D3_9B1F_000064657374__wvu_PrintArea" vbProcedure="false">Summary!$A$1:$I$56</definedName>
    <definedName function="false" hidden="false" localSheetId="3" name="Z_887EA5F3_7E5C_11D3_9B1C_006097CA9A6E__wvu_PrintArea" vbProcedure="false">Summary!$A$1:$I$56</definedName>
    <definedName function="false" hidden="false" localSheetId="3" name="Z_97C9EDC3_809C_11D3_9B1E_006097CA9A6E__wvu_PrintArea" vbProcedure="false">Summary!$A$1:$I$56</definedName>
    <definedName function="false" hidden="false" localSheetId="3" name="Z_ADAAEFB1_7735_11D3_9B11_006097CA9A6E__wvu_PrintArea" vbProcedure="false">Summary!$A$1:$I$56</definedName>
    <definedName function="false" hidden="false" localSheetId="3" name="Z_B14BA500_7FDD_11D3_9B1D_000064657374__wvu_PrintArea" vbProcedure="false">Summary!$A$1:$I$56</definedName>
    <definedName function="false" hidden="false" localSheetId="3" name="Z_DBA7BBC1_C371_11D3_BF15_005004F2CA52__wvu_PrintArea" vbProcedure="false">Summary!$A$1:$I$56</definedName>
    <definedName function="false" hidden="false" localSheetId="3" name="Z_DD4FE528_7357_11D3_9B0D_006097CA9A6E__wvu_PrintArea" vbProcedure="false">Summary!$A$1:$I$56</definedName>
    <definedName function="false" hidden="false" localSheetId="3" name="Z_F8408542_C03D_11D2_9A75_00600802E52E__wvu_PrintArea" vbProcedure="false">Summary!$A$1:$I$50</definedName>
    <definedName function="false" hidden="false" localSheetId="9" name="Excel_BuiltIn__FilterDatabase" vbProcedure="false">Mob_Backup!$A$16:$D$277</definedName>
    <definedName function="false" hidden="false" localSheetId="10" name="UpLt_CommOps" vbProcedure="false">#REF!</definedName>
    <definedName function="false" hidden="false" localSheetId="13" name="CompleteFilterPrint" vbProcedure="false">'O&amp;M Backup_Detail'!$A$7:$L$273</definedName>
    <definedName function="false" hidden="false" localSheetId="13" name="Excel_BuiltIn__FilterDatabase" vbProcedure="false">#REF!</definedName>
    <definedName function="false" hidden="false" localSheetId="15" name="Power_Plant_Name" vbProcedure="false">"Ilijan, Phillipines (1200 MW)"</definedName>
    <definedName function="false" hidden="false" localSheetId="1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ower_Plant_Name" vbProcedure="false">"Ilijan, Phillipines (1200 MW)"</definedName>
    <definedName function="false" hidden="false" localSheetId="16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ower_Plant_Name" vbProcedure="false">"Ilijan, Phillipines (1200 MW)"</definedName>
    <definedName function="false" hidden="false" localSheetId="1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SALARY" vbProcedure="false">#REF!</definedName>
    <definedName function="false" hidden="false" localSheetId="18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Z_42889D47_02B9_43E3_9871_035CE2C6ABFC__wvu_Rows" vbProcedure="false">'GT sched cost (LM6000)'!$35:$68</definedName>
    <definedName function="false" hidden="false" localSheetId="18" name="Z_4E04AEA2_F061_11D3_B354_005004B48B2E__wvu_Rows" vbProcedure="false">'GT sched cost (LM6000)'!$35:$68</definedName>
    <definedName function="false" hidden="false" localSheetId="18" name="Z_7B3B2BED_CD8B_11D3_96CC_0050048E3156__wvu_Rows" vbProcedure="false">'GT sched cost (LM6000)'!$35:$68</definedName>
    <definedName function="false" hidden="false" localSheetId="21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3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3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0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0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<sst xmlns="http://schemas.openxmlformats.org/spreadsheetml/2006/main" count="3196" uniqueCount="1516">
  <si>
    <t xml:space="preserve">Operations &amp; Maintenance Cost Estimate</t>
  </si>
  <si>
    <t xml:space="preserve">Table of Contents</t>
  </si>
  <si>
    <t xml:space="preserve">Scope</t>
  </si>
  <si>
    <t xml:space="preserve">Project Scope Description</t>
  </si>
  <si>
    <t xml:space="preserve">List of Assumptions</t>
  </si>
  <si>
    <t xml:space="preserve">Map</t>
  </si>
  <si>
    <t xml:space="preserve">Summary - Operations &amp; Maintenance Cost Estimate</t>
  </si>
  <si>
    <t xml:space="preserve">Comparison vs. Other Plants</t>
  </si>
  <si>
    <t xml:space="preserve">O&amp;M Staff Organization Chart</t>
  </si>
  <si>
    <t xml:space="preserve">O&amp;M Pre-Mobilization / Mobilization Cost Estimate</t>
  </si>
  <si>
    <t xml:space="preserve">Commercial Operations O&amp;M Estimate</t>
  </si>
  <si>
    <t xml:space="preserve">Major Maintenance Cost Estimate</t>
  </si>
  <si>
    <t xml:space="preserve">Initial Operating Spares</t>
  </si>
  <si>
    <t xml:space="preserve">GT Scheduled Major Maint. Program (year by year)</t>
  </si>
  <si>
    <t xml:space="preserve">Summary - Housing Colony Operating Cost Estimate</t>
  </si>
  <si>
    <t xml:space="preserve">=IF('O&amp;M Backup_Detail'!O7=1,'GT sched cost (LM6000)'!A1,if('O&amp;M Backup_Detail'!O7=2,'GT schd cost(7EA)'!A2,if('O&amp;M Backup_Detail'!O7=3,'GT schd cost(7FA)'!A2,if('O&amp;M Backup_Detail'!O7=4,'GT schd cost(W501D5)'!A2,if('O&amp;M Backup_Detail'!O7=6,'GT schd cost(6B)'!A2,"")))))</t>
  </si>
  <si>
    <t xml:space="preserve">Mobilization Cost Estimate</t>
  </si>
  <si>
    <t xml:space="preserve">Mobilization Staffing Plan</t>
  </si>
  <si>
    <t xml:space="preserve">Commercial Operations Operating Cost Estimate</t>
  </si>
  <si>
    <t xml:space="preserve">Staffing Plan</t>
  </si>
  <si>
    <t xml:space="preserve">Mobilization Cost Estimate Backup/Detail</t>
  </si>
  <si>
    <t xml:space="preserve">Operating Cost Estimate Backup/ Detail</t>
  </si>
  <si>
    <t xml:space="preserve">Project Name:</t>
  </si>
  <si>
    <t xml:space="preserve">Name</t>
  </si>
  <si>
    <t xml:space="preserve">Synthetic CC Plants</t>
  </si>
  <si>
    <t xml:space="preserve">Location:</t>
  </si>
  <si>
    <t xml:space="preserve">Nearest City</t>
  </si>
  <si>
    <t xml:space="preserve">TVA</t>
  </si>
  <si>
    <t xml:space="preserve">Country</t>
  </si>
  <si>
    <t xml:space="preserve">USA</t>
  </si>
  <si>
    <t xml:space="preserve">Capacity:</t>
  </si>
  <si>
    <t xml:space="preserve">Nominal baseload capacity (MW) </t>
  </si>
  <si>
    <t xml:space="preserve">Equipment:</t>
  </si>
  <si>
    <t xml:space="preserve">Gas turbine model</t>
  </si>
  <si>
    <t xml:space="preserve">Each gross gas turbine output (MW)</t>
  </si>
  <si>
    <t xml:space="preserve">Cycle (Simple, Combined)</t>
  </si>
  <si>
    <t xml:space="preserve">Steam Turbine</t>
  </si>
  <si>
    <t xml:space="preserve">Condensing</t>
  </si>
  <si>
    <t xml:space="preserve">Each gross steam turbine output (MW)</t>
  </si>
  <si>
    <t xml:space="preserve">Cooling Tower</t>
  </si>
  <si>
    <t xml:space="preserve">Wet</t>
  </si>
  <si>
    <t xml:space="preserve">Gas Compressors</t>
  </si>
  <si>
    <t xml:space="preserve">Chillers</t>
  </si>
  <si>
    <t xml:space="preserve">Demin System</t>
  </si>
  <si>
    <t xml:space="preserve">Cation/Anion</t>
  </si>
  <si>
    <t xml:space="preserve">Fuel:</t>
  </si>
  <si>
    <t xml:space="preserve">Primary:</t>
  </si>
  <si>
    <t xml:space="preserve">Natural Gas</t>
  </si>
  <si>
    <t xml:space="preserve">Secondary:</t>
  </si>
  <si>
    <t xml:space="preserve">None</t>
  </si>
  <si>
    <t xml:space="preserve">Operations Mode:</t>
  </si>
  <si>
    <t xml:space="preserve">Plant load factor (%)</t>
  </si>
  <si>
    <t xml:space="preserve">MWh generated  per year</t>
  </si>
  <si>
    <t xml:space="preserve">Number of operational hours per year</t>
  </si>
  <si>
    <t xml:space="preserve">Number of starts per year</t>
  </si>
  <si>
    <t xml:space="preserve">&lt;100</t>
  </si>
  <si>
    <t xml:space="preserve">Load Profile (Base/Peaker/Intermediate)</t>
  </si>
  <si>
    <t xml:space="preserve">Base</t>
  </si>
  <si>
    <t xml:space="preserve">PPA:</t>
  </si>
  <si>
    <t xml:space="preserve">PPA to be signed with</t>
  </si>
  <si>
    <t xml:space="preserve">TBD</t>
  </si>
  <si>
    <t xml:space="preserve">Tentative schedule:</t>
  </si>
  <si>
    <t xml:space="preserve">Notice to Proceed (EPC)</t>
  </si>
  <si>
    <t xml:space="preserve">Comercial Operations Date</t>
  </si>
  <si>
    <t xml:space="preserve">NTP+12 months</t>
  </si>
  <si>
    <t xml:space="preserve">Housing Colony:</t>
  </si>
  <si>
    <t xml:space="preserve">Employees live in Mumbai.  No housing colony on site.</t>
  </si>
  <si>
    <t xml:space="preserve">Commercial Office:</t>
  </si>
  <si>
    <t xml:space="preserve">Location</t>
  </si>
  <si>
    <t xml:space="preserve">Mumbai</t>
  </si>
  <si>
    <t xml:space="preserve">Other Facilities:</t>
  </si>
  <si>
    <t xml:space="preserve">Barge dock on river for fuel deliveries.</t>
  </si>
  <si>
    <t xml:space="preserve">Owners Engineer:</t>
  </si>
  <si>
    <t xml:space="preserve">Provided by</t>
  </si>
  <si>
    <t xml:space="preserve">Enron</t>
  </si>
  <si>
    <t xml:space="preserve">O&amp;M Estimate:</t>
  </si>
  <si>
    <t xml:space="preserve">Date</t>
  </si>
  <si>
    <t xml:space="preserve">Provided by:</t>
  </si>
  <si>
    <t xml:space="preserve">Rich Bickings / Asset Ops.</t>
  </si>
  <si>
    <t xml:space="preserve">Base year for all costs and prices herein: current 2000 US $ (no escalation or inflation included).</t>
  </si>
  <si>
    <t xml:space="preserve">Project ownership</t>
  </si>
  <si>
    <t xml:space="preserve">Enron to 100% own and operate</t>
  </si>
  <si>
    <t xml:space="preserve">Prime Mover</t>
  </si>
  <si>
    <t xml:space="preserve">2x GE 7FA new units w/DLN combustors</t>
  </si>
  <si>
    <t xml:space="preserve">1xCondensing Steam Turbine Generator</t>
  </si>
  <si>
    <t xml:space="preserve">Operations </t>
  </si>
  <si>
    <t xml:space="preserve">Fuel</t>
  </si>
  <si>
    <t xml:space="preserve">Water Treatment</t>
  </si>
  <si>
    <t xml:space="preserve">Raw water make-up provided be municipal water supply</t>
  </si>
  <si>
    <t xml:space="preserve">Pre-treatment to be Anion/Cation Demineralizer</t>
  </si>
  <si>
    <t xml:space="preserve">Inlet Air Cooling</t>
  </si>
  <si>
    <t xml:space="preserve">Each GE LM6000 to be equipment with 2000 tons inlet cooling</t>
  </si>
  <si>
    <t xml:space="preserve">Plant Staff</t>
  </si>
  <si>
    <t xml:space="preserve">Plant is assumed to be staffed year round.</t>
  </si>
  <si>
    <t xml:space="preserve">Labor cost is based regional OEC salary &amp; benefit accuals.</t>
  </si>
  <si>
    <t xml:space="preserve">Contracters</t>
  </si>
  <si>
    <t xml:space="preserve">EPC Contracter unknown.</t>
  </si>
  <si>
    <t xml:space="preserve">Owner's Engineer is unknown</t>
  </si>
  <si>
    <t xml:space="preserve">Scope split between turnkey/startup contractor owwner/operator per enclosed schedule.</t>
  </si>
  <si>
    <t xml:space="preserve">Cost Assumptions</t>
  </si>
  <si>
    <t xml:space="preserve">GT parts discount of 10%.  No LTSA signed.</t>
  </si>
  <si>
    <t xml:space="preserve">No involement in lease engine program</t>
  </si>
  <si>
    <t xml:space="preserve">All costs are based in US Dollars.</t>
  </si>
  <si>
    <t xml:space="preserve">Project Commercial Office</t>
  </si>
  <si>
    <t xml:space="preserve">Commercial office: Houston Corporate Office.</t>
  </si>
  <si>
    <t xml:space="preserve">Functions of commercial include:</t>
  </si>
  <si>
    <t xml:space="preserve">a)</t>
  </si>
  <si>
    <t xml:space="preserve">Revenue and Property Book Accounting including customer and fuel supplier billing</t>
  </si>
  <si>
    <t xml:space="preserve">b)</t>
  </si>
  <si>
    <t xml:space="preserve">Tax Accounting including preparing Local and US tax returns</t>
  </si>
  <si>
    <t xml:space="preserve">c)</t>
  </si>
  <si>
    <t xml:space="preserve">Annual financial audits by outside auditors.</t>
  </si>
  <si>
    <t xml:space="preserve">d)</t>
  </si>
  <si>
    <t xml:space="preserve">Maintaining Bank accounts and treasury functions </t>
  </si>
  <si>
    <t xml:space="preserve">e)</t>
  </si>
  <si>
    <t xml:space="preserve">Commercial contracts and interface with Power Purchasers and Fuel Suppliers</t>
  </si>
  <si>
    <t xml:space="preserve">f)</t>
  </si>
  <si>
    <t xml:space="preserve">Fuel purchasing &amp; supply, logistics and scheduling</t>
  </si>
  <si>
    <t xml:space="preserve">g)</t>
  </si>
  <si>
    <t xml:space="preserve">Government and Public Relations</t>
  </si>
  <si>
    <t xml:space="preserve">h)</t>
  </si>
  <si>
    <t xml:space="preserve">Legal and contractual requirements</t>
  </si>
  <si>
    <t xml:space="preserve">i)</t>
  </si>
  <si>
    <t xml:space="preserve">Project Human resources (compensation and benefits plans)</t>
  </si>
  <si>
    <t xml:space="preserve">j)</t>
  </si>
  <si>
    <t xml:space="preserve">Interface with Lenders and Partners regarding funding and information requests</t>
  </si>
  <si>
    <t xml:space="preserve">k)</t>
  </si>
  <si>
    <t xml:space="preserve">Budgeting, Operating and Capital planning</t>
  </si>
  <si>
    <t xml:space="preserve">l)</t>
  </si>
  <si>
    <t xml:space="preserve">Dealing with Customs authorities with regard to imported goods and services.</t>
  </si>
  <si>
    <t xml:space="preserve">This O&amp;M Estimate does not include the cost of the following items:</t>
  </si>
  <si>
    <t xml:space="preserve">Fuel </t>
  </si>
  <si>
    <t xml:space="preserve">Raw Water makeup </t>
  </si>
  <si>
    <t xml:space="preserve">Purchased (backfeed) power and other purchased utilities</t>
  </si>
  <si>
    <t xml:space="preserve">Owner's Insurance (Operator to be named as additional insured)</t>
  </si>
  <si>
    <t xml:space="preserve">Buildings:  Administration, Warehouse and Shop facilities</t>
  </si>
  <si>
    <t xml:space="preserve">Operating or Environmental Permits (Operator to assist Owner in obtaining)</t>
  </si>
  <si>
    <t xml:space="preserve">Communications facilities (internal &amp; external)</t>
  </si>
  <si>
    <t xml:space="preserve">Customs duties, Taxes or VAT</t>
  </si>
  <si>
    <t xml:space="preserve">Changes in escalation, inflation or exchange rate</t>
  </si>
  <si>
    <t xml:space="preserve">Expenses before Commercial Operation:</t>
  </si>
  <si>
    <t xml:space="preserve">US $</t>
  </si>
  <si>
    <t xml:space="preserve">O&amp;M Pre-Mobilization / Mobilization Expenses</t>
  </si>
  <si>
    <t xml:space="preserve">Pre-Mobilization Expenses</t>
  </si>
  <si>
    <t xml:space="preserve">Mobilization Payroll and Burden</t>
  </si>
  <si>
    <t xml:space="preserve">Mobilization Operating Expenses</t>
  </si>
  <si>
    <t xml:space="preserve">Mobilization Procurement Expenses</t>
  </si>
  <si>
    <t xml:space="preserve">Total O&amp;M Pre-Mobilization / Mobilization Expenses</t>
  </si>
  <si>
    <t xml:space="preserve">Housing Colony Mobilization Expenses</t>
  </si>
  <si>
    <t xml:space="preserve">Commercial Office Mobilization Expenses</t>
  </si>
  <si>
    <t xml:space="preserve">Owners' Engineer Expenses</t>
  </si>
  <si>
    <t xml:space="preserve">OM&amp;A Mobilization Fee (incl. Comm. Office)</t>
  </si>
  <si>
    <t xml:space="preserve">Operator Overhead Charge (G&amp;A)</t>
  </si>
  <si>
    <t xml:space="preserve">Expenses during Commercial Operation:</t>
  </si>
  <si>
    <t xml:space="preserve">Annual</t>
  </si>
  <si>
    <t xml:space="preserve">20 YEAR</t>
  </si>
  <si>
    <t xml:space="preserve">Year 1</t>
  </si>
  <si>
    <t xml:space="preserve">Year 2</t>
  </si>
  <si>
    <t xml:space="preserve">Year 3</t>
  </si>
  <si>
    <t xml:space="preserve">Years 4+</t>
  </si>
  <si>
    <t xml:space="preserve">Avg. (20 yrs)</t>
  </si>
  <si>
    <t xml:space="preserve">FOM ($/kW-yr)</t>
  </si>
  <si>
    <t xml:space="preserve">VOM ($/mWh)</t>
  </si>
  <si>
    <t xml:space="preserve">O&amp;M Expenses</t>
  </si>
  <si>
    <t xml:space="preserve">Payroll and Burden</t>
  </si>
  <si>
    <t xml:space="preserve">Administration &amp; Operations Expenses</t>
  </si>
  <si>
    <t xml:space="preserve">Chemicals at PLF</t>
  </si>
  <si>
    <t xml:space="preserve">Maintenance Expenses (excl. GT Scheduled Maint. Program)</t>
  </si>
  <si>
    <t xml:space="preserve">Sustaining Capital Expenses</t>
  </si>
  <si>
    <t xml:space="preserve">Total O&amp;M Expenses (excl. GT Scheduled Maint.)</t>
  </si>
  <si>
    <t xml:space="preserve">GT Scheduled Major Maintenance Program</t>
  </si>
  <si>
    <t xml:space="preserve">   20 yr total   </t>
  </si>
  <si>
    <t xml:space="preserve">Annual Avg.  </t>
  </si>
  <si>
    <t xml:space="preserve">Total Plant O&amp;M Expenses (incl. GT Scheduled Maint.)</t>
  </si>
  <si>
    <t xml:space="preserve">Housing Colony Operating Expenses</t>
  </si>
  <si>
    <t xml:space="preserve">Commercial Office Expenses</t>
  </si>
  <si>
    <t xml:space="preserve">Average Annual Operating Expenses (excluding Fee)</t>
  </si>
  <si>
    <t xml:space="preserve">OM&amp;A Annual Fee (incl. Commercial Office)</t>
  </si>
  <si>
    <t xml:space="preserve">* - variable with power generated</t>
  </si>
  <si>
    <t xml:space="preserve">O&amp;M Pre-Mobilization Expenses</t>
  </si>
  <si>
    <t xml:space="preserve">Mobilization Payroll &amp; Burden</t>
  </si>
  <si>
    <t xml:space="preserve">Employee Expenses</t>
  </si>
  <si>
    <t xml:space="preserve">Recruiting Expenses</t>
  </si>
  <si>
    <t xml:space="preserve">Relocation Expenses</t>
  </si>
  <si>
    <t xml:space="preserve">Outside Services</t>
  </si>
  <si>
    <t xml:space="preserve">Other Supplies &amp; Expenses</t>
  </si>
  <si>
    <t xml:space="preserve">Communications</t>
  </si>
  <si>
    <t xml:space="preserve">Temporary Offices/Facilities</t>
  </si>
  <si>
    <t xml:space="preserve">Training</t>
  </si>
  <si>
    <t xml:space="preserve">Manuals &amp; Procedures</t>
  </si>
  <si>
    <t xml:space="preserve">Permits</t>
  </si>
  <si>
    <t xml:space="preserve">Insurance</t>
  </si>
  <si>
    <t xml:space="preserve">Operations Support Personnel</t>
  </si>
  <si>
    <t xml:space="preserve">Total Mobilization Operating Expenses</t>
  </si>
  <si>
    <t xml:space="preserve">Office Furnishings &amp; Equipment</t>
  </si>
  <si>
    <t xml:space="preserve">Safety &amp; Environmental Equipment</t>
  </si>
  <si>
    <t xml:space="preserve">Vehicles &amp; Mobile Equipment (excluding switch engine)</t>
  </si>
  <si>
    <t xml:space="preserve">Warehouse Furnishings &amp; Equipment</t>
  </si>
  <si>
    <t xml:space="preserve">Laboratory Equipment</t>
  </si>
  <si>
    <t xml:space="preserve">Shop Tools &amp; Equipment</t>
  </si>
  <si>
    <t xml:space="preserve">Chemicals, Lubricants, Hydraulic Fluids</t>
  </si>
  <si>
    <t xml:space="preserve">Total Mobilization Procurement Expenses</t>
  </si>
  <si>
    <t xml:space="preserve">OM&amp;A Mobilization Fee (incl. Commercial Office)</t>
  </si>
  <si>
    <t xml:space="preserve">Staff Mobilization Schedule</t>
  </si>
  <si>
    <t xml:space="preserve">Months Prior to COD</t>
  </si>
  <si>
    <t xml:space="preserve">No. of Employees</t>
  </si>
  <si>
    <t xml:space="preserve">No. of Months on Site</t>
  </si>
  <si>
    <t xml:space="preserve">COD</t>
  </si>
  <si>
    <t xml:space="preserve">Employees</t>
  </si>
  <si>
    <t xml:space="preserve">Recruiting/Procedures ----&gt;</t>
  </si>
  <si>
    <t xml:space="preserve">Training/Early Commissioning-------&gt;</t>
  </si>
  <si>
    <t xml:space="preserve">Commissioning/Startup --------&gt;</t>
  </si>
  <si>
    <t xml:space="preserve">Controller</t>
  </si>
  <si>
    <t xml:space="preserve">Operations Staff</t>
  </si>
  <si>
    <t xml:space="preserve">Maintenance Staff</t>
  </si>
  <si>
    <t xml:space="preserve">FACILITY NEEDS</t>
  </si>
  <si>
    <t xml:space="preserve">Administration Facilities</t>
  </si>
  <si>
    <t xml:space="preserve">Office Equipment</t>
  </si>
  <si>
    <t xml:space="preserve">Warehouse Equipment/Shop</t>
  </si>
  <si>
    <t xml:space="preserve">Vehicles</t>
  </si>
  <si>
    <t xml:space="preserve">Training Facilities</t>
  </si>
  <si>
    <t xml:space="preserve">Tools &amp; Equipment</t>
  </si>
  <si>
    <t xml:space="preserve">O&amp;M Staff Mobilization Plan</t>
  </si>
  <si>
    <t xml:space="preserve">of</t>
  </si>
  <si>
    <t xml:space="preserve">Salary</t>
  </si>
  <si>
    <t xml:space="preserve">at 15%</t>
  </si>
  <si>
    <t xml:space="preserve">Benefits</t>
  </si>
  <si>
    <t xml:space="preserve">No. of Expats</t>
  </si>
  <si>
    <t xml:space="preserve">No. of Locals</t>
  </si>
  <si>
    <t xml:space="preserve">Total No. of Employees</t>
  </si>
  <si>
    <t xml:space="preserve">Month on Site Prior to COD</t>
  </si>
  <si>
    <t xml:space="preserve">No. of months on site</t>
  </si>
  <si>
    <t xml:space="preserve">Individual Base Salary USD/Month</t>
  </si>
  <si>
    <t xml:space="preserve">Overtime USD/Month</t>
  </si>
  <si>
    <t xml:space="preserve">Benefits USD/Month</t>
  </si>
  <si>
    <t xml:space="preserve">Total Mobilization Salary</t>
  </si>
  <si>
    <t xml:space="preserve">(negative No.)</t>
  </si>
  <si>
    <t xml:space="preserve">Administration Staff</t>
  </si>
  <si>
    <t xml:space="preserve">TOTAL</t>
  </si>
  <si>
    <t xml:space="preserve">Training Program</t>
  </si>
  <si>
    <t xml:space="preserve">Class</t>
  </si>
  <si>
    <t xml:space="preserve">Weeks</t>
  </si>
  <si>
    <t xml:space="preserve"> Weeks</t>
  </si>
  <si>
    <t xml:space="preserve">$M</t>
  </si>
  <si>
    <t xml:space="preserve">Basic Plant Training (All O&amp;M Personnel)</t>
  </si>
  <si>
    <t xml:space="preserve">New Employee Orientation *</t>
  </si>
  <si>
    <t xml:space="preserve">Plant Safety/Environmental/Firefighting) *</t>
  </si>
  <si>
    <t xml:space="preserve">Power Plant Basic O&amp;M</t>
  </si>
  <si>
    <t xml:space="preserve">Introduction to Plant Systems</t>
  </si>
  <si>
    <t xml:space="preserve">Major Systems Training (All O&amp;M Personnel)</t>
  </si>
  <si>
    <t xml:space="preserve">GT-Generator Operation (equip. vendor)</t>
  </si>
  <si>
    <t xml:space="preserve">ST-Generator Operation (equip. vendor)</t>
  </si>
  <si>
    <t xml:space="preserve">Balance of Plant (general vendor)</t>
  </si>
  <si>
    <t xml:space="preserve">HRSG O&amp;M (equip. vendor)</t>
  </si>
  <si>
    <t xml:space="preserve">Specialized Operator Training (All Operatorst)</t>
  </si>
  <si>
    <t xml:space="preserve">Boiler &amp; Cooling Water Chemistry (general vendor)</t>
  </si>
  <si>
    <t xml:space="preserve">Control Room Training (Ctrl Rm Ops, Shft Supvrs, Utl Ops)</t>
  </si>
  <si>
    <t xml:space="preserve">Basic controls (general vendor)</t>
  </si>
  <si>
    <t xml:space="preserve">DCS (equip. vendor)</t>
  </si>
  <si>
    <t xml:space="preserve">Mark V Controls (equip. vendor)</t>
  </si>
  <si>
    <t xml:space="preserve">Basic Maintenance Training (All Mechanics)</t>
  </si>
  <si>
    <t xml:space="preserve">GT-G Maintenance (equip. vendor)</t>
  </si>
  <si>
    <t xml:space="preserve">ST-G Maintenance (equip. vendor)</t>
  </si>
  <si>
    <t xml:space="preserve">Electrical/Controls Maintenance Training (I/C/E Technicians)</t>
  </si>
  <si>
    <t xml:space="preserve">Excitation Maintenance (equip. vendor)</t>
  </si>
  <si>
    <t xml:space="preserve">GT Mark V Controls Maint. (equip. vendor) </t>
  </si>
  <si>
    <t xml:space="preserve">Electrical System Maintenance (general vendor)</t>
  </si>
  <si>
    <t xml:space="preserve">DCS Maint. (equip. vendor)</t>
  </si>
  <si>
    <t xml:space="preserve">Total Class Training Cost</t>
  </si>
  <si>
    <t xml:space="preserve">Travel, lodging, facilities, misc.</t>
  </si>
  <si>
    <t xml:space="preserve">Instructor Per diem: # class weeks x 7d/wk x $100/day (1 instructor/class week)  </t>
  </si>
  <si>
    <t xml:space="preserve">Trailer rental 2x$1M/monthx5months (double wide) *</t>
  </si>
  <si>
    <t xml:space="preserve">Travel: 8 (4 Basic, 4 Vendor) instructors x $1M/trip</t>
  </si>
  <si>
    <t xml:space="preserve">Translation Services: 130 mandaysx$200/day *</t>
  </si>
  <si>
    <t xml:space="preserve">IC&amp;E Factory Training (2peoplex4 wksx$100/day+$5000courses+$1M travel) *</t>
  </si>
  <si>
    <t xml:space="preserve">On site Training Coordinator/Instructor (13 wks x $2525/wk incl per diem + $1M travel) *</t>
  </si>
  <si>
    <t xml:space="preserve">Total Training Cost Estimate</t>
  </si>
  <si>
    <t xml:space="preserve">Less Training provided by Turnkey/Startup Contractor</t>
  </si>
  <si>
    <t xml:space="preserve">Net Training Cost Estimate ($M) for Operator/Owner</t>
  </si>
  <si>
    <t xml:space="preserve">Notes:</t>
  </si>
  <si>
    <t xml:space="preserve">1. Assumed cost of training (instructor, training materials, aids, manuals, etc.):</t>
  </si>
  <si>
    <t xml:space="preserve">        </t>
  </si>
  <si>
    <t xml:space="preserve">Equip. Vendor Training - $18M/wk</t>
  </si>
  <si>
    <t xml:space="preserve">Basic Plant Training (developed in-house) - $8M/wk (multi-sessions - $6M/wk)</t>
  </si>
  <si>
    <t xml:space="preserve">General Vendor Training - $8M/wk</t>
  </si>
  <si>
    <t xml:space="preserve">2. The asterisk (*) denotes training and expenses provided by Operator</t>
  </si>
  <si>
    <t xml:space="preserve">Turnkey/O&amp;M/Owner Scope Split</t>
  </si>
  <si>
    <t xml:space="preserve">Turnkey/</t>
  </si>
  <si>
    <t xml:space="preserve">Startup</t>
  </si>
  <si>
    <t xml:space="preserve">O&amp;M</t>
  </si>
  <si>
    <t xml:space="preserve">Owner</t>
  </si>
  <si>
    <t xml:space="preserve">Remarks/Comments</t>
  </si>
  <si>
    <t xml:space="preserve">OPERATING EXPENSES (pre-COD):</t>
  </si>
  <si>
    <t xml:space="preserve">Payroll and Benefits</t>
  </si>
  <si>
    <t xml:space="preserve">    for Owner Personnel</t>
  </si>
  <si>
    <t xml:space="preserve">x</t>
  </si>
  <si>
    <t xml:space="preserve">    for O&amp;M Personnel</t>
  </si>
  <si>
    <t xml:space="preserve">    for Turnkey/Startup Personnel</t>
  </si>
  <si>
    <t xml:space="preserve">Employee Expenses/Recruiting/Relocation</t>
  </si>
  <si>
    <t xml:space="preserve">    Technical Direction of Installation (TD&amp;I)</t>
  </si>
  <si>
    <t xml:space="preserve">    Vendor reps &amp; startup services</t>
  </si>
  <si>
    <t xml:space="preserve">    Security before COD</t>
  </si>
  <si>
    <t xml:space="preserve">    Security after COD</t>
  </si>
  <si>
    <t xml:space="preserve">    O&amp;M related services</t>
  </si>
  <si>
    <t xml:space="preserve">    Reliability Availability Maintainability (RAM) Study</t>
  </si>
  <si>
    <t xml:space="preserve">EPC to assist &amp; participate</t>
  </si>
  <si>
    <t xml:space="preserve">    Process Hazards Analysis (HAZOP)</t>
  </si>
  <si>
    <t xml:space="preserve">O&amp;M to assist &amp; participate</t>
  </si>
  <si>
    <t xml:space="preserve">Communications (phone bills, etc.)</t>
  </si>
  <si>
    <t xml:space="preserve">    for Startup Personnel</t>
  </si>
  <si>
    <t xml:space="preserve">Offices/Buildings/Facilities (temporary)</t>
  </si>
  <si>
    <t xml:space="preserve">    for O&amp;M Personnel (admin, training, etc.)</t>
  </si>
  <si>
    <t xml:space="preserve">    for Startup/Commissioning Personnel</t>
  </si>
  <si>
    <t xml:space="preserve">Training for O&amp;M Personnel *</t>
  </si>
  <si>
    <t xml:space="preserve">    Vendor Familiarization Training (CT, ST, HRSG, WT/Desal)</t>
  </si>
  <si>
    <t xml:space="preserve">Defined scope req'd</t>
  </si>
  <si>
    <t xml:space="preserve">    Add'l Major Equip. Vendor (CT,ST,HRSG, WT/Desal,DCS)</t>
  </si>
  <si>
    <t xml:space="preserve">    OJT during startup/commissioning</t>
  </si>
  <si>
    <t xml:space="preserve">    Basic Power Plant Training (&amp; all other training) </t>
  </si>
  <si>
    <t xml:space="preserve">Permits/Insurance</t>
  </si>
  <si>
    <t xml:space="preserve">    Construction &amp; Startup Contractor's name</t>
  </si>
  <si>
    <t xml:space="preserve">need permit matrix</t>
  </si>
  <si>
    <t xml:space="preserve">    Operator's name</t>
  </si>
  <si>
    <t xml:space="preserve">"</t>
  </si>
  <si>
    <t xml:space="preserve">    Owner's name</t>
  </si>
  <si>
    <t xml:space="preserve">Manuals, Procedures and Plans</t>
  </si>
  <si>
    <t xml:space="preserve">    Startup/Commissioning Plans &amp; Procedures</t>
  </si>
  <si>
    <t xml:space="preserve">    Job Data books</t>
  </si>
  <si>
    <t xml:space="preserve">    Engineering drawings (incl. "as builts")</t>
  </si>
  <si>
    <t xml:space="preserve">AutoCad 14 (or apprvd substitute)</t>
  </si>
  <si>
    <t xml:space="preserve">    Systems Descriptions</t>
  </si>
  <si>
    <t xml:space="preserve">    Test procedures &amp; report</t>
  </si>
  <si>
    <t xml:space="preserve">    O&amp;M Procedures</t>
  </si>
  <si>
    <t xml:space="preserve">    Admin and all other Plant procedures</t>
  </si>
  <si>
    <t xml:space="preserve">Punchlist resolution</t>
  </si>
  <si>
    <t xml:space="preserve">with O&amp;M walkdown</t>
  </si>
  <si>
    <t xml:space="preserve">Purchase and transportation of fuel to plant (startup)</t>
  </si>
  <si>
    <t xml:space="preserve">Allowance in LSTK price</t>
  </si>
  <si>
    <t xml:space="preserve">Schedule fuel deliveries from supplier</t>
  </si>
  <si>
    <t xml:space="preserve">Purchase of turbine generator startup power (backfeed)</t>
  </si>
  <si>
    <t xml:space="preserve">Purchase of construction power (from fence line)</t>
  </si>
  <si>
    <t xml:space="preserve">Purchase and delivery of Process water (hydrotests, etc)</t>
  </si>
  <si>
    <t xml:space="preserve">Steam Blows</t>
  </si>
  <si>
    <t xml:space="preserve">Given power, fuel and water</t>
  </si>
  <si>
    <t xml:space="preserve">Chemical Cleaning (including disposal)</t>
  </si>
  <si>
    <t xml:space="preserve">Oil Flushes</t>
  </si>
  <si>
    <t xml:space="preserve">*  O&amp;M has overall responsibility for training O&amp;M personnel, but Major Equip. Vendor training (for CTs, STs, HRSGs, Water</t>
  </si>
  <si>
    <t xml:space="preserve">   Treatment/Desal, and DCS) will be provided under the major equip. purchase orders (with O&amp;M participation in scoping).</t>
  </si>
  <si>
    <t xml:space="preserve">Warranty Implementation</t>
  </si>
  <si>
    <t xml:space="preserve">O&amp;M/Owner participate</t>
  </si>
  <si>
    <t xml:space="preserve">Pre-Mobilization expenses</t>
  </si>
  <si>
    <t xml:space="preserve">    O&amp;M engineering review/comments</t>
  </si>
  <si>
    <t xml:space="preserve">    Operating plans/budgets/estimates</t>
  </si>
  <si>
    <t xml:space="preserve">    Other Owner directed O&amp;M services</t>
  </si>
  <si>
    <t xml:space="preserve">Fuel/water quality checking (pre-COD)</t>
  </si>
  <si>
    <t xml:space="preserve">Procurement Expenses:</t>
  </si>
  <si>
    <t xml:space="preserve">    Stationary items (built-ins)</t>
  </si>
  <si>
    <t xml:space="preserve">    PABX (internal) telephone system &amp; wiring</t>
  </si>
  <si>
    <t xml:space="preserve">    LAN wiring</t>
  </si>
  <si>
    <t xml:space="preserve">    External communications (satellite dish)</t>
  </si>
  <si>
    <t xml:space="preserve">    Office/Building furniture</t>
  </si>
  <si>
    <t xml:space="preserve">    Office equipment (copiers, fax, etc.)</t>
  </si>
  <si>
    <t xml:space="preserve">    Computer hardware/software</t>
  </si>
  <si>
    <t xml:space="preserve">    CMMS computer system (incl training)</t>
  </si>
  <si>
    <t xml:space="preserve">with Owner approval</t>
  </si>
  <si>
    <t xml:space="preserve">Safety &amp; Environmental equipment</t>
  </si>
  <si>
    <t xml:space="preserve">    Permanent Fire protection</t>
  </si>
  <si>
    <t xml:space="preserve">    Portable fire extinguishers (for offices &amp; buildings)</t>
  </si>
  <si>
    <t xml:space="preserve">    Portable fire extinguishers (exterior)</t>
  </si>
  <si>
    <t xml:space="preserve">    Safety showers/eye washes</t>
  </si>
  <si>
    <t xml:space="preserve">    Permanent Environmental testing equip.</t>
  </si>
  <si>
    <t xml:space="preserve">if required</t>
  </si>
  <si>
    <t xml:space="preserve">    Portable Environmental testing equip.</t>
  </si>
  <si>
    <t xml:space="preserve">    O&amp;M Personnel Safety/First Aid  equip.</t>
  </si>
  <si>
    <t xml:space="preserve">Vehicles &amp; Mobile Equipment</t>
  </si>
  <si>
    <t xml:space="preserve">    Construction/Startup Contractor requirements</t>
  </si>
  <si>
    <t xml:space="preserve">    O&amp;M requirements (@ post Comm. Opns level)</t>
  </si>
  <si>
    <t xml:space="preserve">Warehouse/Shop Furnishings &amp; Equipment</t>
  </si>
  <si>
    <t xml:space="preserve">    Stationary items incl hoists (built-ins)</t>
  </si>
  <si>
    <t xml:space="preserve">    Non-stationary items (bins, furniture, etc.)</t>
  </si>
  <si>
    <t xml:space="preserve">Process Monitoring &amp; Laboratory Equipment</t>
  </si>
  <si>
    <t xml:space="preserve">    Installed analyzers/instruments</t>
  </si>
  <si>
    <t xml:space="preserve">    Stationary lab items (vent hoods, lab benches, etc.) </t>
  </si>
  <si>
    <t xml:space="preserve">    Analytical equipment, glassware, etc.</t>
  </si>
  <si>
    <t xml:space="preserve">Shop Tools and Equipment</t>
  </si>
  <si>
    <t xml:space="preserve">    Machine shop/Instrument shop tools</t>
  </si>
  <si>
    <t xml:space="preserve">    Maint. (incl I/C&amp;E) test equipment</t>
  </si>
  <si>
    <t xml:space="preserve">    Work benches, storage bins</t>
  </si>
  <si>
    <t xml:space="preserve">    Hand tools for O&amp;M personnel</t>
  </si>
  <si>
    <t xml:space="preserve">    Hand tools for Startup personnel</t>
  </si>
  <si>
    <t xml:space="preserve">Special Tools</t>
  </si>
  <si>
    <t xml:space="preserve">    Startup, Std Vendor supply</t>
  </si>
  <si>
    <t xml:space="preserve">    Optional vendor supply</t>
  </si>
  <si>
    <t xml:space="preserve">Incl with Vendor PO </t>
  </si>
  <si>
    <t xml:space="preserve">Chemicals, Lubricants, Fluids</t>
  </si>
  <si>
    <t xml:space="preserve">    Initial equipment/vessel fill</t>
  </si>
  <si>
    <t xml:space="preserve">    Consumption (pre-COD)</t>
  </si>
  <si>
    <t xml:space="preserve">    Consumption (post-COD)</t>
  </si>
  <si>
    <t xml:space="preserve">    Warehouse stock</t>
  </si>
  <si>
    <t xml:space="preserve">Spare parts*</t>
  </si>
  <si>
    <t xml:space="preserve">    Capital (Overhaul) Spares for major equip.</t>
  </si>
  <si>
    <t xml:space="preserve">Incl. with Vendor PO</t>
  </si>
  <si>
    <t xml:space="preserve">    Operating (Initial) Spares for major equip.</t>
  </si>
  <si>
    <t xml:space="preserve">    Warehouse stock &amp; BOP spare parts</t>
  </si>
  <si>
    <t xml:space="preserve">Installed Cranes</t>
  </si>
  <si>
    <t xml:space="preserve">* Turbine spare parts will be purchased based on competitive bids as part of and prior to Turbine vendors selection;</t>
  </si>
  <si>
    <t xml:space="preserve">   actual parts purchased will be approved by Owner.</t>
  </si>
  <si>
    <t xml:space="preserve">O&amp;M Pre-Mobilization / Mobilization Estimate Backup/Detail</t>
  </si>
  <si>
    <t xml:space="preserve">EstimateSummary</t>
  </si>
  <si>
    <t xml:space="preserve">Group Item</t>
  </si>
  <si>
    <t xml:space="preserve">Budget Item</t>
  </si>
  <si>
    <t xml:space="preserve">Line Item</t>
  </si>
  <si>
    <t xml:space="preserve">Detail/Basis</t>
  </si>
  <si>
    <t xml:space="preserve">Total Cost (USD)</t>
  </si>
  <si>
    <t xml:space="preserve">Local Cost %</t>
  </si>
  <si>
    <t xml:space="preserve">LOCAL</t>
  </si>
  <si>
    <t xml:space="preserve">FOREIGN</t>
  </si>
  <si>
    <t xml:space="preserve">Calculation and Note Area</t>
  </si>
  <si>
    <t xml:space="preserve">O&amp;M Mobilization BudgetOperating ExpensesPublic Relations Title</t>
  </si>
  <si>
    <t xml:space="preserve">O&amp;M Mobilization Budget</t>
  </si>
  <si>
    <t xml:space="preserve">Operating Expenses</t>
  </si>
  <si>
    <t xml:space="preserve">Public Relations</t>
  </si>
  <si>
    <t xml:space="preserve">Payroll and Benefits (US)</t>
  </si>
  <si>
    <t xml:space="preserve">Plant Manager - 3 months prior to site mob</t>
  </si>
  <si>
    <t xml:space="preserve">Travel Expenses in Region</t>
  </si>
  <si>
    <t xml:space="preserve">6 overseas tripsx$6000/trip + $150/dayperdiem x 90 days</t>
  </si>
  <si>
    <t xml:space="preserve">Travel for Expat To/From Home (UK)</t>
  </si>
  <si>
    <t xml:space="preserve">1 trip/quarter x 3 quarters x $6M/trip</t>
  </si>
  <si>
    <t xml:space="preserve">Temporary Living (Expat) in Houston</t>
  </si>
  <si>
    <t xml:space="preserve">$3000/month x 9 months</t>
  </si>
  <si>
    <t xml:space="preserve">Tech Services/Studies</t>
  </si>
  <si>
    <t xml:space="preserve">15 mandaysx$75/hrx8hrs/d</t>
  </si>
  <si>
    <t xml:space="preserve">Miscellaneous (comms, etc.)</t>
  </si>
  <si>
    <t xml:space="preserve">$1000/month x 12 months</t>
  </si>
  <si>
    <t xml:space="preserve">HAZOP Study (3rd party consultant)</t>
  </si>
  <si>
    <t xml:space="preserve">RAM Study (3rd party consultant)</t>
  </si>
  <si>
    <t xml:space="preserve"> Expat Recruiting</t>
  </si>
  <si>
    <t xml:space="preserve">40% x Base</t>
  </si>
  <si>
    <t xml:space="preserve">O&amp;M Mobilization BudgetOperating ExpensesPublic Relations Total</t>
  </si>
  <si>
    <t xml:space="preserve">Sub-Total</t>
  </si>
  <si>
    <t xml:space="preserve">O&amp;M Mobilization BudgetOperating ExpensesPayroll with burden Title</t>
  </si>
  <si>
    <t xml:space="preserve">Payroll with burden</t>
  </si>
  <si>
    <t xml:space="preserve">Total Company Payroll with benefits and 15% overtime on Opns/Maint. (w/o expats) personnel</t>
  </si>
  <si>
    <t xml:space="preserve">  (See detailed PltMobStaff schedule)</t>
  </si>
  <si>
    <t xml:space="preserve">O&amp;M Mobilization BudgetOperating ExpensesPayroll with burden Total</t>
  </si>
  <si>
    <t xml:space="preserve">Basis: Project Schedule</t>
  </si>
  <si>
    <t xml:space="preserve">O&amp;M Mobilization BudgetOperating ExpensesEmployee Expenses Title</t>
  </si>
  <si>
    <t xml:space="preserve">Trips to US</t>
  </si>
  <si>
    <t xml:space="preserve">5 trips to US x $6M + $150/dayperdiem x 50 days</t>
  </si>
  <si>
    <t xml:space="preserve">Misc. (OT meals, Conferences,etc.)</t>
  </si>
  <si>
    <t xml:space="preserve">Travel Exp./O.T. Meals (33% of Travel)</t>
  </si>
  <si>
    <t xml:space="preserve">Meal Allowance</t>
  </si>
  <si>
    <t xml:space="preserve">$2/day/employee x 200 days x # staff</t>
  </si>
  <si>
    <t xml:space="preserve">(Assumes 1 Int'l trip/3months) </t>
  </si>
  <si>
    <t xml:space="preserve">O&amp;M Mobilization BudgetOperating ExpensesEmployee Expenses Total</t>
  </si>
  <si>
    <t xml:space="preserve">Basis: HR recommends 1 meal/day subsidized by the company</t>
  </si>
  <si>
    <t xml:space="preserve">O&amp;M Mobilization BudgetOperating ExpensesRecruiting Expenses Title</t>
  </si>
  <si>
    <t xml:space="preserve">Locals - Agency Fee</t>
  </si>
  <si>
    <t xml:space="preserve">15% x Base</t>
  </si>
  <si>
    <t xml:space="preserve">Expats</t>
  </si>
  <si>
    <t xml:space="preserve">see pre-Mob Expenses</t>
  </si>
  <si>
    <t xml:space="preserve">HR Support (Regional)</t>
  </si>
  <si>
    <t xml:space="preserve">120 manhrs x $75/hr</t>
  </si>
  <si>
    <t xml:space="preserve">HR Travel (within Region)</t>
  </si>
  <si>
    <t xml:space="preserve">O&amp;M Mobilization BudgetOperating ExpensesRecruiting Expenses Total</t>
  </si>
  <si>
    <t xml:space="preserve">Basis: per Ranendra Sengupta (local recruiting), Hoyt Thomas (expat recruiting)</t>
  </si>
  <si>
    <t xml:space="preserve">O&amp;M Mobilization BudgetOperating ExpensesRelocation Expenses Title</t>
  </si>
  <si>
    <t xml:space="preserve">Reloc. Allowance</t>
  </si>
  <si>
    <t xml:space="preserve">1 month base pay</t>
  </si>
  <si>
    <t xml:space="preserve">Temporary Living (pre Housing colony)</t>
  </si>
  <si>
    <t xml:space="preserve">3 months x$3000/month </t>
  </si>
  <si>
    <t xml:space="preserve">UK Household goods storage</t>
  </si>
  <si>
    <t xml:space="preserve">Awaiting Housing Colony completion</t>
  </si>
  <si>
    <t xml:space="preserve">Expat Family Airfare (from UK)</t>
  </si>
  <si>
    <t xml:space="preserve">Included in Expat Benefits</t>
  </si>
  <si>
    <t xml:space="preserve">Locals</t>
  </si>
  <si>
    <t xml:space="preserve">25% of Base Salaries + $200/person for examination</t>
  </si>
  <si>
    <t xml:space="preserve">O&amp;M Mobilization BudgetOperating ExpensesRelocation Expenses Total</t>
  </si>
  <si>
    <t xml:space="preserve">Basis: HR estimate (expat relocation), Rino Manzano (local relocation)</t>
  </si>
  <si>
    <t xml:space="preserve">O&amp;M Mobilization BudgetOperating ExpensesOutside Services Title</t>
  </si>
  <si>
    <t xml:space="preserve">Opns support (1 Opns pers)</t>
  </si>
  <si>
    <t xml:space="preserve">Startup Coord: See Operations Support section</t>
  </si>
  <si>
    <t xml:space="preserve">   per diem(lodging, meals, travel)</t>
  </si>
  <si>
    <t xml:space="preserve">Guards</t>
  </si>
  <si>
    <t xml:space="preserve">Turnkey responsibility</t>
  </si>
  <si>
    <t xml:space="preserve">Groundskeepers</t>
  </si>
  <si>
    <t xml:space="preserve">Translator</t>
  </si>
  <si>
    <t xml:space="preserve">N/A</t>
  </si>
  <si>
    <t xml:space="preserve">Janitors</t>
  </si>
  <si>
    <t xml:space="preserve">2 x grade 10 pay x 12 months</t>
  </si>
  <si>
    <t xml:space="preserve">Drivers</t>
  </si>
  <si>
    <t xml:space="preserve">Have 3 in Housing colony count</t>
  </si>
  <si>
    <t xml:space="preserve">Clerks/Receptionist</t>
  </si>
  <si>
    <t xml:space="preserve">Maintenance helpers</t>
  </si>
  <si>
    <t xml:space="preserve">hired after COD</t>
  </si>
  <si>
    <t xml:space="preserve">Warehousemen</t>
  </si>
  <si>
    <t xml:space="preserve">Legal</t>
  </si>
  <si>
    <t xml:space="preserve">80 manhrs X $125/hr</t>
  </si>
  <si>
    <t xml:space="preserve">Tax</t>
  </si>
  <si>
    <t xml:space="preserve">80 manhrs X $75/hr</t>
  </si>
  <si>
    <t xml:space="preserve">Accounting</t>
  </si>
  <si>
    <t xml:space="preserve">160 manhrs X $75/hr </t>
  </si>
  <si>
    <t xml:space="preserve">Safety</t>
  </si>
  <si>
    <t xml:space="preserve">80 manhrs X $75/hr </t>
  </si>
  <si>
    <t xml:space="preserve">Environmental</t>
  </si>
  <si>
    <t xml:space="preserve">Regional Technical Support</t>
  </si>
  <si>
    <t xml:space="preserve">120 manhrs X $75/hr </t>
  </si>
  <si>
    <t xml:space="preserve">ISO 9002 Certification</t>
  </si>
  <si>
    <t xml:space="preserve">Certifying consultant</t>
  </si>
  <si>
    <t xml:space="preserve">Customs</t>
  </si>
  <si>
    <t xml:space="preserve">Misc. agent fees</t>
  </si>
  <si>
    <t xml:space="preserve">Trash/Waste Disposal</t>
  </si>
  <si>
    <t xml:space="preserve">Electrical Testing/Calibration</t>
  </si>
  <si>
    <t xml:space="preserve">Technical/Professional</t>
  </si>
  <si>
    <t xml:space="preserve">Office Equipment Maintenance</t>
  </si>
  <si>
    <t xml:space="preserve">O&amp;M Mobilization BudgetOperating ExpensesOutside Services Total</t>
  </si>
  <si>
    <t xml:space="preserve">Basis: HR Salary &amp; Benefits Survey</t>
  </si>
  <si>
    <t xml:space="preserve">O&amp;M Mobilization BudgetOperating ExpensesOther Supplies &amp; Expenses Title</t>
  </si>
  <si>
    <t xml:space="preserve"> Postage &amp; Freight</t>
  </si>
  <si>
    <t xml:space="preserve">$100/month x 12 months</t>
  </si>
  <si>
    <t xml:space="preserve">Office &amp; Misc. Supplies (usage)</t>
  </si>
  <si>
    <t xml:space="preserve">$200/month x 12 months</t>
  </si>
  <si>
    <t xml:space="preserve">Equipment rental/leasing</t>
  </si>
  <si>
    <t xml:space="preserve">2 equip x $100/month x 12 months</t>
  </si>
  <si>
    <t xml:space="preserve">Vehicle Lease,fuel, maint. (temp.)</t>
  </si>
  <si>
    <t xml:space="preserve">2vehx$500/monthx12months</t>
  </si>
  <si>
    <t xml:space="preserve">Janitorial Supplies (usage)</t>
  </si>
  <si>
    <t xml:space="preserve">Bldg. Utilities (water, power, gas)</t>
  </si>
  <si>
    <t xml:space="preserve">12 monthsx$750/month</t>
  </si>
  <si>
    <t xml:space="preserve">Vehicle fuel usage</t>
  </si>
  <si>
    <t xml:space="preserve">assume 1/2 of avg annual usage</t>
  </si>
  <si>
    <t xml:space="preserve">Vehicle maintenance</t>
  </si>
  <si>
    <t xml:space="preserve">$500/vehicle/yr</t>
  </si>
  <si>
    <t xml:space="preserve">O&amp;M Mobilization BudgetOperating ExpensesOther Supplies &amp; Expenses Total</t>
  </si>
  <si>
    <t xml:space="preserve">Basis: Rino Manzano ccMail dtd 8/8/96</t>
  </si>
  <si>
    <t xml:space="preserve">O&amp;M Mobilization BudgetOperating ExpensesCommunications Title</t>
  </si>
  <si>
    <t xml:space="preserve">Phone Service (international)</t>
  </si>
  <si>
    <t xml:space="preserve">10 months x $.75M/month (excludes cellular service)</t>
  </si>
  <si>
    <t xml:space="preserve">Cellular Phones</t>
  </si>
  <si>
    <t xml:space="preserve">3ea. x 12 months x $150/month </t>
  </si>
  <si>
    <t xml:space="preserve">no service</t>
  </si>
  <si>
    <t xml:space="preserve">cellular activation fee: 3 ea. $25</t>
  </si>
  <si>
    <t xml:space="preserve">O&amp;M Mobilization BudgetOperating ExpensesCommunications Total</t>
  </si>
  <si>
    <t xml:space="preserve">O&amp;M Mobilization BudgetOperating ExpensesMiscellaneous Office Expenses Title</t>
  </si>
  <si>
    <t xml:space="preserve">Miscellaneous Office Expenses</t>
  </si>
  <si>
    <t xml:space="preserve">Office Bldgs.</t>
  </si>
  <si>
    <t xml:space="preserve">1000 sq ft x $20/sq ft x 6 months</t>
  </si>
  <si>
    <t xml:space="preserve">Trailers (admin only, ex training)</t>
  </si>
  <si>
    <t xml:space="preserve">3x6monthsx$600/month (if available)</t>
  </si>
  <si>
    <t xml:space="preserve">Sanitary facilities</t>
  </si>
  <si>
    <t xml:space="preserve">5x6monthsx$100/month</t>
  </si>
  <si>
    <t xml:space="preserve">Misc. Furnishings</t>
  </si>
  <si>
    <t xml:space="preserve">Temporary Living Quarters</t>
  </si>
  <si>
    <t xml:space="preserve">Assume admin facilties complete COD minus 12 months</t>
  </si>
  <si>
    <t xml:space="preserve">O&amp;M Mobilization BudgetOperating ExpensesMiscellaneous Office Expenses Total</t>
  </si>
  <si>
    <t xml:space="preserve">O&amp;M Mobilization BudgetOperating ExpensesTraining Title</t>
  </si>
  <si>
    <t xml:space="preserve">Basic Plant Training</t>
  </si>
  <si>
    <t xml:space="preserve">See Training sheet</t>
  </si>
  <si>
    <t xml:space="preserve">Major Systems Training</t>
  </si>
  <si>
    <t xml:space="preserve">Plant Chemistry</t>
  </si>
  <si>
    <t xml:space="preserve">Control Room Training</t>
  </si>
  <si>
    <t xml:space="preserve">Basic Maintenance</t>
  </si>
  <si>
    <t xml:space="preserve">Electrical/Controls Maintenance</t>
  </si>
  <si>
    <t xml:space="preserve">Additional Vendor Training</t>
  </si>
  <si>
    <t xml:space="preserve">Per diem for instructors</t>
  </si>
  <si>
    <t xml:space="preserve">Facilities (trailer rental, hall)</t>
  </si>
  <si>
    <t xml:space="preserve">Travel </t>
  </si>
  <si>
    <t xml:space="preserve">Training Coordinator</t>
  </si>
  <si>
    <t xml:space="preserve">Additional Manuals/Documents</t>
  </si>
  <si>
    <t xml:space="preserve">Miscellaneous</t>
  </si>
  <si>
    <t xml:space="preserve">Translation</t>
  </si>
  <si>
    <t xml:space="preserve">O&amp;M Mobilization BudgetOperating ExpensesTraining Total</t>
  </si>
  <si>
    <t xml:space="preserve">Basis: Eval TM consensus</t>
  </si>
  <si>
    <t xml:space="preserve">O&amp;M Mobilization BudgetOperating ExpensesManuals/Operating Procedures Title</t>
  </si>
  <si>
    <t xml:space="preserve">Manuals/Operating Procedures</t>
  </si>
  <si>
    <t xml:space="preserve">Administration</t>
  </si>
  <si>
    <t xml:space="preserve">5 mandays x $400/day</t>
  </si>
  <si>
    <t xml:space="preserve">Operations check lists</t>
  </si>
  <si>
    <t xml:space="preserve">10 P&amp;IDsx 2 mandays each x $400/day</t>
  </si>
  <si>
    <t xml:space="preserve">Maintenance </t>
  </si>
  <si>
    <t xml:space="preserve">1/2 of Operating procedures</t>
  </si>
  <si>
    <t xml:space="preserve">Maintenance/CMMS (excluding data)</t>
  </si>
  <si>
    <t xml:space="preserve">5 mandays @$400/manday</t>
  </si>
  <si>
    <t xml:space="preserve">Warehouse/Inventory</t>
  </si>
  <si>
    <t xml:space="preserve">Emergency Plans</t>
  </si>
  <si>
    <t xml:space="preserve">40 mandays @$400/manday</t>
  </si>
  <si>
    <t xml:space="preserve">Safety and Health</t>
  </si>
  <si>
    <t xml:space="preserve">Environmental Compliance</t>
  </si>
  <si>
    <t xml:space="preserve">20 mandays @$400/manday</t>
  </si>
  <si>
    <t xml:space="preserve">Utility dispatch</t>
  </si>
  <si>
    <t xml:space="preserve">10 mandays @$400/manday</t>
  </si>
  <si>
    <t xml:space="preserve">Government Reporting</t>
  </si>
  <si>
    <t xml:space="preserve">Owner Reports</t>
  </si>
  <si>
    <t xml:space="preserve">Houston Reports</t>
  </si>
  <si>
    <t xml:space="preserve">Document Translation</t>
  </si>
  <si>
    <t xml:space="preserve">50% of sum of mandays x $200/day</t>
  </si>
  <si>
    <t xml:space="preserve">Reproduction/Printing</t>
  </si>
  <si>
    <t xml:space="preserve">Freight</t>
  </si>
  <si>
    <t xml:space="preserve">5% of Reproduction cost</t>
  </si>
  <si>
    <t xml:space="preserve">O&amp;M Mobilization BudgetOperating ExpensesManuals/Operating Procedures Total</t>
  </si>
  <si>
    <t xml:space="preserve">O&amp;M Mobilization BudgetOperating ExpensesPermits Title</t>
  </si>
  <si>
    <t xml:space="preserve">O&amp;M Mobilization BudgetOperating ExpensesPermits Total</t>
  </si>
  <si>
    <t xml:space="preserve">O&amp;M Mobilization BudgetOperating ExpensesInsurance Title</t>
  </si>
  <si>
    <t xml:space="preserve">Operator's Insurance</t>
  </si>
  <si>
    <t xml:space="preserve">O&amp;M Mobilization BudgetOperating ExpensesInsurance Total</t>
  </si>
  <si>
    <t xml:space="preserve">2ea.x$350/dayx30 days (includes benefits)</t>
  </si>
  <si>
    <t xml:space="preserve">    Per diem </t>
  </si>
  <si>
    <t xml:space="preserve">2ea.x$25/dayx30days</t>
  </si>
  <si>
    <t xml:space="preserve">    Home leave, travel</t>
  </si>
  <si>
    <t xml:space="preserve">   Tax Protection (over 6 months)</t>
  </si>
  <si>
    <t xml:space="preserve">Basis: 2 US Expats as operations support 6 months prior to COD</t>
  </si>
  <si>
    <t xml:space="preserve">O&amp;M Mobilization BudgetProcurement ExpensesOffice Furnishings, Equipment, Supplies Title</t>
  </si>
  <si>
    <t xml:space="preserve">Procurement Expenses</t>
  </si>
  <si>
    <t xml:space="preserve">Office Furnishings, Equipment, Supplies</t>
  </si>
  <si>
    <t xml:space="preserve">Offices (desk, chair, table, misc)</t>
  </si>
  <si>
    <t xml:space="preserve">6ea @ $800/set</t>
  </si>
  <si>
    <t xml:space="preserve">Chairs - misc.</t>
  </si>
  <si>
    <t xml:space="preserve">20ea @ $100</t>
  </si>
  <si>
    <t xml:space="preserve">Bookshelves</t>
  </si>
  <si>
    <t xml:space="preserve">20ea @ $75</t>
  </si>
  <si>
    <t xml:space="preserve">File Cabinets</t>
  </si>
  <si>
    <t xml:space="preserve">20ea @ $200</t>
  </si>
  <si>
    <t xml:space="preserve">Storage Shelves/Cabinets</t>
  </si>
  <si>
    <t xml:space="preserve">10ea @ $50</t>
  </si>
  <si>
    <t xml:space="preserve">Conference Room (table &amp; chairs)</t>
  </si>
  <si>
    <t xml:space="preserve">12ea @ $150 + $1500</t>
  </si>
  <si>
    <t xml:space="preserve">Lunch Room - Tables</t>
  </si>
  <si>
    <t xml:space="preserve">2ea @ $150</t>
  </si>
  <si>
    <t xml:space="preserve">Lunch Room - Chairs</t>
  </si>
  <si>
    <t xml:space="preserve">12ea @ $75</t>
  </si>
  <si>
    <t xml:space="preserve">Lunch Room - Microwave</t>
  </si>
  <si>
    <t xml:space="preserve">2 ea @ $300</t>
  </si>
  <si>
    <t xml:space="preserve">Lunch Room - Coffee Pot</t>
  </si>
  <si>
    <t xml:space="preserve">4 ea. @ $50</t>
  </si>
  <si>
    <t xml:space="preserve">Lunch Room - Refrig.</t>
  </si>
  <si>
    <t xml:space="preserve">2 ea @ $750</t>
  </si>
  <si>
    <t xml:space="preserve">Lunch Room - Stove</t>
  </si>
  <si>
    <t xml:space="preserve">1 ea @ $600</t>
  </si>
  <si>
    <t xml:space="preserve">Computer Tables</t>
  </si>
  <si>
    <t xml:space="preserve">6ea @ $200</t>
  </si>
  <si>
    <t xml:space="preserve">Computers w printers</t>
  </si>
  <si>
    <t xml:space="preserve">6ea @ $2000</t>
  </si>
  <si>
    <t xml:space="preserve">Systems Software</t>
  </si>
  <si>
    <t xml:space="preserve">6ea @ $500</t>
  </si>
  <si>
    <t xml:space="preserve">CMMS software/installation</t>
  </si>
  <si>
    <t xml:space="preserve">$10M License + $40M installation/training</t>
  </si>
  <si>
    <t xml:space="preserve">CMMS hardware, equipment</t>
  </si>
  <si>
    <t xml:space="preserve">3 PC's ($2500), printer</t>
  </si>
  <si>
    <t xml:space="preserve">SAP Acctg System</t>
  </si>
  <si>
    <t xml:space="preserve">Software &amp; License</t>
  </si>
  <si>
    <t xml:space="preserve">Training &amp; Implementation</t>
  </si>
  <si>
    <t xml:space="preserve">Copiers</t>
  </si>
  <si>
    <t xml:space="preserve">1ea @ $8000</t>
  </si>
  <si>
    <t xml:space="preserve">Typewriters</t>
  </si>
  <si>
    <t xml:space="preserve">1ea @ $750</t>
  </si>
  <si>
    <t xml:space="preserve">Local Area Network</t>
  </si>
  <si>
    <t xml:space="preserve">LAN $5M + Installation $1,000</t>
  </si>
  <si>
    <t xml:space="preserve">Calculators</t>
  </si>
  <si>
    <t xml:space="preserve">5ea @ $20</t>
  </si>
  <si>
    <t xml:space="preserve">Projectors (overhead, slide, screen)</t>
  </si>
  <si>
    <t xml:space="preserve">1ea @ $400,$500, $200</t>
  </si>
  <si>
    <t xml:space="preserve">TV/VCR/Camcorders</t>
  </si>
  <si>
    <t xml:space="preserve">1ea @ $750/$500/$750</t>
  </si>
  <si>
    <t xml:space="preserve">Microfilm Reader</t>
  </si>
  <si>
    <t xml:space="preserve">1ea @ $800</t>
  </si>
  <si>
    <t xml:space="preserve">White Boards</t>
  </si>
  <si>
    <t xml:space="preserve">4ea @ $80</t>
  </si>
  <si>
    <t xml:space="preserve">FAX machine</t>
  </si>
  <si>
    <t xml:space="preserve">1ea @ $600</t>
  </si>
  <si>
    <t xml:space="preserve">Misc Supplies</t>
  </si>
  <si>
    <t xml:space="preserve">pens, paper, staplers, envelopes, etc.</t>
  </si>
  <si>
    <t xml:space="preserve">Phones</t>
  </si>
  <si>
    <t xml:space="preserve">5ea @ $200</t>
  </si>
  <si>
    <t xml:space="preserve">CAD Drawing Control System (PC)</t>
  </si>
  <si>
    <t xml:space="preserve">1ea @ $25M (will contract when necessary)</t>
  </si>
  <si>
    <t xml:space="preserve">Janitorial supplies</t>
  </si>
  <si>
    <t xml:space="preserve">5% of cost</t>
  </si>
  <si>
    <t xml:space="preserve">O&amp;M Mobilization BudgetProcurement ExpensesOffice Furnishings, Equipment, Supplies Total</t>
  </si>
  <si>
    <t xml:space="preserve">Basis: Rino Manzano ccMail dtd 8/8/96, EI Acctg Dept</t>
  </si>
  <si>
    <t xml:space="preserve">O&amp;M Mobilization BudgetProcurement ExpensesSafety Equipment &amp; Supplies Title</t>
  </si>
  <si>
    <t xml:space="preserve">Safety Equipment &amp; Supplies</t>
  </si>
  <si>
    <t xml:space="preserve">Safety &amp; Environmental Equipment &amp; Supplies</t>
  </si>
  <si>
    <t xml:space="preserve">Personnel Safety equipment</t>
  </si>
  <si>
    <t xml:space="preserve">Safety glasses, Hard hats, goggles, face shields, gloves,</t>
  </si>
  <si>
    <t xml:space="preserve">locks, acid suits, SCBA respirators, safety shoes, etc.</t>
  </si>
  <si>
    <t xml:space="preserve">Portable Fire Extinguishers</t>
  </si>
  <si>
    <t xml:space="preserve">30ea. @ $120</t>
  </si>
  <si>
    <t xml:space="preserve">Firehose Cabinet Accessories</t>
  </si>
  <si>
    <t xml:space="preserve">First Aid equipment</t>
  </si>
  <si>
    <t xml:space="preserve">First Aid kit, stretcher, water jell blanket</t>
  </si>
  <si>
    <t xml:space="preserve">Safety test Equipment</t>
  </si>
  <si>
    <t xml:space="preserve">Biosystem unit, LEL &amp; O2 meter</t>
  </si>
  <si>
    <t xml:space="preserve">Environmental Test Equipment</t>
  </si>
  <si>
    <t xml:space="preserve">Noise level meter</t>
  </si>
  <si>
    <t xml:space="preserve">6" and 12" containment booms</t>
  </si>
  <si>
    <t xml:space="preserve">30 ton/hr skimmer </t>
  </si>
  <si>
    <t xml:space="preserve">Misc. anchors, tow bridles, buoys, etc.</t>
  </si>
  <si>
    <t xml:space="preserve">O&amp;M Mobilization BudgetProcurement ExpensesSafety Equipment &amp; Supplies Total</t>
  </si>
  <si>
    <t xml:space="preserve">Basis: Rino Manzano ccMail dtd 8/8/96 &amp; Susan Worthen (PQPC actuals for booms, etc.)</t>
  </si>
  <si>
    <t xml:space="preserve">O&amp;M Mobilization BudgetProcurement ExpensesVehicles &amp; Mobile Equipment Title</t>
  </si>
  <si>
    <t xml:space="preserve">Cars 4 WD w AC</t>
  </si>
  <si>
    <t xml:space="preserve">2ea Admin, Security</t>
  </si>
  <si>
    <t xml:space="preserve">$26M</t>
  </si>
  <si>
    <t xml:space="preserve">1/2 ton Pickup Trucks</t>
  </si>
  <si>
    <t xml:space="preserve">1ea</t>
  </si>
  <si>
    <t xml:space="preserve">$18M</t>
  </si>
  <si>
    <t xml:space="preserve">2 1/2 ton flat bed truck w winch</t>
  </si>
  <si>
    <t xml:space="preserve">$32M</t>
  </si>
  <si>
    <t xml:space="preserve">6 ton Forklift (outside)</t>
  </si>
  <si>
    <t xml:space="preserve">$38M</t>
  </si>
  <si>
    <t xml:space="preserve">3 ton Forklift (warehouse)</t>
  </si>
  <si>
    <t xml:space="preserve">$25M</t>
  </si>
  <si>
    <t xml:space="preserve">12 passenger Van w/o AC</t>
  </si>
  <si>
    <t xml:space="preserve">$24M</t>
  </si>
  <si>
    <t xml:space="preserve">18 passenger Van w/o AC</t>
  </si>
  <si>
    <t xml:space="preserve">0ea</t>
  </si>
  <si>
    <t xml:space="preserve">$30M</t>
  </si>
  <si>
    <t xml:space="preserve">Firefighting equipment</t>
  </si>
  <si>
    <t xml:space="preserve">5ea. extinguisher cart</t>
  </si>
  <si>
    <t xml:space="preserve">$1M per</t>
  </si>
  <si>
    <t xml:space="preserve">Backhoe/heavy equipment</t>
  </si>
  <si>
    <t xml:space="preserve">Compressor water wash cart</t>
  </si>
  <si>
    <t xml:space="preserve">$10M</t>
  </si>
  <si>
    <t xml:space="preserve">250 cfm Air Compressor (trailer mtd)</t>
  </si>
  <si>
    <t xml:space="preserve">$16M</t>
  </si>
  <si>
    <t xml:space="preserve">400 amp welder(diesel drvr, trailer)</t>
  </si>
  <si>
    <t xml:space="preserve">$11M</t>
  </si>
  <si>
    <t xml:space="preserve">8 ton Crane</t>
  </si>
  <si>
    <t xml:space="preserve">$30M (used)</t>
  </si>
  <si>
    <t xml:space="preserve">Crew Boats</t>
  </si>
  <si>
    <t xml:space="preserve">$60M (used)</t>
  </si>
  <si>
    <t xml:space="preserve">Switch engine</t>
  </si>
  <si>
    <t xml:space="preserve">1ea (provided in EPC contract)</t>
  </si>
  <si>
    <t xml:space="preserve">$300M</t>
  </si>
  <si>
    <t xml:space="preserve">O&amp;M Mobilization BudgetProcurement ExpensesVehicles &amp; Mobile Equipment Total</t>
  </si>
  <si>
    <t xml:space="preserve">Basis: Purchasing Dept.</t>
  </si>
  <si>
    <t xml:space="preserve">O&amp;M Mobilization BudgetProcurement ExpensesWarehouse Furnishings &amp; Equipment Title</t>
  </si>
  <si>
    <t xml:space="preserve">Bins/Racks/shelves</t>
  </si>
  <si>
    <t xml:space="preserve">includes Lumber, nails, materials (to construct)</t>
  </si>
  <si>
    <t xml:space="preserve">Equipment/Tools</t>
  </si>
  <si>
    <t xml:space="preserve">dollies, scales, carpenter tools, banding &amp; labeling machines</t>
  </si>
  <si>
    <t xml:space="preserve">Furniture</t>
  </si>
  <si>
    <t xml:space="preserve">tables, desks, chairs, file cabinets</t>
  </si>
  <si>
    <t xml:space="preserve">Miscellaneous Supplies</t>
  </si>
  <si>
    <t xml:space="preserve">O&amp;M Mobilization BudgetProcurement ExpensesWarehouse Furnishings &amp; Equipment Total</t>
  </si>
  <si>
    <t xml:space="preserve">O&amp;M Mobilization BudgetProcurement ExpensesLaboratory Equipment Title</t>
  </si>
  <si>
    <t xml:space="preserve">Laboratory Analyzers (pH, conductivity, spectrophotometer)</t>
  </si>
  <si>
    <t xml:space="preserve">Glassware/Misc. Equipment (centrifuge, vacuum pump, PC,scale,oven)</t>
  </si>
  <si>
    <t xml:space="preserve">Furniture, cabinets, benches, tables, refrigerator</t>
  </si>
  <si>
    <t xml:space="preserve">Fuel Testing equipment</t>
  </si>
  <si>
    <t xml:space="preserve">Gas Chromatogragh/Atomic Absorption</t>
  </si>
  <si>
    <t xml:space="preserve">O&amp;M Mobilization BudgetProcurement ExpensesLaboratory Equipment Total</t>
  </si>
  <si>
    <t xml:space="preserve">O&amp;M Mobilization BudgetProcurement ExpensesShop Tools &amp; Equipment Title</t>
  </si>
  <si>
    <t xml:space="preserve">Mechanic Hand Tools</t>
  </si>
  <si>
    <t xml:space="preserve">tool boxes</t>
  </si>
  <si>
    <t xml:space="preserve">$1200 each</t>
  </si>
  <si>
    <t xml:space="preserve">I/E Tech Hand Tools</t>
  </si>
  <si>
    <t xml:space="preserve">$1500 each</t>
  </si>
  <si>
    <t xml:space="preserve">Consumables (Cleaning, Mech. supplies, compounds, I&amp;E supplies, hoses)</t>
  </si>
  <si>
    <t xml:space="preserve">Radios  (Basis: Houston 2-way Radio - Motorola HC1000, 2 channels)</t>
  </si>
  <si>
    <t xml:space="preserve">$1000 each</t>
  </si>
  <si>
    <t xml:space="preserve">Radio Base</t>
  </si>
  <si>
    <t xml:space="preserve">Mechanical Shop Tools &amp; Equip.</t>
  </si>
  <si>
    <t xml:space="preserve">High Pressure Hand Pump</t>
  </si>
  <si>
    <t xml:space="preserve">Nordstrom Hyper Grease Gun 5 gal.</t>
  </si>
  <si>
    <t xml:space="preserve">$3015 each</t>
  </si>
  <si>
    <t xml:space="preserve">Rockwell Hand Held High Pressure Grease Gun</t>
  </si>
  <si>
    <t xml:space="preserve">$960 each</t>
  </si>
  <si>
    <t xml:space="preserve">Hydraulic Torque Wrench</t>
  </si>
  <si>
    <t xml:space="preserve">$4000 each</t>
  </si>
  <si>
    <t xml:space="preserve">Centrifugal Pump</t>
  </si>
  <si>
    <t xml:space="preserve">$2500 each</t>
  </si>
  <si>
    <t xml:space="preserve">Pneumatic diaphram pump</t>
  </si>
  <si>
    <t xml:space="preserve">Bead Blaster</t>
  </si>
  <si>
    <t xml:space="preserve">$1800 each</t>
  </si>
  <si>
    <t xml:space="preserve">Sand Blaster</t>
  </si>
  <si>
    <t xml:space="preserve">$900 each</t>
  </si>
  <si>
    <t xml:space="preserve">Portable Air Compressor</t>
  </si>
  <si>
    <t xml:space="preserve">$600 each</t>
  </si>
  <si>
    <t xml:space="preserve">Hydraulic Press - 25 ton</t>
  </si>
  <si>
    <t xml:space="preserve">$1400 each</t>
  </si>
  <si>
    <t xml:space="preserve">O&amp;M Mobilization BudgetProcurement ExpensesShop Tools &amp; Equipment Total</t>
  </si>
  <si>
    <t xml:space="preserve">Post Hole Digger</t>
  </si>
  <si>
    <t xml:space="preserve">O&amp;M Mobilization BudgetProcurement ExpensesChemicals, Lubricants, Hydraulic Fluids Title</t>
  </si>
  <si>
    <t xml:space="preserve">Steel Work Bench</t>
  </si>
  <si>
    <t xml:space="preserve">$160 each</t>
  </si>
  <si>
    <t xml:space="preserve">Employee Lockers x 6</t>
  </si>
  <si>
    <t xml:space="preserve">$250 each</t>
  </si>
  <si>
    <t xml:space="preserve">Storage Cabinets</t>
  </si>
  <si>
    <t xml:space="preserve">$300 each</t>
  </si>
  <si>
    <t xml:space="preserve">Parts Washer</t>
  </si>
  <si>
    <t xml:space="preserve">Bench Grinder</t>
  </si>
  <si>
    <t xml:space="preserve">$400 each</t>
  </si>
  <si>
    <t xml:space="preserve">O&amp;M Mobilization BudgetProcurement ExpensesChemicals, Lubricants, Hydraulic Fluids Total</t>
  </si>
  <si>
    <t xml:space="preserve">Drill Press</t>
  </si>
  <si>
    <t xml:space="preserve">$2375 each</t>
  </si>
  <si>
    <t xml:space="preserve">O&amp;M Mobilization BudgetO&amp;M Mobilization Fee Title</t>
  </si>
  <si>
    <t xml:space="preserve">O&amp;M Mobilization Fee</t>
  </si>
  <si>
    <t xml:space="preserve">AC/DC Welder Generator</t>
  </si>
  <si>
    <t xml:space="preserve">$3100 each</t>
  </si>
  <si>
    <t xml:space="preserve">Assortment Hammer Wrenches</t>
  </si>
  <si>
    <t xml:space="preserve">$5000 each</t>
  </si>
  <si>
    <t xml:space="preserve">Flange Spreader</t>
  </si>
  <si>
    <t xml:space="preserve">Hoists /Come-a-longs</t>
  </si>
  <si>
    <t xml:space="preserve">Miscellaneous small hand tools</t>
  </si>
  <si>
    <t xml:space="preserve">$5000 set</t>
  </si>
  <si>
    <t xml:space="preserve">O&amp;M Mobilization BudgetO&amp;M Mobilization Fee Total</t>
  </si>
  <si>
    <t xml:space="preserve">I/E Shop Tools &amp; Test Equipment</t>
  </si>
  <si>
    <t xml:space="preserve">Gas Detector Calibration Kit</t>
  </si>
  <si>
    <t xml:space="preserve">$500 each</t>
  </si>
  <si>
    <t xml:space="preserve">O&amp;M Mobilization BudgetOwner Optional Items Title</t>
  </si>
  <si>
    <t xml:space="preserve">Owner Optional Items</t>
  </si>
  <si>
    <t xml:space="preserve">Flow, Press, &amp; Temp Transmitter Communicators</t>
  </si>
  <si>
    <t xml:space="preserve">Digital Thickness Gauge</t>
  </si>
  <si>
    <t xml:space="preserve">UV IR Portable Test Kit</t>
  </si>
  <si>
    <t xml:space="preserve">IRD Vibration Meter</t>
  </si>
  <si>
    <t xml:space="preserve">$8000 each</t>
  </si>
  <si>
    <t xml:space="preserve">Fluke Digital Multimeter</t>
  </si>
  <si>
    <t xml:space="preserve">$350 each</t>
  </si>
  <si>
    <t xml:space="preserve">O&amp;M Mobilization BudgetOwner Optional Items Total</t>
  </si>
  <si>
    <t xml:space="preserve">Thermocoupler Calibrator</t>
  </si>
  <si>
    <t xml:space="preserve">$950 each</t>
  </si>
  <si>
    <t xml:space="preserve">Precision Pressure Calibrator</t>
  </si>
  <si>
    <t xml:space="preserve">$5700 each</t>
  </si>
  <si>
    <t xml:space="preserve">Simpson Multimeter</t>
  </si>
  <si>
    <t xml:space="preserve">RTD Calibrator</t>
  </si>
  <si>
    <t xml:space="preserve">$700 each</t>
  </si>
  <si>
    <t xml:space="preserve">Test Gauges 0 -1500 psig.</t>
  </si>
  <si>
    <t xml:space="preserve">$1000 set</t>
  </si>
  <si>
    <t xml:space="preserve">Gravitometer</t>
  </si>
  <si>
    <t xml:space="preserve">$5850 each</t>
  </si>
  <si>
    <t xml:space="preserve">PK Tester</t>
  </si>
  <si>
    <t xml:space="preserve">$4065 each</t>
  </si>
  <si>
    <t xml:space="preserve">Pipeline Locator</t>
  </si>
  <si>
    <t xml:space="preserve">$3900 each</t>
  </si>
  <si>
    <t xml:space="preserve">Test/Troubleshooting Equipment </t>
  </si>
  <si>
    <t xml:space="preserve">Beta Engine Analyzer</t>
  </si>
  <si>
    <t xml:space="preserve">$60,000 each</t>
  </si>
  <si>
    <t xml:space="preserve">O&amp;M Mobilization BudgetCapital, Operating and BOP Spares (1998$) Title</t>
  </si>
  <si>
    <t xml:space="preserve">Capital, Operating and BOP Spares (1996$)</t>
  </si>
  <si>
    <t xml:space="preserve">Oscilloscope</t>
  </si>
  <si>
    <t xml:space="preserve">$3000 each</t>
  </si>
  <si>
    <t xml:space="preserve">Capital, Operating and BOP Spares (1998$)</t>
  </si>
  <si>
    <t xml:space="preserve">Bore Scope (probe, light source and photo)</t>
  </si>
  <si>
    <t xml:space="preserve">$15,000 each</t>
  </si>
  <si>
    <t xml:space="preserve">Combustible Gas Detector</t>
  </si>
  <si>
    <t xml:space="preserve">$1795 each</t>
  </si>
  <si>
    <t xml:space="preserve">O&amp;M Mobilization BudgetCapital, Operating and BOP Spares (1998$) Total</t>
  </si>
  <si>
    <t xml:space="preserve">Basis: Venezuela Miniplants </t>
  </si>
  <si>
    <t xml:space="preserve">Warehouse Stock</t>
  </si>
  <si>
    <t xml:space="preserve">1month's worth x chemicals </t>
  </si>
  <si>
    <t xml:space="preserve">5% of cost (included above)</t>
  </si>
  <si>
    <t xml:space="preserve">Basis: Chemicals estimate from Kaye Emmons</t>
  </si>
  <si>
    <t xml:space="preserve">Basis/Justification:</t>
  </si>
  <si>
    <t xml:space="preserve">Dabhol (745 MW)                     $0.81/MW</t>
  </si>
  <si>
    <t xml:space="preserve">$600M</t>
  </si>
  <si>
    <t xml:space="preserve">10% of mob. money managed excluding</t>
  </si>
  <si>
    <t xml:space="preserve">East Java (500 MW)                 $1.10/MW</t>
  </si>
  <si>
    <t xml:space="preserve">$550M</t>
  </si>
  <si>
    <t xml:space="preserve">Spares, OE and G&amp;A</t>
  </si>
  <si>
    <t xml:space="preserve">Multan (800 MW)                       $1.22/MW  </t>
  </si>
  <si>
    <t xml:space="preserve">$975M</t>
  </si>
  <si>
    <t xml:space="preserve">Tapal (Wartsila) (126MW)   $2.85/MW (18 mo.)</t>
  </si>
  <si>
    <t xml:space="preserve">$360M</t>
  </si>
  <si>
    <t xml:space="preserve">US, UK and like</t>
  </si>
  <si>
    <t xml:space="preserve">Annual % of Payroll &amp; Burden based </t>
  </si>
  <si>
    <t xml:space="preserve">India, Brazil, Argentina and like</t>
  </si>
  <si>
    <t xml:space="preserve">on country type</t>
  </si>
  <si>
    <t xml:space="preserve">Bangladesh and like</t>
  </si>
  <si>
    <t xml:space="preserve">Basis: Eval team concensus</t>
  </si>
  <si>
    <t xml:space="preserve">Commercial Office Mobilization</t>
  </si>
  <si>
    <t xml:space="preserve">See Comm Office Mob detail sheet</t>
  </si>
  <si>
    <t xml:space="preserve">Basis: Eval Team Consensus</t>
  </si>
  <si>
    <t xml:space="preserve">Owners' Engineer</t>
  </si>
  <si>
    <t xml:space="preserve">EECC provides Turnkey Contract</t>
  </si>
  <si>
    <t xml:space="preserve">See Owners' Engineer detail sheet</t>
  </si>
  <si>
    <t xml:space="preserve">Basis: Jonathan Ago estimate</t>
  </si>
  <si>
    <t xml:space="preserve">Capital, Operating and BOP Spares</t>
  </si>
  <si>
    <t xml:space="preserve"> (See Capital/Operating Spares)</t>
  </si>
  <si>
    <t xml:space="preserve">Required Initial Spares</t>
  </si>
  <si>
    <t xml:space="preserve">LM6000 recommended spares </t>
  </si>
  <si>
    <t xml:space="preserve">$899,329 engine spares + $100,000 package spares</t>
  </si>
  <si>
    <t xml:space="preserve">1% of cost </t>
  </si>
  <si>
    <t xml:space="preserve">0.25% of cost</t>
  </si>
  <si>
    <t xml:space="preserve">Basis:  GE Proposal for East Java Project</t>
  </si>
  <si>
    <t xml:space="preserve"> Avg. (20yrs)</t>
  </si>
  <si>
    <t xml:space="preserve">Payroll &amp; Burden</t>
  </si>
  <si>
    <t xml:space="preserve">Administration and Operations Expenses</t>
  </si>
  <si>
    <t xml:space="preserve">Total Administration &amp; Operations Expenses</t>
  </si>
  <si>
    <t xml:space="preserve">Chemicals @ Plant Load Factor (PLF) </t>
  </si>
  <si>
    <t xml:space="preserve">Maintenance Expenses (excl. GT ScheduIed Maint. Program)</t>
  </si>
  <si>
    <t xml:space="preserve">Total Maintenance</t>
  </si>
  <si>
    <t xml:space="preserve">Total O&amp;M Expenses (excl. GT Scheduled Maint. Program)</t>
  </si>
  <si>
    <t xml:space="preserve">GT Scheduled Maintenance Program</t>
  </si>
  <si>
    <t xml:space="preserve">20 yr total</t>
  </si>
  <si>
    <t xml:space="preserve">Annual Avg.</t>
  </si>
  <si>
    <t xml:space="preserve">            $/Mwh @PLF</t>
  </si>
  <si>
    <t xml:space="preserve">Total Plant O&amp;M Expenses (incl. GT Scheduled Maint.) </t>
  </si>
  <si>
    <t xml:space="preserve">            $/Mwh @ PLF</t>
  </si>
  <si>
    <t xml:space="preserve">Total Project Operating Expenses (excl Fee)</t>
  </si>
  <si>
    <t xml:space="preserve">OM&amp;A Annual Fee</t>
  </si>
  <si>
    <t xml:space="preserve">Labor Sheet</t>
  </si>
  <si>
    <t xml:space="preserve">Annual Labor Escalation Factor</t>
  </si>
  <si>
    <t xml:space="preserve">Region Used for Labor Rates</t>
  </si>
  <si>
    <t xml:space="preserve">Drop Down Box</t>
  </si>
  <si>
    <t xml:space="preserve">Months on Site per Year (Expat)</t>
  </si>
  <si>
    <t xml:space="preserve">Months on Site per Year (Local)</t>
  </si>
  <si>
    <t xml:space="preserve">Total Employees per Year</t>
  </si>
  <si>
    <t xml:space="preserve">Annual Base Salary per Employee</t>
  </si>
  <si>
    <t xml:space="preserve">Annual Overtime %</t>
  </si>
  <si>
    <t xml:space="preserve">Benefits % on Base</t>
  </si>
  <si>
    <t xml:space="preserve">Benefits % on Overtime</t>
  </si>
  <si>
    <t xml:space="preserve">Total Expat Salary</t>
  </si>
  <si>
    <t xml:space="preserve">Total Local Salary </t>
  </si>
  <si>
    <t xml:space="preserve">Totals</t>
  </si>
  <si>
    <t xml:space="preserve">Total Labor for Year 1</t>
  </si>
  <si>
    <t xml:space="preserve">Total Labor for Year 2</t>
  </si>
  <si>
    <t xml:space="preserve">Total Labor for Year 3</t>
  </si>
  <si>
    <t xml:space="preserve">Year 4</t>
  </si>
  <si>
    <t xml:space="preserve">Total Labor for Year 4</t>
  </si>
  <si>
    <t xml:space="preserve">Labor / Benefits Lookup Sheet</t>
  </si>
  <si>
    <t xml:space="preserve">Regional Salaries in U.S. Dollars</t>
  </si>
  <si>
    <t xml:space="preserve">US - North-East</t>
  </si>
  <si>
    <t xml:space="preserve">US - South-East</t>
  </si>
  <si>
    <t xml:space="preserve">US - Central</t>
  </si>
  <si>
    <t xml:space="preserve">US - South</t>
  </si>
  <si>
    <t xml:space="preserve">US - North-West</t>
  </si>
  <si>
    <t xml:space="preserve">US - California</t>
  </si>
  <si>
    <t xml:space="preserve">India</t>
  </si>
  <si>
    <t xml:space="preserve">Annual Base Salary (USD)</t>
  </si>
  <si>
    <t xml:space="preserve">Annual Base Wage to calculate benefits </t>
  </si>
  <si>
    <t xml:space="preserve">Standard Enron Benefits on Base (%)</t>
  </si>
  <si>
    <t xml:space="preserve">Payroll Tax Burdens</t>
  </si>
  <si>
    <t xml:space="preserve">Workers Compensation Ins.</t>
  </si>
  <si>
    <t xml:space="preserve">Overhead Allocation</t>
  </si>
  <si>
    <t xml:space="preserve">Group Insurance Premium</t>
  </si>
  <si>
    <t xml:space="preserve">General Liability</t>
  </si>
  <si>
    <t xml:space="preserve">Pension</t>
  </si>
  <si>
    <t xml:space="preserve">ESOP</t>
  </si>
  <si>
    <t xml:space="preserve">401K</t>
  </si>
  <si>
    <t xml:space="preserve">Total Enron Benefits on Base (%)</t>
  </si>
  <si>
    <t xml:space="preserve">Standard Enron Benefits on Overtime (%)</t>
  </si>
  <si>
    <t xml:space="preserve">Country Mandated Benefits</t>
  </si>
  <si>
    <t xml:space="preserve">Health Insurance (%)</t>
  </si>
  <si>
    <t xml:space="preserve">Social Security Provident Fund (%)</t>
  </si>
  <si>
    <t xml:space="preserve">Super Annuization (%)</t>
  </si>
  <si>
    <t xml:space="preserve">Mandatory Medical</t>
  </si>
  <si>
    <t xml:space="preserve">Bonus (%)</t>
  </si>
  <si>
    <t xml:space="preserve">Terminal Benefit for Years of Service (In Months)</t>
  </si>
  <si>
    <t xml:space="preserve">Vacation/Leave</t>
  </si>
  <si>
    <t xml:space="preserve">Housing</t>
  </si>
  <si>
    <t xml:space="preserve">Wedding, Sick Leave, Seniority</t>
  </si>
  <si>
    <t xml:space="preserve">Mandatory Profit Sharing</t>
  </si>
  <si>
    <t xml:space="preserve">Training Funding</t>
  </si>
  <si>
    <t xml:space="preserve">Other Benefits</t>
  </si>
  <si>
    <t xml:space="preserve">Taxes, Exemptions, Deductions</t>
  </si>
  <si>
    <t xml:space="preserve">Host Country (National + Local) Tax Rate (%)</t>
  </si>
  <si>
    <t xml:space="preserve">Host Country Standard Deduction</t>
  </si>
  <si>
    <t xml:space="preserve">Retained Employee Tax Payment</t>
  </si>
  <si>
    <t xml:space="preserve">Retained Employee Housing Payment</t>
  </si>
  <si>
    <t xml:space="preserve">USA Exemptions (Dependents, Housing, Deductions)</t>
  </si>
  <si>
    <t xml:space="preserve">Federal Tax Rate (USA)</t>
  </si>
  <si>
    <t xml:space="preserve">State Tax Rate (USA)</t>
  </si>
  <si>
    <t xml:space="preserve">Max Overtime Rate</t>
  </si>
  <si>
    <t xml:space="preserve">Max Hours in a Shift (8 or 12)</t>
  </si>
  <si>
    <t xml:space="preserve">Expatriate Benefits</t>
  </si>
  <si>
    <t xml:space="preserve">Uplift &amp; Danger Pay (%)</t>
  </si>
  <si>
    <t xml:space="preserve">Goods &amp; Services Uplift</t>
  </si>
  <si>
    <t xml:space="preserve">Lodging (House rent / Hotel)</t>
  </si>
  <si>
    <t xml:space="preserve">Home Leave</t>
  </si>
  <si>
    <t xml:space="preserve">Dependent Schools</t>
  </si>
  <si>
    <t xml:space="preserve">Transportation for Employees</t>
  </si>
  <si>
    <t xml:space="preserve">Utility</t>
  </si>
  <si>
    <t xml:space="preserve">Food </t>
  </si>
  <si>
    <t xml:space="preserve">Laundry/Cleaning Service</t>
  </si>
  <si>
    <t xml:space="preserve">Travel from Base to Site (Roundtrip)</t>
  </si>
  <si>
    <t xml:space="preserve">Family (Spouse + two)</t>
  </si>
  <si>
    <t xml:space="preserve">Operations Manager</t>
  </si>
  <si>
    <t xml:space="preserve">Plant Manager</t>
  </si>
  <si>
    <t xml:space="preserve">from Phillipines</t>
  </si>
  <si>
    <t xml:space="preserve">from USA</t>
  </si>
  <si>
    <t xml:space="preserve">from UK</t>
  </si>
  <si>
    <t xml:space="preserve">Bonus</t>
  </si>
  <si>
    <t xml:space="preserve">5% of Base</t>
  </si>
  <si>
    <t xml:space="preserve">8% of Base</t>
  </si>
  <si>
    <t xml:space="preserve">Foreign Service Premium</t>
  </si>
  <si>
    <t xml:space="preserve">15% of Base</t>
  </si>
  <si>
    <t xml:space="preserve">45% of Base</t>
  </si>
  <si>
    <t xml:space="preserve">40% of Base</t>
  </si>
  <si>
    <t xml:space="preserve">Tax Protection/Equalization</t>
  </si>
  <si>
    <t xml:space="preserve">188 % of Base</t>
  </si>
  <si>
    <t xml:space="preserve">185 % of Base</t>
  </si>
  <si>
    <t xml:space="preserve">55 % of Base</t>
  </si>
  <si>
    <t xml:space="preserve">C&amp;S Allowance</t>
  </si>
  <si>
    <r>
      <rPr>
        <b val="true"/>
        <sz val="10"/>
        <rFont val="Arial"/>
        <family val="0"/>
      </rPr>
      <t xml:space="preserve">Housing &amp; Utilities</t>
    </r>
    <r>
      <rPr>
        <b val="true"/>
        <vertAlign val="superscript"/>
        <sz val="10"/>
        <rFont val="Arial"/>
        <family val="2"/>
      </rPr>
      <t xml:space="preserve">2</t>
    </r>
  </si>
  <si>
    <t xml:space="preserve">Educational Assistance</t>
  </si>
  <si>
    <t xml:space="preserve">R&amp;R Leave</t>
  </si>
  <si>
    <t xml:space="preserve">$3,900 x 4 = $15,600</t>
  </si>
  <si>
    <r>
      <rPr>
        <b val="true"/>
        <sz val="10"/>
        <rFont val="Arial"/>
        <family val="0"/>
      </rPr>
      <t xml:space="preserve">Relocation Expenses</t>
    </r>
    <r>
      <rPr>
        <b val="true"/>
        <vertAlign val="superscript"/>
        <sz val="10"/>
        <rFont val="Arial"/>
        <family val="2"/>
      </rPr>
      <t xml:space="preserve">1</t>
    </r>
  </si>
  <si>
    <t xml:space="preserve">Foreign Duty Allowance</t>
  </si>
  <si>
    <t xml:space="preserve">                Total</t>
  </si>
  <si>
    <t xml:space="preserve">191% of Base +  $34,018</t>
  </si>
  <si>
    <t xml:space="preserve">235% of Base +  $115,800</t>
  </si>
  <si>
    <t xml:space="preserve">103% of Base +  $130,333</t>
  </si>
  <si>
    <t xml:space="preserve">Benefits Loading Factor (of Base)</t>
  </si>
  <si>
    <t xml:space="preserve">Without Housing Colony</t>
  </si>
  <si>
    <t xml:space="preserve">With Housing Colony</t>
  </si>
  <si>
    <t xml:space="preserve">Source:  Enron HR</t>
  </si>
  <si>
    <t xml:space="preserve">these in red need to be replaced. Awaiting update from HR</t>
  </si>
  <si>
    <t xml:space="preserve">1/ Relocation expenses is an annual average over a 3 yr period.</t>
  </si>
  <si>
    <t xml:space="preserve">2/ Housing and Utilities assumed to be paid for the plant manager, but required for the commercial manager, if an Expat.</t>
  </si>
  <si>
    <t xml:space="preserve">O&amp;M Estimate Backup/Detail Sheet</t>
  </si>
  <si>
    <t xml:space="preserve">Plant Configuration Lookup</t>
  </si>
  <si>
    <t xml:space="preserve">Total (US $)</t>
  </si>
  <si>
    <t xml:space="preserve">% Variable</t>
  </si>
  <si>
    <t xml:space="preserve">% Local</t>
  </si>
  <si>
    <t xml:space="preserve">Fixed (USD)</t>
  </si>
  <si>
    <t xml:space="preserve">Variable (USD)</t>
  </si>
  <si>
    <t xml:space="preserve">Local</t>
  </si>
  <si>
    <t xml:space="preserve">Foreign</t>
  </si>
  <si>
    <t xml:space="preserve">Payroll &amp; Burden </t>
  </si>
  <si>
    <t xml:space="preserve">Expats:  Salaries &amp; Benefits</t>
  </si>
  <si>
    <t xml:space="preserve">Local:    Salaries &amp; Benefits</t>
  </si>
  <si>
    <t xml:space="preserve">Basis: HR data</t>
  </si>
  <si>
    <t xml:space="preserve">scaled by Subic: $33,000 x 51people/110people</t>
  </si>
  <si>
    <t xml:space="preserve">scaled by Subic: $42,000 x 51people/110people</t>
  </si>
  <si>
    <t xml:space="preserve">scaled by Subic: $25,000 x 51people/110people</t>
  </si>
  <si>
    <t xml:space="preserve">same as Subic</t>
  </si>
  <si>
    <t xml:space="preserve">scaled by Subic: $5,600 x 51people/110peoplex</t>
  </si>
  <si>
    <t xml:space="preserve">$2/day/employee x 235 days x # staff</t>
  </si>
  <si>
    <t xml:space="preserve">Basis: Subic 1996 Budget </t>
  </si>
  <si>
    <t xml:space="preserve">Permanent Contract Labor</t>
  </si>
  <si>
    <t xml:space="preserve">see Contract Labor page</t>
  </si>
  <si>
    <t xml:space="preserve">Basis:</t>
  </si>
  <si>
    <t xml:space="preserve">Environmental Expense (including permit fees)</t>
  </si>
  <si>
    <t xml:space="preserve">Scaled on Ilijan (500/1200) x $11,700</t>
  </si>
  <si>
    <t xml:space="preserve">simple</t>
  </si>
  <si>
    <t xml:space="preserve">Scaled on Ilijan (500/1200) x $38,500</t>
  </si>
  <si>
    <t xml:space="preserve">combined</t>
  </si>
  <si>
    <t xml:space="preserve">Scaled on Ilijan (500/1200) x $13,650</t>
  </si>
  <si>
    <t xml:space="preserve">simple/Cogen</t>
  </si>
  <si>
    <t xml:space="preserve">1 trip x $3M/trip + 7 days perdiem x $25/day (guesthouse)</t>
  </si>
  <si>
    <t xml:space="preserve">80 manhrs x $75/hr (audit)</t>
  </si>
  <si>
    <t xml:space="preserve">Stack Testing/Modeling - Scaled on Ilijan $14,000 x 500/1200</t>
  </si>
  <si>
    <t xml:space="preserve">Basis: Memo from Bal Wong dtd 7/29/96</t>
  </si>
  <si>
    <t xml:space="preserve">Safety Expense</t>
  </si>
  <si>
    <t xml:space="preserve">17,520x51/62 (50% scaled from Ilijan personnel)</t>
  </si>
  <si>
    <t xml:space="preserve">38,500x500/1200 (scaled from Ilijan)</t>
  </si>
  <si>
    <t xml:space="preserve">27,985x51/62 (scaled from Ilijan personnel)</t>
  </si>
  <si>
    <t xml:space="preserve">Buildings &amp; Grounds</t>
  </si>
  <si>
    <t xml:space="preserve">Gas Turbines</t>
  </si>
  <si>
    <t xml:space="preserve">Quantity</t>
  </si>
  <si>
    <t xml:space="preserve">Cycle</t>
  </si>
  <si>
    <t xml:space="preserve">80 manhrs x $100/hr Crisis response training (audit)</t>
  </si>
  <si>
    <t xml:space="preserve">$22,900 x 75%</t>
  </si>
  <si>
    <t xml:space="preserve">#1</t>
  </si>
  <si>
    <t xml:space="preserve">(Same as ClearLk/TxCity Avg Actuals x 75% labor factor)</t>
  </si>
  <si>
    <t xml:space="preserve"> </t>
  </si>
  <si>
    <t xml:space="preserve">1 trip x $6M/trip + 7 days perdiems x $25/day (guest house)</t>
  </si>
  <si>
    <t xml:space="preserve">#2</t>
  </si>
  <si>
    <t xml:space="preserve">#3</t>
  </si>
  <si>
    <t xml:space="preserve">Scaled from Subic personnel: $30,000 x 51/110</t>
  </si>
  <si>
    <t xml:space="preserve">Scaled from Subic personnel: $15,000 x 51/110</t>
  </si>
  <si>
    <t xml:space="preserve">Scaled from Subic personnel: $6,000 x 51/110</t>
  </si>
  <si>
    <t xml:space="preserve">80 manhrs x $125/hr</t>
  </si>
  <si>
    <t xml:space="preserve">160 manhrs x $75/hr + 1 trip x $6M/trip + 14 days perdiem x $25/day</t>
  </si>
  <si>
    <t xml:space="preserve">80 manhrs x $75/hr</t>
  </si>
  <si>
    <t xml:space="preserve">80 manhrs x $75/hr + 2 trips x $3M/trip + 14 days perdiem x $25/day</t>
  </si>
  <si>
    <t xml:space="preserve">Garbage &amp; Trash</t>
  </si>
  <si>
    <t xml:space="preserve">$200/month</t>
  </si>
  <si>
    <t xml:space="preserve">50% of Subic</t>
  </si>
  <si>
    <t xml:space="preserve">Same as Subic for items &lt; $1000, otherwise in Sus. Capital</t>
  </si>
  <si>
    <t xml:space="preserve">4 licenses x $500 ea.</t>
  </si>
  <si>
    <t xml:space="preserve">33% Subic</t>
  </si>
  <si>
    <t xml:space="preserve">Assumed in Plant's House Load</t>
  </si>
  <si>
    <t xml:space="preserve">(covered in Commercial office)</t>
  </si>
  <si>
    <t xml:space="preserve">$500/vehicle/year</t>
  </si>
  <si>
    <t xml:space="preserve">see detail below</t>
  </si>
  <si>
    <t xml:space="preserve">Basis: Subic 1996 Budget &amp; Rino Manzano ccMail dtd 8/8/96</t>
  </si>
  <si>
    <t xml:space="preserve">12x$4M/month</t>
  </si>
  <si>
    <t xml:space="preserve">5 phones x $300/month</t>
  </si>
  <si>
    <t xml:space="preserve">none assumed for this project</t>
  </si>
  <si>
    <t xml:space="preserve">Basis: Hainan Plant actuals (Overseas experience)</t>
  </si>
  <si>
    <t xml:space="preserve">Operating Insurance</t>
  </si>
  <si>
    <t xml:space="preserve">Estimated by Risk Management</t>
  </si>
  <si>
    <t xml:space="preserve">It will add incrementally to the Enron Pool of insured assets</t>
  </si>
  <si>
    <t xml:space="preserve">Control Room/Laboratory Expenses</t>
  </si>
  <si>
    <t xml:space="preserve">75% of US CCPP costs</t>
  </si>
  <si>
    <t xml:space="preserve">5% of 75% of total</t>
  </si>
  <si>
    <t xml:space="preserve">Basis: 13 years of Actuals from Tx City/Clear Lake Plants</t>
  </si>
  <si>
    <t xml:space="preserve">Operations Support (Year 1 Only)</t>
  </si>
  <si>
    <t xml:space="preserve">2ea.x$350/dayx180days (includes benefits)</t>
  </si>
  <si>
    <t xml:space="preserve">2ea.x$25/dayx180days (stay in Guest House)</t>
  </si>
  <si>
    <t xml:space="preserve">2ea.x$3000 trip x 2trips (coach class)</t>
  </si>
  <si>
    <t xml:space="preserve">66% of wages</t>
  </si>
  <si>
    <t xml:space="preserve">2 US Expats for 6 months to aid in Initial Operating Period</t>
  </si>
  <si>
    <t xml:space="preserve">Chemicals (including Water treatment &amp; Lubricity Agent)</t>
  </si>
  <si>
    <t xml:space="preserve">1 trip x $3M</t>
  </si>
  <si>
    <t xml:space="preserve">Chlorine/Clarifier/filter</t>
  </si>
  <si>
    <t xml:space="preserve">Boiler/Steam Cycle Treatment</t>
  </si>
  <si>
    <t xml:space="preserve">Assume air cooled</t>
  </si>
  <si>
    <t xml:space="preserve">n/a with PCFD installed on GTs (GTs will have PCFD per Dev. Eng.)</t>
  </si>
  <si>
    <t xml:space="preserve">10% of total</t>
  </si>
  <si>
    <t xml:space="preserve">Basis: Water model estimate using Hyundai Water Balance @ 80% PLF</t>
  </si>
  <si>
    <t xml:space="preserve">Painting</t>
  </si>
  <si>
    <t xml:space="preserve">Scaled on MW</t>
  </si>
  <si>
    <t xml:space="preserve">$70,000 x (500MW/414MW)^0.6*.75</t>
  </si>
  <si>
    <t xml:space="preserve">75% factor for lower local labor</t>
  </si>
  <si>
    <t xml:space="preserve">Electrical &amp; Controls</t>
  </si>
  <si>
    <t xml:space="preserve">Scaled on MW and # Generators</t>
  </si>
  <si>
    <t xml:space="preserve">$30,000 x (4gens/4.5gens) x (500MW/414MW)^0.6 x 75%</t>
  </si>
  <si>
    <t xml:space="preserve">Water Treatment System</t>
  </si>
  <si>
    <t xml:space="preserve">Scaled on Steam Turbine MW</t>
  </si>
  <si>
    <t xml:space="preserve">$140,000 x (1ST/1ST) x (178MW/140MW)^0.6 x 75%</t>
  </si>
  <si>
    <t xml:space="preserve">Basis: 7 years of Actuals from Tx City Plant</t>
  </si>
  <si>
    <t xml:space="preserve">Cooling System</t>
  </si>
  <si>
    <t xml:space="preserve">scaled: $179,000 x (500MW/414MW)^0.6*75%labor</t>
  </si>
  <si>
    <t xml:space="preserve">Substation/Interconnects</t>
  </si>
  <si>
    <t xml:space="preserve">Scaled on genrator MW and # generators</t>
  </si>
  <si>
    <t xml:space="preserve">Scaled cost = Labor Cost + Materials Cost</t>
  </si>
  <si>
    <t xml:space="preserve">Labor cost (50% of total) = 50% x $94,000 x 50% </t>
  </si>
  <si>
    <t xml:space="preserve">Material Cost (50% of total) = 50% x $94,000 x (4gens/4.5gens) </t>
  </si>
  <si>
    <t xml:space="preserve">                                           x (112MW/104MW)^0.6  </t>
  </si>
  <si>
    <t xml:space="preserve">5% of 11% of total</t>
  </si>
  <si>
    <t xml:space="preserve">Basis: 12 years of Actuals from Tx City/Clear Lake Plants</t>
  </si>
  <si>
    <t xml:space="preserve">Gas Turbines (excluding scheduled maint.)</t>
  </si>
  <si>
    <t xml:space="preserve">Scaled on # turbines and turbine MW</t>
  </si>
  <si>
    <t xml:space="preserve">$554,000 x (3 GTs/3 GTs) x (112MW/104MW)^0.6 x 75% labor factor</t>
  </si>
  <si>
    <t xml:space="preserve">Boilers</t>
  </si>
  <si>
    <t xml:space="preserve">Scaled on Gas Turbine MW.</t>
  </si>
  <si>
    <t xml:space="preserve">$337,000 x (3GTs/3GTs) x (112MW/104MW)^0.6 x 75% x 75%</t>
  </si>
  <si>
    <t xml:space="preserve">75% factor due to Tx City/Clear Lk were cogen plants &amp; suppl. fired</t>
  </si>
  <si>
    <t xml:space="preserve">Triple pressure boilers</t>
  </si>
  <si>
    <t xml:space="preserve">Assume non-local manufacturer</t>
  </si>
  <si>
    <t xml:space="preserve">Steam Turbine (including Scheduled Maint.)</t>
  </si>
  <si>
    <t xml:space="preserve">$460,000x(178MW/140MW)^.6x75% labor factor</t>
  </si>
  <si>
    <t xml:space="preserve">this includes annualized cost for Major Maint Program</t>
  </si>
  <si>
    <t xml:space="preserve">This is an ANNUALIZED FIGURE for ST MMR planning</t>
  </si>
  <si>
    <t xml:space="preserve">1% of 75% of total</t>
  </si>
  <si>
    <t xml:space="preserve">Basis: 7 yrs of TX City Plant actuals on 140MW steam turbine including Schedule Maint.</t>
  </si>
  <si>
    <t xml:space="preserve">Water Supply Pipeline and Booster Station</t>
  </si>
  <si>
    <t xml:space="preserve">1.5% of TIC ($6,000,000)</t>
  </si>
  <si>
    <t xml:space="preserve">ROW maint., pigging, pump repair, cathodic protection</t>
  </si>
  <si>
    <t xml:space="preserve">61 kms of 16" cast iron pipe</t>
  </si>
  <si>
    <t xml:space="preserve">Deleted from scope</t>
  </si>
  <si>
    <t xml:space="preserve">Fuel Facility</t>
  </si>
  <si>
    <t xml:space="preserve">Misc. repairs (yearly average)</t>
  </si>
  <si>
    <t xml:space="preserve">plus Dredging cost ($200M every 2 years)</t>
  </si>
  <si>
    <t xml:space="preserve">Deleted from Scope</t>
  </si>
  <si>
    <t xml:space="preserve">Miscellaneous Maintenance Expense</t>
  </si>
  <si>
    <t xml:space="preserve">Scaled on plant MW</t>
  </si>
  <si>
    <t xml:space="preserve">scaled: $416,000 x (500MW/414MW)^0.6 x 75% labor factor</t>
  </si>
  <si>
    <t xml:space="preserve">included in chemicals</t>
  </si>
  <si>
    <t xml:space="preserve">Basis: 11 years of Actuals from Tx City/Clear Lake Plants</t>
  </si>
  <si>
    <t xml:space="preserve">O&amp;M Annual Fee</t>
  </si>
  <si>
    <t xml:space="preserve">Raiwind (BC Hydro) (120MW)      $3.67/MW</t>
  </si>
  <si>
    <t xml:space="preserve">Dabhol (2150 MW)                          $1.72/MW</t>
  </si>
  <si>
    <t xml:space="preserve">Use 10% of O&amp;M costs managed</t>
  </si>
  <si>
    <t xml:space="preserve">East Java (500 MW)(GE quote)     $2.00/MW</t>
  </si>
  <si>
    <t xml:space="preserve">including Comm. Office and GT</t>
  </si>
  <si>
    <t xml:space="preserve">Multan (800 MW)                           $2.50/MW</t>
  </si>
  <si>
    <t xml:space="preserve">Scheduled Maint.</t>
  </si>
  <si>
    <t xml:space="preserve">Hainan (150 MW)                           $4.40/MW</t>
  </si>
  <si>
    <t xml:space="preserve">Guam (88 MW)                               $6.81/MW   </t>
  </si>
  <si>
    <t xml:space="preserve">Tapal (Wartsila) (126 MW)   $1.90/MW (18 mo.)</t>
  </si>
  <si>
    <t xml:space="preserve">Major Equipment Maintenance Program (20 year total)</t>
  </si>
  <si>
    <t xml:space="preserve">Labor &amp; Engineering</t>
  </si>
  <si>
    <t xml:space="preserve">1.0 x Labor &amp; Engineering</t>
  </si>
  <si>
    <t xml:space="preserve">Repairs</t>
  </si>
  <si>
    <t xml:space="preserve">1.0 x Repairs</t>
  </si>
  <si>
    <t xml:space="preserve">New parts</t>
  </si>
  <si>
    <t xml:space="preserve">1.0 x (New parts)</t>
  </si>
  <si>
    <t xml:space="preserve">Sustaining Project Expenses</t>
  </si>
  <si>
    <t xml:space="preserve">10% of procurement items</t>
  </si>
  <si>
    <t xml:space="preserve">Vehicular Fuel Usage</t>
  </si>
  <si>
    <t xml:space="preserve">Basis: </t>
  </si>
  <si>
    <t xml:space="preserve">Note:</t>
  </si>
  <si>
    <t xml:space="preserve">1/ Fixed Maintenance costs are assumed to be 50% parts, 25% labor, 25% consumables.</t>
  </si>
  <si>
    <t xml:space="preserve">2/ The 75% labor and parts factor is computed as follows:</t>
  </si>
  <si>
    <t xml:space="preserve">     - 25% component of the fixed maintenance costs are discounted 75% due to low labor rates in country --&gt; .25 X .25= .0625</t>
  </si>
  <si>
    <t xml:space="preserve">     - 25% component of the fixed maintenance costs are discounted 25% due to the assumed lower consumables cost in country --&gt; .25 X .75 = .1875</t>
  </si>
  <si>
    <t xml:space="preserve">     - 50% component of the fixed maintenance costs are not discounted and assumed imported or local full price --&gt; .5 X 1.0 = .5</t>
  </si>
  <si>
    <t xml:space="preserve">     - Therefore, total discount factor off full costs equals 75%.</t>
  </si>
  <si>
    <t xml:space="preserve">3/ Customs duty rate of 49.75% is not applied to all foreign imported parts and consumables (assumed to be 75% of total "foreign" amount).</t>
  </si>
  <si>
    <t xml:space="preserve">4/ Customer duty for various types of equipment needs to be confirmed by EI tax specialists.</t>
  </si>
  <si>
    <t xml:space="preserve">Plant Configuration Lookup Table</t>
  </si>
  <si>
    <t xml:space="preserve">Assumes United States location and gas fuel</t>
  </si>
  <si>
    <t xml:space="preserve">Plant Configuration</t>
  </si>
  <si>
    <t xml:space="preserve"> GE LM6000</t>
  </si>
  <si>
    <t xml:space="preserve">GE 7EA</t>
  </si>
  <si>
    <t xml:space="preserve">GE 7FA</t>
  </si>
  <si>
    <t xml:space="preserve">W501D5</t>
  </si>
  <si>
    <t xml:space="preserve">GE 6B</t>
  </si>
  <si>
    <t xml:space="preserve">Number of Gas Turbines</t>
  </si>
  <si>
    <t xml:space="preserve">Plant Capacity</t>
  </si>
  <si>
    <t xml:space="preserve">Operational Hours per year</t>
  </si>
  <si>
    <t xml:space="preserve">Plant Labor (Number of personnel)</t>
  </si>
  <si>
    <t xml:space="preserve">Assistant Plant Manager</t>
  </si>
  <si>
    <t xml:space="preserve">Plant Engineer</t>
  </si>
  <si>
    <t xml:space="preserve">Administration Manager</t>
  </si>
  <si>
    <t xml:space="preserve">Accountant</t>
  </si>
  <si>
    <t xml:space="preserve">Administrative Assistant</t>
  </si>
  <si>
    <t xml:space="preserve">Warehouse Supervisor</t>
  </si>
  <si>
    <t xml:space="preserve">Other</t>
  </si>
  <si>
    <t xml:space="preserve">Operations Shift Supervisors</t>
  </si>
  <si>
    <t xml:space="preserve">Control Room Operators</t>
  </si>
  <si>
    <t xml:space="preserve">Turbine Operators</t>
  </si>
  <si>
    <t xml:space="preserve">Water System Opertors</t>
  </si>
  <si>
    <t xml:space="preserve">Fuel Storage/Handling Operators</t>
  </si>
  <si>
    <t xml:space="preserve">Utility Operators</t>
  </si>
  <si>
    <t xml:space="preserve">Chemist</t>
  </si>
  <si>
    <t xml:space="preserve">Tech III</t>
  </si>
  <si>
    <t xml:space="preserve">Tech II</t>
  </si>
  <si>
    <t xml:space="preserve">Maintenance Manager</t>
  </si>
  <si>
    <t xml:space="preserve">Mechanical Engineer</t>
  </si>
  <si>
    <t xml:space="preserve">Maintenance Planner</t>
  </si>
  <si>
    <t xml:space="preserve">Mechanic</t>
  </si>
  <si>
    <t xml:space="preserve">I&amp;C Engineer</t>
  </si>
  <si>
    <t xml:space="preserve">I&amp;C Technician</t>
  </si>
  <si>
    <t xml:space="preserve">Electrical Technician</t>
  </si>
  <si>
    <t xml:space="preserve">Operations &amp; Maintenance (Annual)</t>
  </si>
  <si>
    <t xml:space="preserve">Travel Expenses/Overtime Meals</t>
  </si>
  <si>
    <t xml:space="preserve">Conferences/Training</t>
  </si>
  <si>
    <t xml:space="preserve">Employees Expense</t>
  </si>
  <si>
    <t xml:space="preserve">Interviews/Relocations</t>
  </si>
  <si>
    <t xml:space="preserve">Professional Dues</t>
  </si>
  <si>
    <t xml:space="preserve">Entertainment Expense</t>
  </si>
  <si>
    <t xml:space="preserve">Daily Meal Allowance</t>
  </si>
  <si>
    <t xml:space="preserve">Contract Labor</t>
  </si>
  <si>
    <t xml:space="preserve">Environmental Expense (inc. permit fees)</t>
  </si>
  <si>
    <t xml:space="preserve">Training/Awards</t>
  </si>
  <si>
    <t xml:space="preserve">Materials &amp; Supplies</t>
  </si>
  <si>
    <t xml:space="preserve">Technical/Professional Services</t>
  </si>
  <si>
    <t xml:space="preserve">Other Outside Services</t>
  </si>
  <si>
    <t xml:space="preserve">Non-Hazardous Waste Handling</t>
  </si>
  <si>
    <t xml:space="preserve">Company Membership &amp; Dues</t>
  </si>
  <si>
    <t xml:space="preserve">Routine Safety Supplies</t>
  </si>
  <si>
    <t xml:space="preserve">Safety Equipment Rentals</t>
  </si>
  <si>
    <t xml:space="preserve">Security training and facilities</t>
  </si>
  <si>
    <t xml:space="preserve">Building repairs &amp; painting</t>
  </si>
  <si>
    <t xml:space="preserve">Road repairs</t>
  </si>
  <si>
    <t xml:space="preserve">Outside services Contract labor</t>
  </si>
  <si>
    <t xml:space="preserve">Equipment Rentals</t>
  </si>
  <si>
    <t xml:space="preserve">Other Rents</t>
  </si>
  <si>
    <t xml:space="preserve">Supplies</t>
  </si>
  <si>
    <t xml:space="preserve">Office Supplies &amp; Expenses</t>
  </si>
  <si>
    <t xml:space="preserve">Outside Services Contract Labor</t>
  </si>
  <si>
    <t xml:space="preserve">Office Equipment Maint.</t>
  </si>
  <si>
    <t xml:space="preserve">Regulatory</t>
  </si>
  <si>
    <t xml:space="preserve">Office Equipment Rental</t>
  </si>
  <si>
    <t xml:space="preserve">Radio parts/repair</t>
  </si>
  <si>
    <t xml:space="preserve">PC Hardware (purchase)</t>
  </si>
  <si>
    <t xml:space="preserve">PC Software</t>
  </si>
  <si>
    <t xml:space="preserve">PC Hardware Rental/Lease</t>
  </si>
  <si>
    <t xml:space="preserve">PC Maintenance</t>
  </si>
  <si>
    <t xml:space="preserve">Postage &amp; Freight Expenses</t>
  </si>
  <si>
    <t xml:space="preserve">Utilities (office water, power, gas)</t>
  </si>
  <si>
    <t xml:space="preserve">Public relations/Contributions</t>
  </si>
  <si>
    <t xml:space="preserve">Boat maintenance/repair</t>
  </si>
  <si>
    <t xml:space="preserve">Vehicle maintenance/repair</t>
  </si>
  <si>
    <t xml:space="preserve">Vehicle fuel</t>
  </si>
  <si>
    <t xml:space="preserve">Boat fuel</t>
  </si>
  <si>
    <t xml:space="preserve">Phone service</t>
  </si>
  <si>
    <t xml:space="preserve">Cellular phone service</t>
  </si>
  <si>
    <t xml:space="preserve">VSAT</t>
  </si>
  <si>
    <t xml:space="preserve">Reagents &amp; Supplies</t>
  </si>
  <si>
    <t xml:space="preserve">Rental Equipment</t>
  </si>
  <si>
    <t xml:space="preserve">Analyzer Repairs</t>
  </si>
  <si>
    <t xml:space="preserve">Contract Labor/Temporaries</t>
  </si>
  <si>
    <t xml:space="preserve">Pretreatment chemicals</t>
  </si>
  <si>
    <t xml:space="preserve">Demin Acid/Caustic</t>
  </si>
  <si>
    <t xml:space="preserve">Resin Replacement</t>
  </si>
  <si>
    <t xml:space="preserve">CT Chemicals</t>
  </si>
  <si>
    <t xml:space="preserve">Boiler Chemicals</t>
  </si>
  <si>
    <t xml:space="preserve">SCR Ammonia </t>
  </si>
  <si>
    <t xml:space="preserve">Potable Water Chemicals</t>
  </si>
  <si>
    <t xml:space="preserve">Hydrogen (generators)</t>
  </si>
  <si>
    <t xml:space="preserve">Waste Water Treatment</t>
  </si>
  <si>
    <t xml:space="preserve">Lubricity Agent</t>
  </si>
  <si>
    <t xml:space="preserve">Taxes/freight</t>
  </si>
  <si>
    <t xml:space="preserve">Paint &amp; Materials</t>
  </si>
  <si>
    <t xml:space="preserve">Outside Contract Services</t>
  </si>
  <si>
    <t xml:space="preserve">Equipment rental</t>
  </si>
  <si>
    <t xml:space="preserve">Repair Parts</t>
  </si>
  <si>
    <t xml:space="preserve">Outside Repair Services</t>
  </si>
  <si>
    <t xml:space="preserve">Outside Contract Labor</t>
  </si>
  <si>
    <t xml:space="preserve">Miscellaneous (chillers)</t>
  </si>
  <si>
    <t xml:space="preserve">Electric Meter Calibration &amp; Testing</t>
  </si>
  <si>
    <t xml:space="preserve">Equipment rental </t>
  </si>
  <si>
    <t xml:space="preserve">Non-scheduled maint. parts/repairs</t>
  </si>
  <si>
    <t xml:space="preserve">Auxiliary Parts</t>
  </si>
  <si>
    <t xml:space="preserve">Fuel Facility (Gas Compression)</t>
  </si>
  <si>
    <t xml:space="preserve">Warehouse Supplies</t>
  </si>
  <si>
    <t xml:space="preserve">Vehicle Fuel/Gasoline</t>
  </si>
  <si>
    <t xml:space="preserve">Vehicle Repairs &amp; Maintenance</t>
  </si>
  <si>
    <t xml:space="preserve">Vehicle Lease</t>
  </si>
  <si>
    <t xml:space="preserve">Equipment rent/lease</t>
  </si>
  <si>
    <t xml:space="preserve">Lubricants/Turbine Oil/Grease/Compounds</t>
  </si>
  <si>
    <t xml:space="preserve">Tools &amp; Tool Repair</t>
  </si>
  <si>
    <t xml:space="preserve">Maint. Materials &amp; Supplies</t>
  </si>
  <si>
    <t xml:space="preserve">Contact Labor/Temporaries</t>
  </si>
  <si>
    <t xml:space="preserve">Radio Parts and repairs</t>
  </si>
  <si>
    <t xml:space="preserve">BOP Repairs</t>
  </si>
  <si>
    <t xml:space="preserve">Hydrogen</t>
  </si>
  <si>
    <t xml:space="preserve">(Use 10% of O&amp;M costs managed) </t>
  </si>
  <si>
    <t xml:space="preserve">on country type (10%, 15%, 20%)</t>
  </si>
  <si>
    <t xml:space="preserve">Major Equipment Maintenance (20 year total)</t>
  </si>
  <si>
    <t xml:space="preserve">total cost (LM 6000)</t>
  </si>
  <si>
    <t xml:space="preserve">Administrative/Technical</t>
  </si>
  <si>
    <t xml:space="preserve">Project Expenses</t>
  </si>
  <si>
    <t xml:space="preserve">3 Trucks:</t>
  </si>
  <si>
    <t xml:space="preserve">3 x gal/15 miles x $1.5/gal x 20000 miles/yr</t>
  </si>
  <si>
    <t xml:space="preserve">1 Van &amp; 1 Flat-bed Truck:</t>
  </si>
  <si>
    <t xml:space="preserve">2 x gal/ 10 miles x $1.5/gal x 20 miles/day x 365 days/year</t>
  </si>
  <si>
    <t xml:space="preserve">2 Forklifts:</t>
  </si>
  <si>
    <t xml:space="preserve">2 x 2 gal/hr x $1.5/gal x 2 hr/day x 365 days/yr</t>
  </si>
  <si>
    <t xml:space="preserve">1 Crane:</t>
  </si>
  <si>
    <t xml:space="preserve">5 gal/hr x $1.5/gal x 40 days/yr x 8 hours/day</t>
  </si>
  <si>
    <t xml:space="preserve">1 Crew Boats:</t>
  </si>
  <si>
    <t xml:space="preserve">20 gal/hr x 1hr/30 miles x 30 miles x 2rd trips/d x365 days/yr x $1.5/gal x 2.0 (idle factor)</t>
  </si>
  <si>
    <t xml:space="preserve">GT MW @ ISO</t>
  </si>
  <si>
    <t xml:space="preserve">Parts Discount =</t>
  </si>
  <si>
    <t xml:space="preserve">COMBUSTION TURBINES &amp; GENERATORS</t>
  </si>
  <si>
    <t xml:space="preserve">Sets</t>
  </si>
  <si>
    <t xml:space="preserve">EXTENDER KITS </t>
  </si>
  <si>
    <t xml:space="preserve">OPERATIONAL SPARES (INCLUDES MKV CONTROL &amp; EX 2000 SPARES)</t>
  </si>
  <si>
    <t xml:space="preserve">GAS TURBINE BEARING LINERS</t>
  </si>
  <si>
    <t xml:space="preserve">CI CONSUMABLES</t>
  </si>
  <si>
    <t xml:space="preserve">HGP INSPECTION CONSUMABLES</t>
  </si>
  <si>
    <t xml:space="preserve">MI CONSUMABLES</t>
  </si>
  <si>
    <t xml:space="preserve">GT GENERATOR SPARES</t>
  </si>
  <si>
    <t xml:space="preserve">GENERATOR INSPECTION CONSUMABLES </t>
  </si>
  <si>
    <t xml:space="preserve">                          SUB-TOTAL</t>
  </si>
  <si>
    <t xml:space="preserve">STEAM TURBINE &amp; GENERATOR</t>
  </si>
  <si>
    <t xml:space="preserve">RECOMMENDED OPERATIONAL SPARES</t>
  </si>
  <si>
    <t xml:space="preserve">Sub-Total </t>
  </si>
  <si>
    <t xml:space="preserve">BALANCE OF PLANT</t>
  </si>
  <si>
    <t xml:space="preserve">SUB-TOTAL</t>
  </si>
  <si>
    <t xml:space="preserve">INSURANCE @ 0.25%</t>
  </si>
  <si>
    <t xml:space="preserve">FREIGHT @ 1%</t>
  </si>
  <si>
    <t xml:space="preserve">Gas Fired Operation</t>
  </si>
  <si>
    <t xml:space="preserve">Project Life</t>
  </si>
  <si>
    <t xml:space="preserve">Years</t>
  </si>
  <si>
    <t xml:space="preserve">Lease Club Membership Fees Not Included</t>
  </si>
  <si>
    <t xml:space="preserve">total cost</t>
  </si>
  <si>
    <t xml:space="preserve">cost per engine</t>
  </si>
  <si>
    <t xml:space="preserve">Total Number of Installed Units</t>
  </si>
  <si>
    <t xml:space="preserve">cost per year</t>
  </si>
  <si>
    <t xml:space="preserve">cost per FIRED hour</t>
  </si>
  <si>
    <t xml:space="preserve">Inputs</t>
  </si>
  <si>
    <t xml:space="preserve">Annual Lease Club Fees</t>
  </si>
  <si>
    <t xml:space="preserve">per engine</t>
  </si>
  <si>
    <t xml:space="preserve">$201,368 for LM6000 DLE (PD) &amp; 20% increase for liquid fuel operation</t>
  </si>
  <si>
    <t xml:space="preserve">Lease Engine Usage Fee </t>
  </si>
  <si>
    <t xml:space="preserve">per week (1-26 weeks)</t>
  </si>
  <si>
    <t xml:space="preserve">50,000 hour engine refurbishment assumes assumes 12 week usage of lease engine</t>
  </si>
  <si>
    <t xml:space="preserve">Preventative Maintenance</t>
  </si>
  <si>
    <t xml:space="preserve">per year</t>
  </si>
  <si>
    <t xml:space="preserve">Semi-Annual Preventative Maintenance</t>
  </si>
  <si>
    <t xml:space="preserve">Hot Section Refurbishment / 24,000 hrs</t>
  </si>
  <si>
    <t xml:space="preserve">per GT</t>
  </si>
  <si>
    <t xml:space="preserve">(rotable exchange)</t>
  </si>
  <si>
    <t xml:space="preserve">excludes DLE adder</t>
  </si>
  <si>
    <t xml:space="preserve">Engine Refurbishment / 48,000 hrs</t>
  </si>
  <si>
    <t xml:space="preserve">excluding 20% adder for DLN</t>
  </si>
  <si>
    <t xml:space="preserve">Labor &amp; Engineering / Hot Section</t>
  </si>
  <si>
    <t xml:space="preserve">Travel &amp; diem for GE personnel</t>
  </si>
  <si>
    <t xml:space="preserve">Labor &amp; Engineering / Major</t>
  </si>
  <si>
    <t xml:space="preserve">Dispatch</t>
  </si>
  <si>
    <t xml:space="preserve">Fired hrs/yr</t>
  </si>
  <si>
    <t xml:space="preserve">Year</t>
  </si>
  <si>
    <t xml:space="preserve">Hours (EOY)</t>
  </si>
  <si>
    <t xml:space="preserve">Maint Inspection (C, H or M)</t>
  </si>
  <si>
    <t xml:space="preserve">h</t>
  </si>
  <si>
    <t xml:space="preserve">m</t>
  </si>
  <si>
    <t xml:space="preserve">Comb., Hot Sec &amp; Major Maint. Cost</t>
  </si>
  <si>
    <t xml:space="preserve">Preventative Miantenance</t>
  </si>
  <si>
    <t xml:space="preserve">Lease Program</t>
  </si>
  <si>
    <t xml:space="preserve">Lease Engine Usage Fee</t>
  </si>
  <si>
    <t xml:space="preserve">Yearly Totals</t>
  </si>
  <si>
    <t xml:space="preserve">Assumptions:</t>
  </si>
  <si>
    <t xml:space="preserve">1. Hot Gas Path inspection conducted at 25,000 fired hour intervals and Major at 50,000 hour intervals.</t>
  </si>
  <si>
    <t xml:space="preserve">2. Pricing in 1999 USD and escalated by 3% to arrive at 2000 USD. Does not include escalation beyond that.</t>
  </si>
  <si>
    <t xml:space="preserve">3. Maintenance and lease costs from George Graham/Stewart &amp; Stevenson 12/10/99 e-mail.</t>
  </si>
  <si>
    <t xml:space="preserve">BASE LOAD CASE</t>
  </si>
  <si>
    <t xml:space="preserve">Lease Club Membership Fees Included</t>
  </si>
  <si>
    <t xml:space="preserve">48,000 hour engine refurbishment assumes assumes 12 week usage of lease engine</t>
  </si>
  <si>
    <t xml:space="preserve">(rotable exchnage)</t>
  </si>
  <si>
    <t xml:space="preserve">Maint Inspection (H or M)</t>
  </si>
  <si>
    <t xml:space="preserve">H</t>
  </si>
  <si>
    <t xml:space="preserve">M</t>
  </si>
  <si>
    <t xml:space="preserve">Hot Sec &amp; Major Maint.</t>
  </si>
  <si>
    <t xml:space="preserve">1. Hot Gas Path inspection conducted at 25,000 fired hour intervals.</t>
  </si>
  <si>
    <t xml:space="preserve">2. Major inspection conducted at 50,000 fired hour intervals.</t>
  </si>
  <si>
    <t xml:space="preserve">YEAR</t>
  </si>
  <si>
    <t xml:space="preserve">Subtotal</t>
  </si>
  <si>
    <t xml:space="preserve">UNIT 1</t>
  </si>
  <si>
    <t xml:space="preserve">UNIT 2</t>
  </si>
  <si>
    <t xml:space="preserve">UNIT 3</t>
  </si>
  <si>
    <t xml:space="preserve">UNIT 4</t>
  </si>
  <si>
    <t xml:space="preserve">LABOR</t>
  </si>
  <si>
    <t xml:space="preserve">NEW PARTS</t>
  </si>
  <si>
    <t xml:space="preserve">GAS TURBINE</t>
  </si>
  <si>
    <t xml:space="preserve">Unit Price</t>
  </si>
  <si>
    <t xml:space="preserve">Initial SP</t>
  </si>
  <si>
    <t xml:space="preserve">Renewables--CI</t>
  </si>
  <si>
    <t xml:space="preserve">Renewables--HGP</t>
  </si>
  <si>
    <t xml:space="preserve">Renewables--Major</t>
  </si>
  <si>
    <t xml:space="preserve">Sub-Total Parts</t>
  </si>
  <si>
    <t xml:space="preserve">Parts Discount</t>
  </si>
  <si>
    <t xml:space="preserve">Total Parts(w freight)</t>
  </si>
  <si>
    <t xml:space="preserve">REPAIR COST</t>
  </si>
  <si>
    <t xml:space="preserve">Repair Price</t>
  </si>
  <si>
    <t xml:space="preserve">Repairs (w discunt)</t>
  </si>
  <si>
    <t xml:space="preserve">Total Repairs (w freight)</t>
  </si>
  <si>
    <t xml:space="preserve">GRAND TOTAL (Parts,labor,&amp; Repairs)</t>
  </si>
  <si>
    <t xml:space="preserve">Parts wiscount</t>
  </si>
  <si>
    <t xml:space="preserve">Information Enter</t>
  </si>
  <si>
    <t xml:space="preserve">Spare Parts Rotation Plan</t>
  </si>
  <si>
    <t xml:space="preserve">Phase 1</t>
  </si>
  <si>
    <t xml:space="preserve">Phase2</t>
  </si>
  <si>
    <t xml:space="preserve">Base On</t>
  </si>
  <si>
    <t xml:space="preserve">Operating  Years</t>
  </si>
  <si>
    <t xml:space="preserve">Hours</t>
  </si>
  <si>
    <t xml:space="preserve">EOH or EOS per year</t>
  </si>
  <si>
    <t xml:space="preserve">Number of units</t>
  </si>
  <si>
    <t xml:space="preserve">minor</t>
  </si>
  <si>
    <t xml:space="preserve">minor interval</t>
  </si>
  <si>
    <t xml:space="preserve">HGP</t>
  </si>
  <si>
    <t xml:space="preserve">HGP interval</t>
  </si>
  <si>
    <t xml:space="preserve">Major</t>
  </si>
  <si>
    <t xml:space="preserve">Major interval</t>
  </si>
  <si>
    <t xml:space="preserve">Parts' Name</t>
  </si>
  <si>
    <t xml:space="preserve">Repair Interval</t>
  </si>
  <si>
    <t xml:space="preserve">Replace / Repair Interval</t>
  </si>
  <si>
    <t xml:space="preserve"> Spare part Sets for rotation</t>
  </si>
  <si>
    <t xml:space="preserve">Initial Spare part sets</t>
  </si>
  <si>
    <t xml:space="preserve">Maint. Cost</t>
  </si>
  <si>
    <t xml:space="preserve">Round of Buy</t>
  </si>
  <si>
    <t xml:space="preserve">REPAIR</t>
  </si>
  <si>
    <t xml:space="preserve">BUY</t>
  </si>
  <si>
    <t xml:space="preserve">Gas Turbine Scheduled Maintenance Data Base</t>
  </si>
  <si>
    <t xml:space="preserve">Data Base ID  </t>
  </si>
  <si>
    <t xml:space="preserve">GT TYPE   </t>
  </si>
  <si>
    <t xml:space="preserve"> Date of Data Base Updated   </t>
  </si>
  <si>
    <t xml:space="preserve">Updated By   </t>
  </si>
  <si>
    <t xml:space="preserve">RB</t>
  </si>
  <si>
    <t xml:space="preserve">Interval (EOH)</t>
  </si>
  <si>
    <t xml:space="preserve">Labor Cost (k$)</t>
  </si>
  <si>
    <t xml:space="preserve">Consumables (K$)</t>
  </si>
  <si>
    <t xml:space="preserve">Interval (EOS)</t>
  </si>
  <si>
    <t xml:space="preserve">Combustion Inspection</t>
  </si>
  <si>
    <t xml:space="preserve">HGP Inspection</t>
  </si>
  <si>
    <t xml:space="preserve">Major maintenance</t>
  </si>
  <si>
    <t xml:space="preserve">Name of Parts</t>
  </si>
  <si>
    <t xml:space="preserve">Repair Interval (H)</t>
  </si>
  <si>
    <t xml:space="preserve">Replace interval</t>
  </si>
  <si>
    <t xml:space="preserve">price of repair (K$)</t>
  </si>
  <si>
    <t xml:space="preserve">Price of Replace (K$)</t>
  </si>
  <si>
    <t xml:space="preserve">Repare on starts</t>
  </si>
  <si>
    <t xml:space="preserve">Replace/Repair </t>
  </si>
  <si>
    <t xml:space="preserve">Baskets</t>
  </si>
  <si>
    <t xml:space="preserve">Transition Pieces</t>
  </si>
  <si>
    <t xml:space="preserve">Transition Seals</t>
  </si>
  <si>
    <t xml:space="preserve">Fuel Nozzles</t>
  </si>
  <si>
    <t xml:space="preserve">Clamshells</t>
  </si>
  <si>
    <t xml:space="preserve">Row 1 Blades</t>
  </si>
  <si>
    <t xml:space="preserve">Row 2 Blades</t>
  </si>
  <si>
    <t xml:space="preserve">Row 3 Blades</t>
  </si>
  <si>
    <t xml:space="preserve">Row 4 Blades</t>
  </si>
  <si>
    <t xml:space="preserve">Row 1 Vanes </t>
  </si>
  <si>
    <t xml:space="preserve">Row 2 Vanes</t>
  </si>
  <si>
    <t xml:space="preserve">Row 3 Vanes</t>
  </si>
  <si>
    <t xml:space="preserve">Row 4 Vanes</t>
  </si>
  <si>
    <t xml:space="preserve">Row 1 ring segments</t>
  </si>
  <si>
    <t xml:space="preserve">Row 2 ring segments</t>
  </si>
  <si>
    <t xml:space="preserve">Row 3 rings segments</t>
  </si>
  <si>
    <t xml:space="preserve">Row 4 rings segments</t>
  </si>
  <si>
    <t xml:space="preserve">Comp Rotor Blades</t>
  </si>
  <si>
    <t xml:space="preserve">Comp Diaphragms</t>
  </si>
  <si>
    <t xml:space="preserve">Remark:</t>
  </si>
  <si>
    <t xml:space="preserve">GE-7EA-H-V0</t>
  </si>
  <si>
    <t xml:space="preserve">GE-Frame 7EA</t>
  </si>
  <si>
    <t xml:space="preserve">Combustion Liners</t>
  </si>
  <si>
    <t xml:space="preserve">Stage 1 Nozzles</t>
  </si>
  <si>
    <t xml:space="preserve">Stage 2 Nozzles</t>
  </si>
  <si>
    <t xml:space="preserve">Stage 3 Nozzles</t>
  </si>
  <si>
    <t xml:space="preserve">Stage 1 Buckets</t>
  </si>
  <si>
    <t xml:space="preserve">Stage 2 Buckets</t>
  </si>
  <si>
    <t xml:space="preserve">Stage 3 Buckets</t>
  </si>
  <si>
    <t xml:space="preserve">Row 1 Support Ring</t>
  </si>
  <si>
    <t xml:space="preserve">1st Stage Shroud Blocks </t>
  </si>
  <si>
    <t xml:space="preserve">2nd Stage Shroud Blocks</t>
  </si>
  <si>
    <t xml:space="preserve">3rd Stage Shroud Blocks</t>
  </si>
  <si>
    <t xml:space="preserve">Initial Operating Spares (GE 6B)</t>
  </si>
  <si>
    <t xml:space="preserve">GENERATOR INSPECTION CONSUMABLES</t>
  </si>
  <si>
    <t xml:space="preserve">GE-Frame 6B</t>
  </si>
  <si>
    <t xml:space="preserve">FUEL NOZZLES</t>
  </si>
  <si>
    <t xml:space="preserve">CROSSFIRE TUBES</t>
  </si>
  <si>
    <t xml:space="preserve">COMBUSTION LINERS</t>
  </si>
  <si>
    <t xml:space="preserve">TRANSITION PIECES</t>
  </si>
  <si>
    <t xml:space="preserve">1ST STAGE BUCKETS</t>
  </si>
  <si>
    <t xml:space="preserve">2ND STAGE BUCKETS</t>
  </si>
  <si>
    <t xml:space="preserve">3RD STAGE BUCKETS</t>
  </si>
  <si>
    <t xml:space="preserve">1ST STAGE SHROUDS</t>
  </si>
  <si>
    <t xml:space="preserve">2ND STAGE SHROUDS</t>
  </si>
  <si>
    <t xml:space="preserve">3RD STAGE SHROUDS</t>
  </si>
  <si>
    <t xml:space="preserve">1ST STAGE NOZZLES</t>
  </si>
  <si>
    <t xml:space="preserve">2ND STAGE NOZZLES</t>
  </si>
  <si>
    <t xml:space="preserve">3RD STAGE NOZZLES</t>
  </si>
  <si>
    <t xml:space="preserve">COMB. CONSUMABLES</t>
  </si>
  <si>
    <t xml:space="preserve">HGP CONSUMABLES</t>
  </si>
  <si>
    <t xml:space="preserve">MAJOR CONSUMABLES</t>
  </si>
  <si>
    <t xml:space="preserve">GEN CONSUMABLES</t>
  </si>
  <si>
    <t xml:space="preserve">GE-7FA-H-V0</t>
  </si>
  <si>
    <t xml:space="preserve">GE-Frame 7FA</t>
  </si>
</sst>
</file>

<file path=xl/styles.xml><?xml version="1.0" encoding="utf-8"?>
<styleSheet xmlns="http://schemas.openxmlformats.org/spreadsheetml/2006/main">
  <numFmts count="30">
    <numFmt numFmtId="164" formatCode="General"/>
    <numFmt numFmtId="165" formatCode="_(* #,##0_);_(* \(#,##0\);_(* \-_);_(@_)"/>
    <numFmt numFmtId="166" formatCode="_-* #,##0_-;\-* #,##0_-;_-* \-_-;_-@_-"/>
    <numFmt numFmtId="167" formatCode="[$-409]#,##0_);[RED]\(#,##0\)"/>
    <numFmt numFmtId="168" formatCode="0"/>
    <numFmt numFmtId="169" formatCode="_(* #,##0.00_);_(* \(#,##0.00\);_(* \-??_);_(@_)"/>
    <numFmt numFmtId="170" formatCode="_-* #,##0.00_-;\-* #,##0.00_-;_-* \-??_-;_-@_-"/>
    <numFmt numFmtId="171" formatCode="[$-409]#,##0.00_);[RED]\(#,##0.00\)"/>
    <numFmt numFmtId="172" formatCode="_-\£* #,##0_-;&quot;-£&quot;* #,##0_-;_-\£* \-_-;_-@_-"/>
    <numFmt numFmtId="173" formatCode="_(\$* #,##0_);_(\$* \(#,##0\);_(\$* \-_);_(@_)"/>
    <numFmt numFmtId="174" formatCode="_-\£* #,##0.00_-;&quot;-£&quot;* #,##0.00_-;_-\£* \-??_-;_-@_-"/>
    <numFmt numFmtId="175" formatCode="_(\$* #,##0.00_);_(\$* \(#,##0.00\);_(\$* \-??_);_(@_)"/>
    <numFmt numFmtId="176" formatCode="[$-409]#,##0_);\(#,##0\)"/>
    <numFmt numFmtId="177" formatCode="#,##0.00"/>
    <numFmt numFmtId="178" formatCode="#,##0"/>
    <numFmt numFmtId="179" formatCode="@"/>
    <numFmt numFmtId="180" formatCode="0%"/>
    <numFmt numFmtId="181" formatCode="dd\-mmm\-yyyy"/>
    <numFmt numFmtId="182" formatCode="[$-409]m/d/yyyy"/>
    <numFmt numFmtId="183" formatCode="[$-409]d\-mmm\-yy"/>
    <numFmt numFmtId="184" formatCode="_(* #,##0_);_(* \(#,##0\);_(* \-??_);_(@_)"/>
    <numFmt numFmtId="185" formatCode="0.00"/>
    <numFmt numFmtId="186" formatCode="\$#,##0"/>
    <numFmt numFmtId="187" formatCode="0.0"/>
    <numFmt numFmtId="188" formatCode="\$#,##0_);[RED]&quot;($&quot;#,##0\)"/>
    <numFmt numFmtId="189" formatCode="\$#,##0_);&quot;($&quot;#,##0\)"/>
    <numFmt numFmtId="190" formatCode="0.00%"/>
    <numFmt numFmtId="191" formatCode="0.0%"/>
    <numFmt numFmtId="192" formatCode="\$#,##0.00"/>
    <numFmt numFmtId="193" formatCode="[$-409]d\-mmm"/>
  </numFmts>
  <fonts count="6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color rgb="FF0000FF"/>
      <name val="Arial"/>
      <family val="0"/>
    </font>
    <font>
      <sz val="10"/>
      <name val="Times New Roman"/>
      <family val="0"/>
    </font>
    <font>
      <sz val="12"/>
      <name val="Arial"/>
      <family val="0"/>
    </font>
    <font>
      <sz val="12"/>
      <name val="Arial MT"/>
      <family val="0"/>
    </font>
    <font>
      <sz val="12"/>
      <name val="SWISS"/>
      <family val="0"/>
    </font>
    <font>
      <sz val="14"/>
      <name val="Arial"/>
      <family val="0"/>
    </font>
    <font>
      <sz val="8"/>
      <name val="Arial"/>
      <family val="0"/>
    </font>
    <font>
      <b val="true"/>
      <sz val="11"/>
      <color rgb="FF000000"/>
      <name val="Arial"/>
      <family val="2"/>
    </font>
    <font>
      <b val="true"/>
      <sz val="12"/>
      <name val="Arial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sz val="9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sz val="10"/>
      <color rgb="FF0000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u val="single"/>
      <sz val="12"/>
      <name val="Arial"/>
      <family val="2"/>
    </font>
    <font>
      <b val="true"/>
      <i val="true"/>
      <sz val="10"/>
      <name val="Arial"/>
      <family val="0"/>
    </font>
    <font>
      <i val="true"/>
      <sz val="10"/>
      <name val="Arial"/>
      <family val="0"/>
    </font>
    <font>
      <b val="true"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b val="true"/>
      <sz val="12"/>
      <color rgb="FFFF0000"/>
      <name val="Arial"/>
      <family val="2"/>
    </font>
    <font>
      <b val="true"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 val="true"/>
      <sz val="10"/>
      <color rgb="FF0000FF"/>
      <name val="Arial"/>
      <family val="2"/>
    </font>
    <font>
      <b val="true"/>
      <i val="true"/>
      <u val="single"/>
      <sz val="10"/>
      <name val="Arial"/>
      <family val="2"/>
    </font>
    <font>
      <b val="true"/>
      <u val="single"/>
      <sz val="10"/>
      <color rgb="FF0000FF"/>
      <name val="Arial"/>
      <family val="2"/>
    </font>
    <font>
      <b val="true"/>
      <i val="true"/>
      <sz val="12"/>
      <name val="Arial"/>
      <family val="2"/>
    </font>
    <font>
      <b val="true"/>
      <i val="true"/>
      <sz val="10"/>
      <name val="Arial"/>
      <family val="2"/>
    </font>
    <font>
      <b val="true"/>
      <sz val="14"/>
      <name val="Arial"/>
      <family val="0"/>
    </font>
    <font>
      <sz val="14"/>
      <name val="Arial"/>
      <family val="2"/>
    </font>
    <font>
      <b val="true"/>
      <i val="true"/>
      <sz val="10"/>
      <color rgb="FF00000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rgb="FF000000"/>
      <name val="Arial"/>
      <family val="2"/>
    </font>
    <font>
      <b val="true"/>
      <sz val="12"/>
      <color rgb="FF000000"/>
      <name val="Arial"/>
      <family val="0"/>
    </font>
    <font>
      <b val="true"/>
      <sz val="11"/>
      <name val="Arial"/>
      <family val="2"/>
    </font>
    <font>
      <sz val="12"/>
      <color rgb="FF0000FF"/>
      <name val="Arial"/>
      <family val="2"/>
    </font>
    <font>
      <sz val="11"/>
      <name val="Arial"/>
      <family val="2"/>
    </font>
    <font>
      <sz val="10"/>
      <color rgb="FF996666"/>
      <name val="Arial"/>
      <family val="2"/>
    </font>
    <font>
      <b val="true"/>
      <sz val="10"/>
      <color rgb="FF996666"/>
      <name val="Arial"/>
      <family val="2"/>
    </font>
    <font>
      <b val="true"/>
      <vertAlign val="superscript"/>
      <sz val="10"/>
      <name val="Arial"/>
      <family val="2"/>
    </font>
    <font>
      <b val="true"/>
      <sz val="14"/>
      <color rgb="FF000000"/>
      <name val="Arial"/>
      <family val="2"/>
    </font>
    <font>
      <sz val="10"/>
      <color rgb="FF996633"/>
      <name val="Arial"/>
      <family val="2"/>
    </font>
    <font>
      <b val="true"/>
      <sz val="10"/>
      <color rgb="FF996633"/>
      <name val="Arial"/>
      <family val="2"/>
    </font>
    <font>
      <b val="true"/>
      <sz val="14"/>
      <name val="Arial Narrow"/>
      <family val="2"/>
    </font>
    <font>
      <b val="true"/>
      <sz val="12"/>
      <name val="Arial Narrow"/>
      <family val="2"/>
    </font>
    <font>
      <sz val="12"/>
      <name val="Arial Narrow"/>
      <family val="2"/>
    </font>
    <font>
      <b val="true"/>
      <sz val="10"/>
      <name val="Arial"/>
      <family val="2"/>
      <charset val="134"/>
    </font>
    <font>
      <sz val="10"/>
      <name val="Arial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969696"/>
        <bgColor rgb="FF9999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69FFFF"/>
        <bgColor rgb="FF33CCCC"/>
      </patternFill>
    </fill>
  </fills>
  <borders count="7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dashed"/>
      <top style="medium"/>
      <bottom/>
      <diagonal/>
    </border>
    <border diagonalUp="false" diagonalDown="false">
      <left/>
      <right style="dashed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dashed"/>
      <top style="thin"/>
      <bottom style="thin"/>
      <diagonal/>
    </border>
    <border diagonalUp="false" diagonalDown="false">
      <left/>
      <right style="dashed"/>
      <top style="thin"/>
      <bottom style="thin"/>
      <diagonal/>
    </border>
    <border diagonalUp="false" diagonalDown="false">
      <left style="dashed"/>
      <right style="dashed"/>
      <top style="thin"/>
      <bottom style="thin"/>
      <diagonal/>
    </border>
    <border diagonalUp="false" diagonalDown="false">
      <left style="dashed"/>
      <right style="medium"/>
      <top style="thin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dashed"/>
      <top/>
      <bottom/>
      <diagonal/>
    </border>
    <border diagonalUp="false" diagonalDown="false">
      <left style="dashed"/>
      <right style="dashed"/>
      <top/>
      <bottom/>
      <diagonal/>
    </border>
    <border diagonalUp="false" diagonalDown="false">
      <left style="dashed"/>
      <right style="medium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/>
      <bottom style="thin"/>
      <diagonal/>
    </border>
  </borders>
  <cellStyleXfs count="11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17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2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3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78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2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1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2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2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8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5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3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8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20" fillId="0" borderId="3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20" fillId="0" borderId="3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3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14" fillId="0" borderId="3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0" fillId="0" borderId="4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4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4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2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2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8" fillId="2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2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0" fillId="2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39" fillId="2" borderId="4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39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39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6" fillId="2" borderId="2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0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2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4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42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8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4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0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5" fillId="4" borderId="48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8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34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4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5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5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4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4" fontId="20" fillId="0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0" fillId="0" borderId="1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0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2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8" fillId="0" borderId="5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4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0" borderId="5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0" borderId="5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5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1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0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5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5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5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4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6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6" fontId="4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6" fontId="4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86" fontId="47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4" fontId="50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9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6" fontId="3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9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1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91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3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53" fillId="0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8" fontId="53" fillId="0" borderId="1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1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1" fillId="0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14" fillId="0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3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0" borderId="2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2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32" fillId="0" borderId="19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3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4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3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84" fontId="14" fillId="4" borderId="3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4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45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62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4" fontId="21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4" fontId="20" fillId="0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1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4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34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21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5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6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23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23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8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8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5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55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5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6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7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5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14" fillId="2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20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1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14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5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6" fontId="18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4" fillId="0" borderId="0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1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2" fontId="56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14" fillId="7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8" fontId="32" fillId="7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5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8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3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8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4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5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5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9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9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9FA MR x 2" xfId="20"/>
    <cellStyle name="Comma [0]_9FA MR x 2 " xfId="21"/>
    <cellStyle name="Comma [0]_AvailModl" xfId="22"/>
    <cellStyle name="Comma [0]_Data" xfId="23"/>
    <cellStyle name="Comma [0]_GE9EMR" xfId="24"/>
    <cellStyle name="Comma [0]_MR" xfId="25"/>
    <cellStyle name="Comma [0]_MR_AvailModl" xfId="26"/>
    <cellStyle name="Comma [0]_MR_GE9EMR" xfId="27"/>
    <cellStyle name="Comma [0]_MR_Rotation" xfId="28"/>
    <cellStyle name="Comma [0]_MR_Rotation_1" xfId="29"/>
    <cellStyle name="Comma [0]_MR_~0045569" xfId="30"/>
    <cellStyle name="Comma [0]_OWNCOST" xfId="31"/>
    <cellStyle name="Comma [0]_Rotation" xfId="32"/>
    <cellStyle name="Comma [0]_Rotation 9E" xfId="33"/>
    <cellStyle name="Comma [0]_Rotation x 2" xfId="34"/>
    <cellStyle name="Comma [0]_Rotation_1" xfId="35"/>
    <cellStyle name="Comma [0]_Salary &amp; Benefits ADWEA" xfId="36"/>
    <cellStyle name="Comma [0]_Staffing Costs" xfId="37"/>
    <cellStyle name="Comma [0]_~0048147" xfId="38"/>
    <cellStyle name="Comma_13e2_MR_2off_staggered_15yearsrev1" xfId="39"/>
    <cellStyle name="Comma_5encl1-5" xfId="40"/>
    <cellStyle name="Comma_9FA MR x 2" xfId="41"/>
    <cellStyle name="Comma_9FA MR x 2 " xfId="42"/>
    <cellStyle name="Comma_Avail Mod" xfId="43"/>
    <cellStyle name="Comma_AvailModl" xfId="44"/>
    <cellStyle name="Comma_Bick Brewer est" xfId="45"/>
    <cellStyle name="Comma_ComStaff(1-3)" xfId="46"/>
    <cellStyle name="Comma_ComStaff(4+)" xfId="47"/>
    <cellStyle name="Comma_CRO_O&amp;M4(V94.3A)" xfId="48"/>
    <cellStyle name="Comma_CROO&amp;MSUMMARYV94.2" xfId="49"/>
    <cellStyle name="Comma_CTG-MR" xfId="50"/>
    <cellStyle name="Comma_Data" xfId="51"/>
    <cellStyle name="Comma_DemirorenO&amp;M_rev1" xfId="52"/>
    <cellStyle name="Comma_MR" xfId="53"/>
    <cellStyle name="Comma_MR_1" xfId="54"/>
    <cellStyle name="Comma_MR_AvailModl" xfId="55"/>
    <cellStyle name="Comma_MR_Rotation" xfId="56"/>
    <cellStyle name="Comma_MR_Rotation_1" xfId="57"/>
    <cellStyle name="Comma_Rotation" xfId="58"/>
    <cellStyle name="Comma_Rotation (2)" xfId="59"/>
    <cellStyle name="Comma_Rotation_1" xfId="60"/>
    <cellStyle name="Comma_~0045569" xfId="61"/>
    <cellStyle name="Comma_~0048147" xfId="62"/>
    <cellStyle name="Currency [0]_9FA MR x 2 " xfId="63"/>
    <cellStyle name="Currency [0]_AvailModl" xfId="64"/>
    <cellStyle name="Currency [0]_MR" xfId="65"/>
    <cellStyle name="Currency [0]_MR_AvailModl" xfId="66"/>
    <cellStyle name="Currency [0]_MR_Rotation" xfId="67"/>
    <cellStyle name="Currency [0]_MR_Rotation_1" xfId="68"/>
    <cellStyle name="Currency [0]_Rotation" xfId="69"/>
    <cellStyle name="Currency [0]_Rotation_1" xfId="70"/>
    <cellStyle name="Currency_9FA MR x 2 " xfId="71"/>
    <cellStyle name="Currency_AvailModl" xfId="72"/>
    <cellStyle name="Currency_MR" xfId="73"/>
    <cellStyle name="Currency_MR_AvailModl" xfId="74"/>
    <cellStyle name="Currency_MR_Rotation" xfId="75"/>
    <cellStyle name="Currency_MR_Rotation_1" xfId="76"/>
    <cellStyle name="Currency_Rotation" xfId="77"/>
    <cellStyle name="Currency_Rotation_1" xfId="78"/>
    <cellStyle name="Hyperlink 1" xfId="79"/>
    <cellStyle name="Normal_093097e6" xfId="80"/>
    <cellStyle name="Normal_9FA MR x 2" xfId="81"/>
    <cellStyle name="Normal_CTG Maint Res" xfId="82"/>
    <cellStyle name="Normal_CTG Maint Res_MobBackup" xfId="83"/>
    <cellStyle name="Normal_CTG Maint Res_MobStaff" xfId="84"/>
    <cellStyle name="Normal_CTG Maint Res_ScopeSplit" xfId="85"/>
    <cellStyle name="Normal_CTG Maint Res_Training" xfId="86"/>
    <cellStyle name="Normal_D" xfId="87"/>
    <cellStyle name="Normal_DEBT" xfId="88"/>
    <cellStyle name="Normal_E" xfId="89"/>
    <cellStyle name="Normal_E_CommOpnsBackup " xfId="90"/>
    <cellStyle name="Normal_E_Data 9E" xfId="91"/>
    <cellStyle name="Normal_E_MobBackup (2)" xfId="92"/>
    <cellStyle name="Normal_E_MR" xfId="93"/>
    <cellStyle name="Normal_E_MR 9E" xfId="94"/>
    <cellStyle name="Normal_E_Rotation 9E" xfId="95"/>
    <cellStyle name="Normal_E_Rotation 9E_ST MR GE" xfId="96"/>
    <cellStyle name="Normal_E_ST MR GE" xfId="97"/>
    <cellStyle name="Normal_MobWiltonCenter_Rev1" xfId="98"/>
    <cellStyle name="Normal_Proforma" xfId="99"/>
    <cellStyle name="Normal_rtmprofor" xfId="100"/>
    <cellStyle name="Normal_Salary &amp; Benefits ADWEA" xfId="101"/>
    <cellStyle name="Normal_Sheet1 (2)" xfId="102"/>
    <cellStyle name="Normal_Sheet10" xfId="103"/>
    <cellStyle name="Normal_Sheet10_MobBackup" xfId="104"/>
    <cellStyle name="Normal_Sheet10_MobStaff" xfId="105"/>
    <cellStyle name="Normal_Sheet10_ScopeSplit" xfId="106"/>
    <cellStyle name="Normal_Sheet10_Training" xfId="107"/>
    <cellStyle name="Normal_ST #1" xfId="108"/>
    <cellStyle name="Normal_ST #2" xfId="109"/>
    <cellStyle name="Normal_YUCATAN5" xfId="110"/>
    <cellStyle name="Normal_~0048147" xfId="111"/>
    <cellStyle name="*unknown*" xfId="3" builtinId="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6633"/>
      <rgbColor rgb="FF800080"/>
      <rgbColor rgb="FF008080"/>
      <rgbColor rgb="FFC0C0C0"/>
      <rgbColor rgb="FF996666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9FF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160920</xdr:colOff>
          <xdr:row>4</xdr:row>
          <xdr:rowOff>28440</xdr:rowOff>
        </xdr:from>
        <xdr:to>
          <xdr:col>5</xdr:col>
          <xdr:colOff>806400</xdr:colOff>
          <xdr:row>5</xdr:row>
          <xdr:rowOff>9720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45</xdr:row>
          <xdr:rowOff>133560</xdr:rowOff>
        </xdr:from>
        <xdr:to>
          <xdr:col>15</xdr:col>
          <xdr:colOff>634680</xdr:colOff>
          <xdr:row>47</xdr:row>
          <xdr:rowOff>9360</xdr:rowOff>
        </xdr:to>
        <xdr:sp>
          <xdr:nvSpPr>
            <xdr:cNvPr id="0" name="Drop Down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45</xdr:row>
          <xdr:rowOff>124200</xdr:rowOff>
        </xdr:from>
        <xdr:to>
          <xdr:col>17</xdr:col>
          <xdr:colOff>0</xdr:colOff>
          <xdr:row>46</xdr:row>
          <xdr:rowOff>162000</xdr:rowOff>
        </xdr:to>
        <xdr:sp>
          <xdr:nvSpPr>
            <xdr:cNvPr id="0" name="Drop Down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45</xdr:row>
          <xdr:rowOff>124200</xdr:rowOff>
        </xdr:from>
        <xdr:to>
          <xdr:col>19</xdr:col>
          <xdr:colOff>10440</xdr:colOff>
          <xdr:row>46</xdr:row>
          <xdr:rowOff>162000</xdr:rowOff>
        </xdr:to>
        <xdr:sp>
          <xdr:nvSpPr>
            <xdr:cNvPr id="0" name="Drop Down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48</xdr:row>
          <xdr:rowOff>0</xdr:rowOff>
        </xdr:from>
        <xdr:to>
          <xdr:col>15</xdr:col>
          <xdr:colOff>634680</xdr:colOff>
          <xdr:row>49</xdr:row>
          <xdr:rowOff>38160</xdr:rowOff>
        </xdr:to>
        <xdr:sp>
          <xdr:nvSpPr>
            <xdr:cNvPr id="0" name="Drop Down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955440</xdr:colOff>
          <xdr:row>48</xdr:row>
          <xdr:rowOff>0</xdr:rowOff>
        </xdr:from>
        <xdr:to>
          <xdr:col>16</xdr:col>
          <xdr:colOff>628920</xdr:colOff>
          <xdr:row>49</xdr:row>
          <xdr:rowOff>38160</xdr:rowOff>
        </xdr:to>
        <xdr:sp>
          <xdr:nvSpPr>
            <xdr:cNvPr id="0" name="Drop Down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230400</xdr:colOff>
          <xdr:row>48</xdr:row>
          <xdr:rowOff>0</xdr:rowOff>
        </xdr:from>
        <xdr:to>
          <xdr:col>19</xdr:col>
          <xdr:colOff>720</xdr:colOff>
          <xdr:row>49</xdr:row>
          <xdr:rowOff>38160</xdr:rowOff>
        </xdr:to>
        <xdr:sp>
          <xdr:nvSpPr>
            <xdr:cNvPr id="0" name="Drop Down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50</xdr:row>
          <xdr:rowOff>0</xdr:rowOff>
        </xdr:from>
        <xdr:to>
          <xdr:col>15</xdr:col>
          <xdr:colOff>634680</xdr:colOff>
          <xdr:row>51</xdr:row>
          <xdr:rowOff>37800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50</xdr:row>
          <xdr:rowOff>0</xdr:rowOff>
        </xdr:from>
        <xdr:to>
          <xdr:col>17</xdr:col>
          <xdr:colOff>0</xdr:colOff>
          <xdr:row>51</xdr:row>
          <xdr:rowOff>37800</xdr:rowOff>
        </xdr:to>
        <xdr:sp>
          <xdr:nvSpPr>
            <xdr:cNvPr id="0" name="Drop Down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50</xdr:row>
          <xdr:rowOff>0</xdr:rowOff>
        </xdr:from>
        <xdr:to>
          <xdr:col>19</xdr:col>
          <xdr:colOff>10440</xdr:colOff>
          <xdr:row>51</xdr:row>
          <xdr:rowOff>37800</xdr:rowOff>
        </xdr:to>
        <xdr:sp>
          <xdr:nvSpPr>
            <xdr:cNvPr id="0" name="Drop Down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2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12.99"/>
  </cols>
  <sheetData>
    <row r="1" customFormat="false" ht="18" hidden="false" customHeight="true" outlineLevel="0" collapsed="false">
      <c r="A1" s="1" t="str">
        <f aca="false">Scope!A1</f>
        <v>Synthetic CC Plants, TVA (445 MW)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customFormat="false" ht="18" hidden="false" customHeight="true" outlineLevel="0" collapsed="false">
      <c r="A2" s="1"/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customFormat="false" ht="15.75" hidden="false" customHeight="false" outlineLevel="0" collapsed="false">
      <c r="A3" s="3" t="s">
        <v>0</v>
      </c>
      <c r="B3" s="3"/>
      <c r="C3" s="3"/>
      <c r="D3" s="3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customFormat="false" ht="15.75" hidden="false" customHeight="false" outlineLevel="0" collapsed="false">
      <c r="A4" s="3" t="s">
        <v>1</v>
      </c>
      <c r="B4" s="3"/>
      <c r="C4" s="3"/>
      <c r="D4" s="3"/>
      <c r="E4" s="3"/>
      <c r="F4" s="3"/>
      <c r="G4" s="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customFormat="false" ht="12.75" hidden="false" customHeight="false" outlineLevel="0" collapsed="false">
      <c r="A5" s="4"/>
      <c r="B5" s="4"/>
      <c r="C5" s="4"/>
      <c r="D5" s="4"/>
      <c r="E5" s="4"/>
      <c r="F5" s="4"/>
      <c r="G5" s="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customFormat="false" ht="12.75" hidden="false" customHeight="false" outlineLevel="0" collapsed="false">
      <c r="A6" s="4"/>
      <c r="B6" s="4"/>
      <c r="C6" s="4"/>
      <c r="D6" s="4"/>
      <c r="E6" s="4"/>
      <c r="F6" s="4"/>
      <c r="G6" s="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customFormat="false" ht="12.75" hidden="false" customHeight="false" outlineLevel="0" collapsed="false"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customFormat="false" ht="12.75" hidden="false" customHeight="false" outlineLevel="0" collapsed="false">
      <c r="A8" s="5" t="s">
        <v>1</v>
      </c>
      <c r="B8" s="4"/>
      <c r="C8" s="4"/>
      <c r="D8" s="4"/>
      <c r="F8" s="4"/>
      <c r="G8" s="6" t="n">
        <v>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customFormat="false" ht="12.75" hidden="false" customHeight="false" outlineLevel="0" collapsed="false">
      <c r="A9" s="4"/>
      <c r="B9" s="4"/>
      <c r="C9" s="4"/>
      <c r="D9" s="4"/>
      <c r="E9" s="4"/>
      <c r="F9" s="4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customFormat="false" ht="12.75" hidden="false" customHeight="false" outlineLevel="0" collapsed="false">
      <c r="A10" s="5" t="s">
        <v>2</v>
      </c>
      <c r="B10" s="4"/>
      <c r="C10" s="4"/>
      <c r="D10" s="4"/>
      <c r="E10" s="4"/>
      <c r="F10" s="4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customFormat="false" ht="12.75" hidden="false" customHeight="false" outlineLevel="0" collapsed="false">
      <c r="B11" s="7" t="s">
        <v>3</v>
      </c>
      <c r="C11" s="4"/>
      <c r="D11" s="4"/>
      <c r="F11" s="4"/>
      <c r="G11" s="6" t="n">
        <v>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customFormat="false" ht="12.75" hidden="false" customHeight="false" outlineLevel="0" collapsed="false">
      <c r="A12" s="5"/>
      <c r="B12" s="7" t="s">
        <v>4</v>
      </c>
      <c r="C12" s="4"/>
      <c r="D12" s="4"/>
      <c r="F12" s="4"/>
      <c r="G12" s="6" t="n">
        <v>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customFormat="false" ht="12.75" hidden="true" customHeight="false" outlineLevel="0" collapsed="false">
      <c r="A13" s="5"/>
      <c r="B13" s="7" t="s">
        <v>5</v>
      </c>
      <c r="C13" s="4"/>
      <c r="D13" s="4"/>
      <c r="F13" s="4"/>
      <c r="G13" s="6" t="n">
        <v>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customFormat="false" ht="12.75" hidden="false" customHeight="false" outlineLevel="0" collapsed="false">
      <c r="A14" s="5"/>
      <c r="B14" s="5"/>
      <c r="C14" s="4"/>
      <c r="D14" s="4"/>
      <c r="F14" s="4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customFormat="false" ht="12.75" hidden="false" customHeight="false" outlineLevel="0" collapsed="false">
      <c r="A15" s="5" t="s">
        <v>6</v>
      </c>
      <c r="B15" s="5"/>
      <c r="C15" s="4"/>
      <c r="D15" s="4"/>
      <c r="E15" s="4"/>
      <c r="F15" s="4"/>
      <c r="G15" s="6" t="n">
        <v>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customFormat="false" ht="12.75" hidden="true" customHeight="false" outlineLevel="0" collapsed="false">
      <c r="A16" s="5"/>
      <c r="B16" s="5" t="s">
        <v>7</v>
      </c>
      <c r="C16" s="4"/>
      <c r="D16" s="4"/>
      <c r="E16" s="4"/>
      <c r="F16" s="4"/>
      <c r="G16" s="6" t="n">
        <v>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customFormat="false" ht="12.75" hidden="false" customHeight="false" outlineLevel="0" collapsed="false">
      <c r="A17" s="5"/>
      <c r="B17" s="5"/>
      <c r="C17" s="4"/>
      <c r="D17" s="4"/>
      <c r="E17" s="4"/>
      <c r="F17" s="4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customFormat="false" ht="12.75" hidden="true" customHeight="false" outlineLevel="0" collapsed="false">
      <c r="A18" s="5" t="s">
        <v>8</v>
      </c>
      <c r="C18" s="4"/>
      <c r="D18" s="4"/>
      <c r="E18" s="4"/>
      <c r="F18" s="4"/>
      <c r="G18" s="6" t="n">
        <v>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customFormat="false" ht="12.75" hidden="true" customHeight="false" outlineLevel="0" collapsed="false">
      <c r="A19" s="4"/>
      <c r="C19" s="4"/>
      <c r="D19" s="4"/>
      <c r="E19" s="4"/>
      <c r="F19" s="4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customFormat="false" ht="12.75" hidden="false" customHeight="false" outlineLevel="0" collapsed="false">
      <c r="A20" s="5" t="s">
        <v>9</v>
      </c>
      <c r="C20" s="4"/>
      <c r="D20" s="4"/>
      <c r="E20" s="4"/>
      <c r="F20" s="4"/>
      <c r="G20" s="6" t="n">
        <v>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customFormat="false" ht="12.75" hidden="false" customHeight="false" outlineLevel="0" collapsed="false">
      <c r="A21" s="4"/>
      <c r="C21" s="4"/>
      <c r="D21" s="4"/>
      <c r="E21" s="4"/>
      <c r="F21" s="4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customFormat="false" ht="12.75" hidden="false" customHeight="false" outlineLevel="0" collapsed="false">
      <c r="A22" s="5" t="s">
        <v>10</v>
      </c>
      <c r="C22" s="4"/>
      <c r="D22" s="4"/>
      <c r="E22" s="4"/>
      <c r="F22" s="4"/>
      <c r="G22" s="6" t="n">
        <v>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customFormat="false" ht="12.75" hidden="false" customHeight="false" outlineLevel="0" collapsed="false">
      <c r="A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customFormat="false" ht="12.75" hidden="false" customHeight="false" outlineLevel="0" collapsed="false">
      <c r="A24" s="5" t="s">
        <v>11</v>
      </c>
      <c r="C24" s="4"/>
      <c r="D24" s="4"/>
      <c r="E24" s="4"/>
      <c r="F24" s="4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customFormat="false" ht="12.75" hidden="true" customHeight="false" outlineLevel="0" collapsed="false">
      <c r="A25" s="5"/>
      <c r="B25" s="8" t="s">
        <v>12</v>
      </c>
      <c r="C25" s="4"/>
      <c r="D25" s="4"/>
      <c r="E25" s="4"/>
      <c r="F25" s="4"/>
      <c r="G25" s="6" t="n">
        <v>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customFormat="false" ht="12.75" hidden="false" customHeight="false" outlineLevel="0" collapsed="false">
      <c r="A26" s="4"/>
      <c r="B26" s="5" t="s">
        <v>13</v>
      </c>
      <c r="C26" s="4"/>
      <c r="D26" s="4"/>
      <c r="E26" s="4"/>
      <c r="F26" s="4"/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customFormat="false" ht="12.75" hidden="false" customHeight="false" outlineLevel="0" collapsed="false">
      <c r="A27" s="4"/>
      <c r="B27" s="5"/>
      <c r="C27" s="9" t="str">
        <f aca="false">IF('O&amp;M Backup_Detail'!O7=1,'GT sched cost (LM6000)'!A1,IF('O&amp;M Backup_Detail'!O7=2,'GT schd cost(7EA)'!A2,IF('O&amp;M Backup_Detail'!O7=3,'GT schd cost(7FA)'!A2,IF('O&amp;M Backup_Detail'!O7=4,'GT schd cost(W501D5)'!A2,IF('O&amp;M Backup_Detail'!O7=6,'GT schd cost(6B)'!A2,"")))))</f>
        <v>2xGE-Frame 7FA GT Scheduled Maintenance  Cost</v>
      </c>
      <c r="G27" s="0" t="n">
        <f aca="false">IF(C27="","",MAX(G8,G11,G12,G15,G20,G22)+1)</f>
        <v>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customFormat="false" ht="18" hidden="true" customHeight="false" outlineLevel="0" collapsed="false">
      <c r="A28" s="5" t="s">
        <v>14</v>
      </c>
      <c r="B28" s="4"/>
      <c r="C28" s="10" t="s">
        <v>15</v>
      </c>
      <c r="D28" s="11"/>
      <c r="G28" s="0" t="n">
        <f aca="false">IF(C28="","",MAX(G9:G27)+1)</f>
        <v>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customFormat="false" ht="12.75" hidden="true" customHeight="false" outlineLevel="0" collapsed="false">
      <c r="A29" s="5"/>
      <c r="B29" s="7" t="s">
        <v>16</v>
      </c>
      <c r="C29" s="10" t="s">
        <v>15</v>
      </c>
      <c r="D29" s="4"/>
      <c r="E29" s="4"/>
      <c r="F29" s="4"/>
      <c r="G29" s="0" t="n">
        <f aca="false">IF(C29="","",MAX(G10:G28)+1)</f>
        <v>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customFormat="false" ht="12.75" hidden="true" customHeight="false" outlineLevel="0" collapsed="false">
      <c r="A30" s="5"/>
      <c r="B30" s="7" t="s">
        <v>17</v>
      </c>
      <c r="C30" s="10" t="s">
        <v>15</v>
      </c>
      <c r="D30" s="4"/>
      <c r="E30" s="4"/>
      <c r="F30" s="4"/>
      <c r="G30" s="0" t="n">
        <f aca="false">IF(C30="","",MAX(G11:G29)+1)</f>
        <v>10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customFormat="false" ht="12.75" hidden="true" customHeight="false" outlineLevel="0" collapsed="false">
      <c r="A31" s="5"/>
      <c r="B31" s="7" t="s">
        <v>18</v>
      </c>
      <c r="C31" s="10" t="s">
        <v>15</v>
      </c>
      <c r="D31" s="4"/>
      <c r="E31" s="4"/>
      <c r="F31" s="4"/>
      <c r="G31" s="0" t="n">
        <f aca="false">IF(C31="","",MAX(G12:G30)+1)</f>
        <v>11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customFormat="false" ht="12.75" hidden="true" customHeight="false" outlineLevel="0" collapsed="false">
      <c r="A32" s="5"/>
      <c r="B32" s="7" t="s">
        <v>19</v>
      </c>
      <c r="C32" s="10" t="s">
        <v>15</v>
      </c>
      <c r="D32" s="4"/>
      <c r="E32" s="4"/>
      <c r="F32" s="4"/>
      <c r="G32" s="0" t="n">
        <f aca="false">IF(C32="","",MAX(G13:G31)+1)</f>
        <v>12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customFormat="false" ht="12.75" hidden="true" customHeight="false" outlineLevel="0" collapsed="false">
      <c r="A33" s="4"/>
      <c r="B33" s="7" t="s">
        <v>20</v>
      </c>
      <c r="C33" s="10" t="s">
        <v>15</v>
      </c>
      <c r="D33" s="4"/>
      <c r="E33" s="4"/>
      <c r="F33" s="4"/>
      <c r="G33" s="0" t="n">
        <f aca="false">IF(C33="","",MAX(G14:G32)+1)</f>
        <v>13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customFormat="false" ht="12.75" hidden="true" customHeight="false" outlineLevel="0" collapsed="false">
      <c r="A34" s="4"/>
      <c r="B34" s="7" t="s">
        <v>21</v>
      </c>
      <c r="C34" s="10" t="s">
        <v>15</v>
      </c>
      <c r="D34" s="4"/>
      <c r="E34" s="4"/>
      <c r="F34" s="4"/>
      <c r="G34" s="0" t="n">
        <f aca="false">IF(C34="","",MAX(G15:G33)+1)</f>
        <v>14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customFormat="false" ht="12.75" hidden="true" customHeight="false" outlineLevel="0" collapsed="false">
      <c r="A35" s="2"/>
      <c r="B35" s="2"/>
      <c r="C35" s="10" t="s">
        <v>15</v>
      </c>
      <c r="D35" s="2"/>
      <c r="E35" s="2"/>
      <c r="F35" s="2"/>
      <c r="G35" s="0" t="n">
        <f aca="false">IF(C35="","",MAX(G16:G34)+1)</f>
        <v>15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customFormat="false" ht="12.75" hidden="true" customHeight="false" outlineLevel="0" collapsed="false">
      <c r="A36" s="2"/>
      <c r="B36" s="2"/>
      <c r="C36" s="10" t="s">
        <v>15</v>
      </c>
      <c r="D36" s="2"/>
      <c r="E36" s="2"/>
      <c r="F36" s="2"/>
      <c r="G36" s="0" t="n">
        <f aca="false">IF(C36="","",MAX(G17:G35)+1)</f>
        <v>16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customFormat="false" ht="12.75" hidden="false" customHeight="false" outlineLevel="0" collapsed="false">
      <c r="A37" s="2"/>
      <c r="B37" s="2"/>
      <c r="C37" s="9" t="str">
        <f aca="false">IF('O&amp;M Backup_Detail'!R7=1,'GT sched cost (LM6000)'!A1,IF('O&amp;M Backup_Detail'!R7=2,'GT schd cost(7EA)'!A2,IF('O&amp;M Backup_Detail'!R7=3,'GT schd cost(7FA)'!A2,IF('O&amp;M Backup_Detail'!R7=4,'GT schd cost(W501D5)'!A2,IF('O&amp;M Backup_Detail'!R7=6,'GT schd cost(6B)'!A2,"")))))</f>
        <v/>
      </c>
      <c r="D37" s="2"/>
      <c r="E37" s="2"/>
      <c r="F37" s="2"/>
      <c r="G37" s="0" t="str">
        <f aca="false">IF(C37="","",MAX(G8,G11,G12,G15,G20,G22,G27)+1)</f>
        <v/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customFormat="false" ht="12.75" hidden="false" customHeight="false" outlineLevel="0" collapsed="false">
      <c r="A38" s="2"/>
      <c r="B38" s="2"/>
      <c r="C38" s="9" t="str">
        <f aca="false">IF('O&amp;M Backup_Detail'!U7=1,'GT sched cost (LM6000)'!A1,IF('O&amp;M Backup_Detail'!U7=2,'GT schd cost(7EA)'!A2,IF('O&amp;M Backup_Detail'!U7=3,'GT schd cost(7FA)'!A2,IF('O&amp;M Backup_Detail'!U7=4,'GT schd cost(W501D5)'!A2,IF('O&amp;M Backup_Detail'!U7=6,'GT schd cost(6B)'!A2,"")))))</f>
        <v/>
      </c>
      <c r="D38" s="2"/>
      <c r="E38" s="2"/>
      <c r="F38" s="2"/>
      <c r="G38" s="0" t="str">
        <f aca="false">IF(C38="","",MAX(G8,G8,G11,G12,G15,G20,G22,G27,G37)+1)</f>
        <v/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customFormat="false" ht="12.75" hidden="false" customHeight="fals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customFormat="false" ht="12.75" hidden="false" customHeight="fals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customFormat="false" ht="12.75" hidden="false" customHeight="fals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customFormat="false" ht="12.75" hidden="false" customHeight="fals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customFormat="false" ht="12.75" hidden="false" customHeight="fals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customFormat="false" ht="12.75" hidden="false" customHeight="fals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customFormat="false" ht="12.75" hidden="false" customHeight="fals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customFormat="false" ht="12.75" hidden="false" customHeight="fals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customFormat="false" ht="12.75" hidden="false" customHeight="fals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</sheetData>
  <mergeCells count="3">
    <mergeCell ref="A1:G2"/>
    <mergeCell ref="A3:G3"/>
    <mergeCell ref="A4:G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12"/>
  <sheetViews>
    <sheetView showFormulas="false" showGridLines="false" showRowColHeaders="true" showZeros="true" rightToLeft="false" tabSelected="false" showOutlineSymbols="true" defaultGridColor="true" view="normal" topLeftCell="E1" colorId="64" zoomScale="80" zoomScaleNormal="80" zoomScalePageLayoutView="100" workbookViewId="0">
      <pane xSplit="0" ySplit="3" topLeftCell="BM276" activePane="bottomLeft" state="frozen"/>
      <selection pane="topLeft" activeCell="E1" activeCellId="0" sqref="E1"/>
      <selection pane="bottomLeft" activeCell="H234" activeCellId="0" sqref="H234"/>
    </sheetView>
  </sheetViews>
  <sheetFormatPr defaultColWidth="9.13671875" defaultRowHeight="12.75" customHeight="true" zeroHeight="false" outlineLevelRow="2" outlineLevelCol="0"/>
  <cols>
    <col collapsed="false" customWidth="true" hidden="true" outlineLevel="0" max="1" min="1" style="2" width="23.7"/>
    <col collapsed="false" customWidth="true" hidden="true" outlineLevel="0" max="2" min="2" style="2" width="24.41"/>
    <col collapsed="false" customWidth="true" hidden="true" outlineLevel="0" max="3" min="3" style="2" width="20.85"/>
    <col collapsed="false" customWidth="true" hidden="true" outlineLevel="0" max="4" min="4" style="2" width="22.85"/>
    <col collapsed="false" customWidth="true" hidden="false" outlineLevel="0" max="5" min="5" style="2" width="36.85"/>
    <col collapsed="false" customWidth="true" hidden="false" outlineLevel="0" max="6" min="6" style="2" width="45.28"/>
    <col collapsed="false" customWidth="true" hidden="false" outlineLevel="0" max="7" min="7" style="2" width="12.99"/>
    <col collapsed="false" customWidth="true" hidden="false" outlineLevel="0" max="8" min="8" style="2" width="16.56"/>
    <col collapsed="false" customWidth="true" hidden="true" outlineLevel="0" max="9" min="9" style="205" width="14.14"/>
    <col collapsed="false" customWidth="true" hidden="false" outlineLevel="0" max="10" min="10" style="2" width="12.14"/>
    <col collapsed="false" customWidth="true" hidden="true" outlineLevel="0" max="11" min="11" style="2" width="12.14"/>
    <col collapsed="false" customWidth="true" hidden="false" outlineLevel="0" max="12" min="12" style="2" width="2.56"/>
    <col collapsed="false" customWidth="true" hidden="true" outlineLevel="0" max="13" min="13" style="205" width="9.41"/>
    <col collapsed="false" customWidth="false" hidden="false" outlineLevel="0" max="14" min="14" style="205" width="9.14"/>
    <col collapsed="false" customWidth="false" hidden="false" outlineLevel="0" max="257" min="15" style="2" width="9.14"/>
  </cols>
  <sheetData>
    <row r="1" customFormat="false" ht="15.75" hidden="false" customHeight="false" outlineLevel="0" collapsed="false">
      <c r="E1" s="270" t="str">
        <f aca="false">Summary!$A$1</f>
        <v>Synthetic CC Plants, TVA (445 MW)</v>
      </c>
      <c r="F1" s="271"/>
      <c r="G1" s="271"/>
      <c r="H1" s="272"/>
      <c r="I1" s="272"/>
      <c r="J1" s="272"/>
      <c r="K1" s="272"/>
      <c r="L1" s="76"/>
      <c r="M1" s="77"/>
      <c r="N1" s="77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</row>
    <row r="2" customFormat="false" ht="24.75" hidden="false" customHeight="true" outlineLevel="0" collapsed="false">
      <c r="E2" s="273" t="s">
        <v>407</v>
      </c>
      <c r="F2" s="274"/>
      <c r="G2" s="274"/>
      <c r="H2" s="272"/>
      <c r="I2" s="272"/>
      <c r="J2" s="272"/>
      <c r="K2" s="272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</row>
    <row r="3" customFormat="false" ht="37.5" hidden="false" customHeight="true" outlineLevel="0" collapsed="false">
      <c r="B3" s="241" t="s">
        <v>408</v>
      </c>
      <c r="C3" s="241" t="s">
        <v>409</v>
      </c>
      <c r="D3" s="241" t="s">
        <v>410</v>
      </c>
      <c r="E3" s="275" t="s">
        <v>411</v>
      </c>
      <c r="F3" s="276" t="s">
        <v>412</v>
      </c>
      <c r="G3" s="277"/>
      <c r="H3" s="278" t="s">
        <v>413</v>
      </c>
      <c r="I3" s="279" t="s">
        <v>414</v>
      </c>
      <c r="J3" s="279" t="s">
        <v>415</v>
      </c>
      <c r="K3" s="279" t="s">
        <v>416</v>
      </c>
      <c r="M3" s="280" t="s">
        <v>417</v>
      </c>
    </row>
    <row r="4" customFormat="false" ht="12.75" hidden="false" customHeight="false" outlineLevel="1" collapsed="false">
      <c r="A4" s="2" t="s">
        <v>418</v>
      </c>
      <c r="B4" s="2" t="s">
        <v>419</v>
      </c>
      <c r="C4" s="2" t="s">
        <v>420</v>
      </c>
      <c r="D4" s="2" t="s">
        <v>421</v>
      </c>
      <c r="E4" s="281" t="s">
        <v>143</v>
      </c>
      <c r="F4" s="282"/>
      <c r="G4" s="283"/>
      <c r="H4" s="284"/>
      <c r="I4" s="285"/>
      <c r="J4" s="284"/>
      <c r="K4" s="286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  <c r="ES4" s="287"/>
      <c r="ET4" s="287"/>
      <c r="EU4" s="287"/>
      <c r="EV4" s="287"/>
      <c r="EW4" s="287"/>
      <c r="EX4" s="287"/>
      <c r="EY4" s="287"/>
      <c r="EZ4" s="287"/>
      <c r="FA4" s="287"/>
      <c r="FB4" s="287"/>
      <c r="FC4" s="287"/>
      <c r="FD4" s="287"/>
      <c r="FE4" s="287"/>
      <c r="FF4" s="287"/>
      <c r="FG4" s="287"/>
      <c r="FH4" s="287"/>
      <c r="FI4" s="287"/>
      <c r="FJ4" s="287"/>
      <c r="FK4" s="287"/>
      <c r="FL4" s="287"/>
      <c r="FM4" s="287"/>
      <c r="FN4" s="287"/>
      <c r="FO4" s="287"/>
      <c r="FP4" s="287"/>
      <c r="FQ4" s="287"/>
      <c r="FR4" s="287"/>
      <c r="FS4" s="287"/>
      <c r="FT4" s="287"/>
      <c r="FU4" s="287"/>
      <c r="FV4" s="287"/>
      <c r="FW4" s="287"/>
      <c r="FX4" s="287"/>
      <c r="FY4" s="287"/>
      <c r="FZ4" s="287"/>
      <c r="GA4" s="287"/>
      <c r="GB4" s="287"/>
      <c r="GC4" s="287"/>
      <c r="GD4" s="287"/>
      <c r="GE4" s="287"/>
      <c r="GF4" s="287"/>
      <c r="GG4" s="287"/>
      <c r="GH4" s="287"/>
      <c r="GI4" s="287"/>
      <c r="GJ4" s="287"/>
      <c r="GK4" s="287"/>
      <c r="GL4" s="287"/>
      <c r="GM4" s="287"/>
      <c r="GN4" s="287"/>
      <c r="GO4" s="287"/>
      <c r="GP4" s="287"/>
      <c r="GQ4" s="287"/>
      <c r="GR4" s="287"/>
      <c r="GS4" s="287"/>
      <c r="GT4" s="287"/>
      <c r="GU4" s="287"/>
      <c r="GV4" s="287"/>
      <c r="GW4" s="287"/>
      <c r="GX4" s="287"/>
      <c r="GY4" s="287"/>
      <c r="GZ4" s="287"/>
      <c r="HA4" s="287"/>
      <c r="HB4" s="287"/>
      <c r="HC4" s="287"/>
      <c r="HD4" s="287"/>
      <c r="HE4" s="287"/>
      <c r="HF4" s="287"/>
      <c r="HG4" s="287"/>
      <c r="HH4" s="287"/>
      <c r="HI4" s="287"/>
      <c r="HJ4" s="287"/>
      <c r="HK4" s="287"/>
      <c r="HL4" s="287"/>
      <c r="HM4" s="287"/>
      <c r="HN4" s="287"/>
      <c r="HO4" s="287"/>
      <c r="HP4" s="287"/>
      <c r="HQ4" s="287"/>
      <c r="HR4" s="287"/>
      <c r="HS4" s="287"/>
      <c r="HT4" s="287"/>
      <c r="HU4" s="287"/>
      <c r="HV4" s="287"/>
      <c r="HW4" s="287"/>
      <c r="HX4" s="287"/>
      <c r="HY4" s="287"/>
      <c r="HZ4" s="287"/>
      <c r="IA4" s="287"/>
      <c r="IB4" s="287"/>
      <c r="IC4" s="287"/>
      <c r="ID4" s="287"/>
      <c r="IE4" s="287"/>
      <c r="IF4" s="287"/>
      <c r="IG4" s="287"/>
      <c r="IH4" s="287"/>
      <c r="II4" s="287"/>
      <c r="IJ4" s="287"/>
      <c r="IK4" s="287"/>
      <c r="IL4" s="287"/>
      <c r="IM4" s="287"/>
      <c r="IN4" s="287"/>
      <c r="IO4" s="287"/>
      <c r="IP4" s="287"/>
      <c r="IQ4" s="287"/>
      <c r="IR4" s="287"/>
      <c r="IS4" s="287"/>
      <c r="IT4" s="287"/>
      <c r="IU4" s="287"/>
      <c r="IV4" s="287"/>
      <c r="IW4" s="287"/>
    </row>
    <row r="5" customFormat="false" ht="12.75" hidden="true" customHeight="false" outlineLevel="2" collapsed="false">
      <c r="A5" s="2" t="str">
        <f aca="false">B5&amp;C5&amp;D5</f>
        <v>O&amp;M Mobilization BudgetOperating ExpensesPublic Relations</v>
      </c>
      <c r="B5" s="2" t="s">
        <v>419</v>
      </c>
      <c r="C5" s="2" t="s">
        <v>420</v>
      </c>
      <c r="D5" s="2" t="s">
        <v>421</v>
      </c>
      <c r="E5" s="288" t="s">
        <v>422</v>
      </c>
      <c r="F5" s="76"/>
      <c r="G5" s="76"/>
      <c r="H5" s="289" t="n">
        <v>0</v>
      </c>
      <c r="I5" s="290" t="n">
        <v>1</v>
      </c>
      <c r="J5" s="291" t="n">
        <f aca="false">I5*H5</f>
        <v>0</v>
      </c>
      <c r="K5" s="291" t="n">
        <f aca="false">H5-J5</f>
        <v>0</v>
      </c>
      <c r="M5" s="2"/>
      <c r="N5" s="2"/>
    </row>
    <row r="6" customFormat="false" ht="12.75" hidden="false" customHeight="false" outlineLevel="2" collapsed="false">
      <c r="E6" s="288"/>
      <c r="F6" s="76" t="s">
        <v>423</v>
      </c>
      <c r="G6" s="76"/>
      <c r="H6" s="289" t="n">
        <v>37018.5</v>
      </c>
      <c r="I6" s="290" t="n">
        <v>1</v>
      </c>
      <c r="J6" s="291" t="n">
        <f aca="false">I6*H6</f>
        <v>37018.5</v>
      </c>
      <c r="K6" s="291" t="n">
        <f aca="false">H6-J6</f>
        <v>0</v>
      </c>
      <c r="M6" s="2"/>
      <c r="N6" s="2"/>
    </row>
    <row r="7" customFormat="false" ht="12.75" hidden="true" customHeight="false" outlineLevel="2" collapsed="false">
      <c r="E7" s="288" t="s">
        <v>424</v>
      </c>
      <c r="F7" s="76" t="s">
        <v>425</v>
      </c>
      <c r="G7" s="76"/>
      <c r="H7" s="289" t="n">
        <v>0</v>
      </c>
      <c r="I7" s="290" t="n">
        <v>1</v>
      </c>
      <c r="J7" s="291" t="n">
        <f aca="false">I7*H7</f>
        <v>0</v>
      </c>
      <c r="K7" s="291" t="n">
        <f aca="false">H7-J7</f>
        <v>0</v>
      </c>
      <c r="M7" s="2"/>
      <c r="N7" s="2"/>
    </row>
    <row r="8" customFormat="false" ht="12.75" hidden="true" customHeight="false" outlineLevel="2" collapsed="false">
      <c r="E8" s="288" t="s">
        <v>426</v>
      </c>
      <c r="F8" s="76" t="s">
        <v>427</v>
      </c>
      <c r="G8" s="76"/>
      <c r="H8" s="289" t="n">
        <v>0</v>
      </c>
      <c r="I8" s="290" t="n">
        <v>1</v>
      </c>
      <c r="J8" s="291" t="n">
        <f aca="false">I8*H8</f>
        <v>0</v>
      </c>
      <c r="K8" s="291" t="n">
        <f aca="false">H8-J8</f>
        <v>0</v>
      </c>
      <c r="M8" s="2"/>
      <c r="N8" s="2"/>
    </row>
    <row r="9" customFormat="false" ht="12.75" hidden="true" customHeight="false" outlineLevel="2" collapsed="false">
      <c r="E9" s="288" t="s">
        <v>428</v>
      </c>
      <c r="F9" s="76" t="s">
        <v>429</v>
      </c>
      <c r="G9" s="76"/>
      <c r="H9" s="289" t="n">
        <v>0</v>
      </c>
      <c r="I9" s="290" t="n">
        <v>1</v>
      </c>
      <c r="J9" s="291" t="n">
        <f aca="false">I9*H9</f>
        <v>0</v>
      </c>
      <c r="K9" s="291" t="n">
        <f aca="false">H9-J9</f>
        <v>0</v>
      </c>
      <c r="M9" s="2"/>
      <c r="N9" s="2"/>
    </row>
    <row r="10" customFormat="false" ht="12.75" hidden="false" customHeight="false" outlineLevel="2" collapsed="false">
      <c r="E10" s="288" t="s">
        <v>430</v>
      </c>
      <c r="F10" s="76" t="s">
        <v>431</v>
      </c>
      <c r="G10" s="76"/>
      <c r="H10" s="289" t="n">
        <v>9000</v>
      </c>
      <c r="I10" s="290" t="n">
        <v>1</v>
      </c>
      <c r="J10" s="291" t="n">
        <f aca="false">I10*H10</f>
        <v>9000</v>
      </c>
      <c r="K10" s="291" t="n">
        <f aca="false">H10-J10</f>
        <v>0</v>
      </c>
      <c r="M10" s="2"/>
      <c r="N10" s="2"/>
    </row>
    <row r="11" customFormat="false" ht="12.75" hidden="false" customHeight="false" outlineLevel="2" collapsed="false">
      <c r="E11" s="288" t="s">
        <v>432</v>
      </c>
      <c r="F11" s="76" t="s">
        <v>433</v>
      </c>
      <c r="G11" s="76"/>
      <c r="H11" s="289" t="n">
        <v>12000</v>
      </c>
      <c r="I11" s="290" t="n">
        <v>1</v>
      </c>
      <c r="J11" s="291" t="n">
        <f aca="false">I11*H11</f>
        <v>12000</v>
      </c>
      <c r="K11" s="291" t="n">
        <f aca="false">H11-J11</f>
        <v>0</v>
      </c>
      <c r="M11" s="2"/>
      <c r="N11" s="2"/>
    </row>
    <row r="12" customFormat="false" ht="12.75" hidden="false" customHeight="false" outlineLevel="2" collapsed="false">
      <c r="E12" s="288"/>
      <c r="F12" s="76" t="s">
        <v>434</v>
      </c>
      <c r="G12" s="76"/>
      <c r="H12" s="289" t="n">
        <v>25000</v>
      </c>
      <c r="I12" s="290" t="n">
        <v>1</v>
      </c>
      <c r="J12" s="291" t="n">
        <f aca="false">I12*H12</f>
        <v>25000</v>
      </c>
      <c r="K12" s="291" t="n">
        <f aca="false">H12-J12</f>
        <v>0</v>
      </c>
      <c r="M12" s="2"/>
      <c r="N12" s="2"/>
    </row>
    <row r="13" customFormat="false" ht="12.75" hidden="false" customHeight="false" outlineLevel="2" collapsed="false">
      <c r="E13" s="288"/>
      <c r="F13" s="76" t="s">
        <v>435</v>
      </c>
      <c r="G13" s="76"/>
      <c r="H13" s="289" t="n">
        <v>40000</v>
      </c>
      <c r="I13" s="290" t="n">
        <v>1</v>
      </c>
      <c r="J13" s="291" t="n">
        <f aca="false">I13*H13</f>
        <v>40000</v>
      </c>
      <c r="K13" s="291" t="n">
        <f aca="false">H13-J13</f>
        <v>0</v>
      </c>
      <c r="M13" s="2"/>
      <c r="N13" s="2"/>
    </row>
    <row r="14" customFormat="false" ht="12.75" hidden="false" customHeight="false" outlineLevel="2" collapsed="false">
      <c r="E14" s="288" t="s">
        <v>436</v>
      </c>
      <c r="F14" s="76" t="s">
        <v>437</v>
      </c>
      <c r="G14" s="76"/>
      <c r="H14" s="289"/>
      <c r="I14" s="292"/>
      <c r="J14" s="291"/>
      <c r="K14" s="291"/>
      <c r="M14" s="2"/>
      <c r="N14" s="2"/>
    </row>
    <row r="15" customFormat="false" ht="12.75" hidden="false" customHeight="false" outlineLevel="1" collapsed="false">
      <c r="A15" s="287" t="s">
        <v>438</v>
      </c>
      <c r="B15" s="287" t="s">
        <v>419</v>
      </c>
      <c r="C15" s="287" t="s">
        <v>420</v>
      </c>
      <c r="D15" s="287" t="s">
        <v>421</v>
      </c>
      <c r="E15" s="288"/>
      <c r="F15" s="76"/>
      <c r="G15" s="293" t="s">
        <v>439</v>
      </c>
      <c r="H15" s="294" t="n">
        <f aca="false">SUBTOTAL(9,H5:H14)</f>
        <v>123018.5</v>
      </c>
      <c r="I15" s="295"/>
      <c r="J15" s="294" t="n">
        <f aca="false">SUBTOTAL(9,J5:J14)</f>
        <v>123018.5</v>
      </c>
      <c r="K15" s="294" t="n">
        <f aca="false">SUBTOTAL(9,K5:K14)</f>
        <v>0</v>
      </c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  <c r="IA15" s="287"/>
      <c r="IB15" s="287"/>
      <c r="IC15" s="287"/>
      <c r="ID15" s="287"/>
      <c r="IE15" s="287"/>
      <c r="IF15" s="287"/>
      <c r="IG15" s="287"/>
      <c r="IH15" s="287"/>
      <c r="II15" s="287"/>
      <c r="IJ15" s="287"/>
      <c r="IK15" s="287"/>
      <c r="IL15" s="287"/>
      <c r="IM15" s="287"/>
      <c r="IN15" s="287"/>
      <c r="IO15" s="287"/>
      <c r="IP15" s="287"/>
      <c r="IQ15" s="287"/>
      <c r="IR15" s="287"/>
      <c r="IS15" s="287"/>
      <c r="IT15" s="287"/>
      <c r="IU15" s="287"/>
      <c r="IV15" s="287"/>
      <c r="IW15" s="287"/>
    </row>
    <row r="16" customFormat="false" ht="13.5" hidden="false" customHeight="true" outlineLevel="0" collapsed="false">
      <c r="A16" s="2" t="s">
        <v>440</v>
      </c>
      <c r="B16" s="2" t="s">
        <v>419</v>
      </c>
      <c r="C16" s="2" t="s">
        <v>420</v>
      </c>
      <c r="D16" s="2" t="s">
        <v>441</v>
      </c>
      <c r="E16" s="296" t="s">
        <v>441</v>
      </c>
      <c r="F16" s="297"/>
      <c r="G16" s="298"/>
      <c r="H16" s="299"/>
      <c r="I16" s="300"/>
      <c r="J16" s="301"/>
      <c r="K16" s="299"/>
      <c r="N16" s="2"/>
    </row>
    <row r="17" customFormat="false" ht="13.5" hidden="false" customHeight="true" outlineLevel="2" collapsed="false">
      <c r="E17" s="288" t="s">
        <v>442</v>
      </c>
      <c r="F17" s="76"/>
      <c r="G17" s="76"/>
      <c r="H17" s="302" t="n">
        <f aca="false">Mob_Staffing!K45</f>
        <v>478535.3895</v>
      </c>
      <c r="I17" s="290" t="n">
        <v>1</v>
      </c>
      <c r="J17" s="291" t="n">
        <f aca="false">I17*H17</f>
        <v>478535.3895</v>
      </c>
      <c r="K17" s="291" t="n">
        <f aca="false">H17-J17</f>
        <v>0</v>
      </c>
      <c r="M17" s="2"/>
      <c r="N17" s="2"/>
    </row>
    <row r="18" customFormat="false" ht="13.5" hidden="false" customHeight="true" outlineLevel="2" collapsed="false">
      <c r="E18" s="288" t="s">
        <v>443</v>
      </c>
      <c r="F18" s="76"/>
      <c r="G18" s="76"/>
      <c r="H18" s="289"/>
      <c r="I18" s="292"/>
      <c r="J18" s="291"/>
      <c r="K18" s="291"/>
      <c r="M18" s="2"/>
      <c r="N18" s="2"/>
    </row>
    <row r="19" customFormat="false" ht="13.5" hidden="false" customHeight="true" outlineLevel="2" collapsed="false">
      <c r="E19" s="288"/>
      <c r="F19" s="76"/>
      <c r="G19" s="76"/>
      <c r="H19" s="289"/>
      <c r="I19" s="292"/>
      <c r="J19" s="291"/>
      <c r="K19" s="291"/>
      <c r="M19" s="2"/>
      <c r="N19" s="2"/>
    </row>
    <row r="20" customFormat="false" ht="13.5" hidden="false" customHeight="true" outlineLevel="2" collapsed="false">
      <c r="E20" s="288"/>
      <c r="F20" s="76"/>
      <c r="G20" s="76"/>
      <c r="H20" s="289"/>
      <c r="I20" s="292"/>
      <c r="J20" s="291"/>
      <c r="K20" s="291"/>
      <c r="M20" s="2"/>
      <c r="N20" s="2"/>
    </row>
    <row r="21" customFormat="false" ht="13.5" hidden="false" customHeight="true" outlineLevel="1" collapsed="false">
      <c r="A21" s="287" t="s">
        <v>444</v>
      </c>
      <c r="B21" s="287" t="s">
        <v>419</v>
      </c>
      <c r="C21" s="287" t="s">
        <v>420</v>
      </c>
      <c r="D21" s="287" t="s">
        <v>441</v>
      </c>
      <c r="E21" s="288" t="s">
        <v>445</v>
      </c>
      <c r="F21" s="76"/>
      <c r="G21" s="293" t="s">
        <v>439</v>
      </c>
      <c r="H21" s="303" t="n">
        <f aca="false">SUBTOTAL(9,H17:H20)</f>
        <v>478535.3895</v>
      </c>
      <c r="I21" s="304"/>
      <c r="J21" s="294" t="n">
        <f aca="false">SUBTOTAL(9,J17:J20)</f>
        <v>478535.3895</v>
      </c>
      <c r="K21" s="294" t="n">
        <f aca="false">SUBTOTAL(9,K17:K20)</f>
        <v>0</v>
      </c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  <c r="IK21" s="287"/>
      <c r="IL21" s="287"/>
      <c r="IM21" s="287"/>
      <c r="IN21" s="287"/>
      <c r="IO21" s="287"/>
      <c r="IP21" s="287"/>
      <c r="IQ21" s="287"/>
      <c r="IR21" s="287"/>
      <c r="IS21" s="287"/>
      <c r="IT21" s="287"/>
      <c r="IU21" s="287"/>
      <c r="IV21" s="287"/>
      <c r="IW21" s="287"/>
    </row>
    <row r="22" customFormat="false" ht="13.5" hidden="false" customHeight="true" outlineLevel="1" collapsed="false">
      <c r="A22" s="2" t="s">
        <v>446</v>
      </c>
      <c r="B22" s="2" t="s">
        <v>419</v>
      </c>
      <c r="C22" s="2" t="s">
        <v>420</v>
      </c>
      <c r="D22" s="2" t="s">
        <v>181</v>
      </c>
      <c r="E22" s="296" t="s">
        <v>181</v>
      </c>
      <c r="F22" s="297"/>
      <c r="G22" s="298"/>
      <c r="H22" s="284"/>
      <c r="I22" s="285"/>
      <c r="J22" s="286"/>
      <c r="K22" s="286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  <c r="IK22" s="287"/>
      <c r="IL22" s="287"/>
      <c r="IM22" s="287"/>
      <c r="IN22" s="287"/>
      <c r="IO22" s="287"/>
      <c r="IP22" s="287"/>
      <c r="IQ22" s="287"/>
      <c r="IR22" s="287"/>
      <c r="IS22" s="287"/>
      <c r="IT22" s="287"/>
      <c r="IU22" s="287"/>
      <c r="IV22" s="287"/>
      <c r="IW22" s="287"/>
    </row>
    <row r="23" customFormat="false" ht="13.5" hidden="true" customHeight="true" outlineLevel="2" collapsed="false">
      <c r="A23" s="2" t="str">
        <f aca="false">B23&amp;C23&amp;D23</f>
        <v>O&amp;M Mobilization BudgetOperating ExpensesEmployee Expenses</v>
      </c>
      <c r="B23" s="2" t="s">
        <v>419</v>
      </c>
      <c r="C23" s="2" t="s">
        <v>420</v>
      </c>
      <c r="D23" s="2" t="s">
        <v>181</v>
      </c>
      <c r="E23" s="288" t="s">
        <v>447</v>
      </c>
      <c r="F23" s="76" t="s">
        <v>448</v>
      </c>
      <c r="G23" s="76"/>
      <c r="H23" s="289" t="n">
        <v>0</v>
      </c>
      <c r="I23" s="290" t="n">
        <v>1</v>
      </c>
      <c r="J23" s="291" t="n">
        <f aca="false">I23*H23</f>
        <v>0</v>
      </c>
      <c r="K23" s="291" t="n">
        <f aca="false">H23-J23</f>
        <v>0</v>
      </c>
      <c r="M23" s="2"/>
      <c r="N23" s="2"/>
    </row>
    <row r="24" customFormat="false" ht="13.5" hidden="true" customHeight="true" outlineLevel="2" collapsed="false">
      <c r="E24" s="288" t="s">
        <v>449</v>
      </c>
      <c r="F24" s="76" t="s">
        <v>450</v>
      </c>
      <c r="G24" s="76"/>
      <c r="H24" s="289" t="n">
        <f aca="false">0.33*H23</f>
        <v>0</v>
      </c>
      <c r="I24" s="290" t="n">
        <v>1</v>
      </c>
      <c r="J24" s="291" t="n">
        <f aca="false">I24*H24</f>
        <v>0</v>
      </c>
      <c r="K24" s="291" t="n">
        <f aca="false">H24-J24</f>
        <v>0</v>
      </c>
      <c r="M24" s="2"/>
      <c r="N24" s="2"/>
    </row>
    <row r="25" customFormat="false" ht="13.5" hidden="false" customHeight="true" outlineLevel="2" collapsed="false">
      <c r="E25" s="288" t="s">
        <v>451</v>
      </c>
      <c r="F25" s="76" t="s">
        <v>452</v>
      </c>
      <c r="G25" s="76"/>
      <c r="H25" s="289" t="n">
        <f aca="false">2*200*Mob_Staffing!E45</f>
        <v>6000</v>
      </c>
      <c r="I25" s="290" t="n">
        <v>1</v>
      </c>
      <c r="J25" s="291" t="n">
        <f aca="false">I25*H25</f>
        <v>6000</v>
      </c>
      <c r="K25" s="291" t="n">
        <f aca="false">H25-J25</f>
        <v>0</v>
      </c>
      <c r="M25" s="2"/>
      <c r="N25" s="2"/>
    </row>
    <row r="26" customFormat="false" ht="13.5" hidden="false" customHeight="true" outlineLevel="2" collapsed="false">
      <c r="E26" s="288"/>
      <c r="F26" s="76" t="s">
        <v>453</v>
      </c>
      <c r="G26" s="76"/>
      <c r="H26" s="291"/>
      <c r="I26" s="305"/>
      <c r="J26" s="291"/>
      <c r="K26" s="291"/>
      <c r="M26" s="2"/>
      <c r="N26" s="2"/>
    </row>
    <row r="27" customFormat="false" ht="13.5" hidden="false" customHeight="true" outlineLevel="1" collapsed="false">
      <c r="A27" s="287" t="s">
        <v>454</v>
      </c>
      <c r="B27" s="287" t="s">
        <v>419</v>
      </c>
      <c r="C27" s="287" t="s">
        <v>420</v>
      </c>
      <c r="D27" s="287" t="s">
        <v>181</v>
      </c>
      <c r="E27" s="288" t="s">
        <v>455</v>
      </c>
      <c r="F27" s="76"/>
      <c r="G27" s="293" t="s">
        <v>439</v>
      </c>
      <c r="H27" s="294" t="n">
        <f aca="false">SUBTOTAL(9,H23:H25)</f>
        <v>6000</v>
      </c>
      <c r="I27" s="295"/>
      <c r="J27" s="294" t="n">
        <f aca="false">SUBTOTAL(9,J23:J25)</f>
        <v>6000</v>
      </c>
      <c r="K27" s="294" t="n">
        <f aca="false">SUBTOTAL(9,K23:K25)</f>
        <v>0</v>
      </c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  <c r="IK27" s="287"/>
      <c r="IL27" s="287"/>
      <c r="IM27" s="287"/>
      <c r="IN27" s="287"/>
      <c r="IO27" s="287"/>
      <c r="IP27" s="287"/>
      <c r="IQ27" s="287"/>
      <c r="IR27" s="287"/>
      <c r="IS27" s="287"/>
      <c r="IT27" s="287"/>
      <c r="IU27" s="287"/>
      <c r="IV27" s="287"/>
      <c r="IW27" s="287"/>
    </row>
    <row r="28" customFormat="false" ht="13.5" hidden="false" customHeight="true" outlineLevel="1" collapsed="false">
      <c r="A28" s="2" t="s">
        <v>456</v>
      </c>
      <c r="B28" s="2" t="s">
        <v>419</v>
      </c>
      <c r="C28" s="2" t="s">
        <v>420</v>
      </c>
      <c r="D28" s="2" t="s">
        <v>182</v>
      </c>
      <c r="E28" s="296" t="s">
        <v>182</v>
      </c>
      <c r="F28" s="297"/>
      <c r="G28" s="298"/>
      <c r="H28" s="284"/>
      <c r="I28" s="285"/>
      <c r="J28" s="286"/>
      <c r="K28" s="284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  <c r="ES28" s="287"/>
      <c r="ET28" s="287"/>
      <c r="EU28" s="287"/>
      <c r="EV28" s="287"/>
      <c r="EW28" s="287"/>
      <c r="EX28" s="287"/>
      <c r="EY28" s="287"/>
      <c r="EZ28" s="287"/>
      <c r="FA28" s="287"/>
      <c r="FB28" s="287"/>
      <c r="FC28" s="287"/>
      <c r="FD28" s="287"/>
      <c r="FE28" s="287"/>
      <c r="FF28" s="287"/>
      <c r="FG28" s="287"/>
      <c r="FH28" s="287"/>
      <c r="FI28" s="287"/>
      <c r="FJ28" s="287"/>
      <c r="FK28" s="287"/>
      <c r="FL28" s="287"/>
      <c r="FM28" s="287"/>
      <c r="FN28" s="287"/>
      <c r="FO28" s="287"/>
      <c r="FP28" s="287"/>
      <c r="FQ28" s="287"/>
      <c r="FR28" s="287"/>
      <c r="FS28" s="287"/>
      <c r="FT28" s="287"/>
      <c r="FU28" s="287"/>
      <c r="FV28" s="287"/>
      <c r="FW28" s="287"/>
      <c r="FX28" s="287"/>
      <c r="FY28" s="287"/>
      <c r="FZ28" s="287"/>
      <c r="GA28" s="287"/>
      <c r="GB28" s="287"/>
      <c r="GC28" s="287"/>
      <c r="GD28" s="287"/>
      <c r="GE28" s="287"/>
      <c r="GF28" s="287"/>
      <c r="GG28" s="287"/>
      <c r="GH28" s="287"/>
      <c r="GI28" s="287"/>
      <c r="GJ28" s="287"/>
      <c r="GK28" s="287"/>
      <c r="GL28" s="287"/>
      <c r="GM28" s="287"/>
      <c r="GN28" s="287"/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  <c r="HI28" s="287"/>
      <c r="HJ28" s="287"/>
      <c r="HK28" s="287"/>
      <c r="HL28" s="287"/>
      <c r="HM28" s="287"/>
      <c r="HN28" s="287"/>
      <c r="HO28" s="287"/>
      <c r="HP28" s="287"/>
      <c r="HQ28" s="287"/>
      <c r="HR28" s="287"/>
      <c r="HS28" s="287"/>
      <c r="HT28" s="287"/>
      <c r="HU28" s="287"/>
      <c r="HV28" s="287"/>
      <c r="HW28" s="287"/>
      <c r="HX28" s="287"/>
      <c r="HY28" s="287"/>
      <c r="HZ28" s="287"/>
      <c r="IA28" s="287"/>
      <c r="IB28" s="287"/>
      <c r="IC28" s="287"/>
      <c r="ID28" s="287"/>
      <c r="IE28" s="287"/>
      <c r="IF28" s="287"/>
      <c r="IG28" s="287"/>
      <c r="IH28" s="287"/>
      <c r="II28" s="287"/>
      <c r="IJ28" s="287"/>
      <c r="IK28" s="287"/>
      <c r="IL28" s="287"/>
      <c r="IM28" s="287"/>
      <c r="IN28" s="287"/>
      <c r="IO28" s="287"/>
      <c r="IP28" s="287"/>
      <c r="IQ28" s="287"/>
      <c r="IR28" s="287"/>
      <c r="IS28" s="287"/>
      <c r="IT28" s="287"/>
      <c r="IU28" s="287"/>
      <c r="IV28" s="287"/>
      <c r="IW28" s="287"/>
    </row>
    <row r="29" customFormat="false" ht="12.75" hidden="true" customHeight="false" outlineLevel="2" collapsed="false">
      <c r="A29" s="2" t="str">
        <f aca="false">B29&amp;C29&amp;D29</f>
        <v>O&amp;M Mobilization BudgetOperating ExpensesRecruiting Expenses</v>
      </c>
      <c r="B29" s="2" t="s">
        <v>419</v>
      </c>
      <c r="C29" s="2" t="s">
        <v>420</v>
      </c>
      <c r="D29" s="2" t="s">
        <v>182</v>
      </c>
      <c r="E29" s="288" t="s">
        <v>457</v>
      </c>
      <c r="F29" s="76" t="s">
        <v>458</v>
      </c>
      <c r="G29" s="76"/>
      <c r="H29" s="289" t="n">
        <f aca="false">0.15*(Plant_Staff!H47)</f>
        <v>0</v>
      </c>
      <c r="I29" s="290" t="n">
        <v>1</v>
      </c>
      <c r="J29" s="291" t="n">
        <f aca="false">I29*H29</f>
        <v>0</v>
      </c>
      <c r="K29" s="291" t="n">
        <f aca="false">H29-J29</f>
        <v>0</v>
      </c>
      <c r="M29" s="2"/>
      <c r="N29" s="2"/>
    </row>
    <row r="30" customFormat="false" ht="13.5" hidden="true" customHeight="true" outlineLevel="2" collapsed="false">
      <c r="A30" s="2" t="str">
        <f aca="false">B30&amp;C30&amp;D30</f>
        <v>O&amp;M Mobilization BudgetOperating ExpensesRecruiting Expenses</v>
      </c>
      <c r="B30" s="2" t="s">
        <v>419</v>
      </c>
      <c r="C30" s="2" t="s">
        <v>420</v>
      </c>
      <c r="D30" s="2" t="s">
        <v>182</v>
      </c>
      <c r="E30" s="288" t="s">
        <v>459</v>
      </c>
      <c r="F30" s="76" t="s">
        <v>460</v>
      </c>
      <c r="G30" s="76"/>
      <c r="H30" s="289" t="n">
        <v>0</v>
      </c>
      <c r="I30" s="290" t="n">
        <v>0</v>
      </c>
      <c r="J30" s="291" t="n">
        <f aca="false">I30*H30</f>
        <v>0</v>
      </c>
      <c r="K30" s="291" t="n">
        <f aca="false">H30-J30</f>
        <v>0</v>
      </c>
      <c r="M30" s="2"/>
      <c r="N30" s="2"/>
    </row>
    <row r="31" customFormat="false" ht="13.5" hidden="false" customHeight="true" outlineLevel="2" collapsed="false">
      <c r="E31" s="288" t="s">
        <v>461</v>
      </c>
      <c r="F31" s="76" t="s">
        <v>462</v>
      </c>
      <c r="G31" s="76"/>
      <c r="H31" s="289"/>
      <c r="I31" s="290" t="n">
        <v>1</v>
      </c>
      <c r="J31" s="291" t="n">
        <f aca="false">I31*H31</f>
        <v>0</v>
      </c>
      <c r="K31" s="291" t="n">
        <f aca="false">H31-J31</f>
        <v>0</v>
      </c>
      <c r="M31" s="2"/>
      <c r="N31" s="2"/>
    </row>
    <row r="32" customFormat="false" ht="13.5" hidden="true" customHeight="true" outlineLevel="2" collapsed="false">
      <c r="E32" s="288" t="s">
        <v>463</v>
      </c>
      <c r="F32" s="76"/>
      <c r="G32" s="76"/>
      <c r="H32" s="289" t="n">
        <v>0</v>
      </c>
      <c r="I32" s="290" t="n">
        <v>1</v>
      </c>
      <c r="J32" s="291" t="n">
        <f aca="false">I32*H32</f>
        <v>0</v>
      </c>
      <c r="K32" s="291" t="n">
        <f aca="false">H32-J32</f>
        <v>0</v>
      </c>
      <c r="M32" s="2"/>
      <c r="N32" s="2"/>
    </row>
    <row r="33" customFormat="false" ht="13.5" hidden="false" customHeight="true" outlineLevel="2" collapsed="false">
      <c r="E33" s="288"/>
      <c r="F33" s="76"/>
      <c r="G33" s="76"/>
      <c r="H33" s="291"/>
      <c r="I33" s="305"/>
      <c r="J33" s="291"/>
      <c r="K33" s="291"/>
      <c r="M33" s="2"/>
      <c r="N33" s="2"/>
    </row>
    <row r="34" customFormat="false" ht="12.75" hidden="false" customHeight="false" outlineLevel="1" collapsed="false">
      <c r="A34" s="287" t="s">
        <v>464</v>
      </c>
      <c r="B34" s="287" t="s">
        <v>419</v>
      </c>
      <c r="C34" s="287" t="s">
        <v>420</v>
      </c>
      <c r="D34" s="287" t="s">
        <v>182</v>
      </c>
      <c r="E34" s="288" t="s">
        <v>465</v>
      </c>
      <c r="F34" s="76"/>
      <c r="G34" s="293" t="s">
        <v>439</v>
      </c>
      <c r="H34" s="294" t="n">
        <f aca="false">SUBTOTAL(9,H29:H33)</f>
        <v>0</v>
      </c>
      <c r="I34" s="295"/>
      <c r="J34" s="294" t="n">
        <f aca="false">SUBTOTAL(9,J29:J33)</f>
        <v>0</v>
      </c>
      <c r="K34" s="294" t="n">
        <f aca="false">SUBTOTAL(9,K29:K33)</f>
        <v>0</v>
      </c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287"/>
      <c r="CE34" s="287"/>
      <c r="CF34" s="287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87"/>
      <c r="CT34" s="287"/>
      <c r="CU34" s="287"/>
      <c r="CV34" s="287"/>
      <c r="CW34" s="287"/>
      <c r="CX34" s="287"/>
      <c r="CY34" s="287"/>
      <c r="CZ34" s="287"/>
      <c r="DA34" s="287"/>
      <c r="DB34" s="287"/>
      <c r="DC34" s="287"/>
      <c r="DD34" s="287"/>
      <c r="DE34" s="287"/>
      <c r="DF34" s="287"/>
      <c r="DG34" s="287"/>
      <c r="DH34" s="287"/>
      <c r="DI34" s="287"/>
      <c r="DJ34" s="287"/>
      <c r="DK34" s="287"/>
      <c r="DL34" s="287"/>
      <c r="DM34" s="287"/>
      <c r="DN34" s="287"/>
      <c r="DO34" s="287"/>
      <c r="DP34" s="287"/>
      <c r="DQ34" s="287"/>
      <c r="DR34" s="287"/>
      <c r="DS34" s="287"/>
      <c r="DT34" s="287"/>
      <c r="DU34" s="287"/>
      <c r="DV34" s="287"/>
      <c r="DW34" s="287"/>
      <c r="DX34" s="287"/>
      <c r="DY34" s="287"/>
      <c r="DZ34" s="287"/>
      <c r="EA34" s="287"/>
      <c r="EB34" s="287"/>
      <c r="EC34" s="287"/>
      <c r="ED34" s="287"/>
      <c r="EE34" s="287"/>
      <c r="EF34" s="287"/>
      <c r="EG34" s="287"/>
      <c r="EH34" s="287"/>
      <c r="EI34" s="287"/>
      <c r="EJ34" s="287"/>
      <c r="EK34" s="287"/>
      <c r="EL34" s="287"/>
      <c r="EM34" s="287"/>
      <c r="EN34" s="287"/>
      <c r="EO34" s="287"/>
      <c r="EP34" s="287"/>
      <c r="EQ34" s="287"/>
      <c r="ER34" s="287"/>
      <c r="ES34" s="287"/>
      <c r="ET34" s="287"/>
      <c r="EU34" s="287"/>
      <c r="EV34" s="287"/>
      <c r="EW34" s="287"/>
      <c r="EX34" s="287"/>
      <c r="EY34" s="287"/>
      <c r="EZ34" s="287"/>
      <c r="FA34" s="287"/>
      <c r="FB34" s="287"/>
      <c r="FC34" s="287"/>
      <c r="FD34" s="287"/>
      <c r="FE34" s="287"/>
      <c r="FF34" s="287"/>
      <c r="FG34" s="287"/>
      <c r="FH34" s="287"/>
      <c r="FI34" s="287"/>
      <c r="FJ34" s="287"/>
      <c r="FK34" s="287"/>
      <c r="FL34" s="287"/>
      <c r="FM34" s="287"/>
      <c r="FN34" s="287"/>
      <c r="FO34" s="287"/>
      <c r="FP34" s="287"/>
      <c r="FQ34" s="287"/>
      <c r="FR34" s="287"/>
      <c r="FS34" s="287"/>
      <c r="FT34" s="287"/>
      <c r="FU34" s="287"/>
      <c r="FV34" s="287"/>
      <c r="FW34" s="287"/>
      <c r="FX34" s="287"/>
      <c r="FY34" s="287"/>
      <c r="FZ34" s="287"/>
      <c r="GA34" s="287"/>
      <c r="GB34" s="287"/>
      <c r="GC34" s="287"/>
      <c r="GD34" s="287"/>
      <c r="GE34" s="287"/>
      <c r="GF34" s="287"/>
      <c r="GG34" s="287"/>
      <c r="GH34" s="287"/>
      <c r="GI34" s="287"/>
      <c r="GJ34" s="287"/>
      <c r="GK34" s="287"/>
      <c r="GL34" s="287"/>
      <c r="GM34" s="287"/>
      <c r="GN34" s="287"/>
      <c r="GO34" s="287"/>
      <c r="GP34" s="287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  <c r="HI34" s="287"/>
      <c r="HJ34" s="287"/>
      <c r="HK34" s="287"/>
      <c r="HL34" s="287"/>
      <c r="HM34" s="287"/>
      <c r="HN34" s="287"/>
      <c r="HO34" s="287"/>
      <c r="HP34" s="287"/>
      <c r="HQ34" s="287"/>
      <c r="HR34" s="287"/>
      <c r="HS34" s="287"/>
      <c r="HT34" s="287"/>
      <c r="HU34" s="287"/>
      <c r="HV34" s="287"/>
      <c r="HW34" s="287"/>
      <c r="HX34" s="287"/>
      <c r="HY34" s="287"/>
      <c r="HZ34" s="287"/>
      <c r="IA34" s="287"/>
      <c r="IB34" s="287"/>
      <c r="IC34" s="287"/>
      <c r="ID34" s="287"/>
      <c r="IE34" s="287"/>
      <c r="IF34" s="287"/>
      <c r="IG34" s="287"/>
      <c r="IH34" s="287"/>
      <c r="II34" s="287"/>
      <c r="IJ34" s="287"/>
      <c r="IK34" s="287"/>
      <c r="IL34" s="287"/>
      <c r="IM34" s="287"/>
      <c r="IN34" s="287"/>
      <c r="IO34" s="287"/>
      <c r="IP34" s="287"/>
      <c r="IQ34" s="287"/>
      <c r="IR34" s="287"/>
      <c r="IS34" s="287"/>
      <c r="IT34" s="287"/>
      <c r="IU34" s="287"/>
      <c r="IV34" s="287"/>
      <c r="IW34" s="287"/>
    </row>
    <row r="35" customFormat="false" ht="12.75" hidden="true" customHeight="false" outlineLevel="1" collapsed="false">
      <c r="A35" s="2" t="s">
        <v>466</v>
      </c>
      <c r="B35" s="2" t="s">
        <v>419</v>
      </c>
      <c r="C35" s="2" t="s">
        <v>420</v>
      </c>
      <c r="D35" s="2" t="s">
        <v>183</v>
      </c>
      <c r="E35" s="296" t="s">
        <v>183</v>
      </c>
      <c r="F35" s="297"/>
      <c r="G35" s="298"/>
      <c r="H35" s="284"/>
      <c r="I35" s="285"/>
      <c r="J35" s="286"/>
      <c r="K35" s="284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287"/>
      <c r="CT35" s="287"/>
      <c r="CU35" s="287"/>
      <c r="CV35" s="287"/>
      <c r="CW35" s="287"/>
      <c r="CX35" s="287"/>
      <c r="CY35" s="287"/>
      <c r="CZ35" s="287"/>
      <c r="DA35" s="287"/>
      <c r="DB35" s="287"/>
      <c r="DC35" s="287"/>
      <c r="DD35" s="287"/>
      <c r="DE35" s="287"/>
      <c r="DF35" s="287"/>
      <c r="DG35" s="287"/>
      <c r="DH35" s="287"/>
      <c r="DI35" s="287"/>
      <c r="DJ35" s="287"/>
      <c r="DK35" s="287"/>
      <c r="DL35" s="287"/>
      <c r="DM35" s="287"/>
      <c r="DN35" s="287"/>
      <c r="DO35" s="287"/>
      <c r="DP35" s="287"/>
      <c r="DQ35" s="287"/>
      <c r="DR35" s="287"/>
      <c r="DS35" s="287"/>
      <c r="DT35" s="287"/>
      <c r="DU35" s="287"/>
      <c r="DV35" s="287"/>
      <c r="DW35" s="287"/>
      <c r="DX35" s="287"/>
      <c r="DY35" s="287"/>
      <c r="DZ35" s="287"/>
      <c r="EA35" s="287"/>
      <c r="EB35" s="287"/>
      <c r="EC35" s="287"/>
      <c r="ED35" s="287"/>
      <c r="EE35" s="287"/>
      <c r="EF35" s="287"/>
      <c r="EG35" s="287"/>
      <c r="EH35" s="287"/>
      <c r="EI35" s="287"/>
      <c r="EJ35" s="287"/>
      <c r="EK35" s="287"/>
      <c r="EL35" s="287"/>
      <c r="EM35" s="287"/>
      <c r="EN35" s="287"/>
      <c r="EO35" s="287"/>
      <c r="EP35" s="287"/>
      <c r="EQ35" s="287"/>
      <c r="ER35" s="287"/>
      <c r="ES35" s="287"/>
      <c r="ET35" s="287"/>
      <c r="EU35" s="287"/>
      <c r="EV35" s="287"/>
      <c r="EW35" s="287"/>
      <c r="EX35" s="287"/>
      <c r="EY35" s="287"/>
      <c r="EZ35" s="287"/>
      <c r="FA35" s="287"/>
      <c r="FB35" s="287"/>
      <c r="FC35" s="287"/>
      <c r="FD35" s="287"/>
      <c r="FE35" s="287"/>
      <c r="FF35" s="287"/>
      <c r="FG35" s="287"/>
      <c r="FH35" s="287"/>
      <c r="FI35" s="287"/>
      <c r="FJ35" s="287"/>
      <c r="FK35" s="287"/>
      <c r="FL35" s="287"/>
      <c r="FM35" s="287"/>
      <c r="FN35" s="287"/>
      <c r="FO35" s="287"/>
      <c r="FP35" s="287"/>
      <c r="FQ35" s="287"/>
      <c r="FR35" s="287"/>
      <c r="FS35" s="287"/>
      <c r="FT35" s="287"/>
      <c r="FU35" s="287"/>
      <c r="FV35" s="287"/>
      <c r="FW35" s="287"/>
      <c r="FX35" s="287"/>
      <c r="FY35" s="287"/>
      <c r="FZ35" s="287"/>
      <c r="GA35" s="287"/>
      <c r="GB35" s="287"/>
      <c r="GC35" s="287"/>
      <c r="GD35" s="287"/>
      <c r="GE35" s="287"/>
      <c r="GF35" s="287"/>
      <c r="GG35" s="287"/>
      <c r="GH35" s="287"/>
      <c r="GI35" s="287"/>
      <c r="GJ35" s="287"/>
      <c r="GK35" s="287"/>
      <c r="GL35" s="287"/>
      <c r="GM35" s="287"/>
      <c r="GN35" s="287"/>
      <c r="GO35" s="287"/>
      <c r="GP35" s="287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  <c r="HI35" s="287"/>
      <c r="HJ35" s="287"/>
      <c r="HK35" s="287"/>
      <c r="HL35" s="287"/>
      <c r="HM35" s="287"/>
      <c r="HN35" s="287"/>
      <c r="HO35" s="287"/>
      <c r="HP35" s="287"/>
      <c r="HQ35" s="287"/>
      <c r="HR35" s="287"/>
      <c r="HS35" s="287"/>
      <c r="HT35" s="287"/>
      <c r="HU35" s="287"/>
      <c r="HV35" s="287"/>
      <c r="HW35" s="287"/>
      <c r="HX35" s="287"/>
      <c r="HY35" s="287"/>
      <c r="HZ35" s="287"/>
      <c r="IA35" s="287"/>
      <c r="IB35" s="287"/>
      <c r="IC35" s="287"/>
      <c r="ID35" s="287"/>
      <c r="IE35" s="287"/>
      <c r="IF35" s="287"/>
      <c r="IG35" s="287"/>
      <c r="IH35" s="287"/>
      <c r="II35" s="287"/>
      <c r="IJ35" s="287"/>
      <c r="IK35" s="287"/>
      <c r="IL35" s="287"/>
      <c r="IM35" s="287"/>
      <c r="IN35" s="287"/>
      <c r="IO35" s="287"/>
      <c r="IP35" s="287"/>
      <c r="IQ35" s="287"/>
      <c r="IR35" s="287"/>
      <c r="IS35" s="287"/>
      <c r="IT35" s="287"/>
      <c r="IU35" s="287"/>
      <c r="IV35" s="287"/>
      <c r="IW35" s="287"/>
    </row>
    <row r="36" customFormat="false" ht="12.75" hidden="true" customHeight="false" outlineLevel="2" collapsed="false">
      <c r="A36" s="2" t="str">
        <f aca="false">B36&amp;C36&amp;D36</f>
        <v>O&amp;M Mobilization BudgetOperating ExpensesRelocation Expenses</v>
      </c>
      <c r="B36" s="2" t="s">
        <v>419</v>
      </c>
      <c r="C36" s="2" t="s">
        <v>420</v>
      </c>
      <c r="D36" s="2" t="s">
        <v>183</v>
      </c>
      <c r="E36" s="288" t="s">
        <v>467</v>
      </c>
      <c r="F36" s="76" t="s">
        <v>468</v>
      </c>
      <c r="G36" s="76"/>
      <c r="H36" s="291"/>
      <c r="I36" s="305" t="n">
        <v>0</v>
      </c>
      <c r="J36" s="291" t="n">
        <f aca="false">H36-K36</f>
        <v>0</v>
      </c>
      <c r="K36" s="291"/>
      <c r="M36" s="2"/>
      <c r="N36" s="2"/>
    </row>
    <row r="37" customFormat="false" ht="12.75" hidden="true" customHeight="false" outlineLevel="2" collapsed="false">
      <c r="E37" s="288" t="s">
        <v>469</v>
      </c>
      <c r="F37" s="76" t="s">
        <v>470</v>
      </c>
      <c r="G37" s="76"/>
      <c r="H37" s="289" t="n">
        <v>0</v>
      </c>
      <c r="I37" s="290" t="n">
        <v>1</v>
      </c>
      <c r="J37" s="291" t="n">
        <f aca="false">I37*H37</f>
        <v>0</v>
      </c>
      <c r="K37" s="291" t="n">
        <f aca="false">H37-J37</f>
        <v>0</v>
      </c>
      <c r="M37" s="2"/>
      <c r="N37" s="2"/>
    </row>
    <row r="38" customFormat="false" ht="12.75" hidden="true" customHeight="false" outlineLevel="2" collapsed="false">
      <c r="E38" s="288" t="s">
        <v>471</v>
      </c>
      <c r="F38" s="76" t="s">
        <v>472</v>
      </c>
      <c r="G38" s="76"/>
      <c r="H38" s="289"/>
      <c r="I38" s="290" t="n">
        <v>0</v>
      </c>
      <c r="J38" s="291" t="n">
        <f aca="false">I38*H38</f>
        <v>0</v>
      </c>
      <c r="K38" s="291" t="n">
        <f aca="false">H38-J38</f>
        <v>0</v>
      </c>
      <c r="M38" s="2"/>
      <c r="N38" s="2"/>
    </row>
    <row r="39" customFormat="false" ht="12.75" hidden="true" customHeight="false" outlineLevel="2" collapsed="false">
      <c r="E39" s="288" t="s">
        <v>473</v>
      </c>
      <c r="F39" s="76" t="s">
        <v>474</v>
      </c>
      <c r="G39" s="76"/>
      <c r="H39" s="289" t="n">
        <v>0</v>
      </c>
      <c r="I39" s="290" t="n">
        <v>1</v>
      </c>
      <c r="J39" s="291" t="n">
        <f aca="false">I39*H39</f>
        <v>0</v>
      </c>
      <c r="K39" s="291" t="n">
        <f aca="false">H39-J39</f>
        <v>0</v>
      </c>
      <c r="M39" s="2"/>
      <c r="N39" s="2"/>
    </row>
    <row r="40" customFormat="false" ht="12.75" hidden="true" customHeight="false" outlineLevel="2" collapsed="false">
      <c r="E40" s="288" t="s">
        <v>475</v>
      </c>
      <c r="F40" s="76" t="s">
        <v>476</v>
      </c>
      <c r="G40" s="76"/>
      <c r="H40" s="289" t="n">
        <f aca="false">0.15*Plant_Staff!L47+Plant_Staff!C47*200</f>
        <v>0</v>
      </c>
      <c r="I40" s="290" t="n">
        <v>1</v>
      </c>
      <c r="J40" s="291" t="n">
        <f aca="false">I40*H40</f>
        <v>0</v>
      </c>
      <c r="K40" s="291" t="n">
        <f aca="false">H40-J40</f>
        <v>0</v>
      </c>
      <c r="M40" s="2"/>
      <c r="N40" s="2"/>
    </row>
    <row r="41" customFormat="false" ht="12.75" hidden="true" customHeight="false" outlineLevel="2" collapsed="false">
      <c r="E41" s="288"/>
      <c r="F41" s="76"/>
      <c r="G41" s="76"/>
      <c r="H41" s="291"/>
      <c r="I41" s="305"/>
      <c r="J41" s="291"/>
      <c r="K41" s="291"/>
      <c r="M41" s="2"/>
      <c r="N41" s="2"/>
    </row>
    <row r="42" customFormat="false" ht="12.75" hidden="true" customHeight="false" outlineLevel="1" collapsed="false">
      <c r="A42" s="287" t="s">
        <v>477</v>
      </c>
      <c r="B42" s="287" t="s">
        <v>419</v>
      </c>
      <c r="C42" s="287" t="s">
        <v>420</v>
      </c>
      <c r="D42" s="287" t="s">
        <v>183</v>
      </c>
      <c r="E42" s="288" t="s">
        <v>478</v>
      </c>
      <c r="F42" s="76"/>
      <c r="G42" s="293" t="s">
        <v>439</v>
      </c>
      <c r="H42" s="294" t="n">
        <f aca="false">SUBTOTAL(9,H36:H41)</f>
        <v>0</v>
      </c>
      <c r="I42" s="295"/>
      <c r="J42" s="294" t="n">
        <f aca="false">SUBTOTAL(9,J36:J41)</f>
        <v>0</v>
      </c>
      <c r="K42" s="294" t="n">
        <f aca="false">SUBTOTAL(9,K36:K41)</f>
        <v>0</v>
      </c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287"/>
      <c r="CE42" s="287"/>
      <c r="CF42" s="287"/>
      <c r="CG42" s="287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/>
      <c r="CR42" s="287"/>
      <c r="CS42" s="287"/>
      <c r="CT42" s="287"/>
      <c r="CU42" s="287"/>
      <c r="CV42" s="287"/>
      <c r="CW42" s="287"/>
      <c r="CX42" s="287"/>
      <c r="CY42" s="287"/>
      <c r="CZ42" s="287"/>
      <c r="DA42" s="287"/>
      <c r="DB42" s="287"/>
      <c r="DC42" s="287"/>
      <c r="DD42" s="287"/>
      <c r="DE42" s="287"/>
      <c r="DF42" s="287"/>
      <c r="DG42" s="287"/>
      <c r="DH42" s="287"/>
      <c r="DI42" s="287"/>
      <c r="DJ42" s="287"/>
      <c r="DK42" s="287"/>
      <c r="DL42" s="287"/>
      <c r="DM42" s="287"/>
      <c r="DN42" s="287"/>
      <c r="DO42" s="287"/>
      <c r="DP42" s="287"/>
      <c r="DQ42" s="287"/>
      <c r="DR42" s="287"/>
      <c r="DS42" s="287"/>
      <c r="DT42" s="287"/>
      <c r="DU42" s="287"/>
      <c r="DV42" s="287"/>
      <c r="DW42" s="287"/>
      <c r="DX42" s="287"/>
      <c r="DY42" s="287"/>
      <c r="DZ42" s="287"/>
      <c r="EA42" s="287"/>
      <c r="EB42" s="287"/>
      <c r="EC42" s="287"/>
      <c r="ED42" s="287"/>
      <c r="EE42" s="287"/>
      <c r="EF42" s="287"/>
      <c r="EG42" s="287"/>
      <c r="EH42" s="287"/>
      <c r="EI42" s="287"/>
      <c r="EJ42" s="287"/>
      <c r="EK42" s="287"/>
      <c r="EL42" s="287"/>
      <c r="EM42" s="287"/>
      <c r="EN42" s="287"/>
      <c r="EO42" s="287"/>
      <c r="EP42" s="287"/>
      <c r="EQ42" s="287"/>
      <c r="ER42" s="287"/>
      <c r="ES42" s="287"/>
      <c r="ET42" s="287"/>
      <c r="EU42" s="287"/>
      <c r="EV42" s="287"/>
      <c r="EW42" s="287"/>
      <c r="EX42" s="287"/>
      <c r="EY42" s="287"/>
      <c r="EZ42" s="287"/>
      <c r="FA42" s="287"/>
      <c r="FB42" s="287"/>
      <c r="FC42" s="287"/>
      <c r="FD42" s="287"/>
      <c r="FE42" s="287"/>
      <c r="FF42" s="287"/>
      <c r="FG42" s="287"/>
      <c r="FH42" s="287"/>
      <c r="FI42" s="287"/>
      <c r="FJ42" s="287"/>
      <c r="FK42" s="287"/>
      <c r="FL42" s="287"/>
      <c r="FM42" s="287"/>
      <c r="FN42" s="287"/>
      <c r="FO42" s="287"/>
      <c r="FP42" s="287"/>
      <c r="FQ42" s="287"/>
      <c r="FR42" s="287"/>
      <c r="FS42" s="287"/>
      <c r="FT42" s="287"/>
      <c r="FU42" s="287"/>
      <c r="FV42" s="287"/>
      <c r="FW42" s="287"/>
      <c r="FX42" s="287"/>
      <c r="FY42" s="287"/>
      <c r="FZ42" s="287"/>
      <c r="GA42" s="287"/>
      <c r="GB42" s="287"/>
      <c r="GC42" s="287"/>
      <c r="GD42" s="287"/>
      <c r="GE42" s="287"/>
      <c r="GF42" s="287"/>
      <c r="GG42" s="287"/>
      <c r="GH42" s="287"/>
      <c r="GI42" s="287"/>
      <c r="GJ42" s="287"/>
      <c r="GK42" s="287"/>
      <c r="GL42" s="287"/>
      <c r="GM42" s="287"/>
      <c r="GN42" s="287"/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  <c r="HI42" s="287"/>
      <c r="HJ42" s="287"/>
      <c r="HK42" s="287"/>
      <c r="HL42" s="287"/>
      <c r="HM42" s="287"/>
      <c r="HN42" s="287"/>
      <c r="HO42" s="287"/>
      <c r="HP42" s="287"/>
      <c r="HQ42" s="287"/>
      <c r="HR42" s="287"/>
      <c r="HS42" s="287"/>
      <c r="HT42" s="287"/>
      <c r="HU42" s="287"/>
      <c r="HV42" s="287"/>
      <c r="HW42" s="287"/>
      <c r="HX42" s="287"/>
      <c r="HY42" s="287"/>
      <c r="HZ42" s="287"/>
      <c r="IA42" s="287"/>
      <c r="IB42" s="287"/>
      <c r="IC42" s="287"/>
      <c r="ID42" s="287"/>
      <c r="IE42" s="287"/>
      <c r="IF42" s="287"/>
      <c r="IG42" s="287"/>
      <c r="IH42" s="287"/>
      <c r="II42" s="287"/>
      <c r="IJ42" s="287"/>
      <c r="IK42" s="287"/>
      <c r="IL42" s="287"/>
      <c r="IM42" s="287"/>
      <c r="IN42" s="287"/>
      <c r="IO42" s="287"/>
      <c r="IP42" s="287"/>
      <c r="IQ42" s="287"/>
      <c r="IR42" s="287"/>
      <c r="IS42" s="287"/>
      <c r="IT42" s="287"/>
      <c r="IU42" s="287"/>
      <c r="IV42" s="287"/>
      <c r="IW42" s="287"/>
    </row>
    <row r="43" customFormat="false" ht="12.75" hidden="false" customHeight="false" outlineLevel="1" collapsed="false">
      <c r="A43" s="2" t="s">
        <v>479</v>
      </c>
      <c r="B43" s="2" t="s">
        <v>419</v>
      </c>
      <c r="C43" s="2" t="s">
        <v>420</v>
      </c>
      <c r="D43" s="2" t="s">
        <v>184</v>
      </c>
      <c r="E43" s="296" t="s">
        <v>184</v>
      </c>
      <c r="F43" s="297"/>
      <c r="G43" s="298"/>
      <c r="H43" s="284"/>
      <c r="I43" s="285"/>
      <c r="J43" s="284"/>
      <c r="K43" s="284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  <c r="DY43" s="287"/>
      <c r="DZ43" s="287"/>
      <c r="EA43" s="287"/>
      <c r="EB43" s="287"/>
      <c r="EC43" s="287"/>
      <c r="ED43" s="287"/>
      <c r="EE43" s="287"/>
      <c r="EF43" s="287"/>
      <c r="EG43" s="287"/>
      <c r="EH43" s="287"/>
      <c r="EI43" s="287"/>
      <c r="EJ43" s="287"/>
      <c r="EK43" s="287"/>
      <c r="EL43" s="287"/>
      <c r="EM43" s="287"/>
      <c r="EN43" s="287"/>
      <c r="EO43" s="287"/>
      <c r="EP43" s="287"/>
      <c r="EQ43" s="287"/>
      <c r="ER43" s="287"/>
      <c r="ES43" s="287"/>
      <c r="ET43" s="287"/>
      <c r="EU43" s="287"/>
      <c r="EV43" s="287"/>
      <c r="EW43" s="287"/>
      <c r="EX43" s="287"/>
      <c r="EY43" s="287"/>
      <c r="EZ43" s="287"/>
      <c r="FA43" s="287"/>
      <c r="FB43" s="287"/>
      <c r="FC43" s="287"/>
      <c r="FD43" s="287"/>
      <c r="FE43" s="287"/>
      <c r="FF43" s="287"/>
      <c r="FG43" s="287"/>
      <c r="FH43" s="287"/>
      <c r="FI43" s="287"/>
      <c r="FJ43" s="287"/>
      <c r="FK43" s="287"/>
      <c r="FL43" s="287"/>
      <c r="FM43" s="287"/>
      <c r="FN43" s="287"/>
      <c r="FO43" s="287"/>
      <c r="FP43" s="287"/>
      <c r="FQ43" s="287"/>
      <c r="FR43" s="287"/>
      <c r="FS43" s="287"/>
      <c r="FT43" s="287"/>
      <c r="FU43" s="287"/>
      <c r="FV43" s="287"/>
      <c r="FW43" s="287"/>
      <c r="FX43" s="287"/>
      <c r="FY43" s="287"/>
      <c r="FZ43" s="287"/>
      <c r="GA43" s="287"/>
      <c r="GB43" s="287"/>
      <c r="GC43" s="287"/>
      <c r="GD43" s="287"/>
      <c r="GE43" s="287"/>
      <c r="GF43" s="287"/>
      <c r="GG43" s="287"/>
      <c r="GH43" s="287"/>
      <c r="GI43" s="287"/>
      <c r="GJ43" s="287"/>
      <c r="GK43" s="287"/>
      <c r="GL43" s="287"/>
      <c r="GM43" s="287"/>
      <c r="GN43" s="287"/>
      <c r="GO43" s="287"/>
      <c r="GP43" s="287"/>
      <c r="GQ43" s="287"/>
      <c r="GR43" s="287"/>
      <c r="GS43" s="287"/>
      <c r="GT43" s="287"/>
      <c r="GU43" s="287"/>
      <c r="GV43" s="287"/>
      <c r="GW43" s="287"/>
      <c r="GX43" s="287"/>
      <c r="GY43" s="287"/>
      <c r="GZ43" s="287"/>
      <c r="HA43" s="287"/>
      <c r="HB43" s="287"/>
      <c r="HC43" s="287"/>
      <c r="HD43" s="287"/>
      <c r="HE43" s="287"/>
      <c r="HF43" s="287"/>
      <c r="HG43" s="287"/>
      <c r="HH43" s="287"/>
      <c r="HI43" s="287"/>
      <c r="HJ43" s="287"/>
      <c r="HK43" s="287"/>
      <c r="HL43" s="287"/>
      <c r="HM43" s="287"/>
      <c r="HN43" s="287"/>
      <c r="HO43" s="287"/>
      <c r="HP43" s="287"/>
      <c r="HQ43" s="287"/>
      <c r="HR43" s="287"/>
      <c r="HS43" s="287"/>
      <c r="HT43" s="287"/>
      <c r="HU43" s="287"/>
      <c r="HV43" s="287"/>
      <c r="HW43" s="287"/>
      <c r="HX43" s="287"/>
      <c r="HY43" s="287"/>
      <c r="HZ43" s="287"/>
      <c r="IA43" s="287"/>
      <c r="IB43" s="287"/>
      <c r="IC43" s="287"/>
      <c r="ID43" s="287"/>
      <c r="IE43" s="287"/>
      <c r="IF43" s="287"/>
      <c r="IG43" s="287"/>
      <c r="IH43" s="287"/>
      <c r="II43" s="287"/>
      <c r="IJ43" s="287"/>
      <c r="IK43" s="287"/>
      <c r="IL43" s="287"/>
      <c r="IM43" s="287"/>
      <c r="IN43" s="287"/>
      <c r="IO43" s="287"/>
      <c r="IP43" s="287"/>
      <c r="IQ43" s="287"/>
      <c r="IR43" s="287"/>
      <c r="IS43" s="287"/>
      <c r="IT43" s="287"/>
      <c r="IU43" s="287"/>
      <c r="IV43" s="287"/>
      <c r="IW43" s="287"/>
    </row>
    <row r="44" customFormat="false" ht="12.75" hidden="true" customHeight="false" outlineLevel="2" collapsed="false">
      <c r="A44" s="2" t="str">
        <f aca="false">B44&amp;C44&amp;D44</f>
        <v>O&amp;M Mobilization BudgetOperating ExpensesOutside Services</v>
      </c>
      <c r="B44" s="2" t="s">
        <v>419</v>
      </c>
      <c r="C44" s="2" t="s">
        <v>420</v>
      </c>
      <c r="D44" s="2" t="s">
        <v>184</v>
      </c>
      <c r="E44" s="288" t="s">
        <v>480</v>
      </c>
      <c r="F44" s="76" t="s">
        <v>481</v>
      </c>
      <c r="G44" s="76"/>
      <c r="H44" s="289" t="n">
        <v>0</v>
      </c>
      <c r="I44" s="290" t="n">
        <v>0</v>
      </c>
      <c r="J44" s="291" t="n">
        <f aca="false">I44*H44</f>
        <v>0</v>
      </c>
      <c r="K44" s="291" t="n">
        <f aca="false">H44-J44</f>
        <v>0</v>
      </c>
      <c r="M44" s="2"/>
      <c r="N44" s="2"/>
    </row>
    <row r="45" customFormat="false" ht="12.75" hidden="true" customHeight="false" outlineLevel="2" collapsed="false">
      <c r="E45" s="288" t="s">
        <v>482</v>
      </c>
      <c r="F45" s="76"/>
      <c r="G45" s="76"/>
      <c r="H45" s="289" t="n">
        <v>0</v>
      </c>
      <c r="I45" s="290" t="n">
        <v>0</v>
      </c>
      <c r="J45" s="291" t="n">
        <f aca="false">I45*H45</f>
        <v>0</v>
      </c>
      <c r="K45" s="291" t="n">
        <f aca="false">H45-J45</f>
        <v>0</v>
      </c>
      <c r="M45" s="2"/>
      <c r="N45" s="2"/>
    </row>
    <row r="46" customFormat="false" ht="12.75" hidden="true" customHeight="false" outlineLevel="2" collapsed="false">
      <c r="A46" s="2" t="str">
        <f aca="false">B46&amp;C46&amp;D46</f>
        <v>O&amp;M Mobilization BudgetOperating ExpensesOutside Services</v>
      </c>
      <c r="B46" s="2" t="s">
        <v>419</v>
      </c>
      <c r="C46" s="2" t="s">
        <v>420</v>
      </c>
      <c r="D46" s="2" t="s">
        <v>184</v>
      </c>
      <c r="E46" s="288" t="s">
        <v>483</v>
      </c>
      <c r="F46" s="76" t="s">
        <v>484</v>
      </c>
      <c r="G46" s="76"/>
      <c r="H46" s="289" t="n">
        <v>0</v>
      </c>
      <c r="I46" s="290" t="n">
        <v>0</v>
      </c>
      <c r="J46" s="291" t="n">
        <f aca="false">I46*H46</f>
        <v>0</v>
      </c>
      <c r="K46" s="291" t="n">
        <f aca="false">H46-J46</f>
        <v>0</v>
      </c>
      <c r="M46" s="2"/>
      <c r="N46" s="2"/>
    </row>
    <row r="47" customFormat="false" ht="12.75" hidden="true" customHeight="false" outlineLevel="2" collapsed="false">
      <c r="A47" s="2" t="str">
        <f aca="false">B47&amp;C47&amp;D47</f>
        <v>O&amp;M Mobilization BudgetOperating ExpensesOutside Services</v>
      </c>
      <c r="B47" s="2" t="s">
        <v>419</v>
      </c>
      <c r="C47" s="2" t="s">
        <v>420</v>
      </c>
      <c r="D47" s="2" t="s">
        <v>184</v>
      </c>
      <c r="E47" s="288" t="s">
        <v>485</v>
      </c>
      <c r="F47" s="76" t="s">
        <v>484</v>
      </c>
      <c r="G47" s="76"/>
      <c r="H47" s="289" t="n">
        <v>0</v>
      </c>
      <c r="I47" s="290" t="n">
        <v>0</v>
      </c>
      <c r="J47" s="291" t="n">
        <f aca="false">I47*H47</f>
        <v>0</v>
      </c>
      <c r="K47" s="291" t="n">
        <f aca="false">H47-J47</f>
        <v>0</v>
      </c>
      <c r="M47" s="2"/>
      <c r="N47" s="2"/>
    </row>
    <row r="48" customFormat="false" ht="12.75" hidden="true" customHeight="false" outlineLevel="2" collapsed="false">
      <c r="A48" s="2" t="str">
        <f aca="false">B48&amp;C48&amp;D48</f>
        <v>O&amp;M Mobilization BudgetOperating ExpensesOutside Services</v>
      </c>
      <c r="B48" s="2" t="s">
        <v>419</v>
      </c>
      <c r="C48" s="2" t="s">
        <v>420</v>
      </c>
      <c r="D48" s="2" t="s">
        <v>184</v>
      </c>
      <c r="E48" s="288" t="s">
        <v>486</v>
      </c>
      <c r="F48" s="76" t="s">
        <v>487</v>
      </c>
      <c r="G48" s="76"/>
      <c r="H48" s="289"/>
      <c r="I48" s="290" t="n">
        <v>0</v>
      </c>
      <c r="J48" s="291" t="n">
        <f aca="false">I48*H48</f>
        <v>0</v>
      </c>
      <c r="K48" s="291" t="n">
        <f aca="false">H48-J48</f>
        <v>0</v>
      </c>
      <c r="M48" s="2"/>
      <c r="N48" s="2"/>
    </row>
    <row r="49" customFormat="false" ht="12.75" hidden="true" customHeight="false" outlineLevel="2" collapsed="false">
      <c r="A49" s="2" t="str">
        <f aca="false">B49&amp;C49&amp;D49</f>
        <v>O&amp;M Mobilization BudgetOperating ExpensesOutside Services</v>
      </c>
      <c r="B49" s="2" t="s">
        <v>419</v>
      </c>
      <c r="C49" s="2" t="s">
        <v>420</v>
      </c>
      <c r="D49" s="2" t="s">
        <v>184</v>
      </c>
      <c r="E49" s="288" t="s">
        <v>488</v>
      </c>
      <c r="F49" s="76" t="s">
        <v>489</v>
      </c>
      <c r="G49" s="76"/>
      <c r="H49" s="289" t="n">
        <v>0</v>
      </c>
      <c r="I49" s="290" t="n">
        <v>0</v>
      </c>
      <c r="J49" s="291" t="n">
        <f aca="false">I49*H49</f>
        <v>0</v>
      </c>
      <c r="K49" s="291" t="n">
        <f aca="false">H49-J49</f>
        <v>0</v>
      </c>
      <c r="M49" s="2"/>
      <c r="N49" s="2"/>
    </row>
    <row r="50" customFormat="false" ht="12.75" hidden="true" customHeight="false" outlineLevel="2" collapsed="false">
      <c r="A50" s="2" t="str">
        <f aca="false">B50&amp;C50&amp;D50</f>
        <v>O&amp;M Mobilization BudgetOperating ExpensesOutside Services</v>
      </c>
      <c r="B50" s="2" t="s">
        <v>419</v>
      </c>
      <c r="C50" s="2" t="s">
        <v>420</v>
      </c>
      <c r="D50" s="2" t="s">
        <v>184</v>
      </c>
      <c r="E50" s="288" t="s">
        <v>490</v>
      </c>
      <c r="F50" s="76" t="s">
        <v>491</v>
      </c>
      <c r="G50" s="76"/>
      <c r="H50" s="289"/>
      <c r="I50" s="290" t="n">
        <v>0</v>
      </c>
      <c r="J50" s="291" t="n">
        <f aca="false">I50*H50</f>
        <v>0</v>
      </c>
      <c r="K50" s="291" t="n">
        <f aca="false">H50-J50</f>
        <v>0</v>
      </c>
      <c r="M50" s="2"/>
      <c r="N50" s="2"/>
    </row>
    <row r="51" customFormat="false" ht="12.75" hidden="true" customHeight="false" outlineLevel="2" collapsed="false">
      <c r="A51" s="2" t="str">
        <f aca="false">B51&amp;C51&amp;D51</f>
        <v>O&amp;M Mobilization BudgetOperating ExpensesOutside Services</v>
      </c>
      <c r="B51" s="2" t="s">
        <v>419</v>
      </c>
      <c r="C51" s="2" t="s">
        <v>420</v>
      </c>
      <c r="D51" s="2" t="s">
        <v>184</v>
      </c>
      <c r="E51" s="288" t="s">
        <v>492</v>
      </c>
      <c r="F51" s="76"/>
      <c r="G51" s="76"/>
      <c r="H51" s="289"/>
      <c r="I51" s="290" t="n">
        <v>0</v>
      </c>
      <c r="J51" s="291" t="n">
        <f aca="false">I51*H51</f>
        <v>0</v>
      </c>
      <c r="K51" s="291" t="n">
        <f aca="false">H51-J51</f>
        <v>0</v>
      </c>
      <c r="M51" s="2"/>
      <c r="N51" s="2"/>
    </row>
    <row r="52" customFormat="false" ht="12.75" hidden="true" customHeight="false" outlineLevel="2" collapsed="false">
      <c r="E52" s="288" t="s">
        <v>493</v>
      </c>
      <c r="F52" s="76" t="s">
        <v>494</v>
      </c>
      <c r="G52" s="76"/>
      <c r="H52" s="289" t="n">
        <v>0</v>
      </c>
      <c r="I52" s="290" t="n">
        <v>0</v>
      </c>
      <c r="J52" s="291" t="n">
        <f aca="false">I52*H52</f>
        <v>0</v>
      </c>
      <c r="K52" s="291" t="n">
        <f aca="false">H52-J52</f>
        <v>0</v>
      </c>
      <c r="M52" s="2"/>
      <c r="N52" s="2"/>
    </row>
    <row r="53" customFormat="false" ht="12.75" hidden="true" customHeight="false" outlineLevel="2" collapsed="false">
      <c r="E53" s="288" t="s">
        <v>495</v>
      </c>
      <c r="F53" s="76" t="s">
        <v>489</v>
      </c>
      <c r="G53" s="76"/>
      <c r="H53" s="289" t="n">
        <v>0</v>
      </c>
      <c r="I53" s="290" t="n">
        <v>1</v>
      </c>
      <c r="J53" s="291" t="n">
        <f aca="false">I53*H53</f>
        <v>0</v>
      </c>
      <c r="K53" s="291" t="n">
        <f aca="false">H53-J53</f>
        <v>0</v>
      </c>
      <c r="M53" s="2"/>
      <c r="N53" s="2"/>
    </row>
    <row r="54" customFormat="false" ht="12.75" hidden="false" customHeight="false" outlineLevel="2" collapsed="false">
      <c r="A54" s="2" t="str">
        <f aca="false">B54&amp;C54&amp;D54</f>
        <v>O&amp;M Mobilization BudgetOperating ExpensesOutside Services</v>
      </c>
      <c r="B54" s="2" t="s">
        <v>419</v>
      </c>
      <c r="C54" s="2" t="s">
        <v>420</v>
      </c>
      <c r="D54" s="2" t="s">
        <v>184</v>
      </c>
      <c r="E54" s="288" t="s">
        <v>496</v>
      </c>
      <c r="F54" s="76" t="s">
        <v>497</v>
      </c>
      <c r="G54" s="76"/>
      <c r="H54" s="289" t="n">
        <v>10000</v>
      </c>
      <c r="I54" s="290" t="n">
        <v>1</v>
      </c>
      <c r="J54" s="291" t="n">
        <f aca="false">I54*H54</f>
        <v>10000</v>
      </c>
      <c r="K54" s="291" t="n">
        <f aca="false">H54-J54</f>
        <v>0</v>
      </c>
      <c r="M54" s="2"/>
      <c r="N54" s="2"/>
    </row>
    <row r="55" customFormat="false" ht="12.75" hidden="false" customHeight="false" outlineLevel="2" collapsed="false">
      <c r="E55" s="288" t="s">
        <v>498</v>
      </c>
      <c r="F55" s="76" t="s">
        <v>499</v>
      </c>
      <c r="G55" s="76"/>
      <c r="H55" s="289" t="n">
        <v>6000</v>
      </c>
      <c r="I55" s="290" t="n">
        <v>1</v>
      </c>
      <c r="J55" s="291" t="n">
        <f aca="false">I55*H55</f>
        <v>6000</v>
      </c>
      <c r="K55" s="291" t="n">
        <f aca="false">H55-J55</f>
        <v>0</v>
      </c>
      <c r="M55" s="2"/>
      <c r="N55" s="2"/>
    </row>
    <row r="56" customFormat="false" ht="12.75" hidden="false" customHeight="false" outlineLevel="2" collapsed="false">
      <c r="A56" s="2" t="str">
        <f aca="false">B56&amp;C56&amp;D56</f>
        <v>O&amp;M Mobilization BudgetOperating ExpensesOutside Services</v>
      </c>
      <c r="B56" s="2" t="s">
        <v>419</v>
      </c>
      <c r="C56" s="2" t="s">
        <v>420</v>
      </c>
      <c r="D56" s="2" t="s">
        <v>184</v>
      </c>
      <c r="E56" s="288" t="s">
        <v>500</v>
      </c>
      <c r="F56" s="76" t="s">
        <v>501</v>
      </c>
      <c r="G56" s="76"/>
      <c r="H56" s="289" t="n">
        <v>12000</v>
      </c>
      <c r="I56" s="290" t="n">
        <v>1</v>
      </c>
      <c r="J56" s="291" t="n">
        <f aca="false">I56*H56</f>
        <v>12000</v>
      </c>
      <c r="K56" s="291" t="n">
        <f aca="false">H56-J56</f>
        <v>0</v>
      </c>
      <c r="M56" s="2"/>
      <c r="N56" s="2"/>
    </row>
    <row r="57" customFormat="false" ht="12.75" hidden="false" customHeight="false" outlineLevel="2" collapsed="false">
      <c r="A57" s="2" t="str">
        <f aca="false">B57&amp;C57&amp;D57</f>
        <v>O&amp;M Mobilization BudgetOperating ExpensesOutside Services</v>
      </c>
      <c r="B57" s="2" t="s">
        <v>419</v>
      </c>
      <c r="C57" s="2" t="s">
        <v>420</v>
      </c>
      <c r="D57" s="2" t="s">
        <v>184</v>
      </c>
      <c r="E57" s="288" t="s">
        <v>502</v>
      </c>
      <c r="F57" s="76" t="s">
        <v>503</v>
      </c>
      <c r="G57" s="76"/>
      <c r="H57" s="289" t="n">
        <v>6000</v>
      </c>
      <c r="I57" s="290" t="n">
        <v>1</v>
      </c>
      <c r="J57" s="291" t="n">
        <f aca="false">I57*H57</f>
        <v>6000</v>
      </c>
      <c r="K57" s="291" t="n">
        <f aca="false">H57-J57</f>
        <v>0</v>
      </c>
      <c r="M57" s="2"/>
      <c r="N57" s="2"/>
    </row>
    <row r="58" customFormat="false" ht="12.75" hidden="false" customHeight="false" outlineLevel="2" collapsed="false">
      <c r="A58" s="2" t="str">
        <f aca="false">B58&amp;C58&amp;D58</f>
        <v>O&amp;M Mobilization BudgetOperating ExpensesOutside Services</v>
      </c>
      <c r="B58" s="2" t="s">
        <v>419</v>
      </c>
      <c r="C58" s="2" t="s">
        <v>420</v>
      </c>
      <c r="D58" s="2" t="s">
        <v>184</v>
      </c>
      <c r="E58" s="288" t="s">
        <v>504</v>
      </c>
      <c r="F58" s="76" t="s">
        <v>499</v>
      </c>
      <c r="G58" s="76"/>
      <c r="H58" s="289" t="n">
        <v>6000</v>
      </c>
      <c r="I58" s="290" t="n">
        <v>1</v>
      </c>
      <c r="J58" s="291" t="n">
        <f aca="false">I58*H58</f>
        <v>6000</v>
      </c>
      <c r="K58" s="291" t="n">
        <f aca="false">H58-J58</f>
        <v>0</v>
      </c>
      <c r="M58" s="2"/>
      <c r="N58" s="2"/>
    </row>
    <row r="59" customFormat="false" ht="12.75" hidden="false" customHeight="false" outlineLevel="2" collapsed="false">
      <c r="E59" s="288" t="s">
        <v>505</v>
      </c>
      <c r="F59" s="76" t="s">
        <v>506</v>
      </c>
      <c r="G59" s="76"/>
      <c r="H59" s="289" t="n">
        <v>9000</v>
      </c>
      <c r="I59" s="290" t="n">
        <v>1</v>
      </c>
      <c r="J59" s="291" t="n">
        <f aca="false">I59*H59</f>
        <v>9000</v>
      </c>
      <c r="K59" s="291" t="n">
        <f aca="false">H59-J59</f>
        <v>0</v>
      </c>
      <c r="M59" s="2"/>
      <c r="N59" s="2"/>
    </row>
    <row r="60" customFormat="false" ht="12.75" hidden="false" customHeight="false" outlineLevel="2" collapsed="false">
      <c r="A60" s="2" t="str">
        <f aca="false">B60&amp;C60&amp;D60</f>
        <v>O&amp;M Mobilization BudgetOperating ExpensesOutside Services</v>
      </c>
      <c r="B60" s="2" t="s">
        <v>419</v>
      </c>
      <c r="C60" s="2" t="s">
        <v>420</v>
      </c>
      <c r="D60" s="2" t="s">
        <v>184</v>
      </c>
      <c r="E60" s="288" t="s">
        <v>507</v>
      </c>
      <c r="F60" s="76" t="s">
        <v>508</v>
      </c>
      <c r="G60" s="76"/>
      <c r="H60" s="289" t="n">
        <v>30000</v>
      </c>
      <c r="I60" s="290" t="n">
        <v>1</v>
      </c>
      <c r="J60" s="291" t="n">
        <f aca="false">I60*H60</f>
        <v>30000</v>
      </c>
      <c r="K60" s="291" t="n">
        <f aca="false">H60-J60</f>
        <v>0</v>
      </c>
      <c r="M60" s="2"/>
      <c r="N60" s="2"/>
    </row>
    <row r="61" customFormat="false" ht="12.75" hidden="true" customHeight="false" outlineLevel="2" collapsed="false">
      <c r="E61" s="288" t="s">
        <v>509</v>
      </c>
      <c r="F61" s="76" t="s">
        <v>510</v>
      </c>
      <c r="G61" s="76"/>
      <c r="H61" s="289" t="n">
        <v>0</v>
      </c>
      <c r="I61" s="290" t="n">
        <v>1</v>
      </c>
      <c r="J61" s="291" t="n">
        <f aca="false">I61*H61</f>
        <v>0</v>
      </c>
      <c r="K61" s="291" t="n">
        <f aca="false">H61-J61</f>
        <v>0</v>
      </c>
      <c r="M61" s="2"/>
      <c r="N61" s="2"/>
    </row>
    <row r="62" customFormat="false" ht="12.75" hidden="true" customHeight="false" outlineLevel="2" collapsed="false">
      <c r="E62" s="288" t="s">
        <v>511</v>
      </c>
      <c r="F62" s="76" t="s">
        <v>484</v>
      </c>
      <c r="G62" s="76"/>
      <c r="H62" s="289" t="n">
        <v>0</v>
      </c>
      <c r="I62" s="290" t="n">
        <v>1</v>
      </c>
      <c r="J62" s="291" t="n">
        <f aca="false">I62*H62</f>
        <v>0</v>
      </c>
      <c r="K62" s="291" t="n">
        <f aca="false">H62-J62</f>
        <v>0</v>
      </c>
      <c r="M62" s="2"/>
      <c r="N62" s="2"/>
    </row>
    <row r="63" customFormat="false" ht="12.75" hidden="true" customHeight="false" outlineLevel="2" collapsed="false">
      <c r="E63" s="288" t="s">
        <v>512</v>
      </c>
      <c r="F63" s="76" t="s">
        <v>484</v>
      </c>
      <c r="G63" s="76"/>
      <c r="H63" s="289" t="n">
        <v>0</v>
      </c>
      <c r="I63" s="290" t="n">
        <v>1</v>
      </c>
      <c r="J63" s="291" t="n">
        <f aca="false">I63*H63</f>
        <v>0</v>
      </c>
      <c r="K63" s="291" t="n">
        <f aca="false">H63-J63</f>
        <v>0</v>
      </c>
      <c r="M63" s="2"/>
      <c r="N63" s="2"/>
    </row>
    <row r="64" customFormat="false" ht="12.75" hidden="true" customHeight="false" outlineLevel="2" collapsed="false">
      <c r="E64" s="288" t="s">
        <v>513</v>
      </c>
      <c r="F64" s="76"/>
      <c r="G64" s="76"/>
      <c r="H64" s="289" t="n">
        <v>0</v>
      </c>
      <c r="I64" s="290" t="n">
        <v>1</v>
      </c>
      <c r="J64" s="291" t="n">
        <f aca="false">I64*H64</f>
        <v>0</v>
      </c>
      <c r="K64" s="291" t="n">
        <f aca="false">H64-J64</f>
        <v>0</v>
      </c>
      <c r="M64" s="2"/>
      <c r="N64" s="2"/>
    </row>
    <row r="65" customFormat="false" ht="12.75" hidden="false" customHeight="false" outlineLevel="2" collapsed="false">
      <c r="A65" s="2" t="str">
        <f aca="false">B65&amp;C65&amp;D65</f>
        <v>O&amp;M Mobilization BudgetOperating ExpensesOutside Services</v>
      </c>
      <c r="B65" s="2" t="s">
        <v>419</v>
      </c>
      <c r="C65" s="2" t="s">
        <v>420</v>
      </c>
      <c r="D65" s="2" t="s">
        <v>184</v>
      </c>
      <c r="E65" s="288" t="s">
        <v>514</v>
      </c>
      <c r="F65" s="76"/>
      <c r="G65" s="76"/>
      <c r="H65" s="289" t="n">
        <v>2000</v>
      </c>
      <c r="I65" s="290" t="n">
        <v>1</v>
      </c>
      <c r="J65" s="291" t="n">
        <f aca="false">I65*H65</f>
        <v>2000</v>
      </c>
      <c r="K65" s="291" t="n">
        <f aca="false">H65-J65</f>
        <v>0</v>
      </c>
      <c r="M65" s="2"/>
      <c r="N65" s="2"/>
    </row>
    <row r="66" customFormat="false" ht="12.75" hidden="false" customHeight="false" outlineLevel="2" collapsed="false">
      <c r="E66" s="288"/>
      <c r="F66" s="76"/>
      <c r="G66" s="76"/>
      <c r="H66" s="291"/>
      <c r="I66" s="305"/>
      <c r="J66" s="291"/>
      <c r="K66" s="291"/>
      <c r="M66" s="2"/>
      <c r="N66" s="2"/>
    </row>
    <row r="67" customFormat="false" ht="12.75" hidden="false" customHeight="false" outlineLevel="1" collapsed="false">
      <c r="A67" s="287" t="s">
        <v>515</v>
      </c>
      <c r="B67" s="287" t="s">
        <v>419</v>
      </c>
      <c r="C67" s="287" t="s">
        <v>420</v>
      </c>
      <c r="D67" s="287" t="s">
        <v>184</v>
      </c>
      <c r="E67" s="288" t="s">
        <v>516</v>
      </c>
      <c r="F67" s="76"/>
      <c r="G67" s="293" t="s">
        <v>439</v>
      </c>
      <c r="H67" s="294" t="n">
        <f aca="false">SUBTOTAL(9,H44:H66)</f>
        <v>81000</v>
      </c>
      <c r="I67" s="295"/>
      <c r="J67" s="294" t="n">
        <f aca="false">SUBTOTAL(9,J44:J66)</f>
        <v>81000</v>
      </c>
      <c r="K67" s="294" t="n">
        <f aca="false">SUBTOTAL(9,K44:K66)</f>
        <v>0</v>
      </c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</row>
    <row r="68" customFormat="false" ht="12.75" hidden="false" customHeight="false" outlineLevel="1" collapsed="false">
      <c r="A68" s="2" t="s">
        <v>517</v>
      </c>
      <c r="B68" s="2" t="s">
        <v>419</v>
      </c>
      <c r="C68" s="2" t="s">
        <v>420</v>
      </c>
      <c r="D68" s="2" t="s">
        <v>185</v>
      </c>
      <c r="E68" s="296" t="s">
        <v>185</v>
      </c>
      <c r="F68" s="297"/>
      <c r="G68" s="298"/>
      <c r="H68" s="284"/>
      <c r="I68" s="285"/>
      <c r="J68" s="284"/>
      <c r="K68" s="284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</row>
    <row r="69" customFormat="false" ht="12.75" hidden="false" customHeight="false" outlineLevel="2" collapsed="false">
      <c r="E69" s="288" t="s">
        <v>518</v>
      </c>
      <c r="F69" s="76" t="s">
        <v>519</v>
      </c>
      <c r="G69" s="76"/>
      <c r="H69" s="289" t="n">
        <v>1200</v>
      </c>
      <c r="I69" s="290" t="n">
        <v>1</v>
      </c>
      <c r="J69" s="291" t="n">
        <f aca="false">I69*H69</f>
        <v>1200</v>
      </c>
      <c r="K69" s="291" t="n">
        <f aca="false">H69-J69</f>
        <v>0</v>
      </c>
      <c r="M69" s="2"/>
      <c r="N69" s="2"/>
    </row>
    <row r="70" customFormat="false" ht="12.75" hidden="false" customHeight="false" outlineLevel="2" collapsed="false">
      <c r="A70" s="2" t="str">
        <f aca="false">B70&amp;C70&amp;D70</f>
        <v>O&amp;M Mobilization BudgetOperating ExpensesOther Supplies &amp; Expenses</v>
      </c>
      <c r="B70" s="2" t="s">
        <v>419</v>
      </c>
      <c r="C70" s="2" t="s">
        <v>420</v>
      </c>
      <c r="D70" s="2" t="s">
        <v>185</v>
      </c>
      <c r="E70" s="288" t="s">
        <v>520</v>
      </c>
      <c r="F70" s="76" t="s">
        <v>521</v>
      </c>
      <c r="G70" s="76"/>
      <c r="H70" s="289" t="n">
        <v>2400</v>
      </c>
      <c r="I70" s="290" t="n">
        <v>1</v>
      </c>
      <c r="J70" s="291" t="n">
        <f aca="false">I70*H70</f>
        <v>2400</v>
      </c>
      <c r="K70" s="291" t="n">
        <f aca="false">H70-J70</f>
        <v>0</v>
      </c>
      <c r="M70" s="2"/>
      <c r="N70" s="2"/>
    </row>
    <row r="71" customFormat="false" ht="12.75" hidden="false" customHeight="false" outlineLevel="2" collapsed="false">
      <c r="A71" s="2" t="str">
        <f aca="false">B71&amp;C71&amp;D71</f>
        <v>O&amp;M Mobilization BudgetOperating ExpensesOther Supplies &amp; Expenses</v>
      </c>
      <c r="B71" s="2" t="s">
        <v>419</v>
      </c>
      <c r="C71" s="2" t="s">
        <v>420</v>
      </c>
      <c r="D71" s="2" t="s">
        <v>185</v>
      </c>
      <c r="E71" s="288" t="s">
        <v>522</v>
      </c>
      <c r="F71" s="76" t="s">
        <v>523</v>
      </c>
      <c r="G71" s="76"/>
      <c r="H71" s="289" t="n">
        <v>2400</v>
      </c>
      <c r="I71" s="290" t="n">
        <v>1</v>
      </c>
      <c r="J71" s="291" t="n">
        <f aca="false">I71*H71</f>
        <v>2400</v>
      </c>
      <c r="K71" s="291" t="n">
        <f aca="false">H71-J71</f>
        <v>0</v>
      </c>
      <c r="M71" s="2"/>
      <c r="N71" s="2"/>
    </row>
    <row r="72" customFormat="false" ht="12.75" hidden="false" customHeight="false" outlineLevel="2" collapsed="false">
      <c r="A72" s="2" t="str">
        <f aca="false">B72&amp;C72&amp;D72</f>
        <v>O&amp;M Mobilization BudgetOperating ExpensesOther Supplies &amp; Expenses</v>
      </c>
      <c r="B72" s="2" t="s">
        <v>419</v>
      </c>
      <c r="C72" s="2" t="s">
        <v>420</v>
      </c>
      <c r="D72" s="2" t="s">
        <v>185</v>
      </c>
      <c r="E72" s="288" t="s">
        <v>524</v>
      </c>
      <c r="F72" s="76" t="s">
        <v>525</v>
      </c>
      <c r="G72" s="76"/>
      <c r="H72" s="289" t="n">
        <v>12000</v>
      </c>
      <c r="I72" s="290" t="n">
        <v>1</v>
      </c>
      <c r="J72" s="291" t="n">
        <f aca="false">I72*H72</f>
        <v>12000</v>
      </c>
      <c r="K72" s="291" t="n">
        <f aca="false">H72-J72</f>
        <v>0</v>
      </c>
      <c r="M72" s="2"/>
      <c r="N72" s="2"/>
    </row>
    <row r="73" customFormat="false" ht="12.75" hidden="false" customHeight="false" outlineLevel="2" collapsed="false">
      <c r="A73" s="2" t="str">
        <f aca="false">B73&amp;C73&amp;D73</f>
        <v>O&amp;M Mobilization BudgetOperating ExpensesOther Supplies &amp; Expenses</v>
      </c>
      <c r="B73" s="2" t="s">
        <v>419</v>
      </c>
      <c r="C73" s="2" t="s">
        <v>420</v>
      </c>
      <c r="D73" s="2" t="s">
        <v>185</v>
      </c>
      <c r="E73" s="288" t="s">
        <v>526</v>
      </c>
      <c r="F73" s="76"/>
      <c r="G73" s="76"/>
      <c r="H73" s="289" t="n">
        <v>1000</v>
      </c>
      <c r="I73" s="290" t="n">
        <v>1</v>
      </c>
      <c r="J73" s="291" t="n">
        <f aca="false">I73*H73</f>
        <v>1000</v>
      </c>
      <c r="K73" s="291" t="n">
        <f aca="false">H73-J73</f>
        <v>0</v>
      </c>
      <c r="M73" s="2"/>
      <c r="N73" s="2"/>
    </row>
    <row r="74" customFormat="false" ht="12.75" hidden="false" customHeight="false" outlineLevel="2" collapsed="false">
      <c r="A74" s="2" t="str">
        <f aca="false">B74&amp;C74&amp;D74</f>
        <v>O&amp;M Mobilization BudgetOperating ExpensesOther Supplies &amp; Expenses</v>
      </c>
      <c r="B74" s="2" t="s">
        <v>419</v>
      </c>
      <c r="C74" s="2" t="s">
        <v>420</v>
      </c>
      <c r="D74" s="2" t="s">
        <v>185</v>
      </c>
      <c r="E74" s="288" t="s">
        <v>527</v>
      </c>
      <c r="F74" s="76" t="s">
        <v>528</v>
      </c>
      <c r="G74" s="76"/>
      <c r="H74" s="289" t="n">
        <v>9000</v>
      </c>
      <c r="I74" s="290" t="n">
        <v>1</v>
      </c>
      <c r="J74" s="291" t="n">
        <f aca="false">I74*H74</f>
        <v>9000</v>
      </c>
      <c r="K74" s="291" t="n">
        <f aca="false">H74-J74</f>
        <v>0</v>
      </c>
      <c r="M74" s="2"/>
      <c r="N74" s="2"/>
    </row>
    <row r="75" customFormat="false" ht="12.75" hidden="true" customHeight="false" outlineLevel="2" collapsed="false">
      <c r="E75" s="288" t="s">
        <v>529</v>
      </c>
      <c r="F75" s="76" t="s">
        <v>530</v>
      </c>
      <c r="G75" s="76"/>
      <c r="H75" s="289" t="n">
        <v>0</v>
      </c>
      <c r="I75" s="290" t="n">
        <v>1</v>
      </c>
      <c r="J75" s="291" t="n">
        <f aca="false">I75*H75</f>
        <v>0</v>
      </c>
      <c r="K75" s="291" t="n">
        <f aca="false">H75-J75</f>
        <v>0</v>
      </c>
      <c r="M75" s="2"/>
      <c r="N75" s="2"/>
    </row>
    <row r="76" customFormat="false" ht="12.75" hidden="false" customHeight="false" outlineLevel="2" collapsed="false">
      <c r="E76" s="288" t="s">
        <v>531</v>
      </c>
      <c r="F76" s="76" t="s">
        <v>532</v>
      </c>
      <c r="G76" s="76"/>
      <c r="H76" s="289" t="n">
        <v>1000</v>
      </c>
      <c r="I76" s="290" t="n">
        <v>1</v>
      </c>
      <c r="J76" s="291" t="n">
        <f aca="false">I76*H76</f>
        <v>1000</v>
      </c>
      <c r="K76" s="291" t="n">
        <f aca="false">H76-J76</f>
        <v>0</v>
      </c>
      <c r="M76" s="2"/>
      <c r="N76" s="2"/>
    </row>
    <row r="77" customFormat="false" ht="12.75" hidden="false" customHeight="false" outlineLevel="2" collapsed="false">
      <c r="E77" s="288"/>
      <c r="F77" s="76"/>
      <c r="G77" s="76"/>
      <c r="H77" s="289"/>
      <c r="I77" s="292"/>
      <c r="J77" s="291"/>
      <c r="K77" s="291"/>
      <c r="M77" s="2"/>
      <c r="N77" s="2"/>
    </row>
    <row r="78" customFormat="false" ht="12.75" hidden="false" customHeight="false" outlineLevel="1" collapsed="false">
      <c r="A78" s="287" t="s">
        <v>533</v>
      </c>
      <c r="B78" s="287" t="s">
        <v>419</v>
      </c>
      <c r="C78" s="287" t="s">
        <v>420</v>
      </c>
      <c r="D78" s="287" t="s">
        <v>185</v>
      </c>
      <c r="E78" s="288" t="s">
        <v>534</v>
      </c>
      <c r="F78" s="76"/>
      <c r="G78" s="293" t="s">
        <v>439</v>
      </c>
      <c r="H78" s="294" t="n">
        <f aca="false">SUBTOTAL(9,H69:H77)</f>
        <v>29000</v>
      </c>
      <c r="I78" s="295"/>
      <c r="J78" s="294" t="n">
        <f aca="false">SUBTOTAL(9,J69:J77)</f>
        <v>29000</v>
      </c>
      <c r="K78" s="294" t="n">
        <f aca="false">SUBTOTAL(9,K69:K77)</f>
        <v>0</v>
      </c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  <c r="IW78" s="287"/>
    </row>
    <row r="79" customFormat="false" ht="12.75" hidden="false" customHeight="false" outlineLevel="1" collapsed="false">
      <c r="A79" s="2" t="s">
        <v>535</v>
      </c>
      <c r="B79" s="2" t="s">
        <v>419</v>
      </c>
      <c r="C79" s="2" t="s">
        <v>420</v>
      </c>
      <c r="D79" s="2" t="s">
        <v>186</v>
      </c>
      <c r="E79" s="296" t="s">
        <v>186</v>
      </c>
      <c r="F79" s="297"/>
      <c r="G79" s="298"/>
      <c r="H79" s="284"/>
      <c r="I79" s="285"/>
      <c r="J79" s="284"/>
      <c r="K79" s="284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  <c r="IW79" s="287"/>
    </row>
    <row r="80" customFormat="false" ht="12.75" hidden="false" customHeight="false" outlineLevel="2" collapsed="false">
      <c r="A80" s="2" t="str">
        <f aca="false">B80&amp;C80&amp;D80</f>
        <v>O&amp;M Mobilization BudgetOperating ExpensesCommunications</v>
      </c>
      <c r="B80" s="2" t="s">
        <v>419</v>
      </c>
      <c r="C80" s="2" t="s">
        <v>420</v>
      </c>
      <c r="D80" s="2" t="s">
        <v>186</v>
      </c>
      <c r="E80" s="288" t="s">
        <v>536</v>
      </c>
      <c r="F80" s="76" t="s">
        <v>537</v>
      </c>
      <c r="G80" s="76"/>
      <c r="H80" s="289" t="n">
        <v>10000</v>
      </c>
      <c r="I80" s="290" t="n">
        <v>1</v>
      </c>
      <c r="J80" s="291" t="n">
        <f aca="false">I80*H80</f>
        <v>10000</v>
      </c>
      <c r="K80" s="291" t="n">
        <f aca="false">H80-J80</f>
        <v>0</v>
      </c>
      <c r="M80" s="2"/>
      <c r="N80" s="2"/>
    </row>
    <row r="81" customFormat="false" ht="12.75" hidden="false" customHeight="false" outlineLevel="2" collapsed="false">
      <c r="A81" s="2" t="str">
        <f aca="false">B81&amp;C81&amp;D81</f>
        <v>O&amp;M Mobilization BudgetOperating ExpensesCommunications</v>
      </c>
      <c r="B81" s="2" t="s">
        <v>419</v>
      </c>
      <c r="C81" s="2" t="s">
        <v>420</v>
      </c>
      <c r="D81" s="2" t="s">
        <v>186</v>
      </c>
      <c r="E81" s="288" t="s">
        <v>538</v>
      </c>
      <c r="F81" s="76" t="s">
        <v>539</v>
      </c>
      <c r="G81" s="76" t="s">
        <v>540</v>
      </c>
      <c r="H81" s="289" t="n">
        <v>10800</v>
      </c>
      <c r="I81" s="290" t="n">
        <v>1</v>
      </c>
      <c r="J81" s="291" t="n">
        <f aca="false">I81*H81</f>
        <v>10800</v>
      </c>
      <c r="K81" s="291" t="n">
        <f aca="false">H81-J81</f>
        <v>0</v>
      </c>
      <c r="M81" s="2"/>
      <c r="N81" s="2"/>
    </row>
    <row r="82" customFormat="false" ht="12.75" hidden="false" customHeight="false" outlineLevel="2" collapsed="false">
      <c r="A82" s="2" t="str">
        <f aca="false">B82&amp;C82&amp;D82</f>
        <v>O&amp;M Mobilization BudgetOperating ExpensesCommunications</v>
      </c>
      <c r="B82" s="2" t="s">
        <v>419</v>
      </c>
      <c r="C82" s="2" t="s">
        <v>420</v>
      </c>
      <c r="D82" s="2" t="s">
        <v>186</v>
      </c>
      <c r="E82" s="288"/>
      <c r="F82" s="76" t="s">
        <v>541</v>
      </c>
      <c r="G82" s="76"/>
      <c r="H82" s="289" t="n">
        <v>300</v>
      </c>
      <c r="I82" s="290" t="n">
        <v>1</v>
      </c>
      <c r="J82" s="291" t="n">
        <f aca="false">I82*H82</f>
        <v>300</v>
      </c>
      <c r="K82" s="291" t="n">
        <f aca="false">H82-J82</f>
        <v>0</v>
      </c>
      <c r="M82" s="2"/>
      <c r="N82" s="2"/>
    </row>
    <row r="83" customFormat="false" ht="12.75" hidden="false" customHeight="false" outlineLevel="2" collapsed="false">
      <c r="E83" s="288"/>
      <c r="F83" s="76"/>
      <c r="G83" s="76"/>
      <c r="H83" s="291"/>
      <c r="I83" s="305"/>
      <c r="J83" s="291"/>
      <c r="K83" s="291"/>
      <c r="M83" s="2"/>
      <c r="N83" s="2"/>
    </row>
    <row r="84" customFormat="false" ht="12.75" hidden="false" customHeight="false" outlineLevel="1" collapsed="false">
      <c r="A84" s="287" t="s">
        <v>542</v>
      </c>
      <c r="B84" s="287" t="s">
        <v>419</v>
      </c>
      <c r="C84" s="287" t="s">
        <v>420</v>
      </c>
      <c r="D84" s="287" t="s">
        <v>186</v>
      </c>
      <c r="E84" s="288" t="s">
        <v>534</v>
      </c>
      <c r="F84" s="76"/>
      <c r="G84" s="293" t="s">
        <v>439</v>
      </c>
      <c r="H84" s="294" t="n">
        <f aca="false">SUBTOTAL(9,H80:H82)</f>
        <v>21100</v>
      </c>
      <c r="I84" s="295"/>
      <c r="J84" s="294" t="n">
        <f aca="false">SUBTOTAL(9,J80:J82)</f>
        <v>21100</v>
      </c>
      <c r="K84" s="294" t="n">
        <f aca="false">SUBTOTAL(9,K80:K82)</f>
        <v>0</v>
      </c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  <c r="IW84" s="287"/>
    </row>
    <row r="85" customFormat="false" ht="12.75" hidden="false" customHeight="false" outlineLevel="1" collapsed="false">
      <c r="A85" s="2" t="s">
        <v>543</v>
      </c>
      <c r="B85" s="2" t="s">
        <v>419</v>
      </c>
      <c r="C85" s="2" t="s">
        <v>420</v>
      </c>
      <c r="D85" s="2" t="s">
        <v>544</v>
      </c>
      <c r="E85" s="296" t="s">
        <v>187</v>
      </c>
      <c r="F85" s="297"/>
      <c r="G85" s="298"/>
      <c r="H85" s="284"/>
      <c r="I85" s="285"/>
      <c r="J85" s="284"/>
      <c r="K85" s="284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  <c r="IW85" s="287"/>
    </row>
    <row r="86" customFormat="false" ht="12.75" hidden="false" customHeight="false" outlineLevel="2" collapsed="false">
      <c r="A86" s="2" t="str">
        <f aca="false">B86&amp;C86&amp;D86</f>
        <v>O&amp;M Mobilization BudgetOperating ExpensesMiscellaneous Office Expenses</v>
      </c>
      <c r="B86" s="2" t="s">
        <v>419</v>
      </c>
      <c r="C86" s="2" t="s">
        <v>420</v>
      </c>
      <c r="D86" s="2" t="s">
        <v>544</v>
      </c>
      <c r="E86" s="288" t="s">
        <v>545</v>
      </c>
      <c r="F86" s="76" t="s">
        <v>546</v>
      </c>
      <c r="G86" s="76"/>
      <c r="H86" s="289" t="n">
        <v>10000</v>
      </c>
      <c r="I86" s="290" t="n">
        <v>1</v>
      </c>
      <c r="J86" s="291" t="n">
        <f aca="false">I86*H86</f>
        <v>10000</v>
      </c>
      <c r="K86" s="291" t="n">
        <f aca="false">H86-J86</f>
        <v>0</v>
      </c>
      <c r="M86" s="2"/>
      <c r="N86" s="2"/>
    </row>
    <row r="87" customFormat="false" ht="12.75" hidden="false" customHeight="false" outlineLevel="2" collapsed="false">
      <c r="A87" s="2" t="str">
        <f aca="false">B87&amp;C87&amp;D87</f>
        <v>O&amp;M Mobilization BudgetOperating ExpensesMiscellaneous Office Expenses</v>
      </c>
      <c r="B87" s="2" t="s">
        <v>419</v>
      </c>
      <c r="C87" s="2" t="s">
        <v>420</v>
      </c>
      <c r="D87" s="2" t="s">
        <v>544</v>
      </c>
      <c r="E87" s="288" t="s">
        <v>547</v>
      </c>
      <c r="F87" s="76" t="s">
        <v>548</v>
      </c>
      <c r="G87" s="76"/>
      <c r="H87" s="289" t="n">
        <v>10800</v>
      </c>
      <c r="I87" s="290" t="n">
        <v>1</v>
      </c>
      <c r="J87" s="291" t="n">
        <f aca="false">I87*H87</f>
        <v>10800</v>
      </c>
      <c r="K87" s="291" t="n">
        <f aca="false">H87-J87</f>
        <v>0</v>
      </c>
      <c r="M87" s="2"/>
      <c r="N87" s="2"/>
    </row>
    <row r="88" customFormat="false" ht="12.75" hidden="false" customHeight="false" outlineLevel="2" collapsed="false">
      <c r="A88" s="2" t="str">
        <f aca="false">B88&amp;C88&amp;D88</f>
        <v>O&amp;M Mobilization BudgetOperating ExpensesMiscellaneous Office Expenses</v>
      </c>
      <c r="B88" s="2" t="s">
        <v>419</v>
      </c>
      <c r="C88" s="2" t="s">
        <v>420</v>
      </c>
      <c r="D88" s="2" t="s">
        <v>544</v>
      </c>
      <c r="E88" s="288" t="s">
        <v>549</v>
      </c>
      <c r="F88" s="76" t="s">
        <v>550</v>
      </c>
      <c r="G88" s="76"/>
      <c r="H88" s="289" t="n">
        <v>3000</v>
      </c>
      <c r="I88" s="290" t="n">
        <v>1</v>
      </c>
      <c r="J88" s="291" t="n">
        <f aca="false">I88*H88</f>
        <v>3000</v>
      </c>
      <c r="K88" s="291" t="n">
        <f aca="false">H88-J88</f>
        <v>0</v>
      </c>
      <c r="M88" s="2"/>
      <c r="N88" s="2"/>
    </row>
    <row r="89" customFormat="false" ht="12.75" hidden="false" customHeight="false" outlineLevel="2" collapsed="false">
      <c r="A89" s="2" t="str">
        <f aca="false">B89&amp;C89&amp;D89</f>
        <v>O&amp;M Mobilization BudgetOperating ExpensesMiscellaneous Office Expenses</v>
      </c>
      <c r="B89" s="2" t="s">
        <v>419</v>
      </c>
      <c r="C89" s="2" t="s">
        <v>420</v>
      </c>
      <c r="D89" s="2" t="s">
        <v>544</v>
      </c>
      <c r="E89" s="288" t="s">
        <v>551</v>
      </c>
      <c r="G89" s="76"/>
      <c r="H89" s="289" t="n">
        <v>5000</v>
      </c>
      <c r="I89" s="290" t="n">
        <v>1</v>
      </c>
      <c r="J89" s="291" t="n">
        <f aca="false">I89*H89</f>
        <v>5000</v>
      </c>
      <c r="K89" s="291" t="n">
        <f aca="false">H89-J89</f>
        <v>0</v>
      </c>
      <c r="M89" s="2"/>
      <c r="N89" s="2"/>
    </row>
    <row r="90" customFormat="false" ht="12.75" hidden="true" customHeight="false" outlineLevel="2" collapsed="false">
      <c r="E90" s="288" t="s">
        <v>552</v>
      </c>
      <c r="G90" s="76"/>
      <c r="H90" s="289"/>
      <c r="I90" s="290" t="n">
        <v>1</v>
      </c>
      <c r="J90" s="291" t="n">
        <f aca="false">I90*H90</f>
        <v>0</v>
      </c>
      <c r="K90" s="291" t="n">
        <f aca="false">H90-J90</f>
        <v>0</v>
      </c>
      <c r="M90" s="2"/>
      <c r="N90" s="2"/>
    </row>
    <row r="91" customFormat="false" ht="12.75" hidden="false" customHeight="false" outlineLevel="2" collapsed="false">
      <c r="E91" s="288"/>
      <c r="F91" s="76" t="s">
        <v>553</v>
      </c>
      <c r="G91" s="76"/>
      <c r="H91" s="289"/>
      <c r="I91" s="292"/>
      <c r="J91" s="291"/>
      <c r="K91" s="291"/>
      <c r="M91" s="2"/>
      <c r="N91" s="2"/>
    </row>
    <row r="92" customFormat="false" ht="12.75" hidden="false" customHeight="false" outlineLevel="1" collapsed="false">
      <c r="A92" s="287" t="s">
        <v>554</v>
      </c>
      <c r="B92" s="287" t="s">
        <v>419</v>
      </c>
      <c r="C92" s="287" t="s">
        <v>420</v>
      </c>
      <c r="D92" s="287" t="s">
        <v>544</v>
      </c>
      <c r="E92" s="288"/>
      <c r="F92" s="76"/>
      <c r="G92" s="293" t="s">
        <v>439</v>
      </c>
      <c r="H92" s="294" t="n">
        <f aca="false">SUBTOTAL(9,H86:H90)</f>
        <v>28800</v>
      </c>
      <c r="I92" s="295"/>
      <c r="J92" s="294" t="n">
        <f aca="false">SUBTOTAL(9,J86:J90)</f>
        <v>28800</v>
      </c>
      <c r="K92" s="294" t="n">
        <f aca="false">SUBTOTAL(9,K86:K90)</f>
        <v>0</v>
      </c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  <c r="IW92" s="287"/>
    </row>
    <row r="93" customFormat="false" ht="12.75" hidden="false" customHeight="false" outlineLevel="1" collapsed="false">
      <c r="A93" s="2" t="s">
        <v>555</v>
      </c>
      <c r="B93" s="2" t="s">
        <v>419</v>
      </c>
      <c r="C93" s="2" t="s">
        <v>420</v>
      </c>
      <c r="D93" s="2" t="s">
        <v>188</v>
      </c>
      <c r="E93" s="296" t="s">
        <v>188</v>
      </c>
      <c r="F93" s="297"/>
      <c r="G93" s="298"/>
      <c r="H93" s="284"/>
      <c r="I93" s="285"/>
      <c r="J93" s="284"/>
      <c r="K93" s="284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  <c r="IW93" s="287"/>
    </row>
    <row r="94" customFormat="false" ht="12.75" hidden="false" customHeight="false" outlineLevel="2" collapsed="false">
      <c r="A94" s="2" t="str">
        <f aca="false">B94&amp;C94&amp;D94</f>
        <v>O&amp;M Mobilization BudgetOperating ExpensesTraining</v>
      </c>
      <c r="B94" s="2" t="s">
        <v>419</v>
      </c>
      <c r="C94" s="2" t="s">
        <v>420</v>
      </c>
      <c r="D94" s="2" t="s">
        <v>188</v>
      </c>
      <c r="E94" s="288" t="s">
        <v>556</v>
      </c>
      <c r="F94" s="76" t="s">
        <v>557</v>
      </c>
      <c r="G94" s="76"/>
      <c r="H94" s="302" t="n">
        <f aca="false">Training!I55*1000</f>
        <v>230305</v>
      </c>
      <c r="I94" s="290" t="n">
        <v>1</v>
      </c>
      <c r="J94" s="291" t="n">
        <f aca="false">I94*H94</f>
        <v>230305</v>
      </c>
      <c r="K94" s="291" t="n">
        <f aca="false">H94-J94</f>
        <v>0</v>
      </c>
      <c r="M94" s="2"/>
      <c r="N94" s="2"/>
    </row>
    <row r="95" customFormat="false" ht="12.75" hidden="true" customHeight="false" outlineLevel="2" collapsed="false">
      <c r="A95" s="2" t="str">
        <f aca="false">B95&amp;C95&amp;D95</f>
        <v>O&amp;M Mobilization BudgetOperating ExpensesTraining</v>
      </c>
      <c r="B95" s="2" t="s">
        <v>419</v>
      </c>
      <c r="C95" s="2" t="s">
        <v>420</v>
      </c>
      <c r="D95" s="2" t="s">
        <v>188</v>
      </c>
      <c r="E95" s="288" t="s">
        <v>558</v>
      </c>
      <c r="F95" s="76"/>
      <c r="G95" s="76"/>
      <c r="H95" s="289"/>
      <c r="I95" s="290" t="n">
        <v>0</v>
      </c>
      <c r="J95" s="291" t="n">
        <f aca="false">I95*H95</f>
        <v>0</v>
      </c>
      <c r="K95" s="291" t="n">
        <f aca="false">H95-J95</f>
        <v>0</v>
      </c>
      <c r="M95" s="2"/>
      <c r="N95" s="2"/>
    </row>
    <row r="96" customFormat="false" ht="12.75" hidden="true" customHeight="false" outlineLevel="2" collapsed="false">
      <c r="A96" s="2" t="str">
        <f aca="false">B96&amp;C96&amp;D96</f>
        <v>O&amp;M Mobilization BudgetOperating ExpensesTraining</v>
      </c>
      <c r="B96" s="2" t="s">
        <v>419</v>
      </c>
      <c r="C96" s="2" t="s">
        <v>420</v>
      </c>
      <c r="D96" s="2" t="s">
        <v>188</v>
      </c>
      <c r="E96" s="288" t="s">
        <v>559</v>
      </c>
      <c r="F96" s="76"/>
      <c r="G96" s="76"/>
      <c r="H96" s="289"/>
      <c r="I96" s="290" t="n">
        <v>0</v>
      </c>
      <c r="J96" s="291" t="n">
        <f aca="false">I96*H96</f>
        <v>0</v>
      </c>
      <c r="K96" s="291" t="n">
        <f aca="false">H96-J96</f>
        <v>0</v>
      </c>
      <c r="M96" s="2"/>
      <c r="N96" s="2"/>
    </row>
    <row r="97" customFormat="false" ht="12.75" hidden="true" customHeight="false" outlineLevel="2" collapsed="false">
      <c r="A97" s="2" t="str">
        <f aca="false">B97&amp;C97&amp;D97</f>
        <v>O&amp;M Mobilization BudgetOperating ExpensesTraining</v>
      </c>
      <c r="B97" s="2" t="s">
        <v>419</v>
      </c>
      <c r="C97" s="2" t="s">
        <v>420</v>
      </c>
      <c r="D97" s="2" t="s">
        <v>188</v>
      </c>
      <c r="E97" s="288" t="s">
        <v>560</v>
      </c>
      <c r="F97" s="76"/>
      <c r="G97" s="76"/>
      <c r="H97" s="289"/>
      <c r="I97" s="290" t="n">
        <v>0</v>
      </c>
      <c r="J97" s="291" t="n">
        <f aca="false">I97*H97</f>
        <v>0</v>
      </c>
      <c r="K97" s="291" t="n">
        <f aca="false">H97-J97</f>
        <v>0</v>
      </c>
      <c r="M97" s="2"/>
      <c r="N97" s="2"/>
    </row>
    <row r="98" customFormat="false" ht="12.75" hidden="true" customHeight="false" outlineLevel="2" collapsed="false">
      <c r="A98" s="2" t="str">
        <f aca="false">B98&amp;C98&amp;D98</f>
        <v>O&amp;M Mobilization BudgetOperating ExpensesTraining</v>
      </c>
      <c r="B98" s="2" t="s">
        <v>419</v>
      </c>
      <c r="C98" s="2" t="s">
        <v>420</v>
      </c>
      <c r="D98" s="2" t="s">
        <v>188</v>
      </c>
      <c r="E98" s="288" t="s">
        <v>561</v>
      </c>
      <c r="F98" s="76"/>
      <c r="G98" s="76"/>
      <c r="H98" s="289"/>
      <c r="I98" s="290" t="n">
        <v>0</v>
      </c>
      <c r="J98" s="291" t="n">
        <f aca="false">I98*H98</f>
        <v>0</v>
      </c>
      <c r="K98" s="291" t="n">
        <f aca="false">H98-J98</f>
        <v>0</v>
      </c>
      <c r="M98" s="2"/>
      <c r="N98" s="2"/>
    </row>
    <row r="99" customFormat="false" ht="12.75" hidden="true" customHeight="false" outlineLevel="2" collapsed="false">
      <c r="A99" s="2" t="str">
        <f aca="false">B99&amp;C99&amp;D99</f>
        <v>O&amp;M Mobilization BudgetOperating ExpensesTraining</v>
      </c>
      <c r="B99" s="2" t="s">
        <v>419</v>
      </c>
      <c r="C99" s="2" t="s">
        <v>420</v>
      </c>
      <c r="D99" s="2" t="s">
        <v>188</v>
      </c>
      <c r="E99" s="288" t="s">
        <v>562</v>
      </c>
      <c r="F99" s="76"/>
      <c r="G99" s="76"/>
      <c r="H99" s="289"/>
      <c r="I99" s="290" t="n">
        <v>0</v>
      </c>
      <c r="J99" s="291" t="n">
        <f aca="false">I99*H99</f>
        <v>0</v>
      </c>
      <c r="K99" s="291" t="n">
        <f aca="false">H99-J99</f>
        <v>0</v>
      </c>
      <c r="M99" s="2"/>
      <c r="N99" s="2"/>
    </row>
    <row r="100" customFormat="false" ht="12.75" hidden="true" customHeight="false" outlineLevel="2" collapsed="false">
      <c r="A100" s="2" t="str">
        <f aca="false">B100&amp;C100&amp;D100</f>
        <v>O&amp;M Mobilization BudgetOperating ExpensesTraining</v>
      </c>
      <c r="B100" s="2" t="s">
        <v>419</v>
      </c>
      <c r="C100" s="2" t="s">
        <v>420</v>
      </c>
      <c r="D100" s="2" t="s">
        <v>188</v>
      </c>
      <c r="E100" s="288" t="s">
        <v>563</v>
      </c>
      <c r="F100" s="76"/>
      <c r="G100" s="76"/>
      <c r="H100" s="289"/>
      <c r="I100" s="290" t="n">
        <v>0</v>
      </c>
      <c r="J100" s="291" t="n">
        <f aca="false">I100*H100</f>
        <v>0</v>
      </c>
      <c r="K100" s="291" t="n">
        <f aca="false">H100-J100</f>
        <v>0</v>
      </c>
      <c r="M100" s="2"/>
      <c r="N100" s="2"/>
    </row>
    <row r="101" customFormat="false" ht="12.75" hidden="true" customHeight="false" outlineLevel="2" collapsed="false">
      <c r="A101" s="2" t="str">
        <f aca="false">B101&amp;C101&amp;D101</f>
        <v>O&amp;M Mobilization BudgetOperating ExpensesTraining</v>
      </c>
      <c r="B101" s="2" t="s">
        <v>419</v>
      </c>
      <c r="C101" s="2" t="s">
        <v>420</v>
      </c>
      <c r="D101" s="2" t="s">
        <v>188</v>
      </c>
      <c r="E101" s="288" t="s">
        <v>564</v>
      </c>
      <c r="F101" s="76"/>
      <c r="G101" s="76"/>
      <c r="H101" s="289"/>
      <c r="I101" s="290" t="n">
        <v>0</v>
      </c>
      <c r="J101" s="291" t="n">
        <f aca="false">I101*H101</f>
        <v>0</v>
      </c>
      <c r="K101" s="291" t="n">
        <f aca="false">H101-J101</f>
        <v>0</v>
      </c>
      <c r="M101" s="2"/>
      <c r="N101" s="2"/>
    </row>
    <row r="102" customFormat="false" ht="12.75" hidden="true" customHeight="false" outlineLevel="2" collapsed="false">
      <c r="A102" s="2" t="str">
        <f aca="false">B102&amp;C102&amp;D102</f>
        <v>O&amp;M Mobilization BudgetOperating ExpensesTraining</v>
      </c>
      <c r="B102" s="2" t="s">
        <v>419</v>
      </c>
      <c r="C102" s="2" t="s">
        <v>420</v>
      </c>
      <c r="D102" s="2" t="s">
        <v>188</v>
      </c>
      <c r="E102" s="288" t="s">
        <v>565</v>
      </c>
      <c r="F102" s="76"/>
      <c r="G102" s="76"/>
      <c r="H102" s="289"/>
      <c r="I102" s="290" t="n">
        <v>0</v>
      </c>
      <c r="J102" s="291" t="n">
        <f aca="false">I102*H102</f>
        <v>0</v>
      </c>
      <c r="K102" s="291" t="n">
        <f aca="false">H102-J102</f>
        <v>0</v>
      </c>
      <c r="M102" s="2"/>
      <c r="N102" s="2"/>
    </row>
    <row r="103" customFormat="false" ht="12.75" hidden="true" customHeight="false" outlineLevel="2" collapsed="false">
      <c r="A103" s="2" t="str">
        <f aca="false">B103&amp;C103&amp;D103</f>
        <v>O&amp;M Mobilization BudgetOperating ExpensesTraining</v>
      </c>
      <c r="B103" s="2" t="s">
        <v>419</v>
      </c>
      <c r="C103" s="2" t="s">
        <v>420</v>
      </c>
      <c r="D103" s="2" t="s">
        <v>188</v>
      </c>
      <c r="E103" s="288" t="s">
        <v>566</v>
      </c>
      <c r="F103" s="76"/>
      <c r="G103" s="76"/>
      <c r="H103" s="289"/>
      <c r="I103" s="290" t="n">
        <v>0</v>
      </c>
      <c r="J103" s="291" t="n">
        <f aca="false">I103*H103</f>
        <v>0</v>
      </c>
      <c r="K103" s="291" t="n">
        <f aca="false">H103-J103</f>
        <v>0</v>
      </c>
      <c r="M103" s="2"/>
      <c r="N103" s="2"/>
    </row>
    <row r="104" customFormat="false" ht="12.75" hidden="true" customHeight="false" outlineLevel="2" collapsed="false">
      <c r="A104" s="2" t="str">
        <f aca="false">B104&amp;C104&amp;D104</f>
        <v>O&amp;M Mobilization BudgetOperating ExpensesTraining</v>
      </c>
      <c r="B104" s="2" t="s">
        <v>419</v>
      </c>
      <c r="C104" s="2" t="s">
        <v>420</v>
      </c>
      <c r="D104" s="2" t="s">
        <v>188</v>
      </c>
      <c r="E104" s="288" t="s">
        <v>567</v>
      </c>
      <c r="F104" s="76"/>
      <c r="G104" s="76"/>
      <c r="H104" s="289"/>
      <c r="I104" s="290" t="n">
        <v>0</v>
      </c>
      <c r="J104" s="291" t="n">
        <f aca="false">I104*H104</f>
        <v>0</v>
      </c>
      <c r="K104" s="291" t="n">
        <f aca="false">H104-J104</f>
        <v>0</v>
      </c>
      <c r="M104" s="2"/>
      <c r="N104" s="2"/>
    </row>
    <row r="105" customFormat="false" ht="12.75" hidden="true" customHeight="false" outlineLevel="2" collapsed="false">
      <c r="A105" s="2" t="str">
        <f aca="false">B105&amp;C105&amp;D105</f>
        <v>O&amp;M Mobilization BudgetOperating ExpensesTraining</v>
      </c>
      <c r="B105" s="2" t="s">
        <v>419</v>
      </c>
      <c r="C105" s="2" t="s">
        <v>420</v>
      </c>
      <c r="D105" s="2" t="s">
        <v>188</v>
      </c>
      <c r="E105" s="288" t="s">
        <v>568</v>
      </c>
      <c r="F105" s="76"/>
      <c r="G105" s="76"/>
      <c r="H105" s="289"/>
      <c r="I105" s="290" t="n">
        <v>0</v>
      </c>
      <c r="J105" s="291" t="n">
        <f aca="false">I105*H105</f>
        <v>0</v>
      </c>
      <c r="K105" s="291" t="n">
        <f aca="false">H105-J105</f>
        <v>0</v>
      </c>
      <c r="M105" s="2"/>
      <c r="N105" s="2"/>
    </row>
    <row r="106" customFormat="false" ht="13.5" hidden="true" customHeight="true" outlineLevel="2" collapsed="false">
      <c r="A106" s="2" t="str">
        <f aca="false">B106&amp;C106&amp;D106</f>
        <v>O&amp;M Mobilization BudgetOperating ExpensesTraining</v>
      </c>
      <c r="B106" s="2" t="s">
        <v>419</v>
      </c>
      <c r="C106" s="2" t="s">
        <v>420</v>
      </c>
      <c r="D106" s="2" t="s">
        <v>188</v>
      </c>
      <c r="E106" s="288" t="s">
        <v>569</v>
      </c>
      <c r="F106" s="76"/>
      <c r="G106" s="76"/>
      <c r="H106" s="289"/>
      <c r="I106" s="290" t="n">
        <v>0</v>
      </c>
      <c r="J106" s="291" t="n">
        <f aca="false">I106*H106</f>
        <v>0</v>
      </c>
      <c r="K106" s="291" t="n">
        <f aca="false">H106-J106</f>
        <v>0</v>
      </c>
      <c r="M106" s="2"/>
      <c r="N106" s="2"/>
    </row>
    <row r="107" customFormat="false" ht="12.75" hidden="true" customHeight="false" outlineLevel="2" collapsed="false">
      <c r="A107" s="2" t="str">
        <f aca="false">B107&amp;C107&amp;D107</f>
        <v>O&amp;M Mobilization BudgetOperating ExpensesTraining</v>
      </c>
      <c r="B107" s="2" t="s">
        <v>419</v>
      </c>
      <c r="C107" s="2" t="s">
        <v>420</v>
      </c>
      <c r="D107" s="2" t="s">
        <v>188</v>
      </c>
      <c r="E107" s="288" t="s">
        <v>570</v>
      </c>
      <c r="F107" s="76"/>
      <c r="G107" s="76"/>
      <c r="H107" s="289"/>
      <c r="I107" s="290" t="n">
        <v>0</v>
      </c>
      <c r="J107" s="291" t="n">
        <f aca="false">I107*H107</f>
        <v>0</v>
      </c>
      <c r="K107" s="291" t="n">
        <f aca="false">H107-J107</f>
        <v>0</v>
      </c>
      <c r="M107" s="2"/>
      <c r="N107" s="2"/>
    </row>
    <row r="108" customFormat="false" ht="12.75" hidden="false" customHeight="false" outlineLevel="2" collapsed="false">
      <c r="E108" s="288"/>
      <c r="F108" s="76"/>
      <c r="G108" s="76"/>
      <c r="H108" s="289"/>
      <c r="I108" s="290" t="n">
        <v>0</v>
      </c>
      <c r="J108" s="291" t="n">
        <f aca="false">I108*H108</f>
        <v>0</v>
      </c>
      <c r="K108" s="291" t="n">
        <f aca="false">H108-J108</f>
        <v>0</v>
      </c>
      <c r="M108" s="2"/>
      <c r="N108" s="2"/>
    </row>
    <row r="109" customFormat="false" ht="12.75" hidden="false" customHeight="false" outlineLevel="1" collapsed="false">
      <c r="A109" s="287" t="s">
        <v>571</v>
      </c>
      <c r="B109" s="287" t="s">
        <v>419</v>
      </c>
      <c r="C109" s="287" t="s">
        <v>420</v>
      </c>
      <c r="D109" s="287" t="s">
        <v>188</v>
      </c>
      <c r="E109" s="288" t="s">
        <v>572</v>
      </c>
      <c r="F109" s="76"/>
      <c r="G109" s="293" t="s">
        <v>439</v>
      </c>
      <c r="H109" s="294" t="n">
        <f aca="false">SUBTOTAL(9,H94:H107)</f>
        <v>230305</v>
      </c>
      <c r="I109" s="295"/>
      <c r="J109" s="294" t="n">
        <f aca="false">SUBTOTAL(9,J94:J107)</f>
        <v>230305</v>
      </c>
      <c r="K109" s="294" t="n">
        <f aca="false">SUBTOTAL(9,K94:K107)</f>
        <v>0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  <c r="IW109" s="287"/>
    </row>
    <row r="110" customFormat="false" ht="12.75" hidden="false" customHeight="false" outlineLevel="1" collapsed="false">
      <c r="A110" s="2" t="s">
        <v>573</v>
      </c>
      <c r="B110" s="2" t="s">
        <v>419</v>
      </c>
      <c r="C110" s="2" t="s">
        <v>420</v>
      </c>
      <c r="D110" s="2" t="s">
        <v>574</v>
      </c>
      <c r="E110" s="306" t="s">
        <v>574</v>
      </c>
      <c r="F110" s="307"/>
      <c r="G110" s="308"/>
      <c r="H110" s="284"/>
      <c r="I110" s="285"/>
      <c r="J110" s="284"/>
      <c r="K110" s="284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  <c r="IW110" s="287"/>
    </row>
    <row r="111" customFormat="false" ht="12.75" hidden="false" customHeight="false" outlineLevel="2" collapsed="false">
      <c r="A111" s="2" t="str">
        <f aca="false">B111&amp;C111&amp;D111</f>
        <v>O&amp;M Mobilization BudgetOperating ExpensesManuals/Operating Procedures</v>
      </c>
      <c r="B111" s="2" t="s">
        <v>419</v>
      </c>
      <c r="C111" s="2" t="s">
        <v>420</v>
      </c>
      <c r="D111" s="2" t="s">
        <v>574</v>
      </c>
      <c r="E111" s="288" t="s">
        <v>575</v>
      </c>
      <c r="F111" s="76" t="s">
        <v>576</v>
      </c>
      <c r="G111" s="76"/>
      <c r="H111" s="289" t="n">
        <v>2000</v>
      </c>
      <c r="I111" s="290" t="n">
        <v>1</v>
      </c>
      <c r="J111" s="291" t="n">
        <f aca="false">I111*H111</f>
        <v>2000</v>
      </c>
      <c r="K111" s="291" t="n">
        <f aca="false">H111-J111</f>
        <v>0</v>
      </c>
      <c r="M111" s="2"/>
      <c r="N111" s="2"/>
    </row>
    <row r="112" customFormat="false" ht="12.75" hidden="false" customHeight="false" outlineLevel="2" collapsed="false">
      <c r="A112" s="2" t="str">
        <f aca="false">B112&amp;C112&amp;D112</f>
        <v>O&amp;M Mobilization BudgetOperating ExpensesManuals/Operating Procedures</v>
      </c>
      <c r="B112" s="2" t="s">
        <v>419</v>
      </c>
      <c r="C112" s="2" t="s">
        <v>420</v>
      </c>
      <c r="D112" s="2" t="s">
        <v>574</v>
      </c>
      <c r="E112" s="288" t="s">
        <v>577</v>
      </c>
      <c r="F112" s="76" t="s">
        <v>578</v>
      </c>
      <c r="G112" s="76"/>
      <c r="H112" s="289" t="n">
        <v>32000</v>
      </c>
      <c r="I112" s="290" t="n">
        <v>1</v>
      </c>
      <c r="J112" s="291" t="n">
        <f aca="false">I112*H112</f>
        <v>32000</v>
      </c>
      <c r="K112" s="291" t="n">
        <f aca="false">H112-J112</f>
        <v>0</v>
      </c>
      <c r="M112" s="2"/>
      <c r="N112" s="2"/>
    </row>
    <row r="113" customFormat="false" ht="12.75" hidden="false" customHeight="false" outlineLevel="2" collapsed="false">
      <c r="E113" s="288" t="s">
        <v>579</v>
      </c>
      <c r="F113" s="76" t="s">
        <v>580</v>
      </c>
      <c r="G113" s="76"/>
      <c r="H113" s="289" t="n">
        <v>16000</v>
      </c>
      <c r="I113" s="290" t="n">
        <v>1</v>
      </c>
      <c r="J113" s="291" t="n">
        <f aca="false">I113*H113</f>
        <v>16000</v>
      </c>
      <c r="K113" s="291" t="n">
        <f aca="false">H113-J113</f>
        <v>0</v>
      </c>
      <c r="M113" s="2"/>
      <c r="N113" s="2"/>
    </row>
    <row r="114" customFormat="false" ht="12.75" hidden="false" customHeight="false" outlineLevel="2" collapsed="false">
      <c r="A114" s="2" t="str">
        <f aca="false">B114&amp;C114&amp;D114</f>
        <v>O&amp;M Mobilization BudgetOperating ExpensesManuals/Operating Procedures</v>
      </c>
      <c r="B114" s="2" t="s">
        <v>419</v>
      </c>
      <c r="C114" s="2" t="s">
        <v>420</v>
      </c>
      <c r="D114" s="2" t="s">
        <v>574</v>
      </c>
      <c r="E114" s="288" t="s">
        <v>581</v>
      </c>
      <c r="F114" s="76" t="s">
        <v>582</v>
      </c>
      <c r="G114" s="76"/>
      <c r="H114" s="289" t="n">
        <v>2000</v>
      </c>
      <c r="I114" s="290" t="n">
        <v>1</v>
      </c>
      <c r="J114" s="291" t="n">
        <f aca="false">I114*H114</f>
        <v>2000</v>
      </c>
      <c r="K114" s="291" t="n">
        <f aca="false">H114-J114</f>
        <v>0</v>
      </c>
      <c r="M114" s="2"/>
      <c r="N114" s="2"/>
    </row>
    <row r="115" customFormat="false" ht="12.75" hidden="false" customHeight="false" outlineLevel="2" collapsed="false">
      <c r="A115" s="2" t="str">
        <f aca="false">B115&amp;C115&amp;D115</f>
        <v>O&amp;M Mobilization BudgetOperating ExpensesManuals/Operating Procedures</v>
      </c>
      <c r="B115" s="2" t="s">
        <v>419</v>
      </c>
      <c r="C115" s="2" t="s">
        <v>420</v>
      </c>
      <c r="D115" s="2" t="s">
        <v>574</v>
      </c>
      <c r="E115" s="288" t="s">
        <v>583</v>
      </c>
      <c r="F115" s="76" t="s">
        <v>582</v>
      </c>
      <c r="G115" s="76"/>
      <c r="H115" s="289" t="n">
        <v>2000</v>
      </c>
      <c r="I115" s="290" t="n">
        <v>1</v>
      </c>
      <c r="J115" s="291" t="n">
        <f aca="false">I115*H115</f>
        <v>2000</v>
      </c>
      <c r="K115" s="291" t="n">
        <f aca="false">H115-J115</f>
        <v>0</v>
      </c>
      <c r="M115" s="2"/>
      <c r="N115" s="2"/>
    </row>
    <row r="116" customFormat="false" ht="12.75" hidden="false" customHeight="false" outlineLevel="2" collapsed="false">
      <c r="A116" s="2" t="str">
        <f aca="false">B116&amp;C116&amp;D116</f>
        <v>O&amp;M Mobilization BudgetOperating ExpensesManuals/Operating Procedures</v>
      </c>
      <c r="B116" s="2" t="s">
        <v>419</v>
      </c>
      <c r="C116" s="2" t="s">
        <v>420</v>
      </c>
      <c r="D116" s="2" t="s">
        <v>574</v>
      </c>
      <c r="E116" s="288" t="s">
        <v>584</v>
      </c>
      <c r="F116" s="76" t="s">
        <v>585</v>
      </c>
      <c r="G116" s="76"/>
      <c r="H116" s="289" t="n">
        <v>16000</v>
      </c>
      <c r="I116" s="290" t="n">
        <v>1</v>
      </c>
      <c r="J116" s="291" t="n">
        <f aca="false">I116*H116</f>
        <v>16000</v>
      </c>
      <c r="K116" s="291" t="n">
        <f aca="false">H116-J116</f>
        <v>0</v>
      </c>
      <c r="M116" s="2"/>
      <c r="N116" s="2"/>
    </row>
    <row r="117" customFormat="false" ht="12.75" hidden="false" customHeight="false" outlineLevel="2" collapsed="false">
      <c r="A117" s="2" t="str">
        <f aca="false">B117&amp;C117&amp;D117</f>
        <v>O&amp;M Mobilization BudgetOperating ExpensesManuals/Operating Procedures</v>
      </c>
      <c r="B117" s="2" t="s">
        <v>419</v>
      </c>
      <c r="C117" s="2" t="s">
        <v>420</v>
      </c>
      <c r="D117" s="2" t="s">
        <v>574</v>
      </c>
      <c r="E117" s="288" t="s">
        <v>586</v>
      </c>
      <c r="F117" s="76" t="s">
        <v>582</v>
      </c>
      <c r="G117" s="76"/>
      <c r="H117" s="289" t="n">
        <v>2000</v>
      </c>
      <c r="I117" s="290" t="n">
        <v>1</v>
      </c>
      <c r="J117" s="291" t="n">
        <f aca="false">I117*H117</f>
        <v>2000</v>
      </c>
      <c r="K117" s="291" t="n">
        <f aca="false">H117-J117</f>
        <v>0</v>
      </c>
      <c r="M117" s="2"/>
      <c r="N117" s="2"/>
    </row>
    <row r="118" customFormat="false" ht="12.75" hidden="false" customHeight="false" outlineLevel="2" collapsed="false">
      <c r="A118" s="2" t="str">
        <f aca="false">B118&amp;C118&amp;D118</f>
        <v>O&amp;M Mobilization BudgetOperating ExpensesManuals/Operating Procedures</v>
      </c>
      <c r="B118" s="2" t="s">
        <v>419</v>
      </c>
      <c r="C118" s="2" t="s">
        <v>420</v>
      </c>
      <c r="D118" s="2" t="s">
        <v>574</v>
      </c>
      <c r="E118" s="288" t="s">
        <v>587</v>
      </c>
      <c r="F118" s="76" t="s">
        <v>588</v>
      </c>
      <c r="G118" s="76"/>
      <c r="H118" s="289" t="n">
        <v>8000</v>
      </c>
      <c r="I118" s="290" t="n">
        <v>1</v>
      </c>
      <c r="J118" s="291" t="n">
        <f aca="false">I118*H118</f>
        <v>8000</v>
      </c>
      <c r="K118" s="291" t="n">
        <f aca="false">H118-J118</f>
        <v>0</v>
      </c>
      <c r="M118" s="2"/>
      <c r="N118" s="2"/>
    </row>
    <row r="119" customFormat="false" ht="12.75" hidden="false" customHeight="false" outlineLevel="2" collapsed="false">
      <c r="A119" s="2" t="str">
        <f aca="false">B119&amp;C119&amp;D119</f>
        <v>O&amp;M Mobilization BudgetOperating ExpensesManuals/Operating Procedures</v>
      </c>
      <c r="B119" s="2" t="s">
        <v>419</v>
      </c>
      <c r="C119" s="2" t="s">
        <v>420</v>
      </c>
      <c r="D119" s="2" t="s">
        <v>574</v>
      </c>
      <c r="E119" s="288" t="s">
        <v>589</v>
      </c>
      <c r="F119" s="76" t="s">
        <v>590</v>
      </c>
      <c r="G119" s="76"/>
      <c r="H119" s="289" t="n">
        <v>4000</v>
      </c>
      <c r="I119" s="290" t="n">
        <v>1</v>
      </c>
      <c r="J119" s="291" t="n">
        <f aca="false">I119*H119</f>
        <v>4000</v>
      </c>
      <c r="K119" s="291" t="n">
        <f aca="false">H119-J119</f>
        <v>0</v>
      </c>
      <c r="M119" s="2"/>
      <c r="N119" s="2"/>
    </row>
    <row r="120" customFormat="false" ht="12.75" hidden="false" customHeight="false" outlineLevel="2" collapsed="false">
      <c r="A120" s="2" t="str">
        <f aca="false">B120&amp;C120&amp;D120</f>
        <v>O&amp;M Mobilization BudgetOperating ExpensesManuals/Operating Procedures</v>
      </c>
      <c r="B120" s="2" t="s">
        <v>419</v>
      </c>
      <c r="C120" s="2" t="s">
        <v>420</v>
      </c>
      <c r="D120" s="2" t="s">
        <v>574</v>
      </c>
      <c r="E120" s="288" t="s">
        <v>591</v>
      </c>
      <c r="F120" s="76" t="s">
        <v>590</v>
      </c>
      <c r="G120" s="76"/>
      <c r="H120" s="289" t="n">
        <v>4000</v>
      </c>
      <c r="I120" s="290" t="n">
        <v>1</v>
      </c>
      <c r="J120" s="291" t="n">
        <f aca="false">I120*H120</f>
        <v>4000</v>
      </c>
      <c r="K120" s="291" t="n">
        <f aca="false">H120-J120</f>
        <v>0</v>
      </c>
      <c r="M120" s="2"/>
      <c r="N120" s="2"/>
    </row>
    <row r="121" customFormat="false" ht="12.75" hidden="false" customHeight="false" outlineLevel="2" collapsed="false">
      <c r="A121" s="2" t="str">
        <f aca="false">B121&amp;C121&amp;D121</f>
        <v>O&amp;M Mobilization BudgetOperating ExpensesManuals/Operating Procedures</v>
      </c>
      <c r="B121" s="2" t="s">
        <v>419</v>
      </c>
      <c r="C121" s="2" t="s">
        <v>420</v>
      </c>
      <c r="D121" s="2" t="s">
        <v>574</v>
      </c>
      <c r="E121" s="288" t="s">
        <v>592</v>
      </c>
      <c r="F121" s="76" t="s">
        <v>582</v>
      </c>
      <c r="G121" s="76"/>
      <c r="H121" s="289" t="n">
        <v>2000</v>
      </c>
      <c r="I121" s="290" t="n">
        <v>1</v>
      </c>
      <c r="J121" s="291" t="n">
        <f aca="false">I121*H121</f>
        <v>2000</v>
      </c>
      <c r="K121" s="291" t="n">
        <f aca="false">H121-J121</f>
        <v>0</v>
      </c>
      <c r="M121" s="2"/>
      <c r="N121" s="2"/>
    </row>
    <row r="122" customFormat="false" ht="12.75" hidden="false" customHeight="false" outlineLevel="2" collapsed="false">
      <c r="A122" s="2" t="str">
        <f aca="false">B122&amp;C122&amp;D122</f>
        <v>O&amp;M Mobilization BudgetOperating ExpensesManuals/Operating Procedures</v>
      </c>
      <c r="B122" s="2" t="s">
        <v>419</v>
      </c>
      <c r="C122" s="2" t="s">
        <v>420</v>
      </c>
      <c r="D122" s="2" t="s">
        <v>574</v>
      </c>
      <c r="E122" s="288" t="s">
        <v>593</v>
      </c>
      <c r="F122" s="76" t="s">
        <v>582</v>
      </c>
      <c r="G122" s="76"/>
      <c r="H122" s="289" t="n">
        <v>2000</v>
      </c>
      <c r="I122" s="290" t="n">
        <v>1</v>
      </c>
      <c r="J122" s="291" t="n">
        <f aca="false">I122*H122</f>
        <v>2000</v>
      </c>
      <c r="K122" s="291" t="n">
        <f aca="false">H122-J122</f>
        <v>0</v>
      </c>
      <c r="M122" s="2"/>
      <c r="N122" s="2"/>
    </row>
    <row r="123" customFormat="false" ht="12.75" hidden="false" customHeight="false" outlineLevel="2" collapsed="false">
      <c r="E123" s="288" t="s">
        <v>500</v>
      </c>
      <c r="F123" s="76" t="s">
        <v>590</v>
      </c>
      <c r="G123" s="76"/>
      <c r="H123" s="289" t="n">
        <v>4000</v>
      </c>
      <c r="I123" s="290" t="n">
        <v>1</v>
      </c>
      <c r="J123" s="291" t="n">
        <f aca="false">I123*H123</f>
        <v>4000</v>
      </c>
      <c r="K123" s="291" t="n">
        <f aca="false">H123-J123</f>
        <v>0</v>
      </c>
      <c r="M123" s="2"/>
      <c r="N123" s="2"/>
    </row>
    <row r="124" customFormat="false" ht="12.75" hidden="false" customHeight="false" outlineLevel="2" collapsed="false">
      <c r="E124" s="288" t="s">
        <v>239</v>
      </c>
      <c r="F124" s="76" t="s">
        <v>590</v>
      </c>
      <c r="G124" s="76"/>
      <c r="H124" s="289" t="n">
        <v>4000</v>
      </c>
      <c r="I124" s="290" t="n">
        <v>1</v>
      </c>
      <c r="J124" s="291" t="n">
        <f aca="false">I124*H124</f>
        <v>4000</v>
      </c>
      <c r="K124" s="291" t="n">
        <f aca="false">H124-J124</f>
        <v>0</v>
      </c>
      <c r="M124" s="2"/>
      <c r="N124" s="2"/>
    </row>
    <row r="125" customFormat="false" ht="12.75" hidden="false" customHeight="false" outlineLevel="2" collapsed="false">
      <c r="A125" s="2" t="str">
        <f aca="false">B125&amp;C125&amp;D125</f>
        <v>O&amp;M Mobilization BudgetOperating ExpensesManuals/Operating Procedures</v>
      </c>
      <c r="B125" s="2" t="s">
        <v>419</v>
      </c>
      <c r="C125" s="2" t="s">
        <v>420</v>
      </c>
      <c r="D125" s="2" t="s">
        <v>574</v>
      </c>
      <c r="E125" s="288" t="s">
        <v>594</v>
      </c>
      <c r="F125" s="76" t="s">
        <v>595</v>
      </c>
      <c r="G125" s="76"/>
      <c r="H125" s="289" t="n">
        <v>25000</v>
      </c>
      <c r="I125" s="290" t="n">
        <v>1</v>
      </c>
      <c r="J125" s="291" t="n">
        <f aca="false">I125*H125</f>
        <v>25000</v>
      </c>
      <c r="K125" s="291" t="n">
        <f aca="false">H125-J125</f>
        <v>0</v>
      </c>
      <c r="M125" s="2"/>
      <c r="N125" s="2"/>
    </row>
    <row r="126" customFormat="false" ht="12.75" hidden="false" customHeight="false" outlineLevel="2" collapsed="false">
      <c r="A126" s="2" t="str">
        <f aca="false">B126&amp;C126&amp;D126</f>
        <v>O&amp;M Mobilization BudgetOperating ExpensesManuals/Operating Procedures</v>
      </c>
      <c r="B126" s="2" t="s">
        <v>419</v>
      </c>
      <c r="C126" s="2" t="s">
        <v>420</v>
      </c>
      <c r="D126" s="2" t="s">
        <v>574</v>
      </c>
      <c r="E126" s="288" t="s">
        <v>596</v>
      </c>
      <c r="F126" s="76"/>
      <c r="G126" s="76"/>
      <c r="H126" s="289" t="n">
        <v>10000</v>
      </c>
      <c r="I126" s="290" t="n">
        <v>1</v>
      </c>
      <c r="J126" s="291" t="n">
        <f aca="false">I126*H126</f>
        <v>10000</v>
      </c>
      <c r="K126" s="291" t="n">
        <f aca="false">H126-J126</f>
        <v>0</v>
      </c>
      <c r="M126" s="2"/>
      <c r="N126" s="2"/>
    </row>
    <row r="127" customFormat="false" ht="12.75" hidden="false" customHeight="false" outlineLevel="2" collapsed="false">
      <c r="E127" s="288" t="s">
        <v>597</v>
      </c>
      <c r="F127" s="76" t="s">
        <v>598</v>
      </c>
      <c r="G127" s="76"/>
      <c r="H127" s="289" t="n">
        <v>500</v>
      </c>
      <c r="I127" s="290" t="n">
        <v>1</v>
      </c>
      <c r="J127" s="291" t="n">
        <f aca="false">I127*H127</f>
        <v>500</v>
      </c>
      <c r="K127" s="291" t="n">
        <f aca="false">H127-J127</f>
        <v>0</v>
      </c>
      <c r="M127" s="2"/>
      <c r="N127" s="2"/>
    </row>
    <row r="128" customFormat="false" ht="12.75" hidden="false" customHeight="false" outlineLevel="2" collapsed="false">
      <c r="A128" s="2" t="str">
        <f aca="false">B128&amp;C128&amp;D128</f>
        <v>O&amp;M Mobilization BudgetOperating ExpensesManuals/Operating Procedures</v>
      </c>
      <c r="B128" s="2" t="s">
        <v>419</v>
      </c>
      <c r="C128" s="2" t="s">
        <v>420</v>
      </c>
      <c r="D128" s="2" t="s">
        <v>574</v>
      </c>
      <c r="E128" s="288"/>
      <c r="F128" s="76"/>
      <c r="G128" s="76"/>
      <c r="H128" s="291"/>
      <c r="I128" s="305"/>
      <c r="J128" s="291"/>
      <c r="K128" s="291"/>
      <c r="M128" s="2"/>
      <c r="N128" s="2"/>
    </row>
    <row r="129" customFormat="false" ht="12.75" hidden="false" customHeight="false" outlineLevel="1" collapsed="false">
      <c r="A129" s="287" t="s">
        <v>599</v>
      </c>
      <c r="B129" s="287" t="s">
        <v>419</v>
      </c>
      <c r="C129" s="287" t="s">
        <v>420</v>
      </c>
      <c r="D129" s="287" t="s">
        <v>574</v>
      </c>
      <c r="E129" s="288" t="s">
        <v>572</v>
      </c>
      <c r="F129" s="76"/>
      <c r="G129" s="293" t="s">
        <v>439</v>
      </c>
      <c r="H129" s="294" t="n">
        <f aca="false">SUBTOTAL(9,H111:H128)</f>
        <v>135500</v>
      </c>
      <c r="I129" s="295"/>
      <c r="J129" s="294" t="n">
        <f aca="false">SUBTOTAL(9,J111:J128)</f>
        <v>135500</v>
      </c>
      <c r="K129" s="294" t="n">
        <f aca="false">SUBTOTAL(9,K111:K128)</f>
        <v>0</v>
      </c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  <c r="IW129" s="287"/>
    </row>
    <row r="130" customFormat="false" ht="12.75" hidden="false" customHeight="false" outlineLevel="1" collapsed="false">
      <c r="A130" s="2" t="s">
        <v>600</v>
      </c>
      <c r="B130" s="2" t="s">
        <v>419</v>
      </c>
      <c r="C130" s="2" t="s">
        <v>420</v>
      </c>
      <c r="D130" s="2" t="s">
        <v>190</v>
      </c>
      <c r="E130" s="306" t="s">
        <v>190</v>
      </c>
      <c r="F130" s="307"/>
      <c r="G130" s="308"/>
      <c r="H130" s="284"/>
      <c r="I130" s="285"/>
      <c r="J130" s="284"/>
      <c r="K130" s="284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  <c r="IW130" s="287"/>
    </row>
    <row r="131" customFormat="false" ht="12.75" hidden="false" customHeight="false" outlineLevel="2" collapsed="false">
      <c r="A131" s="2" t="str">
        <f aca="false">B131&amp;C131&amp;D131</f>
        <v>O&amp;M Mobilization BudgetOperating ExpensesPermits</v>
      </c>
      <c r="B131" s="2" t="s">
        <v>419</v>
      </c>
      <c r="C131" s="2" t="s">
        <v>420</v>
      </c>
      <c r="D131" s="2" t="s">
        <v>190</v>
      </c>
      <c r="E131" s="288"/>
      <c r="F131" s="76"/>
      <c r="G131" s="76"/>
      <c r="H131" s="289" t="n">
        <v>0</v>
      </c>
      <c r="I131" s="290" t="n">
        <v>1</v>
      </c>
      <c r="J131" s="291" t="n">
        <f aca="false">I131*H131</f>
        <v>0</v>
      </c>
      <c r="K131" s="291" t="n">
        <f aca="false">H131-J131</f>
        <v>0</v>
      </c>
      <c r="M131" s="2"/>
      <c r="N131" s="2"/>
    </row>
    <row r="132" customFormat="false" ht="12.75" hidden="false" customHeight="false" outlineLevel="1" collapsed="false">
      <c r="A132" s="287" t="s">
        <v>601</v>
      </c>
      <c r="B132" s="287" t="s">
        <v>419</v>
      </c>
      <c r="C132" s="287" t="s">
        <v>420</v>
      </c>
      <c r="D132" s="287" t="s">
        <v>190</v>
      </c>
      <c r="E132" s="288"/>
      <c r="F132" s="76"/>
      <c r="G132" s="293" t="s">
        <v>439</v>
      </c>
      <c r="H132" s="294" t="n">
        <f aca="false">SUBTOTAL(9,H131)</f>
        <v>0</v>
      </c>
      <c r="I132" s="295"/>
      <c r="J132" s="294" t="n">
        <f aca="false">SUBTOTAL(9,J131)</f>
        <v>0</v>
      </c>
      <c r="K132" s="294" t="n">
        <f aca="false">SUBTOTAL(9,K131)</f>
        <v>0</v>
      </c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  <c r="IW132" s="287"/>
    </row>
    <row r="133" customFormat="false" ht="12.75" hidden="false" customHeight="false" outlineLevel="1" collapsed="false">
      <c r="A133" s="2" t="s">
        <v>602</v>
      </c>
      <c r="B133" s="2" t="s">
        <v>419</v>
      </c>
      <c r="C133" s="2" t="s">
        <v>420</v>
      </c>
      <c r="D133" s="2" t="s">
        <v>191</v>
      </c>
      <c r="E133" s="306" t="s">
        <v>603</v>
      </c>
      <c r="F133" s="307"/>
      <c r="G133" s="308"/>
      <c r="H133" s="284"/>
      <c r="I133" s="285"/>
      <c r="J133" s="284"/>
      <c r="K133" s="284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  <c r="DS133" s="287"/>
      <c r="DT133" s="287"/>
      <c r="DU133" s="287"/>
      <c r="DV133" s="287"/>
      <c r="DW133" s="287"/>
      <c r="DX133" s="287"/>
      <c r="DY133" s="287"/>
      <c r="DZ133" s="287"/>
      <c r="EA133" s="287"/>
      <c r="EB133" s="287"/>
      <c r="EC133" s="287"/>
      <c r="ED133" s="287"/>
      <c r="EE133" s="287"/>
      <c r="EF133" s="287"/>
      <c r="EG133" s="287"/>
      <c r="EH133" s="287"/>
      <c r="EI133" s="287"/>
      <c r="EJ133" s="287"/>
      <c r="EK133" s="287"/>
      <c r="EL133" s="287"/>
      <c r="EM133" s="287"/>
      <c r="EN133" s="287"/>
      <c r="EO133" s="287"/>
      <c r="EP133" s="287"/>
      <c r="EQ133" s="287"/>
      <c r="ER133" s="287"/>
      <c r="ES133" s="287"/>
      <c r="ET133" s="287"/>
      <c r="EU133" s="287"/>
      <c r="EV133" s="287"/>
      <c r="EW133" s="287"/>
      <c r="EX133" s="287"/>
      <c r="EY133" s="287"/>
      <c r="EZ133" s="287"/>
      <c r="FA133" s="287"/>
      <c r="FB133" s="287"/>
      <c r="FC133" s="287"/>
      <c r="FD133" s="287"/>
      <c r="FE133" s="287"/>
      <c r="FF133" s="287"/>
      <c r="FG133" s="287"/>
      <c r="FH133" s="287"/>
      <c r="FI133" s="287"/>
      <c r="FJ133" s="287"/>
      <c r="FK133" s="287"/>
      <c r="FL133" s="287"/>
      <c r="FM133" s="287"/>
      <c r="FN133" s="287"/>
      <c r="FO133" s="287"/>
      <c r="FP133" s="287"/>
      <c r="FQ133" s="287"/>
      <c r="FR133" s="287"/>
      <c r="FS133" s="287"/>
      <c r="FT133" s="287"/>
      <c r="FU133" s="287"/>
      <c r="FV133" s="287"/>
      <c r="FW133" s="287"/>
      <c r="FX133" s="287"/>
      <c r="FY133" s="287"/>
      <c r="FZ133" s="287"/>
      <c r="GA133" s="287"/>
      <c r="GB133" s="287"/>
      <c r="GC133" s="287"/>
      <c r="GD133" s="287"/>
      <c r="GE133" s="287"/>
      <c r="GF133" s="287"/>
      <c r="GG133" s="287"/>
      <c r="GH133" s="287"/>
      <c r="GI133" s="287"/>
      <c r="GJ133" s="287"/>
      <c r="GK133" s="287"/>
      <c r="GL133" s="287"/>
      <c r="GM133" s="287"/>
      <c r="GN133" s="287"/>
      <c r="GO133" s="287"/>
      <c r="GP133" s="287"/>
      <c r="GQ133" s="287"/>
      <c r="GR133" s="287"/>
      <c r="GS133" s="287"/>
      <c r="GT133" s="287"/>
      <c r="GU133" s="287"/>
      <c r="GV133" s="287"/>
      <c r="GW133" s="287"/>
      <c r="GX133" s="287"/>
      <c r="GY133" s="287"/>
      <c r="GZ133" s="287"/>
      <c r="HA133" s="287"/>
      <c r="HB133" s="287"/>
      <c r="HC133" s="287"/>
      <c r="HD133" s="287"/>
      <c r="HE133" s="287"/>
      <c r="HF133" s="287"/>
      <c r="HG133" s="287"/>
      <c r="HH133" s="287"/>
      <c r="HI133" s="287"/>
      <c r="HJ133" s="287"/>
      <c r="HK133" s="287"/>
      <c r="HL133" s="287"/>
      <c r="HM133" s="287"/>
      <c r="HN133" s="287"/>
      <c r="HO133" s="287"/>
      <c r="HP133" s="287"/>
      <c r="HQ133" s="287"/>
      <c r="HR133" s="287"/>
      <c r="HS133" s="287"/>
      <c r="HT133" s="287"/>
      <c r="HU133" s="287"/>
      <c r="HV133" s="287"/>
      <c r="HW133" s="287"/>
      <c r="HX133" s="287"/>
      <c r="HY133" s="287"/>
      <c r="HZ133" s="287"/>
      <c r="IA133" s="287"/>
      <c r="IB133" s="287"/>
      <c r="IC133" s="287"/>
      <c r="ID133" s="287"/>
      <c r="IE133" s="287"/>
      <c r="IF133" s="287"/>
      <c r="IG133" s="287"/>
      <c r="IH133" s="287"/>
      <c r="II133" s="287"/>
      <c r="IJ133" s="287"/>
      <c r="IK133" s="287"/>
      <c r="IL133" s="287"/>
      <c r="IM133" s="287"/>
      <c r="IN133" s="287"/>
      <c r="IO133" s="287"/>
      <c r="IP133" s="287"/>
      <c r="IQ133" s="287"/>
      <c r="IR133" s="287"/>
      <c r="IS133" s="287"/>
      <c r="IT133" s="287"/>
      <c r="IU133" s="287"/>
      <c r="IV133" s="287"/>
      <c r="IW133" s="287"/>
    </row>
    <row r="134" customFormat="false" ht="12.75" hidden="false" customHeight="false" outlineLevel="2" collapsed="false">
      <c r="A134" s="2" t="str">
        <f aca="false">B134&amp;C134&amp;D134</f>
        <v>O&amp;M Mobilization BudgetOperating ExpensesInsurance</v>
      </c>
      <c r="B134" s="2" t="s">
        <v>419</v>
      </c>
      <c r="C134" s="2" t="s">
        <v>420</v>
      </c>
      <c r="D134" s="2" t="s">
        <v>191</v>
      </c>
      <c r="E134" s="288"/>
      <c r="F134" s="76"/>
      <c r="G134" s="76"/>
      <c r="H134" s="289" t="n">
        <v>0</v>
      </c>
      <c r="I134" s="290" t="n">
        <v>1</v>
      </c>
      <c r="J134" s="291" t="n">
        <f aca="false">I134*H134</f>
        <v>0</v>
      </c>
      <c r="K134" s="291" t="n">
        <f aca="false">H134-J134</f>
        <v>0</v>
      </c>
      <c r="M134" s="2"/>
      <c r="N134" s="2"/>
    </row>
    <row r="135" customFormat="false" ht="12.75" hidden="false" customHeight="false" outlineLevel="2" collapsed="false">
      <c r="A135" s="2" t="str">
        <f aca="false">B135&amp;C135&amp;D135</f>
        <v>O&amp;M Mobilization BudgetOperating ExpensesInsurance</v>
      </c>
      <c r="B135" s="2" t="s">
        <v>419</v>
      </c>
      <c r="C135" s="2" t="s">
        <v>420</v>
      </c>
      <c r="D135" s="2" t="s">
        <v>191</v>
      </c>
      <c r="E135" s="288"/>
      <c r="F135" s="76"/>
      <c r="G135" s="76"/>
      <c r="H135" s="291"/>
      <c r="I135" s="305"/>
      <c r="J135" s="291"/>
      <c r="K135" s="291"/>
      <c r="M135" s="2"/>
      <c r="N135" s="2"/>
    </row>
    <row r="136" customFormat="false" ht="12.75" hidden="false" customHeight="false" outlineLevel="1" collapsed="false">
      <c r="A136" s="287" t="s">
        <v>604</v>
      </c>
      <c r="B136" s="287" t="s">
        <v>419</v>
      </c>
      <c r="C136" s="287" t="s">
        <v>420</v>
      </c>
      <c r="D136" s="287" t="s">
        <v>191</v>
      </c>
      <c r="E136" s="288"/>
      <c r="F136" s="76"/>
      <c r="G136" s="293" t="s">
        <v>439</v>
      </c>
      <c r="H136" s="294" t="n">
        <f aca="false">SUBTOTAL(9,H134:H135)</f>
        <v>0</v>
      </c>
      <c r="I136" s="295"/>
      <c r="J136" s="294" t="n">
        <f aca="false">SUBTOTAL(9,J134:J135)</f>
        <v>0</v>
      </c>
      <c r="K136" s="294" t="n">
        <f aca="false">SUBTOTAL(9,K134:K135)</f>
        <v>0</v>
      </c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  <c r="EG136" s="287"/>
      <c r="EH136" s="287"/>
      <c r="EI136" s="287"/>
      <c r="EJ136" s="287"/>
      <c r="EK136" s="287"/>
      <c r="EL136" s="287"/>
      <c r="EM136" s="287"/>
      <c r="EN136" s="287"/>
      <c r="EO136" s="287"/>
      <c r="EP136" s="287"/>
      <c r="EQ136" s="287"/>
      <c r="ER136" s="287"/>
      <c r="ES136" s="287"/>
      <c r="ET136" s="287"/>
      <c r="EU136" s="287"/>
      <c r="EV136" s="287"/>
      <c r="EW136" s="287"/>
      <c r="EX136" s="287"/>
      <c r="EY136" s="287"/>
      <c r="EZ136" s="287"/>
      <c r="FA136" s="287"/>
      <c r="FB136" s="287"/>
      <c r="FC136" s="287"/>
      <c r="FD136" s="287"/>
      <c r="FE136" s="287"/>
      <c r="FF136" s="287"/>
      <c r="FG136" s="287"/>
      <c r="FH136" s="287"/>
      <c r="FI136" s="287"/>
      <c r="FJ136" s="287"/>
      <c r="FK136" s="287"/>
      <c r="FL136" s="287"/>
      <c r="FM136" s="287"/>
      <c r="FN136" s="287"/>
      <c r="FO136" s="287"/>
      <c r="FP136" s="287"/>
      <c r="FQ136" s="287"/>
      <c r="FR136" s="287"/>
      <c r="FS136" s="287"/>
      <c r="FT136" s="287"/>
      <c r="FU136" s="287"/>
      <c r="FV136" s="287"/>
      <c r="FW136" s="287"/>
      <c r="FX136" s="287"/>
      <c r="FY136" s="287"/>
      <c r="FZ136" s="287"/>
      <c r="GA136" s="287"/>
      <c r="GB136" s="287"/>
      <c r="GC136" s="287"/>
      <c r="GD136" s="287"/>
      <c r="GE136" s="287"/>
      <c r="GF136" s="287"/>
      <c r="GG136" s="287"/>
      <c r="GH136" s="287"/>
      <c r="GI136" s="287"/>
      <c r="GJ136" s="287"/>
      <c r="GK136" s="287"/>
      <c r="GL136" s="287"/>
      <c r="GM136" s="287"/>
      <c r="GN136" s="287"/>
      <c r="GO136" s="287"/>
      <c r="GP136" s="287"/>
      <c r="GQ136" s="287"/>
      <c r="GR136" s="287"/>
      <c r="GS136" s="287"/>
      <c r="GT136" s="287"/>
      <c r="GU136" s="287"/>
      <c r="GV136" s="287"/>
      <c r="GW136" s="287"/>
      <c r="GX136" s="287"/>
      <c r="GY136" s="287"/>
      <c r="GZ136" s="287"/>
      <c r="HA136" s="287"/>
      <c r="HB136" s="287"/>
      <c r="HC136" s="287"/>
      <c r="HD136" s="287"/>
      <c r="HE136" s="287"/>
      <c r="HF136" s="287"/>
      <c r="HG136" s="287"/>
      <c r="HH136" s="287"/>
      <c r="HI136" s="287"/>
      <c r="HJ136" s="287"/>
      <c r="HK136" s="287"/>
      <c r="HL136" s="287"/>
      <c r="HM136" s="287"/>
      <c r="HN136" s="287"/>
      <c r="HO136" s="287"/>
      <c r="HP136" s="287"/>
      <c r="HQ136" s="287"/>
      <c r="HR136" s="287"/>
      <c r="HS136" s="287"/>
      <c r="HT136" s="287"/>
      <c r="HU136" s="287"/>
      <c r="HV136" s="287"/>
      <c r="HW136" s="287"/>
      <c r="HX136" s="287"/>
      <c r="HY136" s="287"/>
      <c r="HZ136" s="287"/>
      <c r="IA136" s="287"/>
      <c r="IB136" s="287"/>
      <c r="IC136" s="287"/>
      <c r="ID136" s="287"/>
      <c r="IE136" s="287"/>
      <c r="IF136" s="287"/>
      <c r="IG136" s="287"/>
      <c r="IH136" s="287"/>
      <c r="II136" s="287"/>
      <c r="IJ136" s="287"/>
      <c r="IK136" s="287"/>
      <c r="IL136" s="287"/>
      <c r="IM136" s="287"/>
      <c r="IN136" s="287"/>
      <c r="IO136" s="287"/>
      <c r="IP136" s="287"/>
      <c r="IQ136" s="287"/>
      <c r="IR136" s="287"/>
      <c r="IS136" s="287"/>
      <c r="IT136" s="287"/>
      <c r="IU136" s="287"/>
      <c r="IV136" s="287"/>
      <c r="IW136" s="287"/>
    </row>
    <row r="137" customFormat="false" ht="12.75" hidden="false" customHeight="false" outlineLevel="1" collapsed="false">
      <c r="A137" s="287"/>
      <c r="B137" s="287"/>
      <c r="C137" s="287"/>
      <c r="D137" s="287"/>
      <c r="E137" s="306" t="s">
        <v>192</v>
      </c>
      <c r="F137" s="307"/>
      <c r="G137" s="308"/>
      <c r="H137" s="284"/>
      <c r="I137" s="285"/>
      <c r="J137" s="284"/>
      <c r="K137" s="284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  <c r="DS137" s="287"/>
      <c r="DT137" s="287"/>
      <c r="DU137" s="287"/>
      <c r="DV137" s="287"/>
      <c r="DW137" s="287"/>
      <c r="DX137" s="287"/>
      <c r="DY137" s="287"/>
      <c r="DZ137" s="287"/>
      <c r="EA137" s="287"/>
      <c r="EB137" s="287"/>
      <c r="EC137" s="287"/>
      <c r="ED137" s="287"/>
      <c r="EE137" s="287"/>
      <c r="EF137" s="287"/>
      <c r="EG137" s="287"/>
      <c r="EH137" s="287"/>
      <c r="EI137" s="287"/>
      <c r="EJ137" s="287"/>
      <c r="EK137" s="287"/>
      <c r="EL137" s="287"/>
      <c r="EM137" s="287"/>
      <c r="EN137" s="287"/>
      <c r="EO137" s="287"/>
      <c r="EP137" s="287"/>
      <c r="EQ137" s="287"/>
      <c r="ER137" s="287"/>
      <c r="ES137" s="287"/>
      <c r="ET137" s="287"/>
      <c r="EU137" s="287"/>
      <c r="EV137" s="287"/>
      <c r="EW137" s="287"/>
      <c r="EX137" s="287"/>
      <c r="EY137" s="287"/>
      <c r="EZ137" s="287"/>
      <c r="FA137" s="287"/>
      <c r="FB137" s="287"/>
      <c r="FC137" s="287"/>
      <c r="FD137" s="287"/>
      <c r="FE137" s="287"/>
      <c r="FF137" s="287"/>
      <c r="FG137" s="287"/>
      <c r="FH137" s="287"/>
      <c r="FI137" s="287"/>
      <c r="FJ137" s="287"/>
      <c r="FK137" s="287"/>
      <c r="FL137" s="287"/>
      <c r="FM137" s="287"/>
      <c r="FN137" s="287"/>
      <c r="FO137" s="287"/>
      <c r="FP137" s="287"/>
      <c r="FQ137" s="287"/>
      <c r="FR137" s="287"/>
      <c r="FS137" s="287"/>
      <c r="FT137" s="287"/>
      <c r="FU137" s="287"/>
      <c r="FV137" s="287"/>
      <c r="FW137" s="287"/>
      <c r="FX137" s="287"/>
      <c r="FY137" s="287"/>
      <c r="FZ137" s="287"/>
      <c r="GA137" s="287"/>
      <c r="GB137" s="287"/>
      <c r="GC137" s="287"/>
      <c r="GD137" s="287"/>
      <c r="GE137" s="287"/>
      <c r="GF137" s="287"/>
      <c r="GG137" s="287"/>
      <c r="GH137" s="287"/>
      <c r="GI137" s="287"/>
      <c r="GJ137" s="287"/>
      <c r="GK137" s="287"/>
      <c r="GL137" s="287"/>
      <c r="GM137" s="287"/>
      <c r="GN137" s="287"/>
      <c r="GO137" s="287"/>
      <c r="GP137" s="287"/>
      <c r="GQ137" s="287"/>
      <c r="GR137" s="287"/>
      <c r="GS137" s="287"/>
      <c r="GT137" s="287"/>
      <c r="GU137" s="287"/>
      <c r="GV137" s="287"/>
      <c r="GW137" s="287"/>
      <c r="GX137" s="287"/>
      <c r="GY137" s="287"/>
      <c r="GZ137" s="287"/>
      <c r="HA137" s="287"/>
      <c r="HB137" s="287"/>
      <c r="HC137" s="287"/>
      <c r="HD137" s="287"/>
      <c r="HE137" s="287"/>
      <c r="HF137" s="287"/>
      <c r="HG137" s="287"/>
      <c r="HH137" s="287"/>
      <c r="HI137" s="287"/>
      <c r="HJ137" s="287"/>
      <c r="HK137" s="287"/>
      <c r="HL137" s="287"/>
      <c r="HM137" s="287"/>
      <c r="HN137" s="287"/>
      <c r="HO137" s="287"/>
      <c r="HP137" s="287"/>
      <c r="HQ137" s="287"/>
      <c r="HR137" s="287"/>
      <c r="HS137" s="287"/>
      <c r="HT137" s="287"/>
      <c r="HU137" s="287"/>
      <c r="HV137" s="287"/>
      <c r="HW137" s="287"/>
      <c r="HX137" s="287"/>
      <c r="HY137" s="287"/>
      <c r="HZ137" s="287"/>
      <c r="IA137" s="287"/>
      <c r="IB137" s="287"/>
      <c r="IC137" s="287"/>
      <c r="ID137" s="287"/>
      <c r="IE137" s="287"/>
      <c r="IF137" s="287"/>
      <c r="IG137" s="287"/>
      <c r="IH137" s="287"/>
      <c r="II137" s="287"/>
      <c r="IJ137" s="287"/>
      <c r="IK137" s="287"/>
      <c r="IL137" s="287"/>
      <c r="IM137" s="287"/>
      <c r="IN137" s="287"/>
      <c r="IO137" s="287"/>
      <c r="IP137" s="287"/>
      <c r="IQ137" s="287"/>
      <c r="IR137" s="287"/>
      <c r="IS137" s="287"/>
      <c r="IT137" s="287"/>
      <c r="IU137" s="287"/>
      <c r="IV137" s="287"/>
      <c r="IW137" s="287"/>
    </row>
    <row r="138" customFormat="false" ht="12.75" hidden="false" customHeight="false" outlineLevel="1" collapsed="false">
      <c r="A138" s="287"/>
      <c r="B138" s="287"/>
      <c r="C138" s="287"/>
      <c r="D138" s="287"/>
      <c r="E138" s="309" t="s">
        <v>192</v>
      </c>
      <c r="F138" s="44" t="s">
        <v>605</v>
      </c>
      <c r="G138" s="44"/>
      <c r="H138" s="289" t="n">
        <v>21000</v>
      </c>
      <c r="I138" s="290" t="n">
        <v>1</v>
      </c>
      <c r="J138" s="291" t="n">
        <f aca="false">I138*H138</f>
        <v>21000</v>
      </c>
      <c r="K138" s="291" t="n">
        <f aca="false">H138-J138</f>
        <v>0</v>
      </c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  <c r="EG138" s="287"/>
      <c r="EH138" s="287"/>
      <c r="EI138" s="287"/>
      <c r="EJ138" s="287"/>
      <c r="EK138" s="287"/>
      <c r="EL138" s="287"/>
      <c r="EM138" s="287"/>
      <c r="EN138" s="287"/>
      <c r="EO138" s="287"/>
      <c r="EP138" s="287"/>
      <c r="EQ138" s="287"/>
      <c r="ER138" s="287"/>
      <c r="ES138" s="287"/>
      <c r="ET138" s="287"/>
      <c r="EU138" s="287"/>
      <c r="EV138" s="287"/>
      <c r="EW138" s="287"/>
      <c r="EX138" s="287"/>
      <c r="EY138" s="287"/>
      <c r="EZ138" s="287"/>
      <c r="FA138" s="287"/>
      <c r="FB138" s="287"/>
      <c r="FC138" s="287"/>
      <c r="FD138" s="287"/>
      <c r="FE138" s="287"/>
      <c r="FF138" s="287"/>
      <c r="FG138" s="287"/>
      <c r="FH138" s="287"/>
      <c r="FI138" s="287"/>
      <c r="FJ138" s="287"/>
      <c r="FK138" s="287"/>
      <c r="FL138" s="287"/>
      <c r="FM138" s="287"/>
      <c r="FN138" s="287"/>
      <c r="FO138" s="287"/>
      <c r="FP138" s="287"/>
      <c r="FQ138" s="287"/>
      <c r="FR138" s="287"/>
      <c r="FS138" s="287"/>
      <c r="FT138" s="287"/>
      <c r="FU138" s="287"/>
      <c r="FV138" s="287"/>
      <c r="FW138" s="287"/>
      <c r="FX138" s="287"/>
      <c r="FY138" s="287"/>
      <c r="FZ138" s="287"/>
      <c r="GA138" s="287"/>
      <c r="GB138" s="287"/>
      <c r="GC138" s="287"/>
      <c r="GD138" s="287"/>
      <c r="GE138" s="287"/>
      <c r="GF138" s="287"/>
      <c r="GG138" s="287"/>
      <c r="GH138" s="287"/>
      <c r="GI138" s="287"/>
      <c r="GJ138" s="287"/>
      <c r="GK138" s="287"/>
      <c r="GL138" s="287"/>
      <c r="GM138" s="287"/>
      <c r="GN138" s="287"/>
      <c r="GO138" s="287"/>
      <c r="GP138" s="287"/>
      <c r="GQ138" s="287"/>
      <c r="GR138" s="287"/>
      <c r="GS138" s="287"/>
      <c r="GT138" s="287"/>
      <c r="GU138" s="287"/>
      <c r="GV138" s="287"/>
      <c r="GW138" s="287"/>
      <c r="GX138" s="287"/>
      <c r="GY138" s="287"/>
      <c r="GZ138" s="287"/>
      <c r="HA138" s="287"/>
      <c r="HB138" s="287"/>
      <c r="HC138" s="287"/>
      <c r="HD138" s="287"/>
      <c r="HE138" s="287"/>
      <c r="HF138" s="287"/>
      <c r="HG138" s="287"/>
      <c r="HH138" s="287"/>
      <c r="HI138" s="287"/>
      <c r="HJ138" s="287"/>
      <c r="HK138" s="287"/>
      <c r="HL138" s="287"/>
      <c r="HM138" s="287"/>
      <c r="HN138" s="287"/>
      <c r="HO138" s="287"/>
      <c r="HP138" s="287"/>
      <c r="HQ138" s="287"/>
      <c r="HR138" s="287"/>
      <c r="HS138" s="287"/>
      <c r="HT138" s="287"/>
      <c r="HU138" s="287"/>
      <c r="HV138" s="287"/>
      <c r="HW138" s="287"/>
      <c r="HX138" s="287"/>
      <c r="HY138" s="287"/>
      <c r="HZ138" s="287"/>
      <c r="IA138" s="287"/>
      <c r="IB138" s="287"/>
      <c r="IC138" s="287"/>
      <c r="ID138" s="287"/>
      <c r="IE138" s="287"/>
      <c r="IF138" s="287"/>
      <c r="IG138" s="287"/>
      <c r="IH138" s="287"/>
      <c r="II138" s="287"/>
      <c r="IJ138" s="287"/>
      <c r="IK138" s="287"/>
      <c r="IL138" s="287"/>
      <c r="IM138" s="287"/>
      <c r="IN138" s="287"/>
      <c r="IO138" s="287"/>
      <c r="IP138" s="287"/>
      <c r="IQ138" s="287"/>
      <c r="IR138" s="287"/>
      <c r="IS138" s="287"/>
      <c r="IT138" s="287"/>
      <c r="IU138" s="287"/>
      <c r="IV138" s="287"/>
      <c r="IW138" s="287"/>
    </row>
    <row r="139" customFormat="false" ht="12.75" hidden="false" customHeight="false" outlineLevel="1" collapsed="false">
      <c r="A139" s="287"/>
      <c r="B139" s="287"/>
      <c r="C139" s="287"/>
      <c r="D139" s="287"/>
      <c r="E139" s="309" t="s">
        <v>606</v>
      </c>
      <c r="F139" s="44" t="s">
        <v>607</v>
      </c>
      <c r="G139" s="44"/>
      <c r="H139" s="289" t="n">
        <v>1500</v>
      </c>
      <c r="I139" s="290" t="n">
        <v>1</v>
      </c>
      <c r="J139" s="291" t="n">
        <f aca="false">I139*H139</f>
        <v>1500</v>
      </c>
      <c r="K139" s="291" t="n">
        <f aca="false">H139-J139</f>
        <v>0</v>
      </c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  <c r="EG139" s="287"/>
      <c r="EH139" s="287"/>
      <c r="EI139" s="287"/>
      <c r="EJ139" s="287"/>
      <c r="EK139" s="287"/>
      <c r="EL139" s="287"/>
      <c r="EM139" s="287"/>
      <c r="EN139" s="287"/>
      <c r="EO139" s="287"/>
      <c r="EP139" s="287"/>
      <c r="EQ139" s="287"/>
      <c r="ER139" s="287"/>
      <c r="ES139" s="287"/>
      <c r="ET139" s="287"/>
      <c r="EU139" s="287"/>
      <c r="EV139" s="287"/>
      <c r="EW139" s="287"/>
      <c r="EX139" s="287"/>
      <c r="EY139" s="287"/>
      <c r="EZ139" s="287"/>
      <c r="FA139" s="287"/>
      <c r="FB139" s="287"/>
      <c r="FC139" s="287"/>
      <c r="FD139" s="287"/>
      <c r="FE139" s="287"/>
      <c r="FF139" s="287"/>
      <c r="FG139" s="287"/>
      <c r="FH139" s="287"/>
      <c r="FI139" s="287"/>
      <c r="FJ139" s="287"/>
      <c r="FK139" s="287"/>
      <c r="FL139" s="287"/>
      <c r="FM139" s="287"/>
      <c r="FN139" s="287"/>
      <c r="FO139" s="287"/>
      <c r="FP139" s="287"/>
      <c r="FQ139" s="287"/>
      <c r="FR139" s="287"/>
      <c r="FS139" s="287"/>
      <c r="FT139" s="287"/>
      <c r="FU139" s="287"/>
      <c r="FV139" s="287"/>
      <c r="FW139" s="287"/>
      <c r="FX139" s="287"/>
      <c r="FY139" s="287"/>
      <c r="FZ139" s="287"/>
      <c r="GA139" s="287"/>
      <c r="GB139" s="287"/>
      <c r="GC139" s="287"/>
      <c r="GD139" s="287"/>
      <c r="GE139" s="287"/>
      <c r="GF139" s="287"/>
      <c r="GG139" s="287"/>
      <c r="GH139" s="287"/>
      <c r="GI139" s="287"/>
      <c r="GJ139" s="287"/>
      <c r="GK139" s="287"/>
      <c r="GL139" s="287"/>
      <c r="GM139" s="287"/>
      <c r="GN139" s="287"/>
      <c r="GO139" s="287"/>
      <c r="GP139" s="287"/>
      <c r="GQ139" s="287"/>
      <c r="GR139" s="287"/>
      <c r="GS139" s="287"/>
      <c r="GT139" s="287"/>
      <c r="GU139" s="287"/>
      <c r="GV139" s="287"/>
      <c r="GW139" s="287"/>
      <c r="GX139" s="287"/>
      <c r="GY139" s="287"/>
      <c r="GZ139" s="287"/>
      <c r="HA139" s="287"/>
      <c r="HB139" s="287"/>
      <c r="HC139" s="287"/>
      <c r="HD139" s="287"/>
      <c r="HE139" s="287"/>
      <c r="HF139" s="287"/>
      <c r="HG139" s="287"/>
      <c r="HH139" s="287"/>
      <c r="HI139" s="287"/>
      <c r="HJ139" s="287"/>
      <c r="HK139" s="287"/>
      <c r="HL139" s="287"/>
      <c r="HM139" s="287"/>
      <c r="HN139" s="287"/>
      <c r="HO139" s="287"/>
      <c r="HP139" s="287"/>
      <c r="HQ139" s="287"/>
      <c r="HR139" s="287"/>
      <c r="HS139" s="287"/>
      <c r="HT139" s="287"/>
      <c r="HU139" s="287"/>
      <c r="HV139" s="287"/>
      <c r="HW139" s="287"/>
      <c r="HX139" s="287"/>
      <c r="HY139" s="287"/>
      <c r="HZ139" s="287"/>
      <c r="IA139" s="287"/>
      <c r="IB139" s="287"/>
      <c r="IC139" s="287"/>
      <c r="ID139" s="287"/>
      <c r="IE139" s="287"/>
      <c r="IF139" s="287"/>
      <c r="IG139" s="287"/>
      <c r="IH139" s="287"/>
      <c r="II139" s="287"/>
      <c r="IJ139" s="287"/>
      <c r="IK139" s="287"/>
      <c r="IL139" s="287"/>
      <c r="IM139" s="287"/>
      <c r="IN139" s="287"/>
      <c r="IO139" s="287"/>
      <c r="IP139" s="287"/>
      <c r="IQ139" s="287"/>
      <c r="IR139" s="287"/>
      <c r="IS139" s="287"/>
      <c r="IT139" s="287"/>
      <c r="IU139" s="287"/>
      <c r="IV139" s="287"/>
      <c r="IW139" s="287"/>
    </row>
    <row r="140" customFormat="false" ht="12.75" hidden="true" customHeight="false" outlineLevel="1" collapsed="false">
      <c r="A140" s="287"/>
      <c r="B140" s="287"/>
      <c r="C140" s="287"/>
      <c r="D140" s="287"/>
      <c r="E140" s="309" t="s">
        <v>608</v>
      </c>
      <c r="F140" s="44"/>
      <c r="G140" s="44"/>
      <c r="H140" s="289" t="n">
        <v>0</v>
      </c>
      <c r="I140" s="290" t="n">
        <v>1</v>
      </c>
      <c r="J140" s="291" t="n">
        <f aca="false">I140*H140</f>
        <v>0</v>
      </c>
      <c r="K140" s="291" t="n">
        <f aca="false">H140-J140</f>
        <v>0</v>
      </c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  <c r="DS140" s="287"/>
      <c r="DT140" s="287"/>
      <c r="DU140" s="287"/>
      <c r="DV140" s="287"/>
      <c r="DW140" s="287"/>
      <c r="DX140" s="287"/>
      <c r="DY140" s="287"/>
      <c r="DZ140" s="287"/>
      <c r="EA140" s="287"/>
      <c r="EB140" s="287"/>
      <c r="EC140" s="287"/>
      <c r="ED140" s="287"/>
      <c r="EE140" s="287"/>
      <c r="EF140" s="287"/>
      <c r="EG140" s="287"/>
      <c r="EH140" s="287"/>
      <c r="EI140" s="287"/>
      <c r="EJ140" s="287"/>
      <c r="EK140" s="287"/>
      <c r="EL140" s="287"/>
      <c r="EM140" s="287"/>
      <c r="EN140" s="287"/>
      <c r="EO140" s="287"/>
      <c r="EP140" s="287"/>
      <c r="EQ140" s="287"/>
      <c r="ER140" s="287"/>
      <c r="ES140" s="287"/>
      <c r="ET140" s="287"/>
      <c r="EU140" s="287"/>
      <c r="EV140" s="287"/>
      <c r="EW140" s="287"/>
      <c r="EX140" s="287"/>
      <c r="EY140" s="287"/>
      <c r="EZ140" s="287"/>
      <c r="FA140" s="287"/>
      <c r="FB140" s="287"/>
      <c r="FC140" s="287"/>
      <c r="FD140" s="287"/>
      <c r="FE140" s="287"/>
      <c r="FF140" s="287"/>
      <c r="FG140" s="287"/>
      <c r="FH140" s="287"/>
      <c r="FI140" s="287"/>
      <c r="FJ140" s="287"/>
      <c r="FK140" s="287"/>
      <c r="FL140" s="287"/>
      <c r="FM140" s="287"/>
      <c r="FN140" s="287"/>
      <c r="FO140" s="287"/>
      <c r="FP140" s="287"/>
      <c r="FQ140" s="287"/>
      <c r="FR140" s="287"/>
      <c r="FS140" s="287"/>
      <c r="FT140" s="287"/>
      <c r="FU140" s="287"/>
      <c r="FV140" s="287"/>
      <c r="FW140" s="287"/>
      <c r="FX140" s="287"/>
      <c r="FY140" s="287"/>
      <c r="FZ140" s="287"/>
      <c r="GA140" s="287"/>
      <c r="GB140" s="287"/>
      <c r="GC140" s="287"/>
      <c r="GD140" s="287"/>
      <c r="GE140" s="287"/>
      <c r="GF140" s="287"/>
      <c r="GG140" s="287"/>
      <c r="GH140" s="287"/>
      <c r="GI140" s="287"/>
      <c r="GJ140" s="287"/>
      <c r="GK140" s="287"/>
      <c r="GL140" s="287"/>
      <c r="GM140" s="287"/>
      <c r="GN140" s="287"/>
      <c r="GO140" s="287"/>
      <c r="GP140" s="287"/>
      <c r="GQ140" s="287"/>
      <c r="GR140" s="287"/>
      <c r="GS140" s="287"/>
      <c r="GT140" s="287"/>
      <c r="GU140" s="287"/>
      <c r="GV140" s="287"/>
      <c r="GW140" s="287"/>
      <c r="GX140" s="287"/>
      <c r="GY140" s="287"/>
      <c r="GZ140" s="287"/>
      <c r="HA140" s="287"/>
      <c r="HB140" s="287"/>
      <c r="HC140" s="287"/>
      <c r="HD140" s="287"/>
      <c r="HE140" s="287"/>
      <c r="HF140" s="287"/>
      <c r="HG140" s="287"/>
      <c r="HH140" s="287"/>
      <c r="HI140" s="287"/>
      <c r="HJ140" s="287"/>
      <c r="HK140" s="287"/>
      <c r="HL140" s="287"/>
      <c r="HM140" s="287"/>
      <c r="HN140" s="287"/>
      <c r="HO140" s="287"/>
      <c r="HP140" s="287"/>
      <c r="HQ140" s="287"/>
      <c r="HR140" s="287"/>
      <c r="HS140" s="287"/>
      <c r="HT140" s="287"/>
      <c r="HU140" s="287"/>
      <c r="HV140" s="287"/>
      <c r="HW140" s="287"/>
      <c r="HX140" s="287"/>
      <c r="HY140" s="287"/>
      <c r="HZ140" s="287"/>
      <c r="IA140" s="287"/>
      <c r="IB140" s="287"/>
      <c r="IC140" s="287"/>
      <c r="ID140" s="287"/>
      <c r="IE140" s="287"/>
      <c r="IF140" s="287"/>
      <c r="IG140" s="287"/>
      <c r="IH140" s="287"/>
      <c r="II140" s="287"/>
      <c r="IJ140" s="287"/>
      <c r="IK140" s="287"/>
      <c r="IL140" s="287"/>
      <c r="IM140" s="287"/>
      <c r="IN140" s="287"/>
      <c r="IO140" s="287"/>
      <c r="IP140" s="287"/>
      <c r="IQ140" s="287"/>
      <c r="IR140" s="287"/>
      <c r="IS140" s="287"/>
      <c r="IT140" s="287"/>
      <c r="IU140" s="287"/>
      <c r="IV140" s="287"/>
      <c r="IW140" s="287"/>
    </row>
    <row r="141" customFormat="false" ht="12.75" hidden="true" customHeight="false" outlineLevel="1" collapsed="false">
      <c r="A141" s="287"/>
      <c r="B141" s="287"/>
      <c r="C141" s="287"/>
      <c r="D141" s="287"/>
      <c r="E141" s="309" t="s">
        <v>609</v>
      </c>
      <c r="F141" s="44"/>
      <c r="G141" s="44"/>
      <c r="H141" s="289" t="n">
        <v>0</v>
      </c>
      <c r="I141" s="290" t="n">
        <v>1</v>
      </c>
      <c r="J141" s="291" t="n">
        <f aca="false">I141*H141</f>
        <v>0</v>
      </c>
      <c r="K141" s="291" t="n">
        <f aca="false">H141-J141</f>
        <v>0</v>
      </c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  <c r="DS141" s="287"/>
      <c r="DT141" s="287"/>
      <c r="DU141" s="287"/>
      <c r="DV141" s="287"/>
      <c r="DW141" s="287"/>
      <c r="DX141" s="287"/>
      <c r="DY141" s="287"/>
      <c r="DZ141" s="287"/>
      <c r="EA141" s="287"/>
      <c r="EB141" s="287"/>
      <c r="EC141" s="287"/>
      <c r="ED141" s="287"/>
      <c r="EE141" s="287"/>
      <c r="EF141" s="287"/>
      <c r="EG141" s="287"/>
      <c r="EH141" s="287"/>
      <c r="EI141" s="287"/>
      <c r="EJ141" s="287"/>
      <c r="EK141" s="287"/>
      <c r="EL141" s="287"/>
      <c r="EM141" s="287"/>
      <c r="EN141" s="287"/>
      <c r="EO141" s="287"/>
      <c r="EP141" s="287"/>
      <c r="EQ141" s="287"/>
      <c r="ER141" s="287"/>
      <c r="ES141" s="287"/>
      <c r="ET141" s="287"/>
      <c r="EU141" s="287"/>
      <c r="EV141" s="287"/>
      <c r="EW141" s="287"/>
      <c r="EX141" s="287"/>
      <c r="EY141" s="287"/>
      <c r="EZ141" s="287"/>
      <c r="FA141" s="287"/>
      <c r="FB141" s="287"/>
      <c r="FC141" s="287"/>
      <c r="FD141" s="287"/>
      <c r="FE141" s="287"/>
      <c r="FF141" s="287"/>
      <c r="FG141" s="287"/>
      <c r="FH141" s="287"/>
      <c r="FI141" s="287"/>
      <c r="FJ141" s="287"/>
      <c r="FK141" s="287"/>
      <c r="FL141" s="287"/>
      <c r="FM141" s="287"/>
      <c r="FN141" s="287"/>
      <c r="FO141" s="287"/>
      <c r="FP141" s="287"/>
      <c r="FQ141" s="287"/>
      <c r="FR141" s="287"/>
      <c r="FS141" s="287"/>
      <c r="FT141" s="287"/>
      <c r="FU141" s="287"/>
      <c r="FV141" s="287"/>
      <c r="FW141" s="287"/>
      <c r="FX141" s="287"/>
      <c r="FY141" s="287"/>
      <c r="FZ141" s="287"/>
      <c r="GA141" s="287"/>
      <c r="GB141" s="287"/>
      <c r="GC141" s="287"/>
      <c r="GD141" s="287"/>
      <c r="GE141" s="287"/>
      <c r="GF141" s="287"/>
      <c r="GG141" s="287"/>
      <c r="GH141" s="287"/>
      <c r="GI141" s="287"/>
      <c r="GJ141" s="287"/>
      <c r="GK141" s="287"/>
      <c r="GL141" s="287"/>
      <c r="GM141" s="287"/>
      <c r="GN141" s="287"/>
      <c r="GO141" s="287"/>
      <c r="GP141" s="287"/>
      <c r="GQ141" s="287"/>
      <c r="GR141" s="287"/>
      <c r="GS141" s="287"/>
      <c r="GT141" s="287"/>
      <c r="GU141" s="287"/>
      <c r="GV141" s="287"/>
      <c r="GW141" s="287"/>
      <c r="GX141" s="287"/>
      <c r="GY141" s="287"/>
      <c r="GZ141" s="287"/>
      <c r="HA141" s="287"/>
      <c r="HB141" s="287"/>
      <c r="HC141" s="287"/>
      <c r="HD141" s="287"/>
      <c r="HE141" s="287"/>
      <c r="HF141" s="287"/>
      <c r="HG141" s="287"/>
      <c r="HH141" s="287"/>
      <c r="HI141" s="287"/>
      <c r="HJ141" s="287"/>
      <c r="HK141" s="287"/>
      <c r="HL141" s="287"/>
      <c r="HM141" s="287"/>
      <c r="HN141" s="287"/>
      <c r="HO141" s="287"/>
      <c r="HP141" s="287"/>
      <c r="HQ141" s="287"/>
      <c r="HR141" s="287"/>
      <c r="HS141" s="287"/>
      <c r="HT141" s="287"/>
      <c r="HU141" s="287"/>
      <c r="HV141" s="287"/>
      <c r="HW141" s="287"/>
      <c r="HX141" s="287"/>
      <c r="HY141" s="287"/>
      <c r="HZ141" s="287"/>
      <c r="IA141" s="287"/>
      <c r="IB141" s="287"/>
      <c r="IC141" s="287"/>
      <c r="ID141" s="287"/>
      <c r="IE141" s="287"/>
      <c r="IF141" s="287"/>
      <c r="IG141" s="287"/>
      <c r="IH141" s="287"/>
      <c r="II141" s="287"/>
      <c r="IJ141" s="287"/>
      <c r="IK141" s="287"/>
      <c r="IL141" s="287"/>
      <c r="IM141" s="287"/>
      <c r="IN141" s="287"/>
      <c r="IO141" s="287"/>
      <c r="IP141" s="287"/>
      <c r="IQ141" s="287"/>
      <c r="IR141" s="287"/>
      <c r="IS141" s="287"/>
      <c r="IT141" s="287"/>
      <c r="IU141" s="287"/>
      <c r="IV141" s="287"/>
      <c r="IW141" s="287"/>
    </row>
    <row r="142" customFormat="false" ht="12.75" hidden="false" customHeight="false" outlineLevel="1" collapsed="false">
      <c r="A142" s="287"/>
      <c r="B142" s="287"/>
      <c r="C142" s="287"/>
      <c r="D142" s="287"/>
      <c r="E142" s="309"/>
      <c r="F142" s="44"/>
      <c r="G142" s="44"/>
      <c r="H142" s="310"/>
      <c r="I142" s="311"/>
      <c r="J142" s="312"/>
      <c r="K142" s="312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  <c r="DS142" s="287"/>
      <c r="DT142" s="287"/>
      <c r="DU142" s="287"/>
      <c r="DV142" s="287"/>
      <c r="DW142" s="287"/>
      <c r="DX142" s="287"/>
      <c r="DY142" s="287"/>
      <c r="DZ142" s="287"/>
      <c r="EA142" s="287"/>
      <c r="EB142" s="287"/>
      <c r="EC142" s="287"/>
      <c r="ED142" s="287"/>
      <c r="EE142" s="287"/>
      <c r="EF142" s="287"/>
      <c r="EG142" s="287"/>
      <c r="EH142" s="287"/>
      <c r="EI142" s="287"/>
      <c r="EJ142" s="287"/>
      <c r="EK142" s="287"/>
      <c r="EL142" s="287"/>
      <c r="EM142" s="287"/>
      <c r="EN142" s="287"/>
      <c r="EO142" s="287"/>
      <c r="EP142" s="287"/>
      <c r="EQ142" s="287"/>
      <c r="ER142" s="287"/>
      <c r="ES142" s="287"/>
      <c r="ET142" s="287"/>
      <c r="EU142" s="287"/>
      <c r="EV142" s="287"/>
      <c r="EW142" s="287"/>
      <c r="EX142" s="287"/>
      <c r="EY142" s="287"/>
      <c r="EZ142" s="287"/>
      <c r="FA142" s="287"/>
      <c r="FB142" s="287"/>
      <c r="FC142" s="287"/>
      <c r="FD142" s="287"/>
      <c r="FE142" s="287"/>
      <c r="FF142" s="287"/>
      <c r="FG142" s="287"/>
      <c r="FH142" s="287"/>
      <c r="FI142" s="287"/>
      <c r="FJ142" s="287"/>
      <c r="FK142" s="287"/>
      <c r="FL142" s="287"/>
      <c r="FM142" s="287"/>
      <c r="FN142" s="287"/>
      <c r="FO142" s="287"/>
      <c r="FP142" s="287"/>
      <c r="FQ142" s="287"/>
      <c r="FR142" s="287"/>
      <c r="FS142" s="287"/>
      <c r="FT142" s="287"/>
      <c r="FU142" s="287"/>
      <c r="FV142" s="287"/>
      <c r="FW142" s="287"/>
      <c r="FX142" s="287"/>
      <c r="FY142" s="287"/>
      <c r="FZ142" s="287"/>
      <c r="GA142" s="287"/>
      <c r="GB142" s="287"/>
      <c r="GC142" s="287"/>
      <c r="GD142" s="287"/>
      <c r="GE142" s="287"/>
      <c r="GF142" s="287"/>
      <c r="GG142" s="287"/>
      <c r="GH142" s="287"/>
      <c r="GI142" s="287"/>
      <c r="GJ142" s="287"/>
      <c r="GK142" s="287"/>
      <c r="GL142" s="287"/>
      <c r="GM142" s="287"/>
      <c r="GN142" s="287"/>
      <c r="GO142" s="287"/>
      <c r="GP142" s="287"/>
      <c r="GQ142" s="287"/>
      <c r="GR142" s="287"/>
      <c r="GS142" s="287"/>
      <c r="GT142" s="287"/>
      <c r="GU142" s="287"/>
      <c r="GV142" s="287"/>
      <c r="GW142" s="287"/>
      <c r="GX142" s="287"/>
      <c r="GY142" s="287"/>
      <c r="GZ142" s="287"/>
      <c r="HA142" s="287"/>
      <c r="HB142" s="287"/>
      <c r="HC142" s="287"/>
      <c r="HD142" s="287"/>
      <c r="HE142" s="287"/>
      <c r="HF142" s="287"/>
      <c r="HG142" s="287"/>
      <c r="HH142" s="287"/>
      <c r="HI142" s="287"/>
      <c r="HJ142" s="287"/>
      <c r="HK142" s="287"/>
      <c r="HL142" s="287"/>
      <c r="HM142" s="287"/>
      <c r="HN142" s="287"/>
      <c r="HO142" s="287"/>
      <c r="HP142" s="287"/>
      <c r="HQ142" s="287"/>
      <c r="HR142" s="287"/>
      <c r="HS142" s="287"/>
      <c r="HT142" s="287"/>
      <c r="HU142" s="287"/>
      <c r="HV142" s="287"/>
      <c r="HW142" s="287"/>
      <c r="HX142" s="287"/>
      <c r="HY142" s="287"/>
      <c r="HZ142" s="287"/>
      <c r="IA142" s="287"/>
      <c r="IB142" s="287"/>
      <c r="IC142" s="287"/>
      <c r="ID142" s="287"/>
      <c r="IE142" s="287"/>
      <c r="IF142" s="287"/>
      <c r="IG142" s="287"/>
      <c r="IH142" s="287"/>
      <c r="II142" s="287"/>
      <c r="IJ142" s="287"/>
      <c r="IK142" s="287"/>
      <c r="IL142" s="287"/>
      <c r="IM142" s="287"/>
      <c r="IN142" s="287"/>
      <c r="IO142" s="287"/>
      <c r="IP142" s="287"/>
      <c r="IQ142" s="287"/>
      <c r="IR142" s="287"/>
      <c r="IS142" s="287"/>
      <c r="IT142" s="287"/>
      <c r="IU142" s="287"/>
      <c r="IV142" s="287"/>
      <c r="IW142" s="287"/>
    </row>
    <row r="143" customFormat="false" ht="12.75" hidden="false" customHeight="false" outlineLevel="1" collapsed="false">
      <c r="A143" s="287"/>
      <c r="B143" s="287"/>
      <c r="C143" s="287"/>
      <c r="D143" s="287"/>
      <c r="E143" s="309" t="s">
        <v>610</v>
      </c>
      <c r="F143" s="44"/>
      <c r="G143" s="313" t="s">
        <v>439</v>
      </c>
      <c r="H143" s="314" t="n">
        <f aca="false">SUBTOTAL(9,H138:H141)</f>
        <v>22500</v>
      </c>
      <c r="I143" s="315"/>
      <c r="J143" s="314" t="n">
        <f aca="false">SUBTOTAL(9,J138:J141)</f>
        <v>22500</v>
      </c>
      <c r="K143" s="314" t="n">
        <f aca="false">SUBTOTAL(9,K138:K141)</f>
        <v>0</v>
      </c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  <c r="DS143" s="287"/>
      <c r="DT143" s="287"/>
      <c r="DU143" s="287"/>
      <c r="DV143" s="287"/>
      <c r="DW143" s="287"/>
      <c r="DX143" s="287"/>
      <c r="DY143" s="287"/>
      <c r="DZ143" s="287"/>
      <c r="EA143" s="287"/>
      <c r="EB143" s="287"/>
      <c r="EC143" s="287"/>
      <c r="ED143" s="287"/>
      <c r="EE143" s="287"/>
      <c r="EF143" s="287"/>
      <c r="EG143" s="287"/>
      <c r="EH143" s="287"/>
      <c r="EI143" s="287"/>
      <c r="EJ143" s="287"/>
      <c r="EK143" s="287"/>
      <c r="EL143" s="287"/>
      <c r="EM143" s="287"/>
      <c r="EN143" s="287"/>
      <c r="EO143" s="287"/>
      <c r="EP143" s="287"/>
      <c r="EQ143" s="287"/>
      <c r="ER143" s="287"/>
      <c r="ES143" s="287"/>
      <c r="ET143" s="287"/>
      <c r="EU143" s="287"/>
      <c r="EV143" s="287"/>
      <c r="EW143" s="287"/>
      <c r="EX143" s="287"/>
      <c r="EY143" s="287"/>
      <c r="EZ143" s="287"/>
      <c r="FA143" s="287"/>
      <c r="FB143" s="287"/>
      <c r="FC143" s="287"/>
      <c r="FD143" s="287"/>
      <c r="FE143" s="287"/>
      <c r="FF143" s="287"/>
      <c r="FG143" s="287"/>
      <c r="FH143" s="287"/>
      <c r="FI143" s="287"/>
      <c r="FJ143" s="287"/>
      <c r="FK143" s="287"/>
      <c r="FL143" s="287"/>
      <c r="FM143" s="287"/>
      <c r="FN143" s="287"/>
      <c r="FO143" s="287"/>
      <c r="FP143" s="287"/>
      <c r="FQ143" s="287"/>
      <c r="FR143" s="287"/>
      <c r="FS143" s="287"/>
      <c r="FT143" s="287"/>
      <c r="FU143" s="287"/>
      <c r="FV143" s="287"/>
      <c r="FW143" s="287"/>
      <c r="FX143" s="287"/>
      <c r="FY143" s="287"/>
      <c r="FZ143" s="287"/>
      <c r="GA143" s="287"/>
      <c r="GB143" s="287"/>
      <c r="GC143" s="287"/>
      <c r="GD143" s="287"/>
      <c r="GE143" s="287"/>
      <c r="GF143" s="287"/>
      <c r="GG143" s="287"/>
      <c r="GH143" s="287"/>
      <c r="GI143" s="287"/>
      <c r="GJ143" s="287"/>
      <c r="GK143" s="287"/>
      <c r="GL143" s="287"/>
      <c r="GM143" s="287"/>
      <c r="GN143" s="287"/>
      <c r="GO143" s="287"/>
      <c r="GP143" s="287"/>
      <c r="GQ143" s="287"/>
      <c r="GR143" s="287"/>
      <c r="GS143" s="287"/>
      <c r="GT143" s="287"/>
      <c r="GU143" s="287"/>
      <c r="GV143" s="287"/>
      <c r="GW143" s="287"/>
      <c r="GX143" s="287"/>
      <c r="GY143" s="287"/>
      <c r="GZ143" s="287"/>
      <c r="HA143" s="287"/>
      <c r="HB143" s="287"/>
      <c r="HC143" s="287"/>
      <c r="HD143" s="287"/>
      <c r="HE143" s="287"/>
      <c r="HF143" s="287"/>
      <c r="HG143" s="287"/>
      <c r="HH143" s="287"/>
      <c r="HI143" s="287"/>
      <c r="HJ143" s="287"/>
      <c r="HK143" s="287"/>
      <c r="HL143" s="287"/>
      <c r="HM143" s="287"/>
      <c r="HN143" s="287"/>
      <c r="HO143" s="287"/>
      <c r="HP143" s="287"/>
      <c r="HQ143" s="287"/>
      <c r="HR143" s="287"/>
      <c r="HS143" s="287"/>
      <c r="HT143" s="287"/>
      <c r="HU143" s="287"/>
      <c r="HV143" s="287"/>
      <c r="HW143" s="287"/>
      <c r="HX143" s="287"/>
      <c r="HY143" s="287"/>
      <c r="HZ143" s="287"/>
      <c r="IA143" s="287"/>
      <c r="IB143" s="287"/>
      <c r="IC143" s="287"/>
      <c r="ID143" s="287"/>
      <c r="IE143" s="287"/>
      <c r="IF143" s="287"/>
      <c r="IG143" s="287"/>
      <c r="IH143" s="287"/>
      <c r="II143" s="287"/>
      <c r="IJ143" s="287"/>
      <c r="IK143" s="287"/>
      <c r="IL143" s="287"/>
      <c r="IM143" s="287"/>
      <c r="IN143" s="287"/>
      <c r="IO143" s="287"/>
      <c r="IP143" s="287"/>
      <c r="IQ143" s="287"/>
      <c r="IR143" s="287"/>
      <c r="IS143" s="287"/>
      <c r="IT143" s="287"/>
      <c r="IU143" s="287"/>
      <c r="IV143" s="287"/>
      <c r="IW143" s="287"/>
    </row>
    <row r="144" customFormat="false" ht="12.75" hidden="false" customHeight="false" outlineLevel="1" collapsed="false">
      <c r="A144" s="2" t="s">
        <v>611</v>
      </c>
      <c r="B144" s="2" t="s">
        <v>419</v>
      </c>
      <c r="C144" s="2" t="s">
        <v>612</v>
      </c>
      <c r="D144" s="2" t="s">
        <v>613</v>
      </c>
      <c r="E144" s="306" t="s">
        <v>613</v>
      </c>
      <c r="F144" s="307"/>
      <c r="G144" s="308"/>
      <c r="H144" s="284"/>
      <c r="I144" s="285"/>
      <c r="J144" s="284"/>
      <c r="K144" s="284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  <c r="DS144" s="287"/>
      <c r="DT144" s="287"/>
      <c r="DU144" s="287"/>
      <c r="DV144" s="287"/>
      <c r="DW144" s="287"/>
      <c r="DX144" s="287"/>
      <c r="DY144" s="287"/>
      <c r="DZ144" s="287"/>
      <c r="EA144" s="287"/>
      <c r="EB144" s="287"/>
      <c r="EC144" s="287"/>
      <c r="ED144" s="287"/>
      <c r="EE144" s="287"/>
      <c r="EF144" s="287"/>
      <c r="EG144" s="287"/>
      <c r="EH144" s="287"/>
      <c r="EI144" s="287"/>
      <c r="EJ144" s="287"/>
      <c r="EK144" s="287"/>
      <c r="EL144" s="287"/>
      <c r="EM144" s="287"/>
      <c r="EN144" s="287"/>
      <c r="EO144" s="287"/>
      <c r="EP144" s="287"/>
      <c r="EQ144" s="287"/>
      <c r="ER144" s="287"/>
      <c r="ES144" s="287"/>
      <c r="ET144" s="287"/>
      <c r="EU144" s="287"/>
      <c r="EV144" s="287"/>
      <c r="EW144" s="287"/>
      <c r="EX144" s="287"/>
      <c r="EY144" s="287"/>
      <c r="EZ144" s="287"/>
      <c r="FA144" s="287"/>
      <c r="FB144" s="287"/>
      <c r="FC144" s="287"/>
      <c r="FD144" s="287"/>
      <c r="FE144" s="287"/>
      <c r="FF144" s="287"/>
      <c r="FG144" s="287"/>
      <c r="FH144" s="287"/>
      <c r="FI144" s="287"/>
      <c r="FJ144" s="287"/>
      <c r="FK144" s="287"/>
      <c r="FL144" s="287"/>
      <c r="FM144" s="287"/>
      <c r="FN144" s="287"/>
      <c r="FO144" s="287"/>
      <c r="FP144" s="287"/>
      <c r="FQ144" s="287"/>
      <c r="FR144" s="287"/>
      <c r="FS144" s="287"/>
      <c r="FT144" s="287"/>
      <c r="FU144" s="287"/>
      <c r="FV144" s="287"/>
      <c r="FW144" s="287"/>
      <c r="FX144" s="287"/>
      <c r="FY144" s="287"/>
      <c r="FZ144" s="287"/>
      <c r="GA144" s="287"/>
      <c r="GB144" s="287"/>
      <c r="GC144" s="287"/>
      <c r="GD144" s="287"/>
      <c r="GE144" s="287"/>
      <c r="GF144" s="287"/>
      <c r="GG144" s="287"/>
      <c r="GH144" s="287"/>
      <c r="GI144" s="287"/>
      <c r="GJ144" s="287"/>
      <c r="GK144" s="287"/>
      <c r="GL144" s="287"/>
      <c r="GM144" s="287"/>
      <c r="GN144" s="287"/>
      <c r="GO144" s="287"/>
      <c r="GP144" s="287"/>
      <c r="GQ144" s="287"/>
      <c r="GR144" s="287"/>
      <c r="GS144" s="287"/>
      <c r="GT144" s="287"/>
      <c r="GU144" s="287"/>
      <c r="GV144" s="287"/>
      <c r="GW144" s="287"/>
      <c r="GX144" s="287"/>
      <c r="GY144" s="287"/>
      <c r="GZ144" s="287"/>
      <c r="HA144" s="287"/>
      <c r="HB144" s="287"/>
      <c r="HC144" s="287"/>
      <c r="HD144" s="287"/>
      <c r="HE144" s="287"/>
      <c r="HF144" s="287"/>
      <c r="HG144" s="287"/>
      <c r="HH144" s="287"/>
      <c r="HI144" s="287"/>
      <c r="HJ144" s="287"/>
      <c r="HK144" s="287"/>
      <c r="HL144" s="287"/>
      <c r="HM144" s="287"/>
      <c r="HN144" s="287"/>
      <c r="HO144" s="287"/>
      <c r="HP144" s="287"/>
      <c r="HQ144" s="287"/>
      <c r="HR144" s="287"/>
      <c r="HS144" s="287"/>
      <c r="HT144" s="287"/>
      <c r="HU144" s="287"/>
      <c r="HV144" s="287"/>
      <c r="HW144" s="287"/>
      <c r="HX144" s="287"/>
      <c r="HY144" s="287"/>
      <c r="HZ144" s="287"/>
      <c r="IA144" s="287"/>
      <c r="IB144" s="287"/>
      <c r="IC144" s="287"/>
      <c r="ID144" s="287"/>
      <c r="IE144" s="287"/>
      <c r="IF144" s="287"/>
      <c r="IG144" s="287"/>
      <c r="IH144" s="287"/>
      <c r="II144" s="287"/>
      <c r="IJ144" s="287"/>
      <c r="IK144" s="287"/>
      <c r="IL144" s="287"/>
      <c r="IM144" s="287"/>
      <c r="IN144" s="287"/>
      <c r="IO144" s="287"/>
      <c r="IP144" s="287"/>
      <c r="IQ144" s="287"/>
      <c r="IR144" s="287"/>
      <c r="IS144" s="287"/>
      <c r="IT144" s="287"/>
      <c r="IU144" s="287"/>
      <c r="IV144" s="287"/>
      <c r="IW144" s="287"/>
    </row>
    <row r="145" customFormat="false" ht="12.75" hidden="false" customHeight="false" outlineLevel="2" collapsed="false">
      <c r="A145" s="2" t="str">
        <f aca="false">B145&amp;C145&amp;D145</f>
        <v>O&amp;M Mobilization BudgetProcurement ExpensesOffice Furnishings, Equipment, Supplies</v>
      </c>
      <c r="B145" s="2" t="s">
        <v>419</v>
      </c>
      <c r="C145" s="2" t="s">
        <v>612</v>
      </c>
      <c r="D145" s="2" t="s">
        <v>613</v>
      </c>
      <c r="E145" s="288" t="s">
        <v>614</v>
      </c>
      <c r="F145" s="76" t="s">
        <v>615</v>
      </c>
      <c r="G145" s="76"/>
      <c r="H145" s="289" t="n">
        <v>4800</v>
      </c>
      <c r="I145" s="290" t="n">
        <v>1</v>
      </c>
      <c r="J145" s="291" t="n">
        <f aca="false">I145*H145</f>
        <v>4800</v>
      </c>
      <c r="K145" s="291" t="n">
        <f aca="false">H145-J145</f>
        <v>0</v>
      </c>
      <c r="M145" s="2"/>
      <c r="N145" s="2"/>
    </row>
    <row r="146" customFormat="false" ht="12.75" hidden="false" customHeight="false" outlineLevel="2" collapsed="false">
      <c r="A146" s="2" t="str">
        <f aca="false">B146&amp;C146&amp;D146</f>
        <v>O&amp;M Mobilization BudgetProcurement ExpensesOffice Furnishings, Equipment, Supplies</v>
      </c>
      <c r="B146" s="2" t="s">
        <v>419</v>
      </c>
      <c r="C146" s="2" t="s">
        <v>612</v>
      </c>
      <c r="D146" s="2" t="s">
        <v>613</v>
      </c>
      <c r="E146" s="288" t="s">
        <v>616</v>
      </c>
      <c r="F146" s="76" t="s">
        <v>617</v>
      </c>
      <c r="G146" s="76"/>
      <c r="H146" s="289" t="n">
        <v>2000</v>
      </c>
      <c r="I146" s="290" t="n">
        <v>1</v>
      </c>
      <c r="J146" s="291" t="n">
        <f aca="false">I146*H146</f>
        <v>2000</v>
      </c>
      <c r="K146" s="291" t="n">
        <f aca="false">H146-J146</f>
        <v>0</v>
      </c>
      <c r="M146" s="2"/>
      <c r="N146" s="2"/>
    </row>
    <row r="147" customFormat="false" ht="12.75" hidden="false" customHeight="false" outlineLevel="2" collapsed="false">
      <c r="A147" s="2" t="str">
        <f aca="false">B147&amp;C147&amp;D147</f>
        <v>O&amp;M Mobilization BudgetProcurement ExpensesOffice Furnishings, Equipment, Supplies</v>
      </c>
      <c r="B147" s="2" t="s">
        <v>419</v>
      </c>
      <c r="C147" s="2" t="s">
        <v>612</v>
      </c>
      <c r="D147" s="2" t="s">
        <v>613</v>
      </c>
      <c r="E147" s="288" t="s">
        <v>618</v>
      </c>
      <c r="F147" s="76" t="s">
        <v>619</v>
      </c>
      <c r="G147" s="76"/>
      <c r="H147" s="289" t="n">
        <v>1500</v>
      </c>
      <c r="I147" s="290" t="n">
        <v>1</v>
      </c>
      <c r="J147" s="291" t="n">
        <f aca="false">I147*H147</f>
        <v>1500</v>
      </c>
      <c r="K147" s="291" t="n">
        <f aca="false">H147-J147</f>
        <v>0</v>
      </c>
      <c r="M147" s="2"/>
      <c r="N147" s="2"/>
    </row>
    <row r="148" customFormat="false" ht="12.75" hidden="false" customHeight="false" outlineLevel="2" collapsed="false">
      <c r="A148" s="2" t="str">
        <f aca="false">B148&amp;C148&amp;D148</f>
        <v>O&amp;M Mobilization BudgetProcurement ExpensesOffice Furnishings, Equipment, Supplies</v>
      </c>
      <c r="B148" s="2" t="s">
        <v>419</v>
      </c>
      <c r="C148" s="2" t="s">
        <v>612</v>
      </c>
      <c r="D148" s="2" t="s">
        <v>613</v>
      </c>
      <c r="E148" s="288" t="s">
        <v>620</v>
      </c>
      <c r="F148" s="76" t="s">
        <v>621</v>
      </c>
      <c r="G148" s="76"/>
      <c r="H148" s="289" t="n">
        <v>4000</v>
      </c>
      <c r="I148" s="290" t="n">
        <v>1</v>
      </c>
      <c r="J148" s="291" t="n">
        <f aca="false">I148*H148</f>
        <v>4000</v>
      </c>
      <c r="K148" s="291" t="n">
        <f aca="false">H148-J148</f>
        <v>0</v>
      </c>
      <c r="M148" s="2"/>
      <c r="N148" s="2"/>
    </row>
    <row r="149" customFormat="false" ht="12.75" hidden="false" customHeight="false" outlineLevel="2" collapsed="false">
      <c r="A149" s="2" t="str">
        <f aca="false">B149&amp;C149&amp;D149</f>
        <v>O&amp;M Mobilization BudgetProcurement ExpensesOffice Furnishings, Equipment, Supplies</v>
      </c>
      <c r="B149" s="2" t="s">
        <v>419</v>
      </c>
      <c r="C149" s="2" t="s">
        <v>612</v>
      </c>
      <c r="D149" s="2" t="s">
        <v>613</v>
      </c>
      <c r="E149" s="288" t="s">
        <v>622</v>
      </c>
      <c r="F149" s="76" t="s">
        <v>623</v>
      </c>
      <c r="G149" s="76"/>
      <c r="H149" s="289" t="n">
        <v>500</v>
      </c>
      <c r="I149" s="290" t="n">
        <v>1</v>
      </c>
      <c r="J149" s="291" t="n">
        <f aca="false">I149*H149</f>
        <v>500</v>
      </c>
      <c r="K149" s="291" t="n">
        <f aca="false">H149-J149</f>
        <v>0</v>
      </c>
      <c r="M149" s="2"/>
      <c r="N149" s="2"/>
    </row>
    <row r="150" customFormat="false" ht="12.75" hidden="false" customHeight="false" outlineLevel="2" collapsed="false">
      <c r="A150" s="2" t="str">
        <f aca="false">B150&amp;C150&amp;D150</f>
        <v>O&amp;M Mobilization BudgetProcurement ExpensesOffice Furnishings, Equipment, Supplies</v>
      </c>
      <c r="B150" s="2" t="s">
        <v>419</v>
      </c>
      <c r="C150" s="2" t="s">
        <v>612</v>
      </c>
      <c r="D150" s="2" t="s">
        <v>613</v>
      </c>
      <c r="E150" s="288" t="s">
        <v>624</v>
      </c>
      <c r="F150" s="76" t="s">
        <v>625</v>
      </c>
      <c r="G150" s="76"/>
      <c r="H150" s="289" t="n">
        <v>3300</v>
      </c>
      <c r="I150" s="290" t="n">
        <v>1</v>
      </c>
      <c r="J150" s="291" t="n">
        <f aca="false">I150*H150</f>
        <v>3300</v>
      </c>
      <c r="K150" s="291" t="n">
        <f aca="false">H150-J150</f>
        <v>0</v>
      </c>
      <c r="M150" s="2"/>
      <c r="N150" s="2"/>
    </row>
    <row r="151" customFormat="false" ht="12.75" hidden="false" customHeight="false" outlineLevel="2" collapsed="false">
      <c r="A151" s="2" t="str">
        <f aca="false">B151&amp;C151&amp;D151</f>
        <v>O&amp;M Mobilization BudgetProcurement ExpensesOffice Furnishings, Equipment, Supplies</v>
      </c>
      <c r="B151" s="2" t="s">
        <v>419</v>
      </c>
      <c r="C151" s="2" t="s">
        <v>612</v>
      </c>
      <c r="D151" s="2" t="s">
        <v>613</v>
      </c>
      <c r="E151" s="288" t="s">
        <v>626</v>
      </c>
      <c r="F151" s="76" t="s">
        <v>627</v>
      </c>
      <c r="G151" s="76"/>
      <c r="H151" s="289" t="n">
        <v>300</v>
      </c>
      <c r="I151" s="290" t="n">
        <v>1</v>
      </c>
      <c r="J151" s="291" t="n">
        <f aca="false">I151*H151</f>
        <v>300</v>
      </c>
      <c r="K151" s="291" t="n">
        <f aca="false">H151-J151</f>
        <v>0</v>
      </c>
      <c r="M151" s="2"/>
      <c r="N151" s="2"/>
    </row>
    <row r="152" customFormat="false" ht="12.75" hidden="false" customHeight="false" outlineLevel="2" collapsed="false">
      <c r="A152" s="2" t="str">
        <f aca="false">B152&amp;C152&amp;D152</f>
        <v>O&amp;M Mobilization BudgetProcurement ExpensesOffice Furnishings, Equipment, Supplies</v>
      </c>
      <c r="B152" s="2" t="s">
        <v>419</v>
      </c>
      <c r="C152" s="2" t="s">
        <v>612</v>
      </c>
      <c r="D152" s="2" t="s">
        <v>613</v>
      </c>
      <c r="E152" s="288" t="s">
        <v>628</v>
      </c>
      <c r="F152" s="76" t="s">
        <v>629</v>
      </c>
      <c r="G152" s="76"/>
      <c r="H152" s="289" t="n">
        <v>900</v>
      </c>
      <c r="I152" s="290" t="n">
        <v>1</v>
      </c>
      <c r="J152" s="291" t="n">
        <f aca="false">I152*H152</f>
        <v>900</v>
      </c>
      <c r="K152" s="291" t="n">
        <f aca="false">H152-J152</f>
        <v>0</v>
      </c>
      <c r="M152" s="2"/>
      <c r="N152" s="2"/>
    </row>
    <row r="153" customFormat="false" ht="12.75" hidden="false" customHeight="false" outlineLevel="2" collapsed="false">
      <c r="A153" s="2" t="str">
        <f aca="false">B153&amp;C153&amp;D153</f>
        <v>O&amp;M Mobilization BudgetProcurement ExpensesOffice Furnishings, Equipment, Supplies</v>
      </c>
      <c r="B153" s="2" t="s">
        <v>419</v>
      </c>
      <c r="C153" s="2" t="s">
        <v>612</v>
      </c>
      <c r="D153" s="2" t="s">
        <v>613</v>
      </c>
      <c r="E153" s="288" t="s">
        <v>630</v>
      </c>
      <c r="F153" s="76" t="s">
        <v>631</v>
      </c>
      <c r="G153" s="76"/>
      <c r="H153" s="289" t="n">
        <v>600</v>
      </c>
      <c r="I153" s="290" t="n">
        <v>1</v>
      </c>
      <c r="J153" s="291" t="n">
        <f aca="false">I153*H153</f>
        <v>600</v>
      </c>
      <c r="K153" s="291" t="n">
        <f aca="false">H153-J153</f>
        <v>0</v>
      </c>
      <c r="M153" s="2"/>
      <c r="N153" s="2"/>
    </row>
    <row r="154" customFormat="false" ht="12.75" hidden="false" customHeight="false" outlineLevel="2" collapsed="false">
      <c r="A154" s="2" t="str">
        <f aca="false">B154&amp;C154&amp;D154</f>
        <v>O&amp;M Mobilization BudgetProcurement ExpensesOffice Furnishings, Equipment, Supplies</v>
      </c>
      <c r="B154" s="2" t="s">
        <v>419</v>
      </c>
      <c r="C154" s="2" t="s">
        <v>612</v>
      </c>
      <c r="D154" s="2" t="s">
        <v>613</v>
      </c>
      <c r="E154" s="288" t="s">
        <v>632</v>
      </c>
      <c r="F154" s="76" t="s">
        <v>633</v>
      </c>
      <c r="G154" s="76"/>
      <c r="H154" s="289" t="n">
        <v>200</v>
      </c>
      <c r="I154" s="290" t="n">
        <v>1</v>
      </c>
      <c r="J154" s="291" t="n">
        <f aca="false">I154*H154</f>
        <v>200</v>
      </c>
      <c r="K154" s="291" t="n">
        <f aca="false">H154-J154</f>
        <v>0</v>
      </c>
      <c r="M154" s="2"/>
      <c r="N154" s="2"/>
    </row>
    <row r="155" customFormat="false" ht="12.75" hidden="false" customHeight="false" outlineLevel="2" collapsed="false">
      <c r="A155" s="2" t="str">
        <f aca="false">B155&amp;C155&amp;D155</f>
        <v>O&amp;M Mobilization BudgetProcurement ExpensesOffice Furnishings, Equipment, Supplies</v>
      </c>
      <c r="B155" s="2" t="s">
        <v>419</v>
      </c>
      <c r="C155" s="2" t="s">
        <v>612</v>
      </c>
      <c r="D155" s="2" t="s">
        <v>613</v>
      </c>
      <c r="E155" s="288" t="s">
        <v>634</v>
      </c>
      <c r="F155" s="76" t="s">
        <v>635</v>
      </c>
      <c r="G155" s="76"/>
      <c r="H155" s="289" t="n">
        <v>1500</v>
      </c>
      <c r="I155" s="290" t="n">
        <v>1</v>
      </c>
      <c r="J155" s="291" t="n">
        <f aca="false">I155*H155</f>
        <v>1500</v>
      </c>
      <c r="K155" s="291" t="n">
        <f aca="false">H155-J155</f>
        <v>0</v>
      </c>
      <c r="M155" s="2"/>
      <c r="N155" s="2"/>
    </row>
    <row r="156" customFormat="false" ht="12.75" hidden="false" customHeight="false" outlineLevel="2" collapsed="false">
      <c r="A156" s="2" t="str">
        <f aca="false">B156&amp;C156&amp;D156</f>
        <v>O&amp;M Mobilization BudgetProcurement ExpensesOffice Furnishings, Equipment, Supplies</v>
      </c>
      <c r="B156" s="2" t="s">
        <v>419</v>
      </c>
      <c r="C156" s="2" t="s">
        <v>612</v>
      </c>
      <c r="D156" s="2" t="s">
        <v>613</v>
      </c>
      <c r="E156" s="288" t="s">
        <v>636</v>
      </c>
      <c r="F156" s="76" t="s">
        <v>637</v>
      </c>
      <c r="G156" s="76"/>
      <c r="H156" s="289" t="n">
        <v>600</v>
      </c>
      <c r="I156" s="290" t="n">
        <v>1</v>
      </c>
      <c r="J156" s="291" t="n">
        <f aca="false">I156*H156</f>
        <v>600</v>
      </c>
      <c r="K156" s="291" t="n">
        <f aca="false">H156-J156</f>
        <v>0</v>
      </c>
      <c r="M156" s="2"/>
      <c r="N156" s="2"/>
    </row>
    <row r="157" customFormat="false" ht="12.75" hidden="false" customHeight="false" outlineLevel="2" collapsed="false">
      <c r="A157" s="2" t="str">
        <f aca="false">B157&amp;C157&amp;D157</f>
        <v>O&amp;M Mobilization BudgetProcurement ExpensesOffice Furnishings, Equipment, Supplies</v>
      </c>
      <c r="B157" s="2" t="s">
        <v>419</v>
      </c>
      <c r="C157" s="2" t="s">
        <v>612</v>
      </c>
      <c r="D157" s="2" t="s">
        <v>613</v>
      </c>
      <c r="E157" s="288" t="s">
        <v>638</v>
      </c>
      <c r="F157" s="76" t="s">
        <v>639</v>
      </c>
      <c r="G157" s="76"/>
      <c r="H157" s="289" t="n">
        <v>1200</v>
      </c>
      <c r="I157" s="290" t="n">
        <v>1</v>
      </c>
      <c r="J157" s="291" t="n">
        <f aca="false">I157*H157</f>
        <v>1200</v>
      </c>
      <c r="K157" s="291" t="n">
        <f aca="false">H157-J157</f>
        <v>0</v>
      </c>
      <c r="M157" s="2"/>
      <c r="N157" s="2"/>
    </row>
    <row r="158" customFormat="false" ht="12.75" hidden="false" customHeight="false" outlineLevel="2" collapsed="false">
      <c r="A158" s="2" t="str">
        <f aca="false">B158&amp;C158&amp;D158</f>
        <v>O&amp;M Mobilization BudgetProcurement ExpensesOffice Furnishings, Equipment, Supplies</v>
      </c>
      <c r="B158" s="2" t="s">
        <v>419</v>
      </c>
      <c r="C158" s="2" t="s">
        <v>612</v>
      </c>
      <c r="D158" s="2" t="s">
        <v>613</v>
      </c>
      <c r="E158" s="288" t="s">
        <v>640</v>
      </c>
      <c r="F158" s="76" t="s">
        <v>641</v>
      </c>
      <c r="G158" s="76"/>
      <c r="H158" s="289" t="n">
        <v>12000</v>
      </c>
      <c r="I158" s="290" t="n">
        <v>1</v>
      </c>
      <c r="J158" s="291" t="n">
        <f aca="false">I158*H158</f>
        <v>12000</v>
      </c>
      <c r="K158" s="291" t="n">
        <f aca="false">H158-J158</f>
        <v>0</v>
      </c>
      <c r="M158" s="2"/>
      <c r="N158" s="2"/>
    </row>
    <row r="159" customFormat="false" ht="12.75" hidden="false" customHeight="false" outlineLevel="2" collapsed="false">
      <c r="A159" s="2" t="str">
        <f aca="false">B159&amp;C159&amp;D159</f>
        <v>O&amp;M Mobilization BudgetProcurement ExpensesOffice Furnishings, Equipment, Supplies</v>
      </c>
      <c r="B159" s="2" t="s">
        <v>419</v>
      </c>
      <c r="C159" s="2" t="s">
        <v>612</v>
      </c>
      <c r="D159" s="2" t="s">
        <v>613</v>
      </c>
      <c r="E159" s="288" t="s">
        <v>642</v>
      </c>
      <c r="F159" s="76" t="s">
        <v>643</v>
      </c>
      <c r="G159" s="76"/>
      <c r="H159" s="289" t="n">
        <v>3000</v>
      </c>
      <c r="I159" s="290" t="n">
        <v>1</v>
      </c>
      <c r="J159" s="291" t="n">
        <f aca="false">I159*H159</f>
        <v>3000</v>
      </c>
      <c r="K159" s="291" t="n">
        <f aca="false">H159-J159</f>
        <v>0</v>
      </c>
      <c r="M159" s="2"/>
      <c r="N159" s="2"/>
    </row>
    <row r="160" customFormat="false" ht="12.75" hidden="false" customHeight="false" outlineLevel="2" collapsed="false">
      <c r="E160" s="288" t="s">
        <v>644</v>
      </c>
      <c r="F160" s="76" t="s">
        <v>645</v>
      </c>
      <c r="G160" s="76"/>
      <c r="H160" s="289" t="n">
        <v>50000</v>
      </c>
      <c r="I160" s="290" t="n">
        <v>1</v>
      </c>
      <c r="J160" s="291" t="n">
        <f aca="false">I160*H160</f>
        <v>50000</v>
      </c>
      <c r="K160" s="291" t="n">
        <f aca="false">H160-J160</f>
        <v>0</v>
      </c>
      <c r="M160" s="2"/>
      <c r="N160" s="2"/>
    </row>
    <row r="161" customFormat="false" ht="12.75" hidden="false" customHeight="false" outlineLevel="2" collapsed="false">
      <c r="E161" s="288" t="s">
        <v>646</v>
      </c>
      <c r="F161" s="76" t="s">
        <v>647</v>
      </c>
      <c r="G161" s="76"/>
      <c r="H161" s="289" t="n">
        <v>7500</v>
      </c>
      <c r="I161" s="290" t="n">
        <v>1</v>
      </c>
      <c r="J161" s="291" t="n">
        <f aca="false">I161*H161</f>
        <v>7500</v>
      </c>
      <c r="K161" s="291" t="n">
        <f aca="false">H161-J161</f>
        <v>0</v>
      </c>
      <c r="M161" s="2"/>
      <c r="N161" s="2"/>
    </row>
    <row r="162" customFormat="false" ht="12.75" hidden="false" customHeight="false" outlineLevel="2" collapsed="false">
      <c r="E162" s="288" t="s">
        <v>648</v>
      </c>
      <c r="F162" s="76" t="s">
        <v>649</v>
      </c>
      <c r="G162" s="76"/>
      <c r="H162" s="289" t="n">
        <v>0</v>
      </c>
      <c r="I162" s="290" t="n">
        <v>1</v>
      </c>
      <c r="J162" s="291" t="n">
        <f aca="false">I162*H162</f>
        <v>0</v>
      </c>
      <c r="K162" s="291" t="n">
        <f aca="false">H162-J162</f>
        <v>0</v>
      </c>
      <c r="M162" s="2"/>
      <c r="N162" s="2"/>
    </row>
    <row r="163" customFormat="false" ht="12.75" hidden="false" customHeight="false" outlineLevel="2" collapsed="false">
      <c r="E163" s="288" t="s">
        <v>648</v>
      </c>
      <c r="F163" s="76" t="s">
        <v>650</v>
      </c>
      <c r="G163" s="76"/>
      <c r="H163" s="289" t="n">
        <v>1500</v>
      </c>
      <c r="I163" s="290" t="n">
        <v>1</v>
      </c>
      <c r="J163" s="291" t="n">
        <f aca="false">I163*H163</f>
        <v>1500</v>
      </c>
      <c r="K163" s="291" t="n">
        <f aca="false">H163-J163</f>
        <v>0</v>
      </c>
      <c r="M163" s="2"/>
      <c r="N163" s="2"/>
    </row>
    <row r="164" customFormat="false" ht="12.75" hidden="false" customHeight="false" outlineLevel="2" collapsed="false">
      <c r="A164" s="2" t="str">
        <f aca="false">B164&amp;C164&amp;D164</f>
        <v>O&amp;M Mobilization BudgetProcurement ExpensesOffice Furnishings, Equipment, Supplies</v>
      </c>
      <c r="B164" s="2" t="s">
        <v>419</v>
      </c>
      <c r="C164" s="2" t="s">
        <v>612</v>
      </c>
      <c r="D164" s="2" t="s">
        <v>613</v>
      </c>
      <c r="E164" s="288" t="s">
        <v>651</v>
      </c>
      <c r="F164" s="76" t="s">
        <v>652</v>
      </c>
      <c r="G164" s="76"/>
      <c r="H164" s="289" t="n">
        <v>8000</v>
      </c>
      <c r="I164" s="290" t="n">
        <v>1</v>
      </c>
      <c r="J164" s="291" t="n">
        <f aca="false">I164*H164</f>
        <v>8000</v>
      </c>
      <c r="K164" s="291" t="n">
        <f aca="false">H164-J164</f>
        <v>0</v>
      </c>
      <c r="M164" s="2"/>
      <c r="N164" s="2"/>
    </row>
    <row r="165" customFormat="false" ht="12.75" hidden="false" customHeight="false" outlineLevel="2" collapsed="false">
      <c r="A165" s="2" t="str">
        <f aca="false">B165&amp;C165&amp;D165</f>
        <v>O&amp;M Mobilization BudgetProcurement ExpensesOffice Furnishings, Equipment, Supplies</v>
      </c>
      <c r="B165" s="2" t="s">
        <v>419</v>
      </c>
      <c r="C165" s="2" t="s">
        <v>612</v>
      </c>
      <c r="D165" s="2" t="s">
        <v>613</v>
      </c>
      <c r="E165" s="288" t="s">
        <v>653</v>
      </c>
      <c r="F165" s="76" t="s">
        <v>654</v>
      </c>
      <c r="G165" s="76"/>
      <c r="H165" s="289" t="n">
        <v>750</v>
      </c>
      <c r="I165" s="290" t="n">
        <v>1</v>
      </c>
      <c r="J165" s="291" t="n">
        <f aca="false">I165*H165</f>
        <v>750</v>
      </c>
      <c r="K165" s="291" t="n">
        <f aca="false">H165-J165</f>
        <v>0</v>
      </c>
      <c r="M165" s="2"/>
      <c r="N165" s="2"/>
    </row>
    <row r="166" customFormat="false" ht="12.75" hidden="false" customHeight="false" outlineLevel="2" collapsed="false">
      <c r="A166" s="2" t="str">
        <f aca="false">B166&amp;C166&amp;D166</f>
        <v>O&amp;M Mobilization BudgetProcurement ExpensesOffice Furnishings, Equipment, Supplies</v>
      </c>
      <c r="B166" s="2" t="s">
        <v>419</v>
      </c>
      <c r="C166" s="2" t="s">
        <v>612</v>
      </c>
      <c r="D166" s="2" t="s">
        <v>613</v>
      </c>
      <c r="E166" s="288" t="s">
        <v>655</v>
      </c>
      <c r="F166" s="76" t="s">
        <v>656</v>
      </c>
      <c r="G166" s="76"/>
      <c r="H166" s="289" t="n">
        <v>6000</v>
      </c>
      <c r="I166" s="290" t="n">
        <v>1</v>
      </c>
      <c r="J166" s="291" t="n">
        <f aca="false">I166*H166</f>
        <v>6000</v>
      </c>
      <c r="K166" s="291" t="n">
        <f aca="false">H166-J166</f>
        <v>0</v>
      </c>
      <c r="M166" s="2"/>
      <c r="N166" s="2"/>
    </row>
    <row r="167" customFormat="false" ht="12.75" hidden="false" customHeight="false" outlineLevel="2" collapsed="false">
      <c r="A167" s="2" t="str">
        <f aca="false">B167&amp;C167&amp;D167</f>
        <v>O&amp;M Mobilization BudgetProcurement ExpensesOffice Furnishings, Equipment, Supplies</v>
      </c>
      <c r="B167" s="2" t="s">
        <v>419</v>
      </c>
      <c r="C167" s="2" t="s">
        <v>612</v>
      </c>
      <c r="D167" s="2" t="s">
        <v>613</v>
      </c>
      <c r="E167" s="288" t="s">
        <v>657</v>
      </c>
      <c r="F167" s="76" t="s">
        <v>658</v>
      </c>
      <c r="G167" s="76"/>
      <c r="H167" s="289" t="n">
        <v>100</v>
      </c>
      <c r="I167" s="290" t="n">
        <v>1</v>
      </c>
      <c r="J167" s="291" t="n">
        <f aca="false">I167*H167</f>
        <v>100</v>
      </c>
      <c r="K167" s="291" t="n">
        <f aca="false">H167-J167</f>
        <v>0</v>
      </c>
      <c r="M167" s="2"/>
      <c r="N167" s="2"/>
    </row>
    <row r="168" customFormat="false" ht="12.75" hidden="false" customHeight="false" outlineLevel="2" collapsed="false">
      <c r="A168" s="2" t="str">
        <f aca="false">B168&amp;C168&amp;D168</f>
        <v>O&amp;M Mobilization BudgetProcurement ExpensesOffice Furnishings, Equipment, Supplies</v>
      </c>
      <c r="B168" s="2" t="s">
        <v>419</v>
      </c>
      <c r="C168" s="2" t="s">
        <v>612</v>
      </c>
      <c r="D168" s="2" t="s">
        <v>613</v>
      </c>
      <c r="E168" s="288" t="s">
        <v>659</v>
      </c>
      <c r="F168" s="76" t="s">
        <v>660</v>
      </c>
      <c r="G168" s="76"/>
      <c r="H168" s="289" t="n">
        <v>1100</v>
      </c>
      <c r="I168" s="290" t="n">
        <v>1</v>
      </c>
      <c r="J168" s="291" t="n">
        <f aca="false">I168*H168</f>
        <v>1100</v>
      </c>
      <c r="K168" s="291" t="n">
        <f aca="false">H168-J168</f>
        <v>0</v>
      </c>
      <c r="M168" s="2"/>
      <c r="N168" s="2"/>
    </row>
    <row r="169" customFormat="false" ht="12.75" hidden="false" customHeight="false" outlineLevel="2" collapsed="false">
      <c r="A169" s="2" t="str">
        <f aca="false">B169&amp;C169&amp;D169</f>
        <v>O&amp;M Mobilization BudgetProcurement ExpensesOffice Furnishings, Equipment, Supplies</v>
      </c>
      <c r="B169" s="2" t="s">
        <v>419</v>
      </c>
      <c r="C169" s="2" t="s">
        <v>612</v>
      </c>
      <c r="D169" s="2" t="s">
        <v>613</v>
      </c>
      <c r="E169" s="288" t="s">
        <v>661</v>
      </c>
      <c r="F169" s="76" t="s">
        <v>662</v>
      </c>
      <c r="G169" s="76"/>
      <c r="H169" s="289" t="n">
        <v>2000</v>
      </c>
      <c r="I169" s="290" t="n">
        <v>1</v>
      </c>
      <c r="J169" s="291" t="n">
        <f aca="false">I169*H169</f>
        <v>2000</v>
      </c>
      <c r="K169" s="291" t="n">
        <f aca="false">H169-J169</f>
        <v>0</v>
      </c>
      <c r="M169" s="2"/>
      <c r="N169" s="2"/>
    </row>
    <row r="170" customFormat="false" ht="12.75" hidden="false" customHeight="false" outlineLevel="2" collapsed="false">
      <c r="A170" s="2" t="str">
        <f aca="false">B170&amp;C170&amp;D170</f>
        <v>O&amp;M Mobilization BudgetProcurement ExpensesOffice Furnishings, Equipment, Supplies</v>
      </c>
      <c r="B170" s="2" t="s">
        <v>419</v>
      </c>
      <c r="C170" s="2" t="s">
        <v>612</v>
      </c>
      <c r="D170" s="2" t="s">
        <v>613</v>
      </c>
      <c r="E170" s="288" t="s">
        <v>663</v>
      </c>
      <c r="F170" s="76" t="s">
        <v>664</v>
      </c>
      <c r="G170" s="76"/>
      <c r="H170" s="289" t="n">
        <v>0</v>
      </c>
      <c r="I170" s="290" t="n">
        <v>1</v>
      </c>
      <c r="J170" s="291" t="n">
        <f aca="false">I170*H170</f>
        <v>0</v>
      </c>
      <c r="K170" s="291" t="n">
        <f aca="false">H170-J170</f>
        <v>0</v>
      </c>
      <c r="M170" s="2"/>
      <c r="N170" s="2"/>
    </row>
    <row r="171" customFormat="false" ht="12.75" hidden="false" customHeight="false" outlineLevel="2" collapsed="false">
      <c r="A171" s="2" t="str">
        <f aca="false">B171&amp;C171&amp;D171</f>
        <v>O&amp;M Mobilization BudgetProcurement ExpensesOffice Furnishings, Equipment, Supplies</v>
      </c>
      <c r="B171" s="2" t="s">
        <v>419</v>
      </c>
      <c r="C171" s="2" t="s">
        <v>612</v>
      </c>
      <c r="D171" s="2" t="s">
        <v>613</v>
      </c>
      <c r="E171" s="288" t="s">
        <v>665</v>
      </c>
      <c r="F171" s="76" t="s">
        <v>666</v>
      </c>
      <c r="G171" s="76"/>
      <c r="H171" s="289" t="n">
        <v>320</v>
      </c>
      <c r="I171" s="290" t="n">
        <v>1</v>
      </c>
      <c r="J171" s="291" t="n">
        <f aca="false">I171*H171</f>
        <v>320</v>
      </c>
      <c r="K171" s="291" t="n">
        <f aca="false">H171-J171</f>
        <v>0</v>
      </c>
      <c r="M171" s="2"/>
      <c r="N171" s="2"/>
    </row>
    <row r="172" customFormat="false" ht="12.75" hidden="false" customHeight="false" outlineLevel="2" collapsed="false">
      <c r="A172" s="2" t="str">
        <f aca="false">B172&amp;C172&amp;D172</f>
        <v>O&amp;M Mobilization BudgetProcurement ExpensesOffice Furnishings, Equipment, Supplies</v>
      </c>
      <c r="B172" s="2" t="s">
        <v>419</v>
      </c>
      <c r="C172" s="2" t="s">
        <v>612</v>
      </c>
      <c r="D172" s="2" t="s">
        <v>613</v>
      </c>
      <c r="E172" s="288" t="s">
        <v>667</v>
      </c>
      <c r="F172" s="76" t="s">
        <v>668</v>
      </c>
      <c r="G172" s="76"/>
      <c r="H172" s="289" t="n">
        <v>600</v>
      </c>
      <c r="I172" s="290" t="n">
        <v>1</v>
      </c>
      <c r="J172" s="291" t="n">
        <f aca="false">I172*H172</f>
        <v>600</v>
      </c>
      <c r="K172" s="291" t="n">
        <f aca="false">H172-J172</f>
        <v>0</v>
      </c>
      <c r="M172" s="2"/>
      <c r="N172" s="2"/>
    </row>
    <row r="173" customFormat="false" ht="12.75" hidden="false" customHeight="false" outlineLevel="2" collapsed="false">
      <c r="E173" s="288" t="s">
        <v>669</v>
      </c>
      <c r="F173" s="76" t="s">
        <v>670</v>
      </c>
      <c r="G173" s="76"/>
      <c r="H173" s="289" t="n">
        <v>4000</v>
      </c>
      <c r="I173" s="290" t="n">
        <v>1</v>
      </c>
      <c r="J173" s="291" t="n">
        <f aca="false">I173*H173</f>
        <v>4000</v>
      </c>
      <c r="K173" s="291" t="n">
        <f aca="false">H173-J173</f>
        <v>0</v>
      </c>
      <c r="M173" s="2"/>
      <c r="N173" s="2"/>
    </row>
    <row r="174" customFormat="false" ht="12.75" hidden="false" customHeight="false" outlineLevel="2" collapsed="false">
      <c r="A174" s="2" t="str">
        <f aca="false">B174&amp;C174&amp;D174</f>
        <v>O&amp;M Mobilization BudgetProcurement ExpensesOffice Furnishings, Equipment, Supplies</v>
      </c>
      <c r="B174" s="2" t="s">
        <v>419</v>
      </c>
      <c r="C174" s="2" t="s">
        <v>612</v>
      </c>
      <c r="D174" s="2" t="s">
        <v>613</v>
      </c>
      <c r="E174" s="288" t="s">
        <v>671</v>
      </c>
      <c r="F174" s="76" t="s">
        <v>672</v>
      </c>
      <c r="G174" s="76"/>
      <c r="H174" s="289" t="n">
        <v>1000</v>
      </c>
      <c r="I174" s="290" t="n">
        <v>1</v>
      </c>
      <c r="J174" s="291" t="n">
        <f aca="false">I174*H174</f>
        <v>1000</v>
      </c>
      <c r="K174" s="291" t="n">
        <f aca="false">H174-J174</f>
        <v>0</v>
      </c>
      <c r="M174" s="2"/>
      <c r="N174" s="2"/>
    </row>
    <row r="175" customFormat="false" ht="12.75" hidden="false" customHeight="false" outlineLevel="2" collapsed="false">
      <c r="E175" s="288" t="s">
        <v>673</v>
      </c>
      <c r="F175" s="76" t="s">
        <v>674</v>
      </c>
      <c r="G175" s="76"/>
      <c r="H175" s="289" t="n">
        <v>0</v>
      </c>
      <c r="I175" s="290" t="n">
        <v>1</v>
      </c>
      <c r="J175" s="291" t="n">
        <f aca="false">I175*H175</f>
        <v>0</v>
      </c>
      <c r="K175" s="291" t="n">
        <f aca="false">H175-J175</f>
        <v>0</v>
      </c>
      <c r="M175" s="2"/>
      <c r="N175" s="2"/>
    </row>
    <row r="176" customFormat="false" ht="12.75" hidden="false" customHeight="false" outlineLevel="2" collapsed="false">
      <c r="E176" s="288" t="s">
        <v>675</v>
      </c>
      <c r="F176" s="76"/>
      <c r="G176" s="76"/>
      <c r="H176" s="289" t="n">
        <v>3000</v>
      </c>
      <c r="I176" s="290" t="n">
        <v>1</v>
      </c>
      <c r="J176" s="291" t="n">
        <f aca="false">I176*H176</f>
        <v>3000</v>
      </c>
      <c r="K176" s="291" t="n">
        <f aca="false">H176-J176</f>
        <v>0</v>
      </c>
      <c r="M176" s="2"/>
      <c r="N176" s="2"/>
    </row>
    <row r="177" customFormat="false" ht="12.75" hidden="false" customHeight="false" outlineLevel="2" collapsed="false">
      <c r="E177" s="288" t="s">
        <v>597</v>
      </c>
      <c r="F177" s="76" t="s">
        <v>676</v>
      </c>
      <c r="G177" s="76"/>
      <c r="H177" s="289" t="n">
        <v>6113.5</v>
      </c>
      <c r="I177" s="290" t="n">
        <v>1</v>
      </c>
      <c r="J177" s="291" t="n">
        <f aca="false">I177*H177</f>
        <v>6113.5</v>
      </c>
      <c r="K177" s="291" t="n">
        <f aca="false">H177-J177</f>
        <v>0</v>
      </c>
      <c r="M177" s="2"/>
      <c r="N177" s="2"/>
    </row>
    <row r="178" customFormat="false" ht="12.75" hidden="false" customHeight="false" outlineLevel="2" collapsed="false">
      <c r="E178" s="288"/>
      <c r="F178" s="76"/>
      <c r="G178" s="76"/>
      <c r="H178" s="289"/>
      <c r="I178" s="292"/>
      <c r="J178" s="291"/>
      <c r="K178" s="291"/>
      <c r="M178" s="2"/>
      <c r="N178" s="2"/>
    </row>
    <row r="179" customFormat="false" ht="12.75" hidden="false" customHeight="false" outlineLevel="1" collapsed="false">
      <c r="A179" s="287" t="s">
        <v>677</v>
      </c>
      <c r="B179" s="287" t="s">
        <v>419</v>
      </c>
      <c r="C179" s="287" t="s">
        <v>612</v>
      </c>
      <c r="D179" s="287" t="s">
        <v>613</v>
      </c>
      <c r="E179" s="288" t="s">
        <v>678</v>
      </c>
      <c r="F179" s="76"/>
      <c r="G179" s="293" t="s">
        <v>439</v>
      </c>
      <c r="H179" s="294" t="n">
        <f aca="false">SUBTOTAL(9,H145:H178)</f>
        <v>128383.5</v>
      </c>
      <c r="I179" s="295"/>
      <c r="J179" s="294" t="n">
        <f aca="false">SUBTOTAL(9,J145:J178)</f>
        <v>128383.5</v>
      </c>
      <c r="K179" s="294" t="n">
        <f aca="false">SUBTOTAL(9,K145:K178)</f>
        <v>0</v>
      </c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  <c r="DS179" s="287"/>
      <c r="DT179" s="287"/>
      <c r="DU179" s="287"/>
      <c r="DV179" s="287"/>
      <c r="DW179" s="287"/>
      <c r="DX179" s="287"/>
      <c r="DY179" s="287"/>
      <c r="DZ179" s="287"/>
      <c r="EA179" s="287"/>
      <c r="EB179" s="287"/>
      <c r="EC179" s="287"/>
      <c r="ED179" s="287"/>
      <c r="EE179" s="287"/>
      <c r="EF179" s="287"/>
      <c r="EG179" s="287"/>
      <c r="EH179" s="287"/>
      <c r="EI179" s="287"/>
      <c r="EJ179" s="287"/>
      <c r="EK179" s="287"/>
      <c r="EL179" s="287"/>
      <c r="EM179" s="287"/>
      <c r="EN179" s="287"/>
      <c r="EO179" s="287"/>
      <c r="EP179" s="287"/>
      <c r="EQ179" s="287"/>
      <c r="ER179" s="287"/>
      <c r="ES179" s="287"/>
      <c r="ET179" s="287"/>
      <c r="EU179" s="287"/>
      <c r="EV179" s="287"/>
      <c r="EW179" s="287"/>
      <c r="EX179" s="287"/>
      <c r="EY179" s="287"/>
      <c r="EZ179" s="287"/>
      <c r="FA179" s="287"/>
      <c r="FB179" s="287"/>
      <c r="FC179" s="287"/>
      <c r="FD179" s="287"/>
      <c r="FE179" s="287"/>
      <c r="FF179" s="287"/>
      <c r="FG179" s="287"/>
      <c r="FH179" s="287"/>
      <c r="FI179" s="287"/>
      <c r="FJ179" s="287"/>
      <c r="FK179" s="287"/>
      <c r="FL179" s="287"/>
      <c r="FM179" s="287"/>
      <c r="FN179" s="287"/>
      <c r="FO179" s="287"/>
      <c r="FP179" s="287"/>
      <c r="FQ179" s="287"/>
      <c r="FR179" s="287"/>
      <c r="FS179" s="287"/>
      <c r="FT179" s="287"/>
      <c r="FU179" s="287"/>
      <c r="FV179" s="287"/>
      <c r="FW179" s="287"/>
      <c r="FX179" s="287"/>
      <c r="FY179" s="287"/>
      <c r="FZ179" s="287"/>
      <c r="GA179" s="287"/>
      <c r="GB179" s="287"/>
      <c r="GC179" s="287"/>
      <c r="GD179" s="287"/>
      <c r="GE179" s="287"/>
      <c r="GF179" s="287"/>
      <c r="GG179" s="287"/>
      <c r="GH179" s="287"/>
      <c r="GI179" s="287"/>
      <c r="GJ179" s="287"/>
      <c r="GK179" s="287"/>
      <c r="GL179" s="287"/>
      <c r="GM179" s="287"/>
      <c r="GN179" s="287"/>
      <c r="GO179" s="287"/>
      <c r="GP179" s="287"/>
      <c r="GQ179" s="287"/>
      <c r="GR179" s="287"/>
      <c r="GS179" s="287"/>
      <c r="GT179" s="287"/>
      <c r="GU179" s="287"/>
      <c r="GV179" s="287"/>
      <c r="GW179" s="287"/>
      <c r="GX179" s="287"/>
      <c r="GY179" s="287"/>
      <c r="GZ179" s="287"/>
      <c r="HA179" s="287"/>
      <c r="HB179" s="287"/>
      <c r="HC179" s="287"/>
      <c r="HD179" s="287"/>
      <c r="HE179" s="287"/>
      <c r="HF179" s="287"/>
      <c r="HG179" s="287"/>
      <c r="HH179" s="287"/>
      <c r="HI179" s="287"/>
      <c r="HJ179" s="287"/>
      <c r="HK179" s="287"/>
      <c r="HL179" s="287"/>
      <c r="HM179" s="287"/>
      <c r="HN179" s="287"/>
      <c r="HO179" s="287"/>
      <c r="HP179" s="287"/>
      <c r="HQ179" s="287"/>
      <c r="HR179" s="287"/>
      <c r="HS179" s="287"/>
      <c r="HT179" s="287"/>
      <c r="HU179" s="287"/>
      <c r="HV179" s="287"/>
      <c r="HW179" s="287"/>
      <c r="HX179" s="287"/>
      <c r="HY179" s="287"/>
      <c r="HZ179" s="287"/>
      <c r="IA179" s="287"/>
      <c r="IB179" s="287"/>
      <c r="IC179" s="287"/>
      <c r="ID179" s="287"/>
      <c r="IE179" s="287"/>
      <c r="IF179" s="287"/>
      <c r="IG179" s="287"/>
      <c r="IH179" s="287"/>
      <c r="II179" s="287"/>
      <c r="IJ179" s="287"/>
      <c r="IK179" s="287"/>
      <c r="IL179" s="287"/>
      <c r="IM179" s="287"/>
      <c r="IN179" s="287"/>
      <c r="IO179" s="287"/>
      <c r="IP179" s="287"/>
      <c r="IQ179" s="287"/>
      <c r="IR179" s="287"/>
      <c r="IS179" s="287"/>
      <c r="IT179" s="287"/>
      <c r="IU179" s="287"/>
      <c r="IV179" s="287"/>
      <c r="IW179" s="287"/>
    </row>
    <row r="180" customFormat="false" ht="12.75" hidden="false" customHeight="false" outlineLevel="1" collapsed="false">
      <c r="A180" s="2" t="s">
        <v>679</v>
      </c>
      <c r="B180" s="2" t="s">
        <v>419</v>
      </c>
      <c r="C180" s="2" t="s">
        <v>612</v>
      </c>
      <c r="D180" s="2" t="s">
        <v>680</v>
      </c>
      <c r="E180" s="306" t="s">
        <v>681</v>
      </c>
      <c r="F180" s="307"/>
      <c r="G180" s="308"/>
      <c r="H180" s="284"/>
      <c r="I180" s="285"/>
      <c r="J180" s="284"/>
      <c r="K180" s="284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287"/>
      <c r="AL180" s="287"/>
      <c r="AM180" s="287"/>
      <c r="AN180" s="287"/>
      <c r="AO180" s="287"/>
      <c r="AP180" s="287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  <c r="DS180" s="287"/>
      <c r="DT180" s="287"/>
      <c r="DU180" s="287"/>
      <c r="DV180" s="287"/>
      <c r="DW180" s="287"/>
      <c r="DX180" s="287"/>
      <c r="DY180" s="287"/>
      <c r="DZ180" s="287"/>
      <c r="EA180" s="287"/>
      <c r="EB180" s="287"/>
      <c r="EC180" s="287"/>
      <c r="ED180" s="287"/>
      <c r="EE180" s="287"/>
      <c r="EF180" s="287"/>
      <c r="EG180" s="287"/>
      <c r="EH180" s="287"/>
      <c r="EI180" s="287"/>
      <c r="EJ180" s="287"/>
      <c r="EK180" s="287"/>
      <c r="EL180" s="287"/>
      <c r="EM180" s="287"/>
      <c r="EN180" s="287"/>
      <c r="EO180" s="287"/>
      <c r="EP180" s="287"/>
      <c r="EQ180" s="287"/>
      <c r="ER180" s="287"/>
      <c r="ES180" s="287"/>
      <c r="ET180" s="287"/>
      <c r="EU180" s="287"/>
      <c r="EV180" s="287"/>
      <c r="EW180" s="287"/>
      <c r="EX180" s="287"/>
      <c r="EY180" s="287"/>
      <c r="EZ180" s="287"/>
      <c r="FA180" s="287"/>
      <c r="FB180" s="287"/>
      <c r="FC180" s="287"/>
      <c r="FD180" s="287"/>
      <c r="FE180" s="287"/>
      <c r="FF180" s="287"/>
      <c r="FG180" s="287"/>
      <c r="FH180" s="287"/>
      <c r="FI180" s="287"/>
      <c r="FJ180" s="287"/>
      <c r="FK180" s="287"/>
      <c r="FL180" s="287"/>
      <c r="FM180" s="287"/>
      <c r="FN180" s="287"/>
      <c r="FO180" s="287"/>
      <c r="FP180" s="287"/>
      <c r="FQ180" s="287"/>
      <c r="FR180" s="287"/>
      <c r="FS180" s="287"/>
      <c r="FT180" s="287"/>
      <c r="FU180" s="287"/>
      <c r="FV180" s="287"/>
      <c r="FW180" s="287"/>
      <c r="FX180" s="287"/>
      <c r="FY180" s="287"/>
      <c r="FZ180" s="287"/>
      <c r="GA180" s="287"/>
      <c r="GB180" s="287"/>
      <c r="GC180" s="287"/>
      <c r="GD180" s="287"/>
      <c r="GE180" s="287"/>
      <c r="GF180" s="287"/>
      <c r="GG180" s="287"/>
      <c r="GH180" s="287"/>
      <c r="GI180" s="287"/>
      <c r="GJ180" s="287"/>
      <c r="GK180" s="287"/>
      <c r="GL180" s="287"/>
      <c r="GM180" s="287"/>
      <c r="GN180" s="287"/>
      <c r="GO180" s="287"/>
      <c r="GP180" s="287"/>
      <c r="GQ180" s="287"/>
      <c r="GR180" s="287"/>
      <c r="GS180" s="287"/>
      <c r="GT180" s="287"/>
      <c r="GU180" s="287"/>
      <c r="GV180" s="287"/>
      <c r="GW180" s="287"/>
      <c r="GX180" s="287"/>
      <c r="GY180" s="287"/>
      <c r="GZ180" s="287"/>
      <c r="HA180" s="287"/>
      <c r="HB180" s="287"/>
      <c r="HC180" s="287"/>
      <c r="HD180" s="287"/>
      <c r="HE180" s="287"/>
      <c r="HF180" s="287"/>
      <c r="HG180" s="287"/>
      <c r="HH180" s="287"/>
      <c r="HI180" s="287"/>
      <c r="HJ180" s="287"/>
      <c r="HK180" s="287"/>
      <c r="HL180" s="287"/>
      <c r="HM180" s="287"/>
      <c r="HN180" s="287"/>
      <c r="HO180" s="287"/>
      <c r="HP180" s="287"/>
      <c r="HQ180" s="287"/>
      <c r="HR180" s="287"/>
      <c r="HS180" s="287"/>
      <c r="HT180" s="287"/>
      <c r="HU180" s="287"/>
      <c r="HV180" s="287"/>
      <c r="HW180" s="287"/>
      <c r="HX180" s="287"/>
      <c r="HY180" s="287"/>
      <c r="HZ180" s="287"/>
      <c r="IA180" s="287"/>
      <c r="IB180" s="287"/>
      <c r="IC180" s="287"/>
      <c r="ID180" s="287"/>
      <c r="IE180" s="287"/>
      <c r="IF180" s="287"/>
      <c r="IG180" s="287"/>
      <c r="IH180" s="287"/>
      <c r="II180" s="287"/>
      <c r="IJ180" s="287"/>
      <c r="IK180" s="287"/>
      <c r="IL180" s="287"/>
      <c r="IM180" s="287"/>
      <c r="IN180" s="287"/>
      <c r="IO180" s="287"/>
      <c r="IP180" s="287"/>
      <c r="IQ180" s="287"/>
      <c r="IR180" s="287"/>
      <c r="IS180" s="287"/>
      <c r="IT180" s="287"/>
      <c r="IU180" s="287"/>
      <c r="IV180" s="287"/>
      <c r="IW180" s="287"/>
    </row>
    <row r="181" customFormat="false" ht="12.75" hidden="false" customHeight="false" outlineLevel="2" collapsed="false">
      <c r="A181" s="2" t="str">
        <f aca="false">B181&amp;C181&amp;D181</f>
        <v>O&amp;M Mobilization BudgetProcurement ExpensesSafety Equipment &amp; Supplies</v>
      </c>
      <c r="B181" s="2" t="s">
        <v>419</v>
      </c>
      <c r="C181" s="2" t="s">
        <v>612</v>
      </c>
      <c r="D181" s="2" t="s">
        <v>680</v>
      </c>
      <c r="E181" s="288" t="s">
        <v>682</v>
      </c>
      <c r="F181" s="76" t="s">
        <v>683</v>
      </c>
      <c r="G181" s="76"/>
      <c r="H181" s="291"/>
      <c r="I181" s="290"/>
      <c r="J181" s="291"/>
      <c r="K181" s="291"/>
      <c r="M181" s="2"/>
      <c r="N181" s="2"/>
    </row>
    <row r="182" customFormat="false" ht="12.75" hidden="false" customHeight="false" outlineLevel="2" collapsed="false">
      <c r="E182" s="288"/>
      <c r="F182" s="76" t="s">
        <v>684</v>
      </c>
      <c r="G182" s="76"/>
      <c r="H182" s="289" t="n">
        <v>20000</v>
      </c>
      <c r="I182" s="290" t="n">
        <v>1</v>
      </c>
      <c r="J182" s="291" t="n">
        <f aca="false">I182*H182</f>
        <v>20000</v>
      </c>
      <c r="K182" s="291" t="n">
        <f aca="false">H182-J182</f>
        <v>0</v>
      </c>
      <c r="M182" s="2"/>
      <c r="N182" s="2"/>
    </row>
    <row r="183" customFormat="false" ht="12.75" hidden="false" customHeight="false" outlineLevel="2" collapsed="false">
      <c r="E183" s="288" t="s">
        <v>685</v>
      </c>
      <c r="F183" s="76" t="s">
        <v>686</v>
      </c>
      <c r="G183" s="76"/>
      <c r="H183" s="289" t="n">
        <v>3600</v>
      </c>
      <c r="I183" s="290" t="n">
        <v>1</v>
      </c>
      <c r="J183" s="291" t="n">
        <f aca="false">I183*H183</f>
        <v>3600</v>
      </c>
      <c r="K183" s="291" t="n">
        <f aca="false">H183-J183</f>
        <v>0</v>
      </c>
      <c r="M183" s="2"/>
      <c r="N183" s="2"/>
    </row>
    <row r="184" customFormat="false" ht="12.75" hidden="false" customHeight="false" outlineLevel="2" collapsed="false">
      <c r="E184" s="288" t="s">
        <v>687</v>
      </c>
      <c r="F184" s="76"/>
      <c r="G184" s="76"/>
      <c r="H184" s="289" t="n">
        <v>7700</v>
      </c>
      <c r="I184" s="290" t="n">
        <v>1</v>
      </c>
      <c r="J184" s="291" t="n">
        <f aca="false">I184*H184</f>
        <v>7700</v>
      </c>
      <c r="K184" s="291" t="n">
        <f aca="false">H184-J184</f>
        <v>0</v>
      </c>
      <c r="M184" s="2"/>
      <c r="N184" s="2"/>
    </row>
    <row r="185" customFormat="false" ht="12.75" hidden="false" customHeight="false" outlineLevel="2" collapsed="false">
      <c r="E185" s="288" t="s">
        <v>688</v>
      </c>
      <c r="F185" s="76" t="s">
        <v>689</v>
      </c>
      <c r="G185" s="76"/>
      <c r="H185" s="289" t="n">
        <v>6000</v>
      </c>
      <c r="I185" s="290" t="n">
        <v>1</v>
      </c>
      <c r="J185" s="291" t="n">
        <f aca="false">I185*H185</f>
        <v>6000</v>
      </c>
      <c r="K185" s="291" t="n">
        <f aca="false">H185-J185</f>
        <v>0</v>
      </c>
      <c r="M185" s="2"/>
      <c r="N185" s="2"/>
    </row>
    <row r="186" customFormat="false" ht="12.75" hidden="false" customHeight="false" outlineLevel="2" collapsed="false">
      <c r="E186" s="288" t="s">
        <v>690</v>
      </c>
      <c r="F186" s="76" t="s">
        <v>691</v>
      </c>
      <c r="G186" s="76"/>
      <c r="H186" s="289" t="n">
        <v>2500</v>
      </c>
      <c r="I186" s="290" t="n">
        <v>1</v>
      </c>
      <c r="J186" s="291" t="n">
        <f aca="false">I186*H186</f>
        <v>2500</v>
      </c>
      <c r="K186" s="291" t="n">
        <f aca="false">H186-J186</f>
        <v>0</v>
      </c>
      <c r="M186" s="2"/>
      <c r="N186" s="2"/>
    </row>
    <row r="187" customFormat="false" ht="12.75" hidden="false" customHeight="false" outlineLevel="2" collapsed="false">
      <c r="E187" s="288" t="s">
        <v>692</v>
      </c>
      <c r="F187" s="76" t="s">
        <v>693</v>
      </c>
      <c r="G187" s="76"/>
      <c r="H187" s="289" t="n">
        <v>800</v>
      </c>
      <c r="I187" s="290" t="n">
        <v>1</v>
      </c>
      <c r="J187" s="291" t="n">
        <f aca="false">I187*H187</f>
        <v>800</v>
      </c>
      <c r="K187" s="291" t="n">
        <f aca="false">H187-J187</f>
        <v>0</v>
      </c>
      <c r="M187" s="2"/>
      <c r="N187" s="2"/>
    </row>
    <row r="188" customFormat="false" ht="12.75" hidden="false" customHeight="false" outlineLevel="2" collapsed="false">
      <c r="E188" s="288" t="s">
        <v>694</v>
      </c>
      <c r="F188" s="76"/>
      <c r="G188" s="76" t="n">
        <v>44700</v>
      </c>
      <c r="H188" s="289"/>
      <c r="I188" s="290"/>
      <c r="J188" s="291"/>
      <c r="K188" s="291"/>
      <c r="M188" s="2"/>
      <c r="N188" s="2"/>
    </row>
    <row r="189" customFormat="false" ht="12.75" hidden="false" customHeight="false" outlineLevel="2" collapsed="false">
      <c r="E189" s="288" t="s">
        <v>695</v>
      </c>
      <c r="F189" s="76"/>
      <c r="G189" s="76" t="n">
        <v>21000</v>
      </c>
      <c r="H189" s="289"/>
      <c r="I189" s="292"/>
      <c r="J189" s="291"/>
      <c r="K189" s="291"/>
      <c r="M189" s="2"/>
      <c r="N189" s="2"/>
    </row>
    <row r="190" customFormat="false" ht="12.75" hidden="false" customHeight="false" outlineLevel="2" collapsed="false">
      <c r="E190" s="288" t="s">
        <v>696</v>
      </c>
      <c r="F190" s="76"/>
      <c r="G190" s="76" t="n">
        <v>17600</v>
      </c>
      <c r="H190" s="289"/>
      <c r="I190" s="292"/>
      <c r="J190" s="291"/>
      <c r="K190" s="291"/>
      <c r="M190" s="2"/>
      <c r="N190" s="2"/>
    </row>
    <row r="191" customFormat="false" ht="12.75" hidden="false" customHeight="false" outlineLevel="2" collapsed="false">
      <c r="E191" s="288" t="s">
        <v>597</v>
      </c>
      <c r="F191" s="76" t="s">
        <v>676</v>
      </c>
      <c r="G191" s="76"/>
      <c r="H191" s="289" t="n">
        <v>2030</v>
      </c>
      <c r="I191" s="290" t="n">
        <v>1</v>
      </c>
      <c r="J191" s="291" t="n">
        <f aca="false">I191*H191</f>
        <v>2030</v>
      </c>
      <c r="K191" s="291" t="n">
        <f aca="false">H191-J191</f>
        <v>0</v>
      </c>
      <c r="M191" s="2"/>
      <c r="N191" s="2"/>
    </row>
    <row r="192" customFormat="false" ht="12.75" hidden="false" customHeight="false" outlineLevel="2" collapsed="false">
      <c r="E192" s="288"/>
      <c r="F192" s="76"/>
      <c r="G192" s="76"/>
      <c r="H192" s="291"/>
      <c r="I192" s="305"/>
      <c r="J192" s="291"/>
      <c r="K192" s="291"/>
      <c r="M192" s="2"/>
      <c r="N192" s="2"/>
    </row>
    <row r="193" customFormat="false" ht="12.75" hidden="false" customHeight="false" outlineLevel="1" collapsed="false">
      <c r="A193" s="287" t="s">
        <v>697</v>
      </c>
      <c r="B193" s="287" t="s">
        <v>419</v>
      </c>
      <c r="C193" s="287" t="s">
        <v>612</v>
      </c>
      <c r="D193" s="287" t="s">
        <v>680</v>
      </c>
      <c r="E193" s="288" t="s">
        <v>698</v>
      </c>
      <c r="F193" s="76"/>
      <c r="G193" s="293" t="s">
        <v>439</v>
      </c>
      <c r="H193" s="294" t="n">
        <f aca="false">SUBTOTAL(9,H181:H192)</f>
        <v>42630</v>
      </c>
      <c r="I193" s="295"/>
      <c r="J193" s="294" t="n">
        <f aca="false">SUBTOTAL(9,J181:J192)</f>
        <v>42630</v>
      </c>
      <c r="K193" s="294" t="n">
        <f aca="false">SUBTOTAL(9,K181:K192)</f>
        <v>0</v>
      </c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  <c r="FL193" s="287"/>
      <c r="FM193" s="287"/>
      <c r="FN193" s="287"/>
      <c r="FO193" s="287"/>
      <c r="FP193" s="287"/>
      <c r="FQ193" s="287"/>
      <c r="FR193" s="287"/>
      <c r="FS193" s="287"/>
      <c r="FT193" s="287"/>
      <c r="FU193" s="287"/>
      <c r="FV193" s="287"/>
      <c r="FW193" s="287"/>
      <c r="FX193" s="287"/>
      <c r="FY193" s="287"/>
      <c r="FZ193" s="287"/>
      <c r="GA193" s="287"/>
      <c r="GB193" s="287"/>
      <c r="GC193" s="287"/>
      <c r="GD193" s="287"/>
      <c r="GE193" s="287"/>
      <c r="GF193" s="287"/>
      <c r="GG193" s="287"/>
      <c r="GH193" s="287"/>
      <c r="GI193" s="287"/>
      <c r="GJ193" s="287"/>
      <c r="GK193" s="287"/>
      <c r="GL193" s="287"/>
      <c r="GM193" s="287"/>
      <c r="GN193" s="287"/>
      <c r="GO193" s="287"/>
      <c r="GP193" s="287"/>
      <c r="GQ193" s="287"/>
      <c r="GR193" s="287"/>
      <c r="GS193" s="287"/>
      <c r="GT193" s="287"/>
      <c r="GU193" s="287"/>
      <c r="GV193" s="287"/>
      <c r="GW193" s="287"/>
      <c r="GX193" s="287"/>
      <c r="GY193" s="287"/>
      <c r="GZ193" s="287"/>
      <c r="HA193" s="287"/>
      <c r="HB193" s="287"/>
      <c r="HC193" s="287"/>
      <c r="HD193" s="287"/>
      <c r="HE193" s="287"/>
      <c r="HF193" s="287"/>
      <c r="HG193" s="287"/>
      <c r="HH193" s="287"/>
      <c r="HI193" s="287"/>
      <c r="HJ193" s="287"/>
      <c r="HK193" s="287"/>
      <c r="HL193" s="287"/>
      <c r="HM193" s="287"/>
      <c r="HN193" s="287"/>
      <c r="HO193" s="287"/>
      <c r="HP193" s="287"/>
      <c r="HQ193" s="287"/>
      <c r="HR193" s="287"/>
      <c r="HS193" s="287"/>
      <c r="HT193" s="287"/>
      <c r="HU193" s="287"/>
      <c r="HV193" s="287"/>
      <c r="HW193" s="287"/>
      <c r="HX193" s="287"/>
      <c r="HY193" s="287"/>
      <c r="HZ193" s="287"/>
      <c r="IA193" s="287"/>
      <c r="IB193" s="287"/>
      <c r="IC193" s="287"/>
      <c r="ID193" s="287"/>
      <c r="IE193" s="287"/>
      <c r="IF193" s="287"/>
      <c r="IG193" s="287"/>
      <c r="IH193" s="287"/>
      <c r="II193" s="287"/>
      <c r="IJ193" s="287"/>
      <c r="IK193" s="287"/>
      <c r="IL193" s="287"/>
      <c r="IM193" s="287"/>
      <c r="IN193" s="287"/>
      <c r="IO193" s="287"/>
      <c r="IP193" s="287"/>
      <c r="IQ193" s="287"/>
      <c r="IR193" s="287"/>
      <c r="IS193" s="287"/>
      <c r="IT193" s="287"/>
      <c r="IU193" s="287"/>
      <c r="IV193" s="287"/>
      <c r="IW193" s="287"/>
    </row>
    <row r="194" customFormat="false" ht="12.75" hidden="false" customHeight="false" outlineLevel="1" collapsed="false">
      <c r="A194" s="2" t="s">
        <v>699</v>
      </c>
      <c r="B194" s="2" t="s">
        <v>419</v>
      </c>
      <c r="C194" s="2" t="s">
        <v>612</v>
      </c>
      <c r="D194" s="2" t="s">
        <v>374</v>
      </c>
      <c r="E194" s="306" t="s">
        <v>374</v>
      </c>
      <c r="F194" s="307"/>
      <c r="G194" s="308"/>
      <c r="H194" s="284"/>
      <c r="I194" s="285"/>
      <c r="J194" s="284"/>
      <c r="K194" s="284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  <c r="FL194" s="287"/>
      <c r="FM194" s="287"/>
      <c r="FN194" s="287"/>
      <c r="FO194" s="287"/>
      <c r="FP194" s="287"/>
      <c r="FQ194" s="287"/>
      <c r="FR194" s="287"/>
      <c r="FS194" s="287"/>
      <c r="FT194" s="287"/>
      <c r="FU194" s="287"/>
      <c r="FV194" s="287"/>
      <c r="FW194" s="287"/>
      <c r="FX194" s="287"/>
      <c r="FY194" s="287"/>
      <c r="FZ194" s="287"/>
      <c r="GA194" s="287"/>
      <c r="GB194" s="287"/>
      <c r="GC194" s="287"/>
      <c r="GD194" s="287"/>
      <c r="GE194" s="287"/>
      <c r="GF194" s="287"/>
      <c r="GG194" s="287"/>
      <c r="GH194" s="287"/>
      <c r="GI194" s="287"/>
      <c r="GJ194" s="287"/>
      <c r="GK194" s="287"/>
      <c r="GL194" s="287"/>
      <c r="GM194" s="287"/>
      <c r="GN194" s="287"/>
      <c r="GO194" s="287"/>
      <c r="GP194" s="287"/>
      <c r="GQ194" s="287"/>
      <c r="GR194" s="287"/>
      <c r="GS194" s="287"/>
      <c r="GT194" s="287"/>
      <c r="GU194" s="287"/>
      <c r="GV194" s="287"/>
      <c r="GW194" s="287"/>
      <c r="GX194" s="287"/>
      <c r="GY194" s="287"/>
      <c r="GZ194" s="287"/>
      <c r="HA194" s="287"/>
      <c r="HB194" s="287"/>
      <c r="HC194" s="287"/>
      <c r="HD194" s="287"/>
      <c r="HE194" s="287"/>
      <c r="HF194" s="287"/>
      <c r="HG194" s="287"/>
      <c r="HH194" s="287"/>
      <c r="HI194" s="287"/>
      <c r="HJ194" s="287"/>
      <c r="HK194" s="287"/>
      <c r="HL194" s="287"/>
      <c r="HM194" s="287"/>
      <c r="HN194" s="287"/>
      <c r="HO194" s="287"/>
      <c r="HP194" s="287"/>
      <c r="HQ194" s="287"/>
      <c r="HR194" s="287"/>
      <c r="HS194" s="287"/>
      <c r="HT194" s="287"/>
      <c r="HU194" s="287"/>
      <c r="HV194" s="287"/>
      <c r="HW194" s="287"/>
      <c r="HX194" s="287"/>
      <c r="HY194" s="287"/>
      <c r="HZ194" s="287"/>
      <c r="IA194" s="287"/>
      <c r="IB194" s="287"/>
      <c r="IC194" s="287"/>
      <c r="ID194" s="287"/>
      <c r="IE194" s="287"/>
      <c r="IF194" s="287"/>
      <c r="IG194" s="287"/>
      <c r="IH194" s="287"/>
      <c r="II194" s="287"/>
      <c r="IJ194" s="287"/>
      <c r="IK194" s="287"/>
      <c r="IL194" s="287"/>
      <c r="IM194" s="287"/>
      <c r="IN194" s="287"/>
      <c r="IO194" s="287"/>
      <c r="IP194" s="287"/>
      <c r="IQ194" s="287"/>
      <c r="IR194" s="287"/>
      <c r="IS194" s="287"/>
      <c r="IT194" s="287"/>
      <c r="IU194" s="287"/>
      <c r="IV194" s="287"/>
      <c r="IW194" s="287"/>
    </row>
    <row r="195" customFormat="false" ht="12.75" hidden="true" customHeight="false" outlineLevel="2" collapsed="false">
      <c r="A195" s="2" t="str">
        <f aca="false">B195&amp;C195&amp;D195</f>
        <v>O&amp;M Mobilization BudgetProcurement ExpensesVehicles &amp; Mobile Equipment</v>
      </c>
      <c r="B195" s="2" t="s">
        <v>419</v>
      </c>
      <c r="C195" s="2" t="s">
        <v>612</v>
      </c>
      <c r="D195" s="2" t="s">
        <v>374</v>
      </c>
      <c r="E195" s="288" t="s">
        <v>700</v>
      </c>
      <c r="F195" s="76" t="s">
        <v>701</v>
      </c>
      <c r="G195" s="76" t="s">
        <v>702</v>
      </c>
      <c r="H195" s="289" t="n">
        <v>0</v>
      </c>
      <c r="I195" s="290" t="n">
        <v>1</v>
      </c>
      <c r="J195" s="291" t="n">
        <f aca="false">I195*H195</f>
        <v>0</v>
      </c>
      <c r="K195" s="291" t="n">
        <f aca="false">H195-J195</f>
        <v>0</v>
      </c>
      <c r="M195" s="2"/>
      <c r="N195" s="2"/>
    </row>
    <row r="196" customFormat="false" ht="12.75" hidden="false" customHeight="false" outlineLevel="2" collapsed="false">
      <c r="A196" s="2" t="str">
        <f aca="false">B196&amp;C196&amp;D196</f>
        <v>O&amp;M Mobilization BudgetProcurement ExpensesVehicles &amp; Mobile Equipment</v>
      </c>
      <c r="B196" s="2" t="s">
        <v>419</v>
      </c>
      <c r="C196" s="2" t="s">
        <v>612</v>
      </c>
      <c r="D196" s="2" t="s">
        <v>374</v>
      </c>
      <c r="E196" s="288" t="s">
        <v>703</v>
      </c>
      <c r="F196" s="76" t="s">
        <v>704</v>
      </c>
      <c r="G196" s="76" t="s">
        <v>705</v>
      </c>
      <c r="H196" s="289" t="n">
        <v>18000</v>
      </c>
      <c r="I196" s="290" t="n">
        <v>1</v>
      </c>
      <c r="J196" s="291" t="n">
        <f aca="false">I196*H196</f>
        <v>18000</v>
      </c>
      <c r="K196" s="291" t="n">
        <f aca="false">H196-J196</f>
        <v>0</v>
      </c>
      <c r="M196" s="2"/>
      <c r="N196" s="2"/>
    </row>
    <row r="197" customFormat="false" ht="12.75" hidden="true" customHeight="false" outlineLevel="2" collapsed="false">
      <c r="E197" s="288" t="s">
        <v>706</v>
      </c>
      <c r="F197" s="76" t="s">
        <v>704</v>
      </c>
      <c r="G197" s="76" t="s">
        <v>707</v>
      </c>
      <c r="H197" s="289" t="n">
        <v>0</v>
      </c>
      <c r="I197" s="290" t="n">
        <v>1</v>
      </c>
      <c r="J197" s="291" t="n">
        <f aca="false">I197*H197</f>
        <v>0</v>
      </c>
      <c r="K197" s="291" t="n">
        <f aca="false">H197-J197</f>
        <v>0</v>
      </c>
      <c r="M197" s="2"/>
      <c r="N197" s="2"/>
    </row>
    <row r="198" customFormat="false" ht="12.75" hidden="true" customHeight="false" outlineLevel="2" collapsed="false">
      <c r="A198" s="2" t="str">
        <f aca="false">B198&amp;C198&amp;D198</f>
        <v>O&amp;M Mobilization BudgetProcurement ExpensesVehicles &amp; Mobile Equipment</v>
      </c>
      <c r="B198" s="2" t="s">
        <v>419</v>
      </c>
      <c r="C198" s="2" t="s">
        <v>612</v>
      </c>
      <c r="D198" s="2" t="s">
        <v>374</v>
      </c>
      <c r="E198" s="288" t="s">
        <v>708</v>
      </c>
      <c r="F198" s="76" t="s">
        <v>704</v>
      </c>
      <c r="G198" s="76" t="s">
        <v>709</v>
      </c>
      <c r="H198" s="289" t="n">
        <v>0</v>
      </c>
      <c r="I198" s="290" t="n">
        <v>1</v>
      </c>
      <c r="J198" s="291" t="n">
        <f aca="false">I198*H198</f>
        <v>0</v>
      </c>
      <c r="K198" s="291" t="n">
        <f aca="false">H198-J198</f>
        <v>0</v>
      </c>
      <c r="M198" s="2"/>
      <c r="N198" s="2"/>
    </row>
    <row r="199" customFormat="false" ht="12.75" hidden="true" customHeight="false" outlineLevel="2" collapsed="false">
      <c r="E199" s="288" t="s">
        <v>710</v>
      </c>
      <c r="F199" s="76" t="s">
        <v>704</v>
      </c>
      <c r="G199" s="76" t="s">
        <v>711</v>
      </c>
      <c r="H199" s="289" t="n">
        <v>0</v>
      </c>
      <c r="I199" s="290" t="n">
        <v>1</v>
      </c>
      <c r="J199" s="291" t="n">
        <f aca="false">I199*H199</f>
        <v>0</v>
      </c>
      <c r="K199" s="291" t="n">
        <f aca="false">H199-J199</f>
        <v>0</v>
      </c>
      <c r="M199" s="2"/>
      <c r="N199" s="2"/>
    </row>
    <row r="200" customFormat="false" ht="12.75" hidden="true" customHeight="false" outlineLevel="2" collapsed="false">
      <c r="E200" s="288" t="s">
        <v>712</v>
      </c>
      <c r="F200" s="76" t="s">
        <v>704</v>
      </c>
      <c r="G200" s="76" t="s">
        <v>713</v>
      </c>
      <c r="H200" s="289" t="n">
        <v>0</v>
      </c>
      <c r="I200" s="290" t="n">
        <v>1</v>
      </c>
      <c r="J200" s="291" t="n">
        <f aca="false">I200*H200</f>
        <v>0</v>
      </c>
      <c r="K200" s="291" t="n">
        <f aca="false">H200-J200</f>
        <v>0</v>
      </c>
      <c r="M200" s="2"/>
      <c r="N200" s="2"/>
    </row>
    <row r="201" customFormat="false" ht="12.75" hidden="true" customHeight="false" outlineLevel="2" collapsed="false">
      <c r="A201" s="2" t="str">
        <f aca="false">B201&amp;C201&amp;D201</f>
        <v>O&amp;M Mobilization BudgetProcurement ExpensesVehicles &amp; Mobile Equipment</v>
      </c>
      <c r="B201" s="2" t="s">
        <v>419</v>
      </c>
      <c r="C201" s="2" t="s">
        <v>612</v>
      </c>
      <c r="D201" s="2" t="s">
        <v>374</v>
      </c>
      <c r="E201" s="288" t="s">
        <v>714</v>
      </c>
      <c r="F201" s="76" t="s">
        <v>715</v>
      </c>
      <c r="G201" s="76" t="s">
        <v>716</v>
      </c>
      <c r="H201" s="289" t="n">
        <v>0</v>
      </c>
      <c r="I201" s="290" t="n">
        <v>1</v>
      </c>
      <c r="J201" s="291" t="n">
        <f aca="false">I201*H201</f>
        <v>0</v>
      </c>
      <c r="K201" s="291" t="n">
        <f aca="false">H201-J201</f>
        <v>0</v>
      </c>
      <c r="M201" s="2"/>
      <c r="N201" s="2"/>
    </row>
    <row r="202" customFormat="false" ht="12.75" hidden="false" customHeight="false" outlineLevel="2" collapsed="false">
      <c r="E202" s="288" t="s">
        <v>717</v>
      </c>
      <c r="F202" s="76" t="s">
        <v>718</v>
      </c>
      <c r="G202" s="76" t="s">
        <v>719</v>
      </c>
      <c r="H202" s="289" t="n">
        <v>5000</v>
      </c>
      <c r="I202" s="290" t="n">
        <v>1</v>
      </c>
      <c r="J202" s="291" t="n">
        <f aca="false">I202*H202</f>
        <v>5000</v>
      </c>
      <c r="K202" s="291" t="n">
        <f aca="false">H202-J202</f>
        <v>0</v>
      </c>
      <c r="M202" s="2"/>
      <c r="N202" s="2"/>
    </row>
    <row r="203" customFormat="false" ht="12.75" hidden="true" customHeight="false" outlineLevel="2" collapsed="false">
      <c r="E203" s="288" t="s">
        <v>720</v>
      </c>
      <c r="F203" s="76"/>
      <c r="G203" s="76"/>
      <c r="H203" s="289" t="n">
        <v>0</v>
      </c>
      <c r="I203" s="290" t="n">
        <v>1</v>
      </c>
      <c r="J203" s="291" t="n">
        <f aca="false">I203*H203</f>
        <v>0</v>
      </c>
      <c r="K203" s="291" t="n">
        <f aca="false">H203-J203</f>
        <v>0</v>
      </c>
      <c r="M203" s="2"/>
      <c r="N203" s="2"/>
    </row>
    <row r="204" customFormat="false" ht="12.75" hidden="true" customHeight="false" outlineLevel="2" collapsed="false">
      <c r="E204" s="288" t="s">
        <v>721</v>
      </c>
      <c r="F204" s="76" t="s">
        <v>704</v>
      </c>
      <c r="G204" s="76" t="s">
        <v>722</v>
      </c>
      <c r="H204" s="289" t="n">
        <v>0</v>
      </c>
      <c r="I204" s="290" t="n">
        <v>1</v>
      </c>
      <c r="J204" s="291" t="n">
        <f aca="false">I204*H204</f>
        <v>0</v>
      </c>
      <c r="K204" s="291" t="n">
        <f aca="false">H204-J204</f>
        <v>0</v>
      </c>
      <c r="M204" s="2"/>
      <c r="N204" s="2"/>
    </row>
    <row r="205" customFormat="false" ht="12.75" hidden="true" customHeight="false" outlineLevel="2" collapsed="false">
      <c r="E205" s="288" t="s">
        <v>723</v>
      </c>
      <c r="F205" s="76" t="s">
        <v>704</v>
      </c>
      <c r="G205" s="76" t="s">
        <v>724</v>
      </c>
      <c r="H205" s="289" t="n">
        <v>0</v>
      </c>
      <c r="I205" s="290" t="n">
        <v>1</v>
      </c>
      <c r="J205" s="291" t="n">
        <f aca="false">I205*H205</f>
        <v>0</v>
      </c>
      <c r="K205" s="291" t="n">
        <f aca="false">H205-J205</f>
        <v>0</v>
      </c>
      <c r="M205" s="2"/>
      <c r="N205" s="2"/>
    </row>
    <row r="206" customFormat="false" ht="12.75" hidden="true" customHeight="false" outlineLevel="2" collapsed="false">
      <c r="E206" s="288" t="s">
        <v>725</v>
      </c>
      <c r="F206" s="76" t="s">
        <v>704</v>
      </c>
      <c r="G206" s="76" t="s">
        <v>726</v>
      </c>
      <c r="H206" s="289" t="n">
        <v>0</v>
      </c>
      <c r="I206" s="290" t="n">
        <v>1</v>
      </c>
      <c r="J206" s="291" t="n">
        <f aca="false">I206*H206</f>
        <v>0</v>
      </c>
      <c r="K206" s="291" t="n">
        <f aca="false">H206-J206</f>
        <v>0</v>
      </c>
      <c r="M206" s="2"/>
      <c r="N206" s="2"/>
    </row>
    <row r="207" customFormat="false" ht="12.75" hidden="true" customHeight="false" outlineLevel="2" collapsed="false">
      <c r="A207" s="2" t="str">
        <f aca="false">B207&amp;C207&amp;D207</f>
        <v>O&amp;M Mobilization BudgetProcurement ExpensesVehicles &amp; Mobile Equipment</v>
      </c>
      <c r="B207" s="2" t="s">
        <v>419</v>
      </c>
      <c r="C207" s="2" t="s">
        <v>612</v>
      </c>
      <c r="D207" s="2" t="s">
        <v>374</v>
      </c>
      <c r="E207" s="288" t="s">
        <v>727</v>
      </c>
      <c r="F207" s="76" t="s">
        <v>704</v>
      </c>
      <c r="G207" s="76" t="s">
        <v>728</v>
      </c>
      <c r="H207" s="289" t="n">
        <v>0</v>
      </c>
      <c r="I207" s="290" t="n">
        <v>1</v>
      </c>
      <c r="J207" s="291" t="n">
        <f aca="false">I207*H207</f>
        <v>0</v>
      </c>
      <c r="K207" s="291" t="n">
        <f aca="false">H207-J207</f>
        <v>0</v>
      </c>
      <c r="M207" s="2"/>
      <c r="N207" s="2"/>
    </row>
    <row r="208" customFormat="false" ht="12.75" hidden="true" customHeight="false" outlineLevel="2" collapsed="false">
      <c r="E208" s="288" t="s">
        <v>729</v>
      </c>
      <c r="F208" s="76" t="s">
        <v>704</v>
      </c>
      <c r="G208" s="76" t="s">
        <v>730</v>
      </c>
      <c r="H208" s="289" t="n">
        <v>0</v>
      </c>
      <c r="I208" s="290" t="n">
        <v>1</v>
      </c>
      <c r="J208" s="291" t="n">
        <f aca="false">I208*H208</f>
        <v>0</v>
      </c>
      <c r="K208" s="291" t="n">
        <f aca="false">H208-J208</f>
        <v>0</v>
      </c>
      <c r="M208" s="2"/>
      <c r="N208" s="2"/>
    </row>
    <row r="209" customFormat="false" ht="12.75" hidden="true" customHeight="false" outlineLevel="2" collapsed="false">
      <c r="E209" s="288" t="s">
        <v>731</v>
      </c>
      <c r="F209" s="76" t="s">
        <v>732</v>
      </c>
      <c r="G209" s="76" t="s">
        <v>733</v>
      </c>
      <c r="H209" s="289" t="n">
        <v>0</v>
      </c>
      <c r="I209" s="290" t="n">
        <v>1</v>
      </c>
      <c r="J209" s="291" t="n">
        <f aca="false">I209*H209</f>
        <v>0</v>
      </c>
      <c r="K209" s="291" t="n">
        <f aca="false">H209-J209</f>
        <v>0</v>
      </c>
      <c r="M209" s="2"/>
      <c r="N209" s="2"/>
    </row>
    <row r="210" customFormat="false" ht="12.75" hidden="false" customHeight="false" outlineLevel="2" collapsed="false">
      <c r="E210" s="288" t="s">
        <v>597</v>
      </c>
      <c r="F210" s="76" t="s">
        <v>676</v>
      </c>
      <c r="G210" s="76"/>
      <c r="H210" s="289" t="n">
        <v>1150</v>
      </c>
      <c r="I210" s="290" t="n">
        <v>1</v>
      </c>
      <c r="J210" s="291" t="n">
        <f aca="false">I210*H210</f>
        <v>1150</v>
      </c>
      <c r="K210" s="291" t="n">
        <f aca="false">H210-J210</f>
        <v>0</v>
      </c>
      <c r="M210" s="2"/>
      <c r="N210" s="2"/>
    </row>
    <row r="211" customFormat="false" ht="12.75" hidden="false" customHeight="false" outlineLevel="2" collapsed="false">
      <c r="E211" s="288"/>
      <c r="F211" s="76"/>
      <c r="G211" s="76"/>
      <c r="H211" s="289"/>
      <c r="I211" s="292"/>
      <c r="J211" s="291"/>
      <c r="K211" s="291"/>
      <c r="M211" s="2"/>
      <c r="N211" s="2"/>
    </row>
    <row r="212" customFormat="false" ht="12.75" hidden="false" customHeight="false" outlineLevel="1" collapsed="false">
      <c r="A212" s="287" t="s">
        <v>734</v>
      </c>
      <c r="B212" s="287" t="s">
        <v>419</v>
      </c>
      <c r="C212" s="287" t="s">
        <v>612</v>
      </c>
      <c r="D212" s="287" t="s">
        <v>374</v>
      </c>
      <c r="E212" s="288" t="s">
        <v>735</v>
      </c>
      <c r="F212" s="76"/>
      <c r="G212" s="293" t="s">
        <v>439</v>
      </c>
      <c r="H212" s="294" t="n">
        <f aca="false">SUBTOTAL(9,H195:H211)</f>
        <v>24150</v>
      </c>
      <c r="I212" s="295"/>
      <c r="J212" s="294" t="n">
        <f aca="false">SUBTOTAL(9,J195:J211)</f>
        <v>24150</v>
      </c>
      <c r="K212" s="294" t="n">
        <f aca="false">SUBTOTAL(9,K195:K211)</f>
        <v>0</v>
      </c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287"/>
      <c r="AL212" s="287"/>
      <c r="AM212" s="287"/>
      <c r="AN212" s="287"/>
      <c r="AO212" s="287"/>
      <c r="AP212" s="287"/>
      <c r="AQ212" s="287"/>
      <c r="AR212" s="287"/>
      <c r="AS212" s="287"/>
      <c r="AT212" s="287"/>
      <c r="AU212" s="287"/>
      <c r="AV212" s="287"/>
      <c r="AW212" s="287"/>
      <c r="AX212" s="287"/>
      <c r="AY212" s="287"/>
      <c r="AZ212" s="287"/>
      <c r="BA212" s="287"/>
      <c r="BB212" s="287"/>
      <c r="BC212" s="287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7"/>
      <c r="BY212" s="287"/>
      <c r="BZ212" s="287"/>
      <c r="CA212" s="287"/>
      <c r="CB212" s="287"/>
      <c r="CC212" s="287"/>
      <c r="CD212" s="287"/>
      <c r="CE212" s="287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  <c r="DX212" s="287"/>
      <c r="DY212" s="287"/>
      <c r="DZ212" s="287"/>
      <c r="EA212" s="287"/>
      <c r="EB212" s="287"/>
      <c r="EC212" s="287"/>
      <c r="ED212" s="287"/>
      <c r="EE212" s="287"/>
      <c r="EF212" s="287"/>
      <c r="EG212" s="287"/>
      <c r="EH212" s="287"/>
      <c r="EI212" s="287"/>
      <c r="EJ212" s="287"/>
      <c r="EK212" s="287"/>
      <c r="EL212" s="287"/>
      <c r="EM212" s="287"/>
      <c r="EN212" s="287"/>
      <c r="EO212" s="287"/>
      <c r="EP212" s="287"/>
      <c r="EQ212" s="287"/>
      <c r="ER212" s="287"/>
      <c r="ES212" s="287"/>
      <c r="ET212" s="287"/>
      <c r="EU212" s="287"/>
      <c r="EV212" s="287"/>
      <c r="EW212" s="287"/>
      <c r="EX212" s="287"/>
      <c r="EY212" s="287"/>
      <c r="EZ212" s="287"/>
      <c r="FA212" s="287"/>
      <c r="FB212" s="287"/>
      <c r="FC212" s="287"/>
      <c r="FD212" s="287"/>
      <c r="FE212" s="287"/>
      <c r="FF212" s="287"/>
      <c r="FG212" s="287"/>
      <c r="FH212" s="287"/>
      <c r="FI212" s="287"/>
      <c r="FJ212" s="287"/>
      <c r="FK212" s="287"/>
      <c r="FL212" s="287"/>
      <c r="FM212" s="287"/>
      <c r="FN212" s="287"/>
      <c r="FO212" s="287"/>
      <c r="FP212" s="287"/>
      <c r="FQ212" s="287"/>
      <c r="FR212" s="287"/>
      <c r="FS212" s="287"/>
      <c r="FT212" s="287"/>
      <c r="FU212" s="287"/>
      <c r="FV212" s="287"/>
      <c r="FW212" s="287"/>
      <c r="FX212" s="287"/>
      <c r="FY212" s="287"/>
      <c r="FZ212" s="287"/>
      <c r="GA212" s="287"/>
      <c r="GB212" s="287"/>
      <c r="GC212" s="287"/>
      <c r="GD212" s="287"/>
      <c r="GE212" s="287"/>
      <c r="GF212" s="287"/>
      <c r="GG212" s="287"/>
      <c r="GH212" s="287"/>
      <c r="GI212" s="287"/>
      <c r="GJ212" s="287"/>
      <c r="GK212" s="287"/>
      <c r="GL212" s="287"/>
      <c r="GM212" s="287"/>
      <c r="GN212" s="287"/>
      <c r="GO212" s="287"/>
      <c r="GP212" s="287"/>
      <c r="GQ212" s="287"/>
      <c r="GR212" s="287"/>
      <c r="GS212" s="287"/>
      <c r="GT212" s="287"/>
      <c r="GU212" s="287"/>
      <c r="GV212" s="287"/>
      <c r="GW212" s="287"/>
      <c r="GX212" s="287"/>
      <c r="GY212" s="287"/>
      <c r="GZ212" s="287"/>
      <c r="HA212" s="287"/>
      <c r="HB212" s="287"/>
      <c r="HC212" s="287"/>
      <c r="HD212" s="287"/>
      <c r="HE212" s="287"/>
      <c r="HF212" s="287"/>
      <c r="HG212" s="287"/>
      <c r="HH212" s="287"/>
      <c r="HI212" s="287"/>
      <c r="HJ212" s="287"/>
      <c r="HK212" s="287"/>
      <c r="HL212" s="287"/>
      <c r="HM212" s="287"/>
      <c r="HN212" s="287"/>
      <c r="HO212" s="287"/>
      <c r="HP212" s="287"/>
      <c r="HQ212" s="287"/>
      <c r="HR212" s="287"/>
      <c r="HS212" s="287"/>
      <c r="HT212" s="287"/>
      <c r="HU212" s="287"/>
      <c r="HV212" s="287"/>
      <c r="HW212" s="287"/>
      <c r="HX212" s="287"/>
      <c r="HY212" s="287"/>
      <c r="HZ212" s="287"/>
      <c r="IA212" s="287"/>
      <c r="IB212" s="287"/>
      <c r="IC212" s="287"/>
      <c r="ID212" s="287"/>
      <c r="IE212" s="287"/>
      <c r="IF212" s="287"/>
      <c r="IG212" s="287"/>
      <c r="IH212" s="287"/>
      <c r="II212" s="287"/>
      <c r="IJ212" s="287"/>
      <c r="IK212" s="287"/>
      <c r="IL212" s="287"/>
      <c r="IM212" s="287"/>
      <c r="IN212" s="287"/>
      <c r="IO212" s="287"/>
      <c r="IP212" s="287"/>
      <c r="IQ212" s="287"/>
      <c r="IR212" s="287"/>
      <c r="IS212" s="287"/>
      <c r="IT212" s="287"/>
      <c r="IU212" s="287"/>
      <c r="IV212" s="287"/>
      <c r="IW212" s="287"/>
    </row>
    <row r="213" customFormat="false" ht="12.75" hidden="false" customHeight="false" outlineLevel="1" collapsed="false">
      <c r="A213" s="2" t="s">
        <v>736</v>
      </c>
      <c r="B213" s="2" t="s">
        <v>419</v>
      </c>
      <c r="C213" s="2" t="s">
        <v>612</v>
      </c>
      <c r="D213" s="2" t="s">
        <v>197</v>
      </c>
      <c r="E213" s="306" t="s">
        <v>197</v>
      </c>
      <c r="F213" s="307"/>
      <c r="G213" s="308"/>
      <c r="H213" s="284"/>
      <c r="I213" s="285"/>
      <c r="J213" s="284"/>
      <c r="K213" s="284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  <c r="BJ213" s="287"/>
      <c r="BK213" s="287"/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/>
      <c r="BV213" s="287"/>
      <c r="BW213" s="287"/>
      <c r="BX213" s="287"/>
      <c r="BY213" s="287"/>
      <c r="BZ213" s="287"/>
      <c r="CA213" s="287"/>
      <c r="CB213" s="287"/>
      <c r="CC213" s="287"/>
      <c r="CD213" s="287"/>
      <c r="CE213" s="287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287"/>
      <c r="CT213" s="287"/>
      <c r="CU213" s="287"/>
      <c r="CV213" s="287"/>
      <c r="CW213" s="287"/>
      <c r="CX213" s="287"/>
      <c r="CY213" s="287"/>
      <c r="CZ213" s="287"/>
      <c r="DA213" s="287"/>
      <c r="DB213" s="287"/>
      <c r="DC213" s="287"/>
      <c r="DD213" s="287"/>
      <c r="DE213" s="287"/>
      <c r="DF213" s="287"/>
      <c r="DG213" s="287"/>
      <c r="DH213" s="287"/>
      <c r="DI213" s="287"/>
      <c r="DJ213" s="287"/>
      <c r="DK213" s="287"/>
      <c r="DL213" s="287"/>
      <c r="DM213" s="287"/>
      <c r="DN213" s="287"/>
      <c r="DO213" s="287"/>
      <c r="DP213" s="287"/>
      <c r="DQ213" s="287"/>
      <c r="DR213" s="287"/>
      <c r="DS213" s="287"/>
      <c r="DT213" s="287"/>
      <c r="DU213" s="287"/>
      <c r="DV213" s="287"/>
      <c r="DW213" s="287"/>
      <c r="DX213" s="287"/>
      <c r="DY213" s="287"/>
      <c r="DZ213" s="287"/>
      <c r="EA213" s="287"/>
      <c r="EB213" s="287"/>
      <c r="EC213" s="287"/>
      <c r="ED213" s="287"/>
      <c r="EE213" s="287"/>
      <c r="EF213" s="287"/>
      <c r="EG213" s="287"/>
      <c r="EH213" s="287"/>
      <c r="EI213" s="287"/>
      <c r="EJ213" s="287"/>
      <c r="EK213" s="287"/>
      <c r="EL213" s="287"/>
      <c r="EM213" s="287"/>
      <c r="EN213" s="287"/>
      <c r="EO213" s="287"/>
      <c r="EP213" s="287"/>
      <c r="EQ213" s="287"/>
      <c r="ER213" s="287"/>
      <c r="ES213" s="287"/>
      <c r="ET213" s="287"/>
      <c r="EU213" s="287"/>
      <c r="EV213" s="287"/>
      <c r="EW213" s="287"/>
      <c r="EX213" s="287"/>
      <c r="EY213" s="287"/>
      <c r="EZ213" s="287"/>
      <c r="FA213" s="287"/>
      <c r="FB213" s="287"/>
      <c r="FC213" s="287"/>
      <c r="FD213" s="287"/>
      <c r="FE213" s="287"/>
      <c r="FF213" s="287"/>
      <c r="FG213" s="287"/>
      <c r="FH213" s="287"/>
      <c r="FI213" s="287"/>
      <c r="FJ213" s="287"/>
      <c r="FK213" s="287"/>
      <c r="FL213" s="287"/>
      <c r="FM213" s="287"/>
      <c r="FN213" s="287"/>
      <c r="FO213" s="287"/>
      <c r="FP213" s="287"/>
      <c r="FQ213" s="287"/>
      <c r="FR213" s="287"/>
      <c r="FS213" s="287"/>
      <c r="FT213" s="287"/>
      <c r="FU213" s="287"/>
      <c r="FV213" s="287"/>
      <c r="FW213" s="287"/>
      <c r="FX213" s="287"/>
      <c r="FY213" s="287"/>
      <c r="FZ213" s="287"/>
      <c r="GA213" s="287"/>
      <c r="GB213" s="287"/>
      <c r="GC213" s="287"/>
      <c r="GD213" s="287"/>
      <c r="GE213" s="287"/>
      <c r="GF213" s="287"/>
      <c r="GG213" s="287"/>
      <c r="GH213" s="287"/>
      <c r="GI213" s="287"/>
      <c r="GJ213" s="287"/>
      <c r="GK213" s="287"/>
      <c r="GL213" s="287"/>
      <c r="GM213" s="287"/>
      <c r="GN213" s="287"/>
      <c r="GO213" s="287"/>
      <c r="GP213" s="287"/>
      <c r="GQ213" s="287"/>
      <c r="GR213" s="287"/>
      <c r="GS213" s="287"/>
      <c r="GT213" s="287"/>
      <c r="GU213" s="287"/>
      <c r="GV213" s="287"/>
      <c r="GW213" s="287"/>
      <c r="GX213" s="287"/>
      <c r="GY213" s="287"/>
      <c r="GZ213" s="287"/>
      <c r="HA213" s="287"/>
      <c r="HB213" s="287"/>
      <c r="HC213" s="287"/>
      <c r="HD213" s="287"/>
      <c r="HE213" s="287"/>
      <c r="HF213" s="287"/>
      <c r="HG213" s="287"/>
      <c r="HH213" s="287"/>
      <c r="HI213" s="287"/>
      <c r="HJ213" s="287"/>
      <c r="HK213" s="287"/>
      <c r="HL213" s="287"/>
      <c r="HM213" s="287"/>
      <c r="HN213" s="287"/>
      <c r="HO213" s="287"/>
      <c r="HP213" s="287"/>
      <c r="HQ213" s="287"/>
      <c r="HR213" s="287"/>
      <c r="HS213" s="287"/>
      <c r="HT213" s="287"/>
      <c r="HU213" s="287"/>
      <c r="HV213" s="287"/>
      <c r="HW213" s="287"/>
      <c r="HX213" s="287"/>
      <c r="HY213" s="287"/>
      <c r="HZ213" s="287"/>
      <c r="IA213" s="287"/>
      <c r="IB213" s="287"/>
      <c r="IC213" s="287"/>
      <c r="ID213" s="287"/>
      <c r="IE213" s="287"/>
      <c r="IF213" s="287"/>
      <c r="IG213" s="287"/>
      <c r="IH213" s="287"/>
      <c r="II213" s="287"/>
      <c r="IJ213" s="287"/>
      <c r="IK213" s="287"/>
      <c r="IL213" s="287"/>
      <c r="IM213" s="287"/>
      <c r="IN213" s="287"/>
      <c r="IO213" s="287"/>
      <c r="IP213" s="287"/>
      <c r="IQ213" s="287"/>
      <c r="IR213" s="287"/>
      <c r="IS213" s="287"/>
      <c r="IT213" s="287"/>
      <c r="IU213" s="287"/>
      <c r="IV213" s="287"/>
      <c r="IW213" s="287"/>
    </row>
    <row r="214" customFormat="false" ht="12.75" hidden="false" customHeight="false" outlineLevel="2" collapsed="false">
      <c r="A214" s="2" t="str">
        <f aca="false">B214&amp;C214&amp;D214</f>
        <v>O&amp;M Mobilization BudgetProcurement ExpensesWarehouse Furnishings &amp; Equipment</v>
      </c>
      <c r="B214" s="2" t="s">
        <v>419</v>
      </c>
      <c r="C214" s="2" t="s">
        <v>612</v>
      </c>
      <c r="D214" s="2" t="s">
        <v>197</v>
      </c>
      <c r="E214" s="288" t="s">
        <v>737</v>
      </c>
      <c r="F214" s="76" t="s">
        <v>738</v>
      </c>
      <c r="G214" s="76"/>
      <c r="H214" s="289" t="n">
        <v>14000</v>
      </c>
      <c r="I214" s="290" t="n">
        <v>1</v>
      </c>
      <c r="J214" s="291" t="n">
        <f aca="false">I214*H214</f>
        <v>14000</v>
      </c>
      <c r="K214" s="291" t="n">
        <f aca="false">H214-J214</f>
        <v>0</v>
      </c>
      <c r="M214" s="2"/>
      <c r="N214" s="2"/>
    </row>
    <row r="215" customFormat="false" ht="12.75" hidden="false" customHeight="false" outlineLevel="2" collapsed="false">
      <c r="A215" s="2" t="str">
        <f aca="false">B215&amp;C215&amp;D215</f>
        <v>O&amp;M Mobilization BudgetProcurement ExpensesWarehouse Furnishings &amp; Equipment</v>
      </c>
      <c r="B215" s="2" t="s">
        <v>419</v>
      </c>
      <c r="C215" s="2" t="s">
        <v>612</v>
      </c>
      <c r="D215" s="2" t="s">
        <v>197</v>
      </c>
      <c r="E215" s="288" t="s">
        <v>739</v>
      </c>
      <c r="F215" s="76" t="s">
        <v>740</v>
      </c>
      <c r="G215" s="76"/>
      <c r="H215" s="289" t="n">
        <v>3000</v>
      </c>
      <c r="I215" s="290" t="n">
        <v>1</v>
      </c>
      <c r="J215" s="291" t="n">
        <f aca="false">I215*H215</f>
        <v>3000</v>
      </c>
      <c r="K215" s="291" t="n">
        <f aca="false">H215-J215</f>
        <v>0</v>
      </c>
      <c r="M215" s="2"/>
      <c r="N215" s="2"/>
    </row>
    <row r="216" customFormat="false" ht="14.25" hidden="false" customHeight="true" outlineLevel="2" collapsed="false">
      <c r="A216" s="2" t="str">
        <f aca="false">B216&amp;C216&amp;D216</f>
        <v>O&amp;M Mobilization BudgetProcurement ExpensesWarehouse Furnishings &amp; Equipment</v>
      </c>
      <c r="B216" s="2" t="s">
        <v>419</v>
      </c>
      <c r="C216" s="2" t="s">
        <v>612</v>
      </c>
      <c r="D216" s="2" t="s">
        <v>197</v>
      </c>
      <c r="E216" s="288" t="s">
        <v>741</v>
      </c>
      <c r="F216" s="76" t="s">
        <v>742</v>
      </c>
      <c r="G216" s="76"/>
      <c r="H216" s="289" t="n">
        <v>2000</v>
      </c>
      <c r="I216" s="290" t="n">
        <v>1</v>
      </c>
      <c r="J216" s="291" t="n">
        <f aca="false">I216*H216</f>
        <v>2000</v>
      </c>
      <c r="K216" s="291" t="n">
        <f aca="false">H216-J216</f>
        <v>0</v>
      </c>
      <c r="M216" s="2"/>
      <c r="N216" s="2"/>
    </row>
    <row r="217" customFormat="false" ht="12.75" hidden="false" customHeight="false" outlineLevel="2" collapsed="false">
      <c r="A217" s="2" t="str">
        <f aca="false">B217&amp;C217&amp;D217</f>
        <v>O&amp;M Mobilization BudgetProcurement ExpensesWarehouse Furnishings &amp; Equipment</v>
      </c>
      <c r="B217" s="2" t="s">
        <v>419</v>
      </c>
      <c r="C217" s="2" t="s">
        <v>612</v>
      </c>
      <c r="D217" s="2" t="s">
        <v>197</v>
      </c>
      <c r="E217" s="288" t="s">
        <v>743</v>
      </c>
      <c r="F217" s="76"/>
      <c r="G217" s="76"/>
      <c r="H217" s="289" t="n">
        <v>1000</v>
      </c>
      <c r="I217" s="290" t="n">
        <v>1</v>
      </c>
      <c r="J217" s="291" t="n">
        <f aca="false">I217*H217</f>
        <v>1000</v>
      </c>
      <c r="K217" s="291" t="n">
        <f aca="false">H217-J217</f>
        <v>0</v>
      </c>
      <c r="M217" s="2"/>
      <c r="N217" s="2"/>
    </row>
    <row r="218" customFormat="false" ht="12.75" hidden="false" customHeight="false" outlineLevel="2" collapsed="false">
      <c r="E218" s="288" t="s">
        <v>597</v>
      </c>
      <c r="F218" s="76" t="s">
        <v>676</v>
      </c>
      <c r="G218" s="76"/>
      <c r="H218" s="302" t="n">
        <v>1000</v>
      </c>
      <c r="I218" s="290" t="n">
        <v>1</v>
      </c>
      <c r="J218" s="291" t="n">
        <f aca="false">I218*H218</f>
        <v>1000</v>
      </c>
      <c r="K218" s="291" t="n">
        <f aca="false">H218-J218</f>
        <v>0</v>
      </c>
      <c r="M218" s="2"/>
      <c r="N218" s="2"/>
    </row>
    <row r="219" customFormat="false" ht="12.75" hidden="false" customHeight="false" outlineLevel="2" collapsed="false">
      <c r="E219" s="288"/>
      <c r="F219" s="76"/>
      <c r="G219" s="76"/>
      <c r="H219" s="289"/>
      <c r="I219" s="292"/>
      <c r="J219" s="291"/>
      <c r="K219" s="291"/>
      <c r="M219" s="2"/>
      <c r="N219" s="2"/>
    </row>
    <row r="220" customFormat="false" ht="12.75" hidden="false" customHeight="false" outlineLevel="1" collapsed="false">
      <c r="A220" s="287" t="s">
        <v>744</v>
      </c>
      <c r="B220" s="287" t="s">
        <v>419</v>
      </c>
      <c r="C220" s="287" t="s">
        <v>612</v>
      </c>
      <c r="D220" s="287" t="s">
        <v>197</v>
      </c>
      <c r="E220" s="288"/>
      <c r="F220" s="76"/>
      <c r="G220" s="293" t="s">
        <v>439</v>
      </c>
      <c r="H220" s="294" t="n">
        <f aca="false">SUBTOTAL(9,H214:H219)</f>
        <v>21000</v>
      </c>
      <c r="I220" s="295"/>
      <c r="J220" s="294" t="n">
        <f aca="false">SUBTOTAL(9,J214:J219)</f>
        <v>21000</v>
      </c>
      <c r="K220" s="294" t="n">
        <f aca="false">SUBTOTAL(9,K214:K219)</f>
        <v>0</v>
      </c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7"/>
      <c r="AS220" s="287"/>
      <c r="AT220" s="287"/>
      <c r="AU220" s="287"/>
      <c r="AV220" s="287"/>
      <c r="AW220" s="287"/>
      <c r="AX220" s="287"/>
      <c r="AY220" s="287"/>
      <c r="AZ220" s="287"/>
      <c r="BA220" s="287"/>
      <c r="BB220" s="287"/>
      <c r="BC220" s="287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7"/>
      <c r="BY220" s="287"/>
      <c r="BZ220" s="287"/>
      <c r="CA220" s="287"/>
      <c r="CB220" s="287"/>
      <c r="CC220" s="287"/>
      <c r="CD220" s="287"/>
      <c r="CE220" s="287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7"/>
      <c r="CT220" s="287"/>
      <c r="CU220" s="287"/>
      <c r="CV220" s="287"/>
      <c r="CW220" s="287"/>
      <c r="CX220" s="287"/>
      <c r="CY220" s="287"/>
      <c r="CZ220" s="287"/>
      <c r="DA220" s="287"/>
      <c r="DB220" s="287"/>
      <c r="DC220" s="287"/>
      <c r="DD220" s="287"/>
      <c r="DE220" s="287"/>
      <c r="DF220" s="287"/>
      <c r="DG220" s="287"/>
      <c r="DH220" s="287"/>
      <c r="DI220" s="287"/>
      <c r="DJ220" s="287"/>
      <c r="DK220" s="287"/>
      <c r="DL220" s="287"/>
      <c r="DM220" s="287"/>
      <c r="DN220" s="287"/>
      <c r="DO220" s="287"/>
      <c r="DP220" s="287"/>
      <c r="DQ220" s="287"/>
      <c r="DR220" s="287"/>
      <c r="DS220" s="287"/>
      <c r="DT220" s="287"/>
      <c r="DU220" s="287"/>
      <c r="DV220" s="287"/>
      <c r="DW220" s="287"/>
      <c r="DX220" s="287"/>
      <c r="DY220" s="287"/>
      <c r="DZ220" s="287"/>
      <c r="EA220" s="287"/>
      <c r="EB220" s="287"/>
      <c r="EC220" s="287"/>
      <c r="ED220" s="287"/>
      <c r="EE220" s="287"/>
      <c r="EF220" s="287"/>
      <c r="EG220" s="287"/>
      <c r="EH220" s="287"/>
      <c r="EI220" s="287"/>
      <c r="EJ220" s="287"/>
      <c r="EK220" s="287"/>
      <c r="EL220" s="287"/>
      <c r="EM220" s="287"/>
      <c r="EN220" s="287"/>
      <c r="EO220" s="287"/>
      <c r="EP220" s="287"/>
      <c r="EQ220" s="287"/>
      <c r="ER220" s="287"/>
      <c r="ES220" s="287"/>
      <c r="ET220" s="287"/>
      <c r="EU220" s="287"/>
      <c r="EV220" s="287"/>
      <c r="EW220" s="287"/>
      <c r="EX220" s="287"/>
      <c r="EY220" s="287"/>
      <c r="EZ220" s="287"/>
      <c r="FA220" s="287"/>
      <c r="FB220" s="287"/>
      <c r="FC220" s="287"/>
      <c r="FD220" s="287"/>
      <c r="FE220" s="287"/>
      <c r="FF220" s="287"/>
      <c r="FG220" s="287"/>
      <c r="FH220" s="287"/>
      <c r="FI220" s="287"/>
      <c r="FJ220" s="287"/>
      <c r="FK220" s="287"/>
      <c r="FL220" s="287"/>
      <c r="FM220" s="287"/>
      <c r="FN220" s="287"/>
      <c r="FO220" s="287"/>
      <c r="FP220" s="287"/>
      <c r="FQ220" s="287"/>
      <c r="FR220" s="287"/>
      <c r="FS220" s="287"/>
      <c r="FT220" s="287"/>
      <c r="FU220" s="287"/>
      <c r="FV220" s="287"/>
      <c r="FW220" s="287"/>
      <c r="FX220" s="287"/>
      <c r="FY220" s="287"/>
      <c r="FZ220" s="287"/>
      <c r="GA220" s="287"/>
      <c r="GB220" s="287"/>
      <c r="GC220" s="287"/>
      <c r="GD220" s="287"/>
      <c r="GE220" s="287"/>
      <c r="GF220" s="287"/>
      <c r="GG220" s="287"/>
      <c r="GH220" s="287"/>
      <c r="GI220" s="287"/>
      <c r="GJ220" s="287"/>
      <c r="GK220" s="287"/>
      <c r="GL220" s="287"/>
      <c r="GM220" s="287"/>
      <c r="GN220" s="287"/>
      <c r="GO220" s="287"/>
      <c r="GP220" s="287"/>
      <c r="GQ220" s="287"/>
      <c r="GR220" s="287"/>
      <c r="GS220" s="287"/>
      <c r="GT220" s="287"/>
      <c r="GU220" s="287"/>
      <c r="GV220" s="287"/>
      <c r="GW220" s="287"/>
      <c r="GX220" s="287"/>
      <c r="GY220" s="287"/>
      <c r="GZ220" s="287"/>
      <c r="HA220" s="287"/>
      <c r="HB220" s="287"/>
      <c r="HC220" s="287"/>
      <c r="HD220" s="287"/>
      <c r="HE220" s="287"/>
      <c r="HF220" s="287"/>
      <c r="HG220" s="287"/>
      <c r="HH220" s="287"/>
      <c r="HI220" s="287"/>
      <c r="HJ220" s="287"/>
      <c r="HK220" s="287"/>
      <c r="HL220" s="287"/>
      <c r="HM220" s="287"/>
      <c r="HN220" s="287"/>
      <c r="HO220" s="287"/>
      <c r="HP220" s="287"/>
      <c r="HQ220" s="287"/>
      <c r="HR220" s="287"/>
      <c r="HS220" s="287"/>
      <c r="HT220" s="287"/>
      <c r="HU220" s="287"/>
      <c r="HV220" s="287"/>
      <c r="HW220" s="287"/>
      <c r="HX220" s="287"/>
      <c r="HY220" s="287"/>
      <c r="HZ220" s="287"/>
      <c r="IA220" s="287"/>
      <c r="IB220" s="287"/>
      <c r="IC220" s="287"/>
      <c r="ID220" s="287"/>
      <c r="IE220" s="287"/>
      <c r="IF220" s="287"/>
      <c r="IG220" s="287"/>
      <c r="IH220" s="287"/>
      <c r="II220" s="287"/>
      <c r="IJ220" s="287"/>
      <c r="IK220" s="287"/>
      <c r="IL220" s="287"/>
      <c r="IM220" s="287"/>
      <c r="IN220" s="287"/>
      <c r="IO220" s="287"/>
      <c r="IP220" s="287"/>
      <c r="IQ220" s="287"/>
      <c r="IR220" s="287"/>
      <c r="IS220" s="287"/>
      <c r="IT220" s="287"/>
      <c r="IU220" s="287"/>
      <c r="IV220" s="287"/>
      <c r="IW220" s="287"/>
    </row>
    <row r="221" customFormat="false" ht="12.75" hidden="false" customHeight="false" outlineLevel="1" collapsed="false">
      <c r="A221" s="2" t="s">
        <v>745</v>
      </c>
      <c r="B221" s="2" t="s">
        <v>419</v>
      </c>
      <c r="C221" s="2" t="s">
        <v>612</v>
      </c>
      <c r="D221" s="2" t="s">
        <v>198</v>
      </c>
      <c r="E221" s="306" t="s">
        <v>198</v>
      </c>
      <c r="F221" s="307"/>
      <c r="G221" s="308"/>
      <c r="H221" s="284"/>
      <c r="I221" s="285"/>
      <c r="J221" s="284"/>
      <c r="K221" s="284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7"/>
      <c r="AU221" s="287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7"/>
      <c r="BY221" s="287"/>
      <c r="BZ221" s="287"/>
      <c r="CA221" s="287"/>
      <c r="CB221" s="287"/>
      <c r="CC221" s="287"/>
      <c r="CD221" s="287"/>
      <c r="CE221" s="287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287"/>
      <c r="CT221" s="287"/>
      <c r="CU221" s="287"/>
      <c r="CV221" s="287"/>
      <c r="CW221" s="287"/>
      <c r="CX221" s="287"/>
      <c r="CY221" s="287"/>
      <c r="CZ221" s="287"/>
      <c r="DA221" s="287"/>
      <c r="DB221" s="287"/>
      <c r="DC221" s="287"/>
      <c r="DD221" s="287"/>
      <c r="DE221" s="287"/>
      <c r="DF221" s="287"/>
      <c r="DG221" s="287"/>
      <c r="DH221" s="287"/>
      <c r="DI221" s="287"/>
      <c r="DJ221" s="287"/>
      <c r="DK221" s="287"/>
      <c r="DL221" s="287"/>
      <c r="DM221" s="287"/>
      <c r="DN221" s="287"/>
      <c r="DO221" s="287"/>
      <c r="DP221" s="287"/>
      <c r="DQ221" s="287"/>
      <c r="DR221" s="287"/>
      <c r="DS221" s="287"/>
      <c r="DT221" s="287"/>
      <c r="DU221" s="287"/>
      <c r="DV221" s="287"/>
      <c r="DW221" s="287"/>
      <c r="DX221" s="287"/>
      <c r="DY221" s="287"/>
      <c r="DZ221" s="287"/>
      <c r="EA221" s="287"/>
      <c r="EB221" s="287"/>
      <c r="EC221" s="287"/>
      <c r="ED221" s="287"/>
      <c r="EE221" s="287"/>
      <c r="EF221" s="287"/>
      <c r="EG221" s="287"/>
      <c r="EH221" s="287"/>
      <c r="EI221" s="287"/>
      <c r="EJ221" s="287"/>
      <c r="EK221" s="287"/>
      <c r="EL221" s="287"/>
      <c r="EM221" s="287"/>
      <c r="EN221" s="287"/>
      <c r="EO221" s="287"/>
      <c r="EP221" s="287"/>
      <c r="EQ221" s="287"/>
      <c r="ER221" s="287"/>
      <c r="ES221" s="287"/>
      <c r="ET221" s="287"/>
      <c r="EU221" s="287"/>
      <c r="EV221" s="287"/>
      <c r="EW221" s="287"/>
      <c r="EX221" s="287"/>
      <c r="EY221" s="287"/>
      <c r="EZ221" s="287"/>
      <c r="FA221" s="287"/>
      <c r="FB221" s="287"/>
      <c r="FC221" s="287"/>
      <c r="FD221" s="287"/>
      <c r="FE221" s="287"/>
      <c r="FF221" s="287"/>
      <c r="FG221" s="287"/>
      <c r="FH221" s="287"/>
      <c r="FI221" s="287"/>
      <c r="FJ221" s="287"/>
      <c r="FK221" s="287"/>
      <c r="FL221" s="287"/>
      <c r="FM221" s="287"/>
      <c r="FN221" s="287"/>
      <c r="FO221" s="287"/>
      <c r="FP221" s="287"/>
      <c r="FQ221" s="287"/>
      <c r="FR221" s="287"/>
      <c r="FS221" s="287"/>
      <c r="FT221" s="287"/>
      <c r="FU221" s="287"/>
      <c r="FV221" s="287"/>
      <c r="FW221" s="287"/>
      <c r="FX221" s="287"/>
      <c r="FY221" s="287"/>
      <c r="FZ221" s="287"/>
      <c r="GA221" s="287"/>
      <c r="GB221" s="287"/>
      <c r="GC221" s="287"/>
      <c r="GD221" s="287"/>
      <c r="GE221" s="287"/>
      <c r="GF221" s="287"/>
      <c r="GG221" s="287"/>
      <c r="GH221" s="287"/>
      <c r="GI221" s="287"/>
      <c r="GJ221" s="287"/>
      <c r="GK221" s="287"/>
      <c r="GL221" s="287"/>
      <c r="GM221" s="287"/>
      <c r="GN221" s="287"/>
      <c r="GO221" s="287"/>
      <c r="GP221" s="287"/>
      <c r="GQ221" s="287"/>
      <c r="GR221" s="287"/>
      <c r="GS221" s="287"/>
      <c r="GT221" s="287"/>
      <c r="GU221" s="287"/>
      <c r="GV221" s="287"/>
      <c r="GW221" s="287"/>
      <c r="GX221" s="287"/>
      <c r="GY221" s="287"/>
      <c r="GZ221" s="287"/>
      <c r="HA221" s="287"/>
      <c r="HB221" s="287"/>
      <c r="HC221" s="287"/>
      <c r="HD221" s="287"/>
      <c r="HE221" s="287"/>
      <c r="HF221" s="287"/>
      <c r="HG221" s="287"/>
      <c r="HH221" s="287"/>
      <c r="HI221" s="287"/>
      <c r="HJ221" s="287"/>
      <c r="HK221" s="287"/>
      <c r="HL221" s="287"/>
      <c r="HM221" s="287"/>
      <c r="HN221" s="287"/>
      <c r="HO221" s="287"/>
      <c r="HP221" s="287"/>
      <c r="HQ221" s="287"/>
      <c r="HR221" s="287"/>
      <c r="HS221" s="287"/>
      <c r="HT221" s="287"/>
      <c r="HU221" s="287"/>
      <c r="HV221" s="287"/>
      <c r="HW221" s="287"/>
      <c r="HX221" s="287"/>
      <c r="HY221" s="287"/>
      <c r="HZ221" s="287"/>
      <c r="IA221" s="287"/>
      <c r="IB221" s="287"/>
      <c r="IC221" s="287"/>
      <c r="ID221" s="287"/>
      <c r="IE221" s="287"/>
      <c r="IF221" s="287"/>
      <c r="IG221" s="287"/>
      <c r="IH221" s="287"/>
      <c r="II221" s="287"/>
      <c r="IJ221" s="287"/>
      <c r="IK221" s="287"/>
      <c r="IL221" s="287"/>
      <c r="IM221" s="287"/>
      <c r="IN221" s="287"/>
      <c r="IO221" s="287"/>
      <c r="IP221" s="287"/>
      <c r="IQ221" s="287"/>
      <c r="IR221" s="287"/>
      <c r="IS221" s="287"/>
      <c r="IT221" s="287"/>
      <c r="IU221" s="287"/>
      <c r="IV221" s="287"/>
      <c r="IW221" s="287"/>
    </row>
    <row r="222" customFormat="false" ht="12.75" hidden="false" customHeight="false" outlineLevel="2" collapsed="false">
      <c r="A222" s="2" t="str">
        <f aca="false">B222&amp;C222&amp;D222</f>
        <v>O&amp;M Mobilization BudgetProcurement ExpensesLaboratory Equipment</v>
      </c>
      <c r="B222" s="2" t="s">
        <v>419</v>
      </c>
      <c r="C222" s="2" t="s">
        <v>612</v>
      </c>
      <c r="D222" s="2" t="s">
        <v>198</v>
      </c>
      <c r="E222" s="288" t="s">
        <v>746</v>
      </c>
      <c r="F222" s="76"/>
      <c r="G222" s="76"/>
      <c r="H222" s="289" t="n">
        <v>8000</v>
      </c>
      <c r="I222" s="290" t="n">
        <v>1</v>
      </c>
      <c r="J222" s="291" t="n">
        <f aca="false">I222*H222</f>
        <v>8000</v>
      </c>
      <c r="K222" s="291" t="n">
        <f aca="false">H222-J222</f>
        <v>0</v>
      </c>
      <c r="M222" s="2"/>
      <c r="N222" s="2"/>
    </row>
    <row r="223" customFormat="false" ht="12.75" hidden="false" customHeight="false" outlineLevel="2" collapsed="false">
      <c r="E223" s="288" t="s">
        <v>747</v>
      </c>
      <c r="F223" s="76"/>
      <c r="G223" s="76"/>
      <c r="H223" s="289" t="n">
        <v>3000</v>
      </c>
      <c r="I223" s="290" t="n">
        <v>1</v>
      </c>
      <c r="J223" s="291" t="n">
        <f aca="false">I223*H223</f>
        <v>3000</v>
      </c>
      <c r="K223" s="291" t="n">
        <f aca="false">H223-J223</f>
        <v>0</v>
      </c>
      <c r="M223" s="2"/>
      <c r="N223" s="2"/>
    </row>
    <row r="224" customFormat="false" ht="12.75" hidden="false" customHeight="false" outlineLevel="2" collapsed="false">
      <c r="E224" s="288" t="s">
        <v>748</v>
      </c>
      <c r="F224" s="76"/>
      <c r="G224" s="76"/>
      <c r="H224" s="289" t="n">
        <v>6000</v>
      </c>
      <c r="I224" s="290" t="n">
        <v>1</v>
      </c>
      <c r="J224" s="291" t="n">
        <f aca="false">I224*H224</f>
        <v>6000</v>
      </c>
      <c r="K224" s="291" t="n">
        <f aca="false">H224-J224</f>
        <v>0</v>
      </c>
      <c r="M224" s="2"/>
      <c r="N224" s="2"/>
    </row>
    <row r="225" customFormat="false" ht="12.75" hidden="true" customHeight="false" outlineLevel="2" collapsed="false">
      <c r="E225" s="288" t="s">
        <v>749</v>
      </c>
      <c r="F225" s="76" t="s">
        <v>750</v>
      </c>
      <c r="G225" s="76"/>
      <c r="H225" s="289" t="n">
        <v>0</v>
      </c>
      <c r="I225" s="290" t="n">
        <v>1</v>
      </c>
      <c r="J225" s="291" t="n">
        <f aca="false">I225*H225</f>
        <v>0</v>
      </c>
      <c r="K225" s="291" t="n">
        <f aca="false">H225-J225</f>
        <v>0</v>
      </c>
      <c r="M225" s="2"/>
      <c r="N225" s="2"/>
    </row>
    <row r="226" customFormat="false" ht="12.75" hidden="false" customHeight="false" outlineLevel="2" collapsed="false">
      <c r="E226" s="288" t="s">
        <v>597</v>
      </c>
      <c r="F226" s="76" t="s">
        <v>676</v>
      </c>
      <c r="G226" s="76"/>
      <c r="H226" s="302" t="n">
        <v>850</v>
      </c>
      <c r="I226" s="290" t="n">
        <v>1</v>
      </c>
      <c r="J226" s="291" t="n">
        <f aca="false">I226*H226</f>
        <v>850</v>
      </c>
      <c r="K226" s="291" t="n">
        <f aca="false">H226-J226</f>
        <v>0</v>
      </c>
      <c r="M226" s="2"/>
      <c r="N226" s="2"/>
    </row>
    <row r="227" customFormat="false" ht="12.75" hidden="false" customHeight="false" outlineLevel="2" collapsed="false">
      <c r="E227" s="288"/>
      <c r="F227" s="76"/>
      <c r="G227" s="76"/>
      <c r="H227" s="289"/>
      <c r="I227" s="292"/>
      <c r="J227" s="291"/>
      <c r="K227" s="291"/>
      <c r="M227" s="2"/>
      <c r="N227" s="2"/>
    </row>
    <row r="228" customFormat="false" ht="12.75" hidden="false" customHeight="false" outlineLevel="1" collapsed="false">
      <c r="A228" s="287" t="s">
        <v>751</v>
      </c>
      <c r="B228" s="287" t="s">
        <v>419</v>
      </c>
      <c r="C228" s="287" t="s">
        <v>612</v>
      </c>
      <c r="D228" s="287" t="s">
        <v>198</v>
      </c>
      <c r="E228" s="288" t="s">
        <v>534</v>
      </c>
      <c r="F228" s="76"/>
      <c r="G228" s="293" t="s">
        <v>439</v>
      </c>
      <c r="H228" s="294" t="n">
        <f aca="false">SUBTOTAL(9,H222:H227)</f>
        <v>17850</v>
      </c>
      <c r="I228" s="295"/>
      <c r="J228" s="294" t="n">
        <f aca="false">SUBTOTAL(9,J222:J227)</f>
        <v>17850</v>
      </c>
      <c r="K228" s="294" t="n">
        <f aca="false">SUBTOTAL(9,K222:K227)</f>
        <v>0</v>
      </c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7"/>
      <c r="HP228" s="287"/>
      <c r="HQ228" s="287"/>
      <c r="HR228" s="287"/>
      <c r="HS228" s="287"/>
      <c r="HT228" s="287"/>
      <c r="HU228" s="287"/>
      <c r="HV228" s="287"/>
      <c r="HW228" s="287"/>
      <c r="HX228" s="287"/>
      <c r="HY228" s="287"/>
      <c r="HZ228" s="287"/>
      <c r="IA228" s="287"/>
      <c r="IB228" s="287"/>
      <c r="IC228" s="287"/>
      <c r="ID228" s="287"/>
      <c r="IE228" s="287"/>
      <c r="IF228" s="287"/>
      <c r="IG228" s="287"/>
      <c r="IH228" s="287"/>
      <c r="II228" s="287"/>
      <c r="IJ228" s="287"/>
      <c r="IK228" s="287"/>
      <c r="IL228" s="287"/>
      <c r="IM228" s="287"/>
      <c r="IN228" s="287"/>
      <c r="IO228" s="287"/>
      <c r="IP228" s="287"/>
      <c r="IQ228" s="287"/>
      <c r="IR228" s="287"/>
      <c r="IS228" s="287"/>
      <c r="IT228" s="287"/>
      <c r="IU228" s="287"/>
      <c r="IV228" s="287"/>
      <c r="IW228" s="287"/>
    </row>
    <row r="229" customFormat="false" ht="12.75" hidden="false" customHeight="false" outlineLevel="1" collapsed="false">
      <c r="A229" s="2" t="s">
        <v>752</v>
      </c>
      <c r="B229" s="2" t="s">
        <v>419</v>
      </c>
      <c r="C229" s="2" t="s">
        <v>612</v>
      </c>
      <c r="D229" s="2" t="s">
        <v>199</v>
      </c>
      <c r="E229" s="306" t="s">
        <v>199</v>
      </c>
      <c r="F229" s="307"/>
      <c r="G229" s="308"/>
      <c r="H229" s="284"/>
      <c r="I229" s="285"/>
      <c r="J229" s="284"/>
      <c r="K229" s="284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7"/>
      <c r="BY229" s="287"/>
      <c r="BZ229" s="287"/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7"/>
      <c r="HP229" s="287"/>
      <c r="HQ229" s="287"/>
      <c r="HR229" s="287"/>
      <c r="HS229" s="287"/>
      <c r="HT229" s="287"/>
      <c r="HU229" s="287"/>
      <c r="HV229" s="287"/>
      <c r="HW229" s="287"/>
      <c r="HX229" s="287"/>
      <c r="HY229" s="287"/>
      <c r="HZ229" s="287"/>
      <c r="IA229" s="287"/>
      <c r="IB229" s="287"/>
      <c r="IC229" s="287"/>
      <c r="ID229" s="287"/>
      <c r="IE229" s="287"/>
      <c r="IF229" s="287"/>
      <c r="IG229" s="287"/>
      <c r="IH229" s="287"/>
      <c r="II229" s="287"/>
      <c r="IJ229" s="287"/>
      <c r="IK229" s="287"/>
      <c r="IL229" s="287"/>
      <c r="IM229" s="287"/>
      <c r="IN229" s="287"/>
      <c r="IO229" s="287"/>
      <c r="IP229" s="287"/>
      <c r="IQ229" s="287"/>
      <c r="IR229" s="287"/>
      <c r="IS229" s="287"/>
      <c r="IT229" s="287"/>
      <c r="IU229" s="287"/>
      <c r="IV229" s="287"/>
      <c r="IW229" s="287"/>
    </row>
    <row r="230" customFormat="false" ht="12.75" hidden="false" customHeight="false" outlineLevel="2" collapsed="false">
      <c r="A230" s="2" t="str">
        <f aca="false">B230&amp;C230&amp;D230</f>
        <v>O&amp;M Mobilization BudgetProcurement ExpensesShop Tools &amp; Equipment</v>
      </c>
      <c r="B230" s="2" t="s">
        <v>419</v>
      </c>
      <c r="C230" s="2" t="s">
        <v>612</v>
      </c>
      <c r="D230" s="2" t="s">
        <v>199</v>
      </c>
      <c r="E230" s="316" t="s">
        <v>753</v>
      </c>
      <c r="F230" s="317" t="s">
        <v>754</v>
      </c>
      <c r="G230" s="317" t="s">
        <v>755</v>
      </c>
      <c r="H230" s="289" t="n">
        <f aca="false">2*1200</f>
        <v>2400</v>
      </c>
      <c r="I230" s="290" t="n">
        <v>1</v>
      </c>
      <c r="J230" s="291" t="n">
        <f aca="false">I230*H230</f>
        <v>2400</v>
      </c>
      <c r="K230" s="291" t="n">
        <f aca="false">H230-J230</f>
        <v>0</v>
      </c>
      <c r="L230" s="0"/>
      <c r="M230" s="0"/>
      <c r="N230" s="2"/>
    </row>
    <row r="231" customFormat="false" ht="12.75" hidden="false" customHeight="false" outlineLevel="2" collapsed="false">
      <c r="A231" s="2" t="str">
        <f aca="false">B231&amp;C231&amp;D231</f>
        <v>O&amp;M Mobilization BudgetProcurement ExpensesShop Tools &amp; Equipment</v>
      </c>
      <c r="B231" s="2" t="s">
        <v>419</v>
      </c>
      <c r="C231" s="2" t="s">
        <v>612</v>
      </c>
      <c r="D231" s="2" t="s">
        <v>199</v>
      </c>
      <c r="E231" s="316" t="s">
        <v>756</v>
      </c>
      <c r="F231" s="317" t="s">
        <v>754</v>
      </c>
      <c r="G231" s="318" t="s">
        <v>757</v>
      </c>
      <c r="H231" s="289" t="n">
        <f aca="false">1*1500</f>
        <v>1500</v>
      </c>
      <c r="I231" s="290" t="n">
        <v>1</v>
      </c>
      <c r="J231" s="291" t="n">
        <f aca="false">I231*H231</f>
        <v>1500</v>
      </c>
      <c r="K231" s="291" t="n">
        <f aca="false">H231-J231</f>
        <v>0</v>
      </c>
      <c r="L231" s="0"/>
      <c r="M231" s="0"/>
      <c r="N231" s="2"/>
    </row>
    <row r="232" customFormat="false" ht="12.75" hidden="false" customHeight="false" outlineLevel="2" collapsed="false">
      <c r="A232" s="2" t="str">
        <f aca="false">B232&amp;C232&amp;D232</f>
        <v>O&amp;M Mobilization BudgetProcurement ExpensesShop Tools &amp; Equipment</v>
      </c>
      <c r="B232" s="2" t="s">
        <v>419</v>
      </c>
      <c r="C232" s="2" t="s">
        <v>612</v>
      </c>
      <c r="D232" s="2" t="s">
        <v>199</v>
      </c>
      <c r="E232" s="316" t="s">
        <v>758</v>
      </c>
      <c r="F232" s="317"/>
      <c r="G232" s="319" t="n">
        <v>8000</v>
      </c>
      <c r="H232" s="289" t="n">
        <v>8000</v>
      </c>
      <c r="I232" s="290" t="n">
        <v>1</v>
      </c>
      <c r="J232" s="291" t="n">
        <f aca="false">I232*H232</f>
        <v>8000</v>
      </c>
      <c r="K232" s="291" t="n">
        <f aca="false">H232-J232</f>
        <v>0</v>
      </c>
      <c r="L232" s="0"/>
      <c r="M232" s="0"/>
      <c r="N232" s="2"/>
    </row>
    <row r="233" customFormat="false" ht="12.75" hidden="false" customHeight="false" outlineLevel="2" collapsed="false">
      <c r="A233" s="2" t="str">
        <f aca="false">B233&amp;C233&amp;D233</f>
        <v>O&amp;M Mobilization BudgetProcurement ExpensesShop Tools &amp; Equipment</v>
      </c>
      <c r="B233" s="2" t="s">
        <v>419</v>
      </c>
      <c r="C233" s="2" t="s">
        <v>612</v>
      </c>
      <c r="D233" s="2" t="s">
        <v>199</v>
      </c>
      <c r="E233" s="316" t="s">
        <v>759</v>
      </c>
      <c r="F233" s="317"/>
      <c r="G233" s="317" t="s">
        <v>760</v>
      </c>
      <c r="H233" s="289" t="n">
        <f aca="false">8*1000</f>
        <v>8000</v>
      </c>
      <c r="I233" s="290" t="n">
        <v>1</v>
      </c>
      <c r="J233" s="291" t="n">
        <f aca="false">I233*H233</f>
        <v>8000</v>
      </c>
      <c r="K233" s="291" t="n">
        <f aca="false">H233-J233</f>
        <v>0</v>
      </c>
      <c r="L233" s="0"/>
      <c r="M233" s="0"/>
      <c r="N233" s="2"/>
    </row>
    <row r="234" customFormat="false" ht="12.75" hidden="false" customHeight="false" outlineLevel="2" collapsed="false">
      <c r="E234" s="316" t="s">
        <v>761</v>
      </c>
      <c r="F234" s="317"/>
      <c r="G234" s="317" t="s">
        <v>760</v>
      </c>
      <c r="H234" s="289" t="n">
        <v>900</v>
      </c>
      <c r="I234" s="290" t="n">
        <v>1</v>
      </c>
      <c r="J234" s="291" t="n">
        <f aca="false">I234*H234</f>
        <v>900</v>
      </c>
      <c r="K234" s="291" t="n">
        <f aca="false">H234-J234</f>
        <v>0</v>
      </c>
      <c r="L234" s="0"/>
      <c r="M234" s="0"/>
      <c r="N234" s="2"/>
    </row>
    <row r="235" customFormat="false" ht="12.75" hidden="false" customHeight="false" outlineLevel="2" collapsed="false">
      <c r="A235" s="2" t="str">
        <f aca="false">B235&amp;C235&amp;D235</f>
        <v>O&amp;M Mobilization BudgetProcurement ExpensesShop Tools &amp; Equipment</v>
      </c>
      <c r="B235" s="2" t="s">
        <v>419</v>
      </c>
      <c r="C235" s="2" t="s">
        <v>612</v>
      </c>
      <c r="D235" s="2" t="s">
        <v>199</v>
      </c>
      <c r="E235" s="316" t="s">
        <v>762</v>
      </c>
      <c r="F235" s="320" t="s">
        <v>763</v>
      </c>
      <c r="G235" s="321" t="s">
        <v>755</v>
      </c>
      <c r="H235" s="289" t="n">
        <v>1200</v>
      </c>
      <c r="I235" s="290" t="n">
        <v>1</v>
      </c>
      <c r="J235" s="291" t="n">
        <f aca="false">I235*H235</f>
        <v>1200</v>
      </c>
      <c r="K235" s="291" t="n">
        <f aca="false">H235-J235</f>
        <v>0</v>
      </c>
      <c r="L235" s="0"/>
      <c r="M235" s="0"/>
      <c r="N235" s="2"/>
    </row>
    <row r="236" customFormat="false" ht="12.75" hidden="false" customHeight="false" outlineLevel="2" collapsed="false">
      <c r="A236" s="2" t="str">
        <f aca="false">B236&amp;C236&amp;D236</f>
        <v>O&amp;M Mobilization BudgetProcurement ExpensesShop Tools &amp; Equipment</v>
      </c>
      <c r="B236" s="2" t="s">
        <v>419</v>
      </c>
      <c r="C236" s="2" t="s">
        <v>612</v>
      </c>
      <c r="D236" s="2" t="s">
        <v>199</v>
      </c>
      <c r="E236" s="316"/>
      <c r="F236" s="320" t="s">
        <v>764</v>
      </c>
      <c r="G236" s="321" t="s">
        <v>765</v>
      </c>
      <c r="H236" s="289" t="n">
        <v>0</v>
      </c>
      <c r="I236" s="290" t="n">
        <v>1</v>
      </c>
      <c r="J236" s="291" t="n">
        <f aca="false">I236*H236</f>
        <v>0</v>
      </c>
      <c r="K236" s="291" t="n">
        <f aca="false">H236-J236</f>
        <v>0</v>
      </c>
      <c r="L236" s="0"/>
      <c r="M236" s="0"/>
      <c r="N236" s="2"/>
    </row>
    <row r="237" customFormat="false" ht="12.75" hidden="false" customHeight="false" outlineLevel="2" collapsed="false">
      <c r="A237" s="2" t="str">
        <f aca="false">B237&amp;C237&amp;D237</f>
        <v>O&amp;M Mobilization BudgetProcurement ExpensesShop Tools &amp; Equipment</v>
      </c>
      <c r="B237" s="2" t="s">
        <v>419</v>
      </c>
      <c r="C237" s="2" t="s">
        <v>612</v>
      </c>
      <c r="D237" s="2" t="s">
        <v>199</v>
      </c>
      <c r="E237" s="316"/>
      <c r="F237" s="320" t="s">
        <v>766</v>
      </c>
      <c r="G237" s="321" t="s">
        <v>767</v>
      </c>
      <c r="H237" s="289" t="n">
        <v>960</v>
      </c>
      <c r="I237" s="290" t="n">
        <v>1</v>
      </c>
      <c r="J237" s="291" t="n">
        <f aca="false">I237*H237</f>
        <v>960</v>
      </c>
      <c r="K237" s="291" t="n">
        <f aca="false">H237-J237</f>
        <v>0</v>
      </c>
      <c r="L237" s="0"/>
      <c r="M237" s="0"/>
      <c r="N237" s="2"/>
    </row>
    <row r="238" customFormat="false" ht="12.75" hidden="false" customHeight="false" outlineLevel="2" collapsed="false">
      <c r="E238" s="322"/>
      <c r="F238" s="323" t="s">
        <v>768</v>
      </c>
      <c r="G238" s="324" t="s">
        <v>769</v>
      </c>
      <c r="H238" s="289" t="n">
        <v>4000</v>
      </c>
      <c r="I238" s="290" t="n">
        <v>1</v>
      </c>
      <c r="J238" s="291" t="n">
        <f aca="false">I238*H238</f>
        <v>4000</v>
      </c>
      <c r="K238" s="291" t="n">
        <f aca="false">H238-J238</f>
        <v>0</v>
      </c>
      <c r="L238" s="0"/>
      <c r="M238" s="0"/>
      <c r="N238" s="2"/>
    </row>
    <row r="239" customFormat="false" ht="12.75" hidden="false" customHeight="false" outlineLevel="2" collapsed="false">
      <c r="E239" s="325"/>
      <c r="F239" s="323" t="s">
        <v>770</v>
      </c>
      <c r="G239" s="324" t="s">
        <v>771</v>
      </c>
      <c r="H239" s="289" t="n">
        <v>0</v>
      </c>
      <c r="I239" s="290" t="n">
        <v>1</v>
      </c>
      <c r="J239" s="291" t="n">
        <f aca="false">I239*H239</f>
        <v>0</v>
      </c>
      <c r="K239" s="291" t="n">
        <f aca="false">H239-J239</f>
        <v>0</v>
      </c>
      <c r="L239" s="0"/>
      <c r="M239" s="0"/>
      <c r="N239" s="2"/>
    </row>
    <row r="240" customFormat="false" ht="12.75" hidden="false" customHeight="false" outlineLevel="2" collapsed="false">
      <c r="E240" s="325"/>
      <c r="F240" s="323" t="s">
        <v>772</v>
      </c>
      <c r="G240" s="324" t="s">
        <v>760</v>
      </c>
      <c r="H240" s="289" t="n">
        <v>1000</v>
      </c>
      <c r="I240" s="290" t="n">
        <v>1</v>
      </c>
      <c r="J240" s="291" t="n">
        <f aca="false">I240*H240</f>
        <v>1000</v>
      </c>
      <c r="K240" s="291" t="n">
        <f aca="false">H240-J240</f>
        <v>0</v>
      </c>
      <c r="L240" s="0"/>
      <c r="M240" s="0"/>
      <c r="N240" s="2"/>
    </row>
    <row r="241" customFormat="false" ht="12.75" hidden="false" customHeight="false" outlineLevel="2" collapsed="false">
      <c r="E241" s="316"/>
      <c r="F241" s="323" t="s">
        <v>773</v>
      </c>
      <c r="G241" s="324" t="s">
        <v>774</v>
      </c>
      <c r="H241" s="289" t="n">
        <v>0</v>
      </c>
      <c r="I241" s="290" t="n">
        <v>1</v>
      </c>
      <c r="J241" s="291" t="n">
        <f aca="false">I241*H241</f>
        <v>0</v>
      </c>
      <c r="K241" s="291" t="n">
        <f aca="false">H241-J241</f>
        <v>0</v>
      </c>
      <c r="L241" s="0"/>
      <c r="M241" s="0"/>
      <c r="N241" s="2"/>
    </row>
    <row r="242" customFormat="false" ht="12.75" hidden="false" customHeight="false" outlineLevel="2" collapsed="false">
      <c r="A242" s="2" t="str">
        <f aca="false">B242&amp;C242&amp;D242</f>
        <v>O&amp;M Mobilization BudgetProcurement ExpensesShop Tools &amp; Equipment</v>
      </c>
      <c r="B242" s="2" t="s">
        <v>419</v>
      </c>
      <c r="C242" s="2" t="s">
        <v>612</v>
      </c>
      <c r="D242" s="2" t="s">
        <v>199</v>
      </c>
      <c r="E242" s="316"/>
      <c r="F242" s="323" t="s">
        <v>775</v>
      </c>
      <c r="G242" s="324" t="s">
        <v>776</v>
      </c>
      <c r="H242" s="289" t="n">
        <v>0</v>
      </c>
      <c r="I242" s="290" t="n">
        <v>1</v>
      </c>
      <c r="J242" s="291" t="n">
        <f aca="false">I242*H242</f>
        <v>0</v>
      </c>
      <c r="K242" s="291" t="n">
        <f aca="false">H242-J242</f>
        <v>0</v>
      </c>
      <c r="L242" s="0"/>
      <c r="M242" s="0"/>
      <c r="N242" s="2"/>
    </row>
    <row r="243" customFormat="false" ht="12.75" hidden="false" customHeight="false" outlineLevel="2" collapsed="false">
      <c r="E243" s="316"/>
      <c r="F243" s="323" t="s">
        <v>777</v>
      </c>
      <c r="G243" s="324" t="s">
        <v>778</v>
      </c>
      <c r="H243" s="289" t="n">
        <v>600</v>
      </c>
      <c r="I243" s="290" t="n">
        <v>1</v>
      </c>
      <c r="J243" s="291" t="n">
        <f aca="false">I243*H243</f>
        <v>600</v>
      </c>
      <c r="K243" s="291" t="n">
        <f aca="false">H243-J243</f>
        <v>0</v>
      </c>
      <c r="L243" s="0"/>
      <c r="M243" s="0"/>
      <c r="N243" s="2"/>
    </row>
    <row r="244" customFormat="false" ht="12.75" hidden="false" customHeight="false" outlineLevel="2" collapsed="false">
      <c r="E244" s="325"/>
      <c r="F244" s="323" t="s">
        <v>779</v>
      </c>
      <c r="G244" s="324" t="s">
        <v>780</v>
      </c>
      <c r="H244" s="289" t="n">
        <v>1400</v>
      </c>
      <c r="I244" s="290" t="n">
        <v>1</v>
      </c>
      <c r="J244" s="291" t="n">
        <f aca="false">I244*H244</f>
        <v>1400</v>
      </c>
      <c r="K244" s="291" t="n">
        <f aca="false">H244-J244</f>
        <v>0</v>
      </c>
      <c r="L244" s="0"/>
      <c r="M244" s="0"/>
      <c r="N244" s="2"/>
    </row>
    <row r="245" customFormat="false" ht="12.75" hidden="false" customHeight="false" outlineLevel="1" collapsed="false">
      <c r="A245" s="287" t="s">
        <v>781</v>
      </c>
      <c r="B245" s="287" t="s">
        <v>419</v>
      </c>
      <c r="C245" s="287" t="s">
        <v>612</v>
      </c>
      <c r="D245" s="287" t="s">
        <v>199</v>
      </c>
      <c r="E245" s="325"/>
      <c r="F245" s="323" t="s">
        <v>782</v>
      </c>
      <c r="G245" s="324" t="s">
        <v>755</v>
      </c>
      <c r="H245" s="289" t="n">
        <v>0</v>
      </c>
      <c r="I245" s="290" t="n">
        <v>1</v>
      </c>
      <c r="J245" s="291" t="n">
        <f aca="false">I245*H245</f>
        <v>0</v>
      </c>
      <c r="K245" s="291" t="n">
        <f aca="false">H245-J245</f>
        <v>0</v>
      </c>
      <c r="L245" s="0"/>
      <c r="M245" s="0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7"/>
      <c r="BY245" s="287"/>
      <c r="BZ245" s="287"/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7"/>
      <c r="HP245" s="287"/>
      <c r="HQ245" s="287"/>
      <c r="HR245" s="287"/>
      <c r="HS245" s="287"/>
      <c r="HT245" s="287"/>
      <c r="HU245" s="287"/>
      <c r="HV245" s="287"/>
      <c r="HW245" s="287"/>
      <c r="HX245" s="287"/>
      <c r="HY245" s="287"/>
      <c r="HZ245" s="287"/>
      <c r="IA245" s="287"/>
      <c r="IB245" s="287"/>
      <c r="IC245" s="287"/>
      <c r="ID245" s="287"/>
      <c r="IE245" s="287"/>
      <c r="IF245" s="287"/>
      <c r="IG245" s="287"/>
      <c r="IH245" s="287"/>
      <c r="II245" s="287"/>
      <c r="IJ245" s="287"/>
      <c r="IK245" s="287"/>
      <c r="IL245" s="287"/>
      <c r="IM245" s="287"/>
      <c r="IN245" s="287"/>
      <c r="IO245" s="287"/>
      <c r="IP245" s="287"/>
      <c r="IQ245" s="287"/>
      <c r="IR245" s="287"/>
      <c r="IS245" s="287"/>
      <c r="IT245" s="287"/>
      <c r="IU245" s="287"/>
      <c r="IV245" s="287"/>
      <c r="IW245" s="287"/>
    </row>
    <row r="246" customFormat="false" ht="12.75" hidden="false" customHeight="false" outlineLevel="1" collapsed="false">
      <c r="A246" s="2" t="s">
        <v>783</v>
      </c>
      <c r="B246" s="2" t="s">
        <v>419</v>
      </c>
      <c r="C246" s="2" t="s">
        <v>612</v>
      </c>
      <c r="D246" s="2" t="s">
        <v>200</v>
      </c>
      <c r="E246" s="325"/>
      <c r="F246" s="323" t="s">
        <v>784</v>
      </c>
      <c r="G246" s="324" t="s">
        <v>785</v>
      </c>
      <c r="H246" s="289" t="n">
        <v>160</v>
      </c>
      <c r="I246" s="290" t="n">
        <v>1</v>
      </c>
      <c r="J246" s="291" t="n">
        <f aca="false">I246*H246</f>
        <v>160</v>
      </c>
      <c r="K246" s="291" t="n">
        <f aca="false">H246-J246</f>
        <v>0</v>
      </c>
      <c r="L246" s="0"/>
      <c r="M246" s="0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/>
      <c r="BV246" s="287"/>
      <c r="BW246" s="287"/>
      <c r="BX246" s="287"/>
      <c r="BY246" s="287"/>
      <c r="BZ246" s="287"/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7"/>
      <c r="HP246" s="287"/>
      <c r="HQ246" s="287"/>
      <c r="HR246" s="287"/>
      <c r="HS246" s="287"/>
      <c r="HT246" s="287"/>
      <c r="HU246" s="287"/>
      <c r="HV246" s="287"/>
      <c r="HW246" s="287"/>
      <c r="HX246" s="287"/>
      <c r="HY246" s="287"/>
      <c r="HZ246" s="287"/>
      <c r="IA246" s="287"/>
      <c r="IB246" s="287"/>
      <c r="IC246" s="287"/>
      <c r="ID246" s="287"/>
      <c r="IE246" s="287"/>
      <c r="IF246" s="287"/>
      <c r="IG246" s="287"/>
      <c r="IH246" s="287"/>
      <c r="II246" s="287"/>
      <c r="IJ246" s="287"/>
      <c r="IK246" s="287"/>
      <c r="IL246" s="287"/>
      <c r="IM246" s="287"/>
      <c r="IN246" s="287"/>
      <c r="IO246" s="287"/>
      <c r="IP246" s="287"/>
      <c r="IQ246" s="287"/>
      <c r="IR246" s="287"/>
      <c r="IS246" s="287"/>
      <c r="IT246" s="287"/>
      <c r="IU246" s="287"/>
      <c r="IV246" s="287"/>
      <c r="IW246" s="287"/>
    </row>
    <row r="247" customFormat="false" ht="12.75" hidden="false" customHeight="false" outlineLevel="2" collapsed="false">
      <c r="A247" s="2" t="str">
        <f aca="false">B247&amp;C247&amp;D247</f>
        <v>O&amp;M Mobilization BudgetProcurement ExpensesChemicals, Lubricants, Hydraulic Fluids</v>
      </c>
      <c r="B247" s="2" t="s">
        <v>419</v>
      </c>
      <c r="C247" s="2" t="s">
        <v>612</v>
      </c>
      <c r="D247" s="2" t="s">
        <v>200</v>
      </c>
      <c r="E247" s="325"/>
      <c r="F247" s="323" t="s">
        <v>786</v>
      </c>
      <c r="G247" s="324" t="s">
        <v>787</v>
      </c>
      <c r="H247" s="289" t="n">
        <f aca="false">250*6</f>
        <v>1500</v>
      </c>
      <c r="I247" s="290" t="n">
        <v>1</v>
      </c>
      <c r="J247" s="291" t="n">
        <f aca="false">I247*H247</f>
        <v>1500</v>
      </c>
      <c r="K247" s="291" t="n">
        <f aca="false">H247-J247</f>
        <v>0</v>
      </c>
      <c r="L247" s="0"/>
      <c r="M247" s="0"/>
      <c r="N247" s="2"/>
    </row>
    <row r="248" customFormat="false" ht="12.75" hidden="false" customHeight="false" outlineLevel="2" collapsed="false">
      <c r="A248" s="2" t="str">
        <f aca="false">B248&amp;C248&amp;D248</f>
        <v>O&amp;M Mobilization BudgetProcurement ExpensesChemicals, Lubricants, Hydraulic Fluids</v>
      </c>
      <c r="B248" s="2" t="s">
        <v>419</v>
      </c>
      <c r="C248" s="2" t="s">
        <v>612</v>
      </c>
      <c r="D248" s="2" t="s">
        <v>200</v>
      </c>
      <c r="E248" s="316"/>
      <c r="F248" s="323" t="s">
        <v>788</v>
      </c>
      <c r="G248" s="324" t="s">
        <v>789</v>
      </c>
      <c r="H248" s="289" t="n">
        <v>300</v>
      </c>
      <c r="I248" s="290" t="n">
        <v>1</v>
      </c>
      <c r="J248" s="291" t="n">
        <f aca="false">I248*H248</f>
        <v>300</v>
      </c>
      <c r="K248" s="291" t="n">
        <f aca="false">H248-J248</f>
        <v>0</v>
      </c>
      <c r="L248" s="0"/>
      <c r="M248" s="0"/>
      <c r="N248" s="2"/>
    </row>
    <row r="249" customFormat="false" ht="12.75" hidden="false" customHeight="false" outlineLevel="2" collapsed="false">
      <c r="E249" s="316"/>
      <c r="F249" s="323" t="s">
        <v>790</v>
      </c>
      <c r="G249" s="324" t="s">
        <v>760</v>
      </c>
      <c r="H249" s="289" t="n">
        <v>1000</v>
      </c>
      <c r="I249" s="290" t="n">
        <v>1</v>
      </c>
      <c r="J249" s="291" t="n">
        <f aca="false">I249*H249</f>
        <v>1000</v>
      </c>
      <c r="K249" s="291" t="n">
        <f aca="false">H249-J249</f>
        <v>0</v>
      </c>
      <c r="L249" s="0"/>
      <c r="M249" s="0"/>
      <c r="N249" s="2"/>
    </row>
    <row r="250" customFormat="false" ht="12.75" hidden="false" customHeight="false" outlineLevel="2" collapsed="false">
      <c r="E250" s="316"/>
      <c r="F250" s="323" t="s">
        <v>791</v>
      </c>
      <c r="G250" s="324" t="s">
        <v>792</v>
      </c>
      <c r="H250" s="289" t="n">
        <v>400</v>
      </c>
      <c r="I250" s="290" t="n">
        <v>1</v>
      </c>
      <c r="J250" s="291" t="n">
        <f aca="false">I250*H250</f>
        <v>400</v>
      </c>
      <c r="K250" s="291" t="n">
        <f aca="false">H250-J250</f>
        <v>0</v>
      </c>
      <c r="L250" s="0"/>
      <c r="M250" s="0"/>
      <c r="N250" s="2"/>
    </row>
    <row r="251" customFormat="false" ht="12.75" hidden="false" customHeight="false" outlineLevel="1" collapsed="false">
      <c r="A251" s="287" t="s">
        <v>793</v>
      </c>
      <c r="B251" s="287" t="s">
        <v>419</v>
      </c>
      <c r="C251" s="287" t="s">
        <v>612</v>
      </c>
      <c r="D251" s="287" t="s">
        <v>200</v>
      </c>
      <c r="E251" s="316"/>
      <c r="F251" s="323" t="s">
        <v>794</v>
      </c>
      <c r="G251" s="324" t="s">
        <v>795</v>
      </c>
      <c r="H251" s="289" t="n">
        <v>2375</v>
      </c>
      <c r="I251" s="290" t="n">
        <v>1</v>
      </c>
      <c r="J251" s="291" t="n">
        <f aca="false">I251*H251</f>
        <v>2375</v>
      </c>
      <c r="K251" s="291" t="n">
        <f aca="false">H251-J251</f>
        <v>0</v>
      </c>
      <c r="L251" s="0"/>
      <c r="M251" s="0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7"/>
      <c r="BY251" s="287"/>
      <c r="BZ251" s="287"/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7"/>
      <c r="HP251" s="287"/>
      <c r="HQ251" s="287"/>
      <c r="HR251" s="287"/>
      <c r="HS251" s="287"/>
      <c r="HT251" s="287"/>
      <c r="HU251" s="287"/>
      <c r="HV251" s="287"/>
      <c r="HW251" s="287"/>
      <c r="HX251" s="287"/>
      <c r="HY251" s="287"/>
      <c r="HZ251" s="287"/>
      <c r="IA251" s="287"/>
      <c r="IB251" s="287"/>
      <c r="IC251" s="287"/>
      <c r="ID251" s="287"/>
      <c r="IE251" s="287"/>
      <c r="IF251" s="287"/>
      <c r="IG251" s="287"/>
      <c r="IH251" s="287"/>
      <c r="II251" s="287"/>
      <c r="IJ251" s="287"/>
      <c r="IK251" s="287"/>
      <c r="IL251" s="287"/>
      <c r="IM251" s="287"/>
      <c r="IN251" s="287"/>
      <c r="IO251" s="287"/>
      <c r="IP251" s="287"/>
      <c r="IQ251" s="287"/>
      <c r="IR251" s="287"/>
      <c r="IS251" s="287"/>
      <c r="IT251" s="287"/>
      <c r="IU251" s="287"/>
      <c r="IV251" s="287"/>
      <c r="IW251" s="287"/>
    </row>
    <row r="252" customFormat="false" ht="12.75" hidden="false" customHeight="false" outlineLevel="1" collapsed="false">
      <c r="A252" s="2" t="s">
        <v>796</v>
      </c>
      <c r="B252" s="2" t="s">
        <v>419</v>
      </c>
      <c r="C252" s="2" t="s">
        <v>797</v>
      </c>
      <c r="E252" s="316"/>
      <c r="F252" s="323" t="s">
        <v>798</v>
      </c>
      <c r="G252" s="324" t="s">
        <v>799</v>
      </c>
      <c r="H252" s="289" t="n">
        <v>3100</v>
      </c>
      <c r="I252" s="290" t="n">
        <v>1</v>
      </c>
      <c r="J252" s="291" t="n">
        <f aca="false">I252*H252</f>
        <v>3100</v>
      </c>
      <c r="K252" s="291" t="n">
        <f aca="false">H252-J252</f>
        <v>0</v>
      </c>
      <c r="L252" s="0"/>
      <c r="M252" s="0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7"/>
      <c r="BY252" s="287"/>
      <c r="BZ252" s="287"/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7"/>
      <c r="HP252" s="287"/>
      <c r="HQ252" s="287"/>
      <c r="HR252" s="287"/>
      <c r="HS252" s="287"/>
      <c r="HT252" s="287"/>
      <c r="HU252" s="287"/>
      <c r="HV252" s="287"/>
      <c r="HW252" s="287"/>
      <c r="HX252" s="287"/>
      <c r="HY252" s="287"/>
      <c r="HZ252" s="287"/>
      <c r="IA252" s="287"/>
      <c r="IB252" s="287"/>
      <c r="IC252" s="287"/>
      <c r="ID252" s="287"/>
      <c r="IE252" s="287"/>
      <c r="IF252" s="287"/>
      <c r="IG252" s="287"/>
      <c r="IH252" s="287"/>
      <c r="II252" s="287"/>
      <c r="IJ252" s="287"/>
      <c r="IK252" s="287"/>
      <c r="IL252" s="287"/>
      <c r="IM252" s="287"/>
      <c r="IN252" s="287"/>
      <c r="IO252" s="287"/>
      <c r="IP252" s="287"/>
      <c r="IQ252" s="287"/>
      <c r="IR252" s="287"/>
      <c r="IS252" s="287"/>
      <c r="IT252" s="287"/>
      <c r="IU252" s="287"/>
      <c r="IV252" s="287"/>
      <c r="IW252" s="287"/>
    </row>
    <row r="253" customFormat="false" ht="12.75" hidden="false" customHeight="false" outlineLevel="2" collapsed="false">
      <c r="A253" s="2" t="str">
        <f aca="false">B253&amp;C253&amp;D253</f>
        <v>O&amp;M Mobilization BudgetO&amp;M Mobilization Fee</v>
      </c>
      <c r="B253" s="2" t="s">
        <v>419</v>
      </c>
      <c r="C253" s="2" t="s">
        <v>797</v>
      </c>
      <c r="E253" s="316"/>
      <c r="F253" s="323" t="s">
        <v>800</v>
      </c>
      <c r="G253" s="324" t="s">
        <v>801</v>
      </c>
      <c r="H253" s="289" t="n">
        <v>5000</v>
      </c>
      <c r="I253" s="290" t="n">
        <v>1</v>
      </c>
      <c r="J253" s="291" t="n">
        <f aca="false">I253*H253</f>
        <v>5000</v>
      </c>
      <c r="K253" s="291" t="n">
        <f aca="false">H253-J253</f>
        <v>0</v>
      </c>
      <c r="L253" s="0"/>
      <c r="M253" s="0"/>
      <c r="N253" s="2"/>
    </row>
    <row r="254" customFormat="false" ht="12.75" hidden="false" customHeight="false" outlineLevel="2" collapsed="false">
      <c r="E254" s="316"/>
      <c r="F254" s="323" t="s">
        <v>802</v>
      </c>
      <c r="G254" s="324" t="s">
        <v>787</v>
      </c>
      <c r="H254" s="289" t="n">
        <v>250</v>
      </c>
      <c r="I254" s="290" t="n">
        <v>1</v>
      </c>
      <c r="J254" s="291" t="n">
        <f aca="false">I254*H254</f>
        <v>250</v>
      </c>
      <c r="K254" s="291" t="n">
        <f aca="false">H254-J254</f>
        <v>0</v>
      </c>
      <c r="L254" s="0"/>
      <c r="M254" s="0"/>
      <c r="N254" s="2"/>
    </row>
    <row r="255" customFormat="false" ht="12.75" hidden="false" customHeight="false" outlineLevel="2" collapsed="false">
      <c r="E255" s="316"/>
      <c r="F255" s="323" t="s">
        <v>803</v>
      </c>
      <c r="G255" s="324" t="s">
        <v>760</v>
      </c>
      <c r="H255" s="289" t="n">
        <v>1000</v>
      </c>
      <c r="I255" s="290" t="n">
        <v>1</v>
      </c>
      <c r="J255" s="291" t="n">
        <f aca="false">I255*H255</f>
        <v>1000</v>
      </c>
      <c r="K255" s="291" t="n">
        <f aca="false">H255-J255</f>
        <v>0</v>
      </c>
      <c r="L255" s="0"/>
      <c r="M255" s="0"/>
      <c r="N255" s="2"/>
    </row>
    <row r="256" customFormat="false" ht="12.75" hidden="false" customHeight="false" outlineLevel="2" collapsed="false">
      <c r="E256" s="316"/>
      <c r="F256" s="323" t="s">
        <v>804</v>
      </c>
      <c r="G256" s="324" t="s">
        <v>805</v>
      </c>
      <c r="H256" s="289" t="n">
        <v>5000</v>
      </c>
      <c r="I256" s="290" t="n">
        <v>1</v>
      </c>
      <c r="J256" s="291" t="n">
        <f aca="false">I256*H256</f>
        <v>5000</v>
      </c>
      <c r="K256" s="291" t="n">
        <f aca="false">H256-J256</f>
        <v>0</v>
      </c>
      <c r="L256" s="0"/>
      <c r="M256" s="0"/>
      <c r="N256" s="2"/>
    </row>
    <row r="257" customFormat="false" ht="12.75" hidden="false" customHeight="false" outlineLevel="1" collapsed="false">
      <c r="A257" s="287" t="s">
        <v>806</v>
      </c>
      <c r="B257" s="287" t="s">
        <v>419</v>
      </c>
      <c r="C257" s="287" t="s">
        <v>797</v>
      </c>
      <c r="D257" s="287"/>
      <c r="E257" s="316" t="s">
        <v>807</v>
      </c>
      <c r="F257" s="323" t="s">
        <v>808</v>
      </c>
      <c r="G257" s="324" t="s">
        <v>809</v>
      </c>
      <c r="H257" s="289" t="n">
        <v>500</v>
      </c>
      <c r="I257" s="290" t="n">
        <v>1</v>
      </c>
      <c r="J257" s="291" t="n">
        <f aca="false">I257*H257</f>
        <v>500</v>
      </c>
      <c r="K257" s="291" t="n">
        <f aca="false">H257-J257</f>
        <v>0</v>
      </c>
      <c r="L257" s="0"/>
      <c r="M257" s="0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7"/>
      <c r="BY257" s="287"/>
      <c r="BZ257" s="287"/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7"/>
      <c r="HP257" s="287"/>
      <c r="HQ257" s="287"/>
      <c r="HR257" s="287"/>
      <c r="HS257" s="287"/>
      <c r="HT257" s="287"/>
      <c r="HU257" s="287"/>
      <c r="HV257" s="287"/>
      <c r="HW257" s="287"/>
      <c r="HX257" s="287"/>
      <c r="HY257" s="287"/>
      <c r="HZ257" s="287"/>
      <c r="IA257" s="287"/>
      <c r="IB257" s="287"/>
      <c r="IC257" s="287"/>
      <c r="ID257" s="287"/>
      <c r="IE257" s="287"/>
      <c r="IF257" s="287"/>
      <c r="IG257" s="287"/>
      <c r="IH257" s="287"/>
      <c r="II257" s="287"/>
      <c r="IJ257" s="287"/>
      <c r="IK257" s="287"/>
      <c r="IL257" s="287"/>
      <c r="IM257" s="287"/>
      <c r="IN257" s="287"/>
      <c r="IO257" s="287"/>
      <c r="IP257" s="287"/>
      <c r="IQ257" s="287"/>
      <c r="IR257" s="287"/>
      <c r="IS257" s="287"/>
      <c r="IT257" s="287"/>
      <c r="IU257" s="287"/>
      <c r="IV257" s="287"/>
      <c r="IW257" s="287"/>
    </row>
    <row r="258" customFormat="false" ht="12.75" hidden="false" customHeight="false" outlineLevel="1" collapsed="false">
      <c r="A258" s="2" t="s">
        <v>810</v>
      </c>
      <c r="B258" s="2" t="s">
        <v>419</v>
      </c>
      <c r="C258" s="2" t="s">
        <v>811</v>
      </c>
      <c r="E258" s="316"/>
      <c r="F258" s="323" t="s">
        <v>812</v>
      </c>
      <c r="G258" s="324" t="s">
        <v>805</v>
      </c>
      <c r="H258" s="289" t="n">
        <v>5000</v>
      </c>
      <c r="I258" s="290" t="n">
        <v>1</v>
      </c>
      <c r="J258" s="291" t="n">
        <f aca="false">I258*H258</f>
        <v>5000</v>
      </c>
      <c r="K258" s="291" t="n">
        <f aca="false">H258-J258</f>
        <v>0</v>
      </c>
      <c r="L258" s="0"/>
      <c r="M258" s="0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7"/>
      <c r="HP258" s="287"/>
      <c r="HQ258" s="287"/>
      <c r="HR258" s="287"/>
      <c r="HS258" s="287"/>
      <c r="HT258" s="287"/>
      <c r="HU258" s="287"/>
      <c r="HV258" s="287"/>
      <c r="HW258" s="287"/>
      <c r="HX258" s="287"/>
      <c r="HY258" s="287"/>
      <c r="HZ258" s="287"/>
      <c r="IA258" s="287"/>
      <c r="IB258" s="287"/>
      <c r="IC258" s="287"/>
      <c r="ID258" s="287"/>
      <c r="IE258" s="287"/>
      <c r="IF258" s="287"/>
      <c r="IG258" s="287"/>
      <c r="IH258" s="287"/>
      <c r="II258" s="287"/>
      <c r="IJ258" s="287"/>
      <c r="IK258" s="287"/>
      <c r="IL258" s="287"/>
      <c r="IM258" s="287"/>
      <c r="IN258" s="287"/>
      <c r="IO258" s="287"/>
      <c r="IP258" s="287"/>
      <c r="IQ258" s="287"/>
      <c r="IR258" s="287"/>
      <c r="IS258" s="287"/>
      <c r="IT258" s="287"/>
      <c r="IU258" s="287"/>
      <c r="IV258" s="287"/>
      <c r="IW258" s="287"/>
    </row>
    <row r="259" customFormat="false" ht="12.75" hidden="false" customHeight="false" outlineLevel="2" collapsed="false">
      <c r="A259" s="2" t="str">
        <f aca="false">B259&amp;C259&amp;D259</f>
        <v>O&amp;M Mobilization BudgetOwner Optional Items</v>
      </c>
      <c r="B259" s="2" t="s">
        <v>419</v>
      </c>
      <c r="C259" s="2" t="s">
        <v>811</v>
      </c>
      <c r="E259" s="316"/>
      <c r="F259" s="323" t="s">
        <v>813</v>
      </c>
      <c r="G259" s="324" t="s">
        <v>774</v>
      </c>
      <c r="H259" s="289" t="n">
        <v>1800</v>
      </c>
      <c r="I259" s="290" t="n">
        <v>1</v>
      </c>
      <c r="J259" s="291" t="n">
        <f aca="false">I259*H259</f>
        <v>1800</v>
      </c>
      <c r="K259" s="291" t="n">
        <f aca="false">H259-J259</f>
        <v>0</v>
      </c>
      <c r="L259" s="0"/>
      <c r="M259" s="0"/>
      <c r="N259" s="2"/>
    </row>
    <row r="260" customFormat="false" ht="12.75" hidden="false" customHeight="false" outlineLevel="2" collapsed="false">
      <c r="E260" s="316"/>
      <c r="F260" s="323" t="s">
        <v>814</v>
      </c>
      <c r="G260" s="324" t="s">
        <v>769</v>
      </c>
      <c r="H260" s="289" t="n">
        <v>4000</v>
      </c>
      <c r="I260" s="290" t="n">
        <v>1</v>
      </c>
      <c r="J260" s="291" t="n">
        <f aca="false">I260*H260</f>
        <v>4000</v>
      </c>
      <c r="K260" s="291" t="n">
        <f aca="false">H260-J260</f>
        <v>0</v>
      </c>
      <c r="L260" s="0"/>
      <c r="M260" s="0"/>
      <c r="N260" s="2"/>
    </row>
    <row r="261" customFormat="false" ht="12.75" hidden="false" customHeight="false" outlineLevel="2" collapsed="false">
      <c r="E261" s="316"/>
      <c r="F261" s="323" t="s">
        <v>815</v>
      </c>
      <c r="G261" s="324" t="s">
        <v>816</v>
      </c>
      <c r="H261" s="289" t="n">
        <v>8000</v>
      </c>
      <c r="I261" s="290" t="n">
        <v>1</v>
      </c>
      <c r="J261" s="291" t="n">
        <f aca="false">I261*H261</f>
        <v>8000</v>
      </c>
      <c r="K261" s="291" t="n">
        <f aca="false">H261-J261</f>
        <v>0</v>
      </c>
      <c r="L261" s="0"/>
      <c r="M261" s="0"/>
      <c r="N261" s="2"/>
    </row>
    <row r="262" customFormat="false" ht="12.75" hidden="false" customHeight="false" outlineLevel="2" collapsed="false">
      <c r="E262" s="316"/>
      <c r="F262" s="323" t="s">
        <v>817</v>
      </c>
      <c r="G262" s="324" t="s">
        <v>818</v>
      </c>
      <c r="H262" s="289" t="n">
        <v>350</v>
      </c>
      <c r="I262" s="290" t="n">
        <v>1</v>
      </c>
      <c r="J262" s="291" t="n">
        <f aca="false">I262*H262</f>
        <v>350</v>
      </c>
      <c r="K262" s="291" t="n">
        <f aca="false">H262-J262</f>
        <v>0</v>
      </c>
      <c r="L262" s="0"/>
      <c r="M262" s="0"/>
      <c r="N262" s="2"/>
    </row>
    <row r="263" customFormat="false" ht="12.75" hidden="false" customHeight="false" outlineLevel="1" collapsed="false">
      <c r="A263" s="287" t="s">
        <v>819</v>
      </c>
      <c r="B263" s="287" t="s">
        <v>419</v>
      </c>
      <c r="C263" s="287" t="s">
        <v>811</v>
      </c>
      <c r="D263" s="287"/>
      <c r="E263" s="316"/>
      <c r="F263" s="323" t="s">
        <v>820</v>
      </c>
      <c r="G263" s="324" t="s">
        <v>821</v>
      </c>
      <c r="H263" s="289" t="n">
        <v>950</v>
      </c>
      <c r="I263" s="290" t="n">
        <v>1</v>
      </c>
      <c r="J263" s="291" t="n">
        <f aca="false">I263*H263</f>
        <v>950</v>
      </c>
      <c r="K263" s="291" t="n">
        <f aca="false">H263-J263</f>
        <v>0</v>
      </c>
      <c r="L263" s="0"/>
      <c r="M263" s="0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7"/>
      <c r="BY263" s="287"/>
      <c r="BZ263" s="287"/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7"/>
      <c r="HP263" s="287"/>
      <c r="HQ263" s="287"/>
      <c r="HR263" s="287"/>
      <c r="HS263" s="287"/>
      <c r="HT263" s="287"/>
      <c r="HU263" s="287"/>
      <c r="HV263" s="287"/>
      <c r="HW263" s="287"/>
      <c r="HX263" s="287"/>
      <c r="HY263" s="287"/>
      <c r="HZ263" s="287"/>
      <c r="IA263" s="287"/>
      <c r="IB263" s="287"/>
      <c r="IC263" s="287"/>
      <c r="ID263" s="287"/>
      <c r="IE263" s="287"/>
      <c r="IF263" s="287"/>
      <c r="IG263" s="287"/>
      <c r="IH263" s="287"/>
      <c r="II263" s="287"/>
      <c r="IJ263" s="287"/>
      <c r="IK263" s="287"/>
      <c r="IL263" s="287"/>
      <c r="IM263" s="287"/>
      <c r="IN263" s="287"/>
      <c r="IO263" s="287"/>
      <c r="IP263" s="287"/>
      <c r="IQ263" s="287"/>
      <c r="IR263" s="287"/>
      <c r="IS263" s="287"/>
      <c r="IT263" s="287"/>
      <c r="IU263" s="287"/>
      <c r="IV263" s="287"/>
      <c r="IW263" s="287"/>
    </row>
    <row r="264" customFormat="false" ht="12.75" hidden="false" customHeight="false" outlineLevel="1" collapsed="false">
      <c r="A264" s="287"/>
      <c r="B264" s="287"/>
      <c r="C264" s="287"/>
      <c r="D264" s="287"/>
      <c r="E264" s="316"/>
      <c r="F264" s="323" t="s">
        <v>822</v>
      </c>
      <c r="G264" s="324" t="s">
        <v>823</v>
      </c>
      <c r="H264" s="289" t="n">
        <v>5700</v>
      </c>
      <c r="I264" s="290" t="n">
        <v>1</v>
      </c>
      <c r="J264" s="291" t="n">
        <f aca="false">I264*H264</f>
        <v>5700</v>
      </c>
      <c r="K264" s="291" t="n">
        <f aca="false">H264-J264</f>
        <v>0</v>
      </c>
      <c r="L264" s="0"/>
      <c r="M264" s="0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/>
      <c r="BV264" s="287"/>
      <c r="BW264" s="287"/>
      <c r="BX264" s="287"/>
      <c r="BY264" s="287"/>
      <c r="BZ264" s="287"/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7"/>
      <c r="HP264" s="287"/>
      <c r="HQ264" s="287"/>
      <c r="HR264" s="287"/>
      <c r="HS264" s="287"/>
      <c r="HT264" s="287"/>
      <c r="HU264" s="287"/>
      <c r="HV264" s="287"/>
      <c r="HW264" s="287"/>
      <c r="HX264" s="287"/>
      <c r="HY264" s="287"/>
      <c r="HZ264" s="287"/>
      <c r="IA264" s="287"/>
      <c r="IB264" s="287"/>
      <c r="IC264" s="287"/>
      <c r="ID264" s="287"/>
      <c r="IE264" s="287"/>
      <c r="IF264" s="287"/>
      <c r="IG264" s="287"/>
      <c r="IH264" s="287"/>
      <c r="II264" s="287"/>
      <c r="IJ264" s="287"/>
      <c r="IK264" s="287"/>
      <c r="IL264" s="287"/>
      <c r="IM264" s="287"/>
      <c r="IN264" s="287"/>
      <c r="IO264" s="287"/>
      <c r="IP264" s="287"/>
      <c r="IQ264" s="287"/>
      <c r="IR264" s="287"/>
      <c r="IS264" s="287"/>
      <c r="IT264" s="287"/>
      <c r="IU264" s="287"/>
      <c r="IV264" s="287"/>
      <c r="IW264" s="287"/>
    </row>
    <row r="265" customFormat="false" ht="12.75" hidden="false" customHeight="false" outlineLevel="1" collapsed="false">
      <c r="A265" s="287"/>
      <c r="B265" s="287"/>
      <c r="C265" s="287"/>
      <c r="D265" s="287"/>
      <c r="E265" s="316"/>
      <c r="F265" s="323" t="s">
        <v>824</v>
      </c>
      <c r="G265" s="324" t="s">
        <v>789</v>
      </c>
      <c r="H265" s="289" t="n">
        <v>0</v>
      </c>
      <c r="I265" s="290" t="n">
        <v>1</v>
      </c>
      <c r="J265" s="291" t="n">
        <f aca="false">I265*H265</f>
        <v>0</v>
      </c>
      <c r="K265" s="291" t="n">
        <f aca="false">H265-J265</f>
        <v>0</v>
      </c>
      <c r="L265" s="0"/>
      <c r="M265" s="0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7"/>
      <c r="BY265" s="287"/>
      <c r="BZ265" s="287"/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7"/>
      <c r="HP265" s="287"/>
      <c r="HQ265" s="287"/>
      <c r="HR265" s="287"/>
      <c r="HS265" s="287"/>
      <c r="HT265" s="287"/>
      <c r="HU265" s="287"/>
      <c r="HV265" s="287"/>
      <c r="HW265" s="287"/>
      <c r="HX265" s="287"/>
      <c r="HY265" s="287"/>
      <c r="HZ265" s="287"/>
      <c r="IA265" s="287"/>
      <c r="IB265" s="287"/>
      <c r="IC265" s="287"/>
      <c r="ID265" s="287"/>
      <c r="IE265" s="287"/>
      <c r="IF265" s="287"/>
      <c r="IG265" s="287"/>
      <c r="IH265" s="287"/>
      <c r="II265" s="287"/>
      <c r="IJ265" s="287"/>
      <c r="IK265" s="287"/>
      <c r="IL265" s="287"/>
      <c r="IM265" s="287"/>
      <c r="IN265" s="287"/>
      <c r="IO265" s="287"/>
      <c r="IP265" s="287"/>
      <c r="IQ265" s="287"/>
      <c r="IR265" s="287"/>
      <c r="IS265" s="287"/>
      <c r="IT265" s="287"/>
      <c r="IU265" s="287"/>
      <c r="IV265" s="287"/>
      <c r="IW265" s="287"/>
    </row>
    <row r="266" customFormat="false" ht="12.75" hidden="false" customHeight="false" outlineLevel="1" collapsed="false">
      <c r="A266" s="287"/>
      <c r="B266" s="287"/>
      <c r="C266" s="287"/>
      <c r="D266" s="287"/>
      <c r="E266" s="316"/>
      <c r="F266" s="323" t="s">
        <v>825</v>
      </c>
      <c r="G266" s="324" t="s">
        <v>826</v>
      </c>
      <c r="H266" s="289" t="n">
        <v>700</v>
      </c>
      <c r="I266" s="290" t="n">
        <v>1</v>
      </c>
      <c r="J266" s="291" t="n">
        <f aca="false">I266*H266</f>
        <v>700</v>
      </c>
      <c r="K266" s="291" t="n">
        <f aca="false">H266-J266</f>
        <v>0</v>
      </c>
      <c r="L266" s="0"/>
      <c r="M266" s="0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7"/>
      <c r="BY266" s="287"/>
      <c r="BZ266" s="287"/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7"/>
      <c r="HP266" s="287"/>
      <c r="HQ266" s="287"/>
      <c r="HR266" s="287"/>
      <c r="HS266" s="287"/>
      <c r="HT266" s="287"/>
      <c r="HU266" s="287"/>
      <c r="HV266" s="287"/>
      <c r="HW266" s="287"/>
      <c r="HX266" s="287"/>
      <c r="HY266" s="287"/>
      <c r="HZ266" s="287"/>
      <c r="IA266" s="287"/>
      <c r="IB266" s="287"/>
      <c r="IC266" s="287"/>
      <c r="ID266" s="287"/>
      <c r="IE266" s="287"/>
      <c r="IF266" s="287"/>
      <c r="IG266" s="287"/>
      <c r="IH266" s="287"/>
      <c r="II266" s="287"/>
      <c r="IJ266" s="287"/>
      <c r="IK266" s="287"/>
      <c r="IL266" s="287"/>
      <c r="IM266" s="287"/>
      <c r="IN266" s="287"/>
      <c r="IO266" s="287"/>
      <c r="IP266" s="287"/>
      <c r="IQ266" s="287"/>
      <c r="IR266" s="287"/>
      <c r="IS266" s="287"/>
      <c r="IT266" s="287"/>
      <c r="IU266" s="287"/>
      <c r="IV266" s="287"/>
      <c r="IW266" s="287"/>
    </row>
    <row r="267" customFormat="false" ht="12.75" hidden="false" customHeight="false" outlineLevel="1" collapsed="false">
      <c r="A267" s="287"/>
      <c r="B267" s="287"/>
      <c r="C267" s="287"/>
      <c r="D267" s="287"/>
      <c r="E267" s="316"/>
      <c r="F267" s="323" t="s">
        <v>827</v>
      </c>
      <c r="G267" s="324" t="s">
        <v>828</v>
      </c>
      <c r="H267" s="289" t="n">
        <v>1000</v>
      </c>
      <c r="I267" s="290" t="n">
        <v>1</v>
      </c>
      <c r="J267" s="291" t="n">
        <f aca="false">I267*H267</f>
        <v>1000</v>
      </c>
      <c r="K267" s="291" t="n">
        <f aca="false">H267-J267</f>
        <v>0</v>
      </c>
      <c r="L267" s="0"/>
      <c r="M267" s="0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7"/>
      <c r="BY267" s="287"/>
      <c r="BZ267" s="287"/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7"/>
      <c r="HP267" s="287"/>
      <c r="HQ267" s="287"/>
      <c r="HR267" s="287"/>
      <c r="HS267" s="287"/>
      <c r="HT267" s="287"/>
      <c r="HU267" s="287"/>
      <c r="HV267" s="287"/>
      <c r="HW267" s="287"/>
      <c r="HX267" s="287"/>
      <c r="HY267" s="287"/>
      <c r="HZ267" s="287"/>
      <c r="IA267" s="287"/>
      <c r="IB267" s="287"/>
      <c r="IC267" s="287"/>
      <c r="ID267" s="287"/>
      <c r="IE267" s="287"/>
      <c r="IF267" s="287"/>
      <c r="IG267" s="287"/>
      <c r="IH267" s="287"/>
      <c r="II267" s="287"/>
      <c r="IJ267" s="287"/>
      <c r="IK267" s="287"/>
      <c r="IL267" s="287"/>
      <c r="IM267" s="287"/>
      <c r="IN267" s="287"/>
      <c r="IO267" s="287"/>
      <c r="IP267" s="287"/>
      <c r="IQ267" s="287"/>
      <c r="IR267" s="287"/>
      <c r="IS267" s="287"/>
      <c r="IT267" s="287"/>
      <c r="IU267" s="287"/>
      <c r="IV267" s="287"/>
      <c r="IW267" s="287"/>
    </row>
    <row r="268" customFormat="false" ht="12.75" hidden="false" customHeight="false" outlineLevel="1" collapsed="false">
      <c r="A268" s="287"/>
      <c r="B268" s="287"/>
      <c r="C268" s="287"/>
      <c r="D268" s="287"/>
      <c r="E268" s="316"/>
      <c r="F268" s="323" t="s">
        <v>829</v>
      </c>
      <c r="G268" s="324" t="s">
        <v>830</v>
      </c>
      <c r="H268" s="289" t="n">
        <v>0</v>
      </c>
      <c r="I268" s="290" t="n">
        <v>1</v>
      </c>
      <c r="J268" s="291" t="n">
        <f aca="false">I268*H268</f>
        <v>0</v>
      </c>
      <c r="K268" s="291" t="n">
        <f aca="false">H268-J268</f>
        <v>0</v>
      </c>
      <c r="L268" s="0"/>
      <c r="M268" s="0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7"/>
      <c r="BY268" s="287"/>
      <c r="BZ268" s="287"/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7"/>
      <c r="HP268" s="287"/>
      <c r="HQ268" s="287"/>
      <c r="HR268" s="287"/>
      <c r="HS268" s="287"/>
      <c r="HT268" s="287"/>
      <c r="HU268" s="287"/>
      <c r="HV268" s="287"/>
      <c r="HW268" s="287"/>
      <c r="HX268" s="287"/>
      <c r="HY268" s="287"/>
      <c r="HZ268" s="287"/>
      <c r="IA268" s="287"/>
      <c r="IB268" s="287"/>
      <c r="IC268" s="287"/>
      <c r="ID268" s="287"/>
      <c r="IE268" s="287"/>
      <c r="IF268" s="287"/>
      <c r="IG268" s="287"/>
      <c r="IH268" s="287"/>
      <c r="II268" s="287"/>
      <c r="IJ268" s="287"/>
      <c r="IK268" s="287"/>
      <c r="IL268" s="287"/>
      <c r="IM268" s="287"/>
      <c r="IN268" s="287"/>
      <c r="IO268" s="287"/>
      <c r="IP268" s="287"/>
      <c r="IQ268" s="287"/>
      <c r="IR268" s="287"/>
      <c r="IS268" s="287"/>
      <c r="IT268" s="287"/>
      <c r="IU268" s="287"/>
      <c r="IV268" s="287"/>
      <c r="IW268" s="287"/>
    </row>
    <row r="269" customFormat="false" ht="12.75" hidden="false" customHeight="false" outlineLevel="1" collapsed="false">
      <c r="A269" s="287"/>
      <c r="B269" s="287"/>
      <c r="C269" s="287"/>
      <c r="D269" s="287"/>
      <c r="E269" s="325"/>
      <c r="F269" s="323" t="s">
        <v>831</v>
      </c>
      <c r="G269" s="324" t="s">
        <v>832</v>
      </c>
      <c r="H269" s="289" t="n">
        <v>4065</v>
      </c>
      <c r="I269" s="290" t="n">
        <v>1</v>
      </c>
      <c r="J269" s="291" t="n">
        <f aca="false">I269*H269</f>
        <v>4065</v>
      </c>
      <c r="K269" s="291" t="n">
        <f aca="false">H269-J269</f>
        <v>0</v>
      </c>
      <c r="L269" s="0"/>
      <c r="M269" s="0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7"/>
      <c r="BY269" s="287"/>
      <c r="BZ269" s="287"/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7"/>
      <c r="HP269" s="287"/>
      <c r="HQ269" s="287"/>
      <c r="HR269" s="287"/>
      <c r="HS269" s="287"/>
      <c r="HT269" s="287"/>
      <c r="HU269" s="287"/>
      <c r="HV269" s="287"/>
      <c r="HW269" s="287"/>
      <c r="HX269" s="287"/>
      <c r="HY269" s="287"/>
      <c r="HZ269" s="287"/>
      <c r="IA269" s="287"/>
      <c r="IB269" s="287"/>
      <c r="IC269" s="287"/>
      <c r="ID269" s="287"/>
      <c r="IE269" s="287"/>
      <c r="IF269" s="287"/>
      <c r="IG269" s="287"/>
      <c r="IH269" s="287"/>
      <c r="II269" s="287"/>
      <c r="IJ269" s="287"/>
      <c r="IK269" s="287"/>
      <c r="IL269" s="287"/>
      <c r="IM269" s="287"/>
      <c r="IN269" s="287"/>
      <c r="IO269" s="287"/>
      <c r="IP269" s="287"/>
      <c r="IQ269" s="287"/>
      <c r="IR269" s="287"/>
      <c r="IS269" s="287"/>
      <c r="IT269" s="287"/>
      <c r="IU269" s="287"/>
      <c r="IV269" s="287"/>
      <c r="IW269" s="287"/>
    </row>
    <row r="270" customFormat="false" ht="12.75" hidden="false" customHeight="false" outlineLevel="1" collapsed="false">
      <c r="A270" s="287"/>
      <c r="B270" s="287"/>
      <c r="C270" s="287"/>
      <c r="D270" s="287"/>
      <c r="E270" s="325"/>
      <c r="F270" s="323" t="s">
        <v>833</v>
      </c>
      <c r="G270" s="324" t="s">
        <v>834</v>
      </c>
      <c r="H270" s="289" t="n">
        <v>3900</v>
      </c>
      <c r="I270" s="290" t="n">
        <v>1</v>
      </c>
      <c r="J270" s="291" t="n">
        <f aca="false">I270*H270</f>
        <v>3900</v>
      </c>
      <c r="K270" s="291" t="n">
        <f aca="false">H270-J270</f>
        <v>0</v>
      </c>
      <c r="L270" s="0"/>
      <c r="M270" s="0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7"/>
      <c r="BY270" s="287"/>
      <c r="BZ270" s="287"/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7"/>
      <c r="HP270" s="287"/>
      <c r="HQ270" s="287"/>
      <c r="HR270" s="287"/>
      <c r="HS270" s="287"/>
      <c r="HT270" s="287"/>
      <c r="HU270" s="287"/>
      <c r="HV270" s="287"/>
      <c r="HW270" s="287"/>
      <c r="HX270" s="287"/>
      <c r="HY270" s="287"/>
      <c r="HZ270" s="287"/>
      <c r="IA270" s="287"/>
      <c r="IB270" s="287"/>
      <c r="IC270" s="287"/>
      <c r="ID270" s="287"/>
      <c r="IE270" s="287"/>
      <c r="IF270" s="287"/>
      <c r="IG270" s="287"/>
      <c r="IH270" s="287"/>
      <c r="II270" s="287"/>
      <c r="IJ270" s="287"/>
      <c r="IK270" s="287"/>
      <c r="IL270" s="287"/>
      <c r="IM270" s="287"/>
      <c r="IN270" s="287"/>
      <c r="IO270" s="287"/>
      <c r="IP270" s="287"/>
      <c r="IQ270" s="287"/>
      <c r="IR270" s="287"/>
      <c r="IS270" s="287"/>
      <c r="IT270" s="287"/>
      <c r="IU270" s="287"/>
      <c r="IV270" s="287"/>
      <c r="IW270" s="287"/>
    </row>
    <row r="271" customFormat="false" ht="12.75" hidden="false" customHeight="false" outlineLevel="1" collapsed="false">
      <c r="A271" s="287"/>
      <c r="B271" s="287"/>
      <c r="C271" s="287"/>
      <c r="D271" s="287"/>
      <c r="E271" s="316" t="s">
        <v>835</v>
      </c>
      <c r="F271" s="323" t="s">
        <v>836</v>
      </c>
      <c r="G271" s="324" t="s">
        <v>837</v>
      </c>
      <c r="H271" s="289" t="n">
        <v>0</v>
      </c>
      <c r="I271" s="290" t="n">
        <v>1</v>
      </c>
      <c r="J271" s="291" t="n">
        <f aca="false">I271*H271</f>
        <v>0</v>
      </c>
      <c r="K271" s="291" t="n">
        <f aca="false">H271-J271</f>
        <v>0</v>
      </c>
      <c r="L271" s="0"/>
      <c r="M271" s="0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7"/>
      <c r="BY271" s="287"/>
      <c r="BZ271" s="287"/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7"/>
      <c r="HP271" s="287"/>
      <c r="HQ271" s="287"/>
      <c r="HR271" s="287"/>
      <c r="HS271" s="287"/>
      <c r="HT271" s="287"/>
      <c r="HU271" s="287"/>
      <c r="HV271" s="287"/>
      <c r="HW271" s="287"/>
      <c r="HX271" s="287"/>
      <c r="HY271" s="287"/>
      <c r="HZ271" s="287"/>
      <c r="IA271" s="287"/>
      <c r="IB271" s="287"/>
      <c r="IC271" s="287"/>
      <c r="ID271" s="287"/>
      <c r="IE271" s="287"/>
      <c r="IF271" s="287"/>
      <c r="IG271" s="287"/>
      <c r="IH271" s="287"/>
      <c r="II271" s="287"/>
      <c r="IJ271" s="287"/>
      <c r="IK271" s="287"/>
      <c r="IL271" s="287"/>
      <c r="IM271" s="287"/>
      <c r="IN271" s="287"/>
      <c r="IO271" s="287"/>
      <c r="IP271" s="287"/>
      <c r="IQ271" s="287"/>
      <c r="IR271" s="287"/>
      <c r="IS271" s="287"/>
      <c r="IT271" s="287"/>
      <c r="IU271" s="287"/>
      <c r="IV271" s="287"/>
      <c r="IW271" s="287"/>
    </row>
    <row r="272" customFormat="false" ht="12.75" hidden="false" customHeight="false" outlineLevel="1" collapsed="false">
      <c r="A272" s="2" t="s">
        <v>838</v>
      </c>
      <c r="B272" s="2" t="s">
        <v>419</v>
      </c>
      <c r="C272" s="2" t="s">
        <v>839</v>
      </c>
      <c r="E272" s="316"/>
      <c r="F272" s="323" t="s">
        <v>840</v>
      </c>
      <c r="G272" s="324" t="s">
        <v>841</v>
      </c>
      <c r="H272" s="289" t="n">
        <v>3000</v>
      </c>
      <c r="I272" s="290" t="n">
        <v>1</v>
      </c>
      <c r="J272" s="291" t="n">
        <f aca="false">I272*H272</f>
        <v>3000</v>
      </c>
      <c r="K272" s="291" t="n">
        <f aca="false">H272-J272</f>
        <v>0</v>
      </c>
      <c r="L272" s="0"/>
      <c r="M272" s="0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7"/>
      <c r="BY272" s="287"/>
      <c r="BZ272" s="287"/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7"/>
      <c r="HP272" s="287"/>
      <c r="HQ272" s="287"/>
      <c r="HR272" s="287"/>
      <c r="HS272" s="287"/>
      <c r="HT272" s="287"/>
      <c r="HU272" s="287"/>
      <c r="HV272" s="287"/>
      <c r="HW272" s="287"/>
      <c r="HX272" s="287"/>
      <c r="HY272" s="287"/>
      <c r="HZ272" s="287"/>
      <c r="IA272" s="287"/>
      <c r="IB272" s="287"/>
      <c r="IC272" s="287"/>
      <c r="ID272" s="287"/>
      <c r="IE272" s="287"/>
      <c r="IF272" s="287"/>
      <c r="IG272" s="287"/>
      <c r="IH272" s="287"/>
      <c r="II272" s="287"/>
      <c r="IJ272" s="287"/>
      <c r="IK272" s="287"/>
      <c r="IL272" s="287"/>
      <c r="IM272" s="287"/>
      <c r="IN272" s="287"/>
      <c r="IO272" s="287"/>
      <c r="IP272" s="287"/>
      <c r="IQ272" s="287"/>
      <c r="IR272" s="287"/>
      <c r="IS272" s="287"/>
      <c r="IT272" s="287"/>
      <c r="IU272" s="287"/>
      <c r="IV272" s="287"/>
      <c r="IW272" s="287"/>
    </row>
    <row r="273" customFormat="false" ht="12.75" hidden="false" customHeight="false" outlineLevel="2" collapsed="false">
      <c r="A273" s="2" t="str">
        <f aca="false">B273&amp;C273&amp;D273</f>
        <v>O&amp;M Mobilization BudgetCapital, Operating and BOP Spares (1998$)</v>
      </c>
      <c r="B273" s="2" t="s">
        <v>419</v>
      </c>
      <c r="C273" s="2" t="s">
        <v>842</v>
      </c>
      <c r="E273" s="316"/>
      <c r="F273" s="323" t="s">
        <v>843</v>
      </c>
      <c r="G273" s="324" t="s">
        <v>844</v>
      </c>
      <c r="H273" s="289" t="n">
        <v>15000</v>
      </c>
      <c r="I273" s="290" t="n">
        <v>1</v>
      </c>
      <c r="J273" s="291" t="n">
        <f aca="false">I273*H273</f>
        <v>15000</v>
      </c>
      <c r="K273" s="291" t="n">
        <f aca="false">H273-J273</f>
        <v>0</v>
      </c>
      <c r="L273" s="0"/>
      <c r="M273" s="0"/>
      <c r="N273" s="2"/>
    </row>
    <row r="274" customFormat="false" ht="12.75" hidden="false" customHeight="false" outlineLevel="2" collapsed="false">
      <c r="E274" s="316"/>
      <c r="F274" s="323" t="s">
        <v>845</v>
      </c>
      <c r="G274" s="324" t="s">
        <v>846</v>
      </c>
      <c r="H274" s="289" t="n">
        <v>1795</v>
      </c>
      <c r="I274" s="290" t="n">
        <v>1</v>
      </c>
      <c r="J274" s="291" t="n">
        <f aca="false">I274*H274</f>
        <v>1795</v>
      </c>
      <c r="K274" s="291" t="n">
        <f aca="false">H274-J274</f>
        <v>0</v>
      </c>
      <c r="L274" s="0"/>
      <c r="M274" s="0"/>
      <c r="N274" s="2"/>
    </row>
    <row r="275" customFormat="false" ht="12.75" hidden="false" customHeight="false" outlineLevel="2" collapsed="false">
      <c r="E275" s="316"/>
      <c r="F275" s="317"/>
      <c r="G275" s="317"/>
      <c r="H275" s="302"/>
      <c r="I275" s="326"/>
      <c r="J275" s="302"/>
      <c r="K275" s="302"/>
      <c r="L275" s="0"/>
      <c r="M275" s="0"/>
      <c r="N275" s="2"/>
    </row>
    <row r="276" customFormat="false" ht="12.75" hidden="false" customHeight="false" outlineLevel="2" collapsed="false">
      <c r="E276" s="316" t="s">
        <v>597</v>
      </c>
      <c r="F276" s="327" t="n">
        <v>0.05</v>
      </c>
      <c r="G276" s="317"/>
      <c r="H276" s="302" t="n">
        <f aca="false">0.05*SUM(H230:H275)</f>
        <v>5290.25</v>
      </c>
      <c r="I276" s="290" t="n">
        <v>1</v>
      </c>
      <c r="J276" s="291" t="n">
        <f aca="false">I276*H276</f>
        <v>5290.25</v>
      </c>
      <c r="K276" s="291" t="n">
        <f aca="false">H276-J276</f>
        <v>0</v>
      </c>
      <c r="L276" s="0"/>
      <c r="M276" s="0"/>
      <c r="N276" s="2"/>
    </row>
    <row r="277" customFormat="false" ht="12.75" hidden="false" customHeight="false" outlineLevel="1" collapsed="false">
      <c r="A277" s="287" t="s">
        <v>847</v>
      </c>
      <c r="B277" s="287" t="s">
        <v>419</v>
      </c>
      <c r="C277" s="287" t="s">
        <v>842</v>
      </c>
      <c r="D277" s="287"/>
      <c r="E277" s="316"/>
      <c r="F277" s="317"/>
      <c r="G277" s="317"/>
      <c r="H277" s="302"/>
      <c r="I277" s="326"/>
      <c r="J277" s="302"/>
      <c r="K277" s="302"/>
      <c r="L277" s="0"/>
      <c r="M277" s="0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287"/>
      <c r="BY277" s="287"/>
      <c r="BZ277" s="287"/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7"/>
      <c r="HP277" s="287"/>
      <c r="HQ277" s="287"/>
      <c r="HR277" s="287"/>
      <c r="HS277" s="287"/>
      <c r="HT277" s="287"/>
      <c r="HU277" s="287"/>
      <c r="HV277" s="287"/>
      <c r="HW277" s="287"/>
      <c r="HX277" s="287"/>
      <c r="HY277" s="287"/>
      <c r="HZ277" s="287"/>
      <c r="IA277" s="287"/>
      <c r="IB277" s="287"/>
      <c r="IC277" s="287"/>
      <c r="ID277" s="287"/>
      <c r="IE277" s="287"/>
      <c r="IF277" s="287"/>
      <c r="IG277" s="287"/>
      <c r="IH277" s="287"/>
      <c r="II277" s="287"/>
      <c r="IJ277" s="287"/>
      <c r="IK277" s="287"/>
      <c r="IL277" s="287"/>
      <c r="IM277" s="287"/>
      <c r="IN277" s="287"/>
      <c r="IO277" s="287"/>
      <c r="IP277" s="287"/>
      <c r="IQ277" s="287"/>
      <c r="IR277" s="287"/>
      <c r="IS277" s="287"/>
      <c r="IT277" s="287"/>
      <c r="IU277" s="287"/>
      <c r="IV277" s="287"/>
      <c r="IW277" s="287"/>
    </row>
    <row r="278" customFormat="false" ht="12.75" hidden="false" customHeight="false" outlineLevel="0" collapsed="false">
      <c r="A278" s="287"/>
      <c r="B278" s="287"/>
      <c r="C278" s="287"/>
      <c r="D278" s="287"/>
      <c r="E278" s="328" t="s">
        <v>848</v>
      </c>
      <c r="F278" s="329"/>
      <c r="G278" s="330" t="s">
        <v>439</v>
      </c>
      <c r="H278" s="303" t="n">
        <f aca="false">SUBTOTAL(9,H230:H277)</f>
        <v>111095.25</v>
      </c>
      <c r="I278" s="304"/>
      <c r="J278" s="303" t="n">
        <f aca="false">SUBTOTAL(9,J230:J277)</f>
        <v>111095.25</v>
      </c>
      <c r="K278" s="303" t="n">
        <f aca="false">SUBTOTAL(9,K230:K277)</f>
        <v>0</v>
      </c>
      <c r="L278" s="0"/>
      <c r="M278" s="0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7"/>
      <c r="BY278" s="287"/>
      <c r="BZ278" s="287"/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7"/>
      <c r="HP278" s="287"/>
      <c r="HQ278" s="287"/>
      <c r="HR278" s="287"/>
      <c r="HS278" s="287"/>
      <c r="HT278" s="287"/>
      <c r="HU278" s="287"/>
      <c r="HV278" s="287"/>
      <c r="HW278" s="287"/>
      <c r="HX278" s="287"/>
      <c r="HY278" s="287"/>
      <c r="HZ278" s="287"/>
      <c r="IA278" s="287"/>
      <c r="IB278" s="287"/>
      <c r="IC278" s="287"/>
      <c r="ID278" s="287"/>
      <c r="IE278" s="287"/>
      <c r="IF278" s="287"/>
      <c r="IG278" s="287"/>
      <c r="IH278" s="287"/>
      <c r="II278" s="287"/>
      <c r="IJ278" s="287"/>
      <c r="IK278" s="287"/>
      <c r="IL278" s="287"/>
      <c r="IM278" s="287"/>
      <c r="IN278" s="287"/>
      <c r="IO278" s="287"/>
      <c r="IP278" s="287"/>
      <c r="IQ278" s="287"/>
      <c r="IR278" s="287"/>
      <c r="IS278" s="287"/>
      <c r="IT278" s="287"/>
      <c r="IU278" s="287"/>
      <c r="IV278" s="287"/>
      <c r="IW278" s="287"/>
    </row>
    <row r="279" customFormat="false" ht="12.75" hidden="false" customHeight="false" outlineLevel="0" collapsed="false">
      <c r="E279" s="306" t="s">
        <v>200</v>
      </c>
      <c r="F279" s="307"/>
      <c r="G279" s="308"/>
      <c r="H279" s="284"/>
      <c r="I279" s="285"/>
      <c r="J279" s="284"/>
      <c r="K279" s="284"/>
      <c r="L279" s="287"/>
    </row>
    <row r="280" customFormat="false" ht="12.75" hidden="false" customHeight="false" outlineLevel="0" collapsed="false">
      <c r="E280" s="288" t="s">
        <v>849</v>
      </c>
      <c r="F280" s="76" t="s">
        <v>850</v>
      </c>
      <c r="G280" s="76"/>
      <c r="H280" s="291" t="n">
        <f aca="false">'O&amp;M Backup_Detail'!D125/12</f>
        <v>56744.7414508719</v>
      </c>
      <c r="I280" s="290" t="n">
        <v>1</v>
      </c>
      <c r="J280" s="291" t="n">
        <f aca="false">I280*H280</f>
        <v>56744.7414508719</v>
      </c>
      <c r="K280" s="291" t="n">
        <f aca="false">H280-J280</f>
        <v>0</v>
      </c>
    </row>
    <row r="281" customFormat="false" ht="12.75" hidden="false" customHeight="false" outlineLevel="0" collapsed="false">
      <c r="E281" s="288"/>
      <c r="F281" s="76"/>
      <c r="G281" s="76"/>
      <c r="H281" s="291"/>
      <c r="I281" s="305"/>
      <c r="J281" s="291" t="n">
        <f aca="false">H281-K281</f>
        <v>0</v>
      </c>
      <c r="K281" s="291"/>
    </row>
    <row r="282" customFormat="false" ht="12.75" hidden="false" customHeight="false" outlineLevel="0" collapsed="false">
      <c r="E282" s="288" t="s">
        <v>597</v>
      </c>
      <c r="F282" s="76" t="s">
        <v>851</v>
      </c>
      <c r="G282" s="76"/>
      <c r="H282" s="291"/>
      <c r="I282" s="305"/>
      <c r="J282" s="291" t="n">
        <f aca="false">H282-K282</f>
        <v>0</v>
      </c>
      <c r="K282" s="291"/>
    </row>
    <row r="283" customFormat="false" ht="12.75" hidden="false" customHeight="false" outlineLevel="0" collapsed="false">
      <c r="E283" s="288"/>
      <c r="F283" s="76"/>
      <c r="G283" s="76"/>
      <c r="H283" s="291"/>
      <c r="I283" s="305"/>
      <c r="J283" s="291"/>
      <c r="K283" s="291"/>
    </row>
    <row r="284" customFormat="false" ht="12.75" hidden="false" customHeight="false" outlineLevel="0" collapsed="false">
      <c r="E284" s="288" t="s">
        <v>852</v>
      </c>
      <c r="F284" s="76"/>
      <c r="G284" s="293" t="s">
        <v>439</v>
      </c>
      <c r="H284" s="294" t="n">
        <f aca="false">SUBTOTAL(9,H280:H283)</f>
        <v>56744.7414508719</v>
      </c>
      <c r="I284" s="295"/>
      <c r="J284" s="294" t="n">
        <f aca="false">SUBTOTAL(9,J280:J283)</f>
        <v>56744.7414508719</v>
      </c>
      <c r="K284" s="294" t="n">
        <f aca="false">SUBTOTAL(9,K280:K283)</f>
        <v>0</v>
      </c>
      <c r="L284" s="287"/>
    </row>
    <row r="285" customFormat="false" ht="12.75" hidden="false" customHeight="false" outlineLevel="0" collapsed="false">
      <c r="E285" s="306" t="s">
        <v>797</v>
      </c>
      <c r="F285" s="307"/>
      <c r="G285" s="308"/>
      <c r="H285" s="284"/>
      <c r="I285" s="285"/>
      <c r="J285" s="284"/>
      <c r="K285" s="284"/>
      <c r="L285" s="287"/>
    </row>
    <row r="286" customFormat="false" ht="12.75" hidden="false" customHeight="false" outlineLevel="0" collapsed="false">
      <c r="E286" s="288" t="s">
        <v>853</v>
      </c>
      <c r="F286" s="76" t="s">
        <v>854</v>
      </c>
      <c r="G286" s="76" t="s">
        <v>855</v>
      </c>
      <c r="H286" s="331" t="n">
        <v>0.1</v>
      </c>
      <c r="I286" s="290"/>
      <c r="J286" s="291" t="n">
        <f aca="false">H286-K286</f>
        <v>0</v>
      </c>
      <c r="K286" s="291" t="n">
        <f aca="false">H286</f>
        <v>0.1</v>
      </c>
    </row>
    <row r="287" customFormat="false" ht="12.75" hidden="false" customHeight="false" outlineLevel="0" collapsed="false">
      <c r="E287" s="288" t="s">
        <v>856</v>
      </c>
      <c r="F287" s="76" t="s">
        <v>857</v>
      </c>
      <c r="G287" s="76" t="s">
        <v>858</v>
      </c>
      <c r="H287" s="289"/>
      <c r="I287" s="292"/>
      <c r="J287" s="291" t="n">
        <f aca="false">H287-K287</f>
        <v>0</v>
      </c>
      <c r="K287" s="291"/>
    </row>
    <row r="288" customFormat="false" ht="12.75" hidden="false" customHeight="false" outlineLevel="0" collapsed="false">
      <c r="E288" s="288" t="s">
        <v>859</v>
      </c>
      <c r="F288" s="76" t="s">
        <v>860</v>
      </c>
      <c r="G288" s="76" t="s">
        <v>861</v>
      </c>
      <c r="H288" s="289"/>
      <c r="I288" s="292"/>
      <c r="J288" s="291" t="n">
        <f aca="false">H288-K288</f>
        <v>0</v>
      </c>
      <c r="K288" s="291"/>
    </row>
    <row r="289" customFormat="false" ht="12.75" hidden="false" customHeight="false" outlineLevel="0" collapsed="false">
      <c r="E289" s="288"/>
      <c r="F289" s="76" t="s">
        <v>862</v>
      </c>
      <c r="G289" s="76" t="s">
        <v>863</v>
      </c>
      <c r="H289" s="289"/>
      <c r="I289" s="292"/>
      <c r="J289" s="291"/>
      <c r="K289" s="291"/>
    </row>
    <row r="290" customFormat="false" ht="12.75" hidden="false" customHeight="false" outlineLevel="0" collapsed="false">
      <c r="E290" s="332"/>
      <c r="F290" s="333"/>
      <c r="G290" s="293" t="s">
        <v>439</v>
      </c>
      <c r="H290" s="334" t="n">
        <f aca="false">SUBTOTAL(9,H286:H288)</f>
        <v>0.1</v>
      </c>
      <c r="I290" s="335"/>
      <c r="J290" s="294" t="n">
        <f aca="false">SUBTOTAL(9,J286)</f>
        <v>0</v>
      </c>
      <c r="K290" s="294" t="n">
        <f aca="false">SUBTOTAL(9,K286)</f>
        <v>0.1</v>
      </c>
      <c r="L290" s="287"/>
    </row>
    <row r="291" customFormat="false" ht="12.75" hidden="false" customHeight="false" outlineLevel="0" collapsed="false">
      <c r="E291" s="306" t="s">
        <v>152</v>
      </c>
      <c r="F291" s="307"/>
      <c r="G291" s="308"/>
      <c r="H291" s="284"/>
      <c r="I291" s="285"/>
      <c r="J291" s="284"/>
      <c r="K291" s="284"/>
      <c r="L291" s="287"/>
    </row>
    <row r="292" customFormat="false" ht="12.75" hidden="false" customHeight="false" outlineLevel="0" collapsed="false">
      <c r="E292" s="288" t="s">
        <v>853</v>
      </c>
      <c r="F292" s="76" t="s">
        <v>864</v>
      </c>
      <c r="G292" s="336" t="n">
        <v>0.1</v>
      </c>
      <c r="H292" s="331"/>
      <c r="I292" s="290"/>
      <c r="J292" s="291" t="n">
        <f aca="false">H292-K292</f>
        <v>0</v>
      </c>
      <c r="K292" s="291" t="n">
        <f aca="false">H292</f>
        <v>0</v>
      </c>
    </row>
    <row r="293" customFormat="false" ht="12.75" hidden="false" customHeight="false" outlineLevel="0" collapsed="false">
      <c r="E293" s="288" t="s">
        <v>865</v>
      </c>
      <c r="F293" s="76" t="s">
        <v>866</v>
      </c>
      <c r="G293" s="336" t="n">
        <v>0.15</v>
      </c>
      <c r="H293" s="331"/>
      <c r="I293" s="290"/>
      <c r="J293" s="291"/>
      <c r="K293" s="291"/>
    </row>
    <row r="294" customFormat="false" ht="12.75" hidden="false" customHeight="false" outlineLevel="0" collapsed="false">
      <c r="E294" s="288" t="s">
        <v>867</v>
      </c>
      <c r="F294" s="76" t="s">
        <v>868</v>
      </c>
      <c r="G294" s="336" t="n">
        <v>0.2</v>
      </c>
      <c r="H294" s="331"/>
      <c r="I294" s="290"/>
      <c r="J294" s="291"/>
      <c r="K294" s="291"/>
    </row>
    <row r="295" customFormat="false" ht="12.75" hidden="false" customHeight="false" outlineLevel="0" collapsed="false">
      <c r="E295" s="288"/>
      <c r="F295" s="76"/>
      <c r="G295" s="76"/>
      <c r="H295" s="289"/>
      <c r="I295" s="292"/>
      <c r="J295" s="291"/>
      <c r="K295" s="291"/>
    </row>
    <row r="296" customFormat="false" ht="12.75" hidden="false" customHeight="false" outlineLevel="0" collapsed="false">
      <c r="E296" s="288" t="s">
        <v>869</v>
      </c>
      <c r="F296" s="76"/>
      <c r="G296" s="293" t="s">
        <v>439</v>
      </c>
      <c r="H296" s="334" t="n">
        <f aca="false">SUBTOTAL(9,H292:H295)</f>
        <v>0</v>
      </c>
      <c r="I296" s="335"/>
      <c r="J296" s="294" t="n">
        <f aca="false">SUBTOTAL(9,J292)</f>
        <v>0</v>
      </c>
      <c r="K296" s="294" t="n">
        <f aca="false">SUBTOTAL(9,K292)</f>
        <v>0</v>
      </c>
      <c r="L296" s="287"/>
    </row>
    <row r="297" customFormat="false" ht="12.75" hidden="true" customHeight="false" outlineLevel="0" collapsed="false">
      <c r="E297" s="306" t="s">
        <v>870</v>
      </c>
      <c r="F297" s="307"/>
      <c r="G297" s="308"/>
      <c r="H297" s="284"/>
      <c r="I297" s="285"/>
      <c r="J297" s="284"/>
      <c r="K297" s="284"/>
      <c r="L297" s="287"/>
    </row>
    <row r="298" customFormat="false" ht="12.75" hidden="true" customHeight="false" outlineLevel="0" collapsed="false">
      <c r="E298" s="288"/>
      <c r="F298" s="76" t="s">
        <v>871</v>
      </c>
      <c r="G298" s="76"/>
      <c r="H298" s="291" t="e">
        <f aca="false">#REF!</f>
        <v>#REF!</v>
      </c>
      <c r="I298" s="290" t="n">
        <v>1</v>
      </c>
      <c r="J298" s="291" t="e">
        <f aca="false">I298*H298</f>
        <v>#REF!</v>
      </c>
      <c r="K298" s="291" t="e">
        <f aca="false">H298-J298</f>
        <v>#REF!</v>
      </c>
      <c r="L298" s="287"/>
    </row>
    <row r="299" customFormat="false" ht="12.75" hidden="true" customHeight="false" outlineLevel="0" collapsed="false">
      <c r="E299" s="288"/>
      <c r="F299" s="76"/>
      <c r="G299" s="76"/>
      <c r="H299" s="291"/>
      <c r="I299" s="305"/>
      <c r="J299" s="294"/>
      <c r="K299" s="294"/>
      <c r="L299" s="287"/>
    </row>
    <row r="300" customFormat="false" ht="12.75" hidden="true" customHeight="false" outlineLevel="0" collapsed="false">
      <c r="E300" s="288" t="s">
        <v>872</v>
      </c>
      <c r="F300" s="76"/>
      <c r="G300" s="293" t="s">
        <v>439</v>
      </c>
      <c r="H300" s="294" t="e">
        <f aca="false">SUBTOTAL(9,H298:H299)</f>
        <v>#REF!</v>
      </c>
      <c r="I300" s="295"/>
      <c r="J300" s="294" t="e">
        <f aca="false">SUBTOTAL(9,J298:J299)</f>
        <v>#REF!</v>
      </c>
      <c r="K300" s="294" t="e">
        <f aca="false">SUBTOTAL(9,K298:K299)</f>
        <v>#REF!</v>
      </c>
      <c r="L300" s="287"/>
    </row>
    <row r="301" customFormat="false" ht="12.75" hidden="true" customHeight="false" outlineLevel="0" collapsed="false">
      <c r="E301" s="306" t="s">
        <v>873</v>
      </c>
      <c r="F301" s="307"/>
      <c r="G301" s="308"/>
      <c r="H301" s="284"/>
      <c r="I301" s="285"/>
      <c r="J301" s="284"/>
      <c r="K301" s="284"/>
      <c r="L301" s="287"/>
    </row>
    <row r="302" customFormat="false" ht="12.75" hidden="true" customHeight="false" outlineLevel="0" collapsed="false">
      <c r="E302" s="288" t="s">
        <v>874</v>
      </c>
      <c r="F302" s="76" t="s">
        <v>875</v>
      </c>
      <c r="G302" s="76"/>
      <c r="H302" s="291" t="e">
        <f aca="false">#REF!</f>
        <v>#REF!</v>
      </c>
      <c r="I302" s="290" t="n">
        <v>1</v>
      </c>
      <c r="J302" s="291" t="e">
        <f aca="false">I302*H302</f>
        <v>#REF!</v>
      </c>
      <c r="K302" s="291" t="e">
        <f aca="false">H302-J302</f>
        <v>#REF!</v>
      </c>
      <c r="L302" s="287"/>
    </row>
    <row r="303" customFormat="false" ht="12.75" hidden="true" customHeight="false" outlineLevel="0" collapsed="false">
      <c r="E303" s="288"/>
      <c r="F303" s="76"/>
      <c r="G303" s="76"/>
      <c r="H303" s="291"/>
      <c r="I303" s="305"/>
      <c r="J303" s="294"/>
      <c r="K303" s="294"/>
      <c r="L303" s="287"/>
    </row>
    <row r="304" customFormat="false" ht="12.75" hidden="true" customHeight="false" outlineLevel="0" collapsed="false">
      <c r="E304" s="288" t="s">
        <v>876</v>
      </c>
      <c r="F304" s="76"/>
      <c r="G304" s="293" t="s">
        <v>439</v>
      </c>
      <c r="H304" s="294" t="e">
        <f aca="false">SUBTOTAL(9,H302:H303)</f>
        <v>#REF!</v>
      </c>
      <c r="I304" s="295"/>
      <c r="J304" s="294" t="e">
        <f aca="false">SUBTOTAL(9,J302:J303)</f>
        <v>#REF!</v>
      </c>
      <c r="K304" s="294" t="e">
        <f aca="false">SUBTOTAL(9,K302:K303)</f>
        <v>#REF!</v>
      </c>
      <c r="L304" s="287"/>
    </row>
    <row r="305" customFormat="false" ht="13.5" hidden="false" customHeight="false" outlineLevel="0" collapsed="false">
      <c r="E305" s="306" t="s">
        <v>877</v>
      </c>
      <c r="F305" s="307"/>
      <c r="G305" s="308"/>
      <c r="H305" s="284"/>
      <c r="I305" s="285"/>
      <c r="J305" s="284"/>
      <c r="K305" s="284"/>
      <c r="L305" s="287"/>
    </row>
    <row r="306" customFormat="false" ht="13.5" hidden="false" customHeight="false" outlineLevel="0" collapsed="false">
      <c r="E306" s="288" t="s">
        <v>878</v>
      </c>
      <c r="F306" s="76" t="s">
        <v>879</v>
      </c>
      <c r="G306" s="76"/>
      <c r="H306" s="291" t="n">
        <f aca="false">'Initial_Spares(7EA) '!C43+'Initial_Spares(7FA)'!C43+'Initial_Spares(W501)'!C38+'Initial_Spares(6B)'!C42</f>
        <v>3942311</v>
      </c>
      <c r="I306" s="290" t="n">
        <v>1</v>
      </c>
      <c r="J306" s="291" t="n">
        <f aca="false">I306*H306</f>
        <v>3942311</v>
      </c>
      <c r="K306" s="291" t="n">
        <f aca="false">H306-J306</f>
        <v>0</v>
      </c>
      <c r="M306" s="337" t="n">
        <v>899329.28</v>
      </c>
    </row>
    <row r="307" customFormat="false" ht="13.5" hidden="false" customHeight="false" outlineLevel="0" collapsed="false">
      <c r="E307" s="288" t="s">
        <v>880</v>
      </c>
      <c r="F307" s="76" t="s">
        <v>881</v>
      </c>
      <c r="G307" s="76"/>
      <c r="H307" s="291" t="n">
        <f aca="false">IF(OR('O&amp;M Backup_Detail'!O7=1,'O&amp;M Backup_Detail'!R7=1,'O&amp;M Backup_Detail'!U7=1),899329+100000,0)</f>
        <v>0</v>
      </c>
      <c r="I307" s="290" t="n">
        <v>1</v>
      </c>
      <c r="J307" s="291" t="n">
        <f aca="false">I307*H307</f>
        <v>0</v>
      </c>
      <c r="K307" s="291" t="n">
        <f aca="false">H307-J307</f>
        <v>0</v>
      </c>
      <c r="M307" s="338" t="n">
        <v>100000</v>
      </c>
    </row>
    <row r="308" customFormat="false" ht="12.75" hidden="false" customHeight="false" outlineLevel="0" collapsed="false">
      <c r="E308" s="288" t="s">
        <v>597</v>
      </c>
      <c r="F308" s="76" t="s">
        <v>882</v>
      </c>
      <c r="G308" s="76"/>
      <c r="H308" s="291" t="n">
        <f aca="false">'Initial_Spares(7EA) '!C47+'Initial_Spares(7FA)'!C47+'Initial_Spares(W501)'!C42+'Initial_Spares(6B)'!C46</f>
        <v>39423.11</v>
      </c>
      <c r="I308" s="290" t="n">
        <v>1</v>
      </c>
      <c r="J308" s="291" t="n">
        <f aca="false">I308*H308</f>
        <v>39423.11</v>
      </c>
      <c r="K308" s="291" t="n">
        <f aca="false">H308-J308</f>
        <v>0</v>
      </c>
    </row>
    <row r="309" customFormat="false" ht="12.75" hidden="false" customHeight="false" outlineLevel="0" collapsed="false">
      <c r="E309" s="288" t="s">
        <v>191</v>
      </c>
      <c r="F309" s="339" t="s">
        <v>883</v>
      </c>
      <c r="G309" s="76"/>
      <c r="H309" s="291" t="n">
        <f aca="false">'Initial_Spares(7EA) '!C45+'Initial_Spares(7FA)'!C45+'Initial_Spares(W501)'!C40+'Initial_Spares(6B)'!C44</f>
        <v>9855.7775</v>
      </c>
      <c r="I309" s="290" t="n">
        <v>1</v>
      </c>
      <c r="J309" s="291" t="n">
        <f aca="false">I309*H309</f>
        <v>9855.7775</v>
      </c>
      <c r="K309" s="291" t="n">
        <f aca="false">H309-J309</f>
        <v>0</v>
      </c>
    </row>
    <row r="310" customFormat="false" ht="13.5" hidden="false" customHeight="false" outlineLevel="0" collapsed="false">
      <c r="E310" s="340" t="s">
        <v>884</v>
      </c>
      <c r="F310" s="202"/>
      <c r="G310" s="341" t="s">
        <v>439</v>
      </c>
      <c r="H310" s="294" t="n">
        <f aca="false">SUBTOTAL(9,H306:H309)</f>
        <v>3991589.8875</v>
      </c>
      <c r="I310" s="295"/>
      <c r="J310" s="294" t="n">
        <f aca="false">SUBTOTAL(9,J306:J309)</f>
        <v>3991589.8875</v>
      </c>
      <c r="K310" s="294" t="n">
        <f aca="false">SUBTOTAL(9,K306:K309)</f>
        <v>0</v>
      </c>
      <c r="L310" s="287"/>
    </row>
    <row r="311" customFormat="false" ht="12.75" hidden="false" customHeight="false" outlineLevel="0" collapsed="false">
      <c r="E311" s="287"/>
      <c r="F311" s="287"/>
      <c r="G311" s="287"/>
      <c r="H311" s="287"/>
      <c r="I311" s="342"/>
      <c r="J311" s="287"/>
      <c r="K311" s="287"/>
    </row>
    <row r="318" customFormat="false" ht="12.75" hidden="false" customHeight="false" outlineLevel="0" collapsed="false">
      <c r="B318" s="75"/>
      <c r="E318" s="343"/>
    </row>
    <row r="319" customFormat="false" ht="12.75" hidden="false" customHeight="false" outlineLevel="0" collapsed="false">
      <c r="B319" s="75"/>
      <c r="F319" s="343"/>
      <c r="G319" s="343"/>
    </row>
    <row r="863" customFormat="false" ht="12.75" hidden="false" customHeight="false" outlineLevel="0" collapsed="false">
      <c r="A863" s="343"/>
      <c r="B863" s="343"/>
      <c r="C863" s="343"/>
      <c r="D863" s="343"/>
    </row>
    <row r="911" customFormat="false" ht="12.75" hidden="false" customHeight="false" outlineLevel="0" collapsed="false">
      <c r="E911" s="343"/>
    </row>
    <row r="912" customFormat="false" ht="12.75" hidden="false" customHeight="false" outlineLevel="0" collapsed="false">
      <c r="F912" s="343"/>
      <c r="G912" s="343"/>
      <c r="H912" s="343"/>
      <c r="I912" s="344"/>
      <c r="J912" s="343"/>
      <c r="K912" s="34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6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 
INFORMATION</oddHeader>
    <oddFooter>&amp;L&amp;D&amp;CPage _____&amp;R&amp;F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4"/>
  <sheetViews>
    <sheetView showFormulas="false" showGridLines="false" showRowColHeaders="true" showZeros="true" rightToLeft="false" tabSelected="false" showOutlineSymbols="true" defaultGridColor="true" view="normal" topLeftCell="A16" colorId="64" zoomScale="76" zoomScaleNormal="76" zoomScalePageLayoutView="100" workbookViewId="0">
      <selection pane="topLeft" activeCell="D66" activeCellId="0" sqref="D6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4.7"/>
    <col collapsed="false" customWidth="true" hidden="false" outlineLevel="0" max="2" min="2" style="66" width="49.85"/>
    <col collapsed="false" customWidth="true" hidden="false" outlineLevel="0" max="3" min="3" style="66" width="9.56"/>
    <col collapsed="false" customWidth="true" hidden="false" outlineLevel="0" max="7" min="4" style="66" width="11.42"/>
    <col collapsed="false" customWidth="true" hidden="false" outlineLevel="0" max="8" min="8" style="66" width="12.85"/>
    <col collapsed="false" customWidth="true" hidden="false" outlineLevel="0" max="9" min="9" style="66" width="10.85"/>
    <col collapsed="false" customWidth="false" hidden="false" outlineLevel="0" max="11" min="10" style="66" width="9.14"/>
    <col collapsed="false" customWidth="false" hidden="false" outlineLevel="0" max="257" min="12" style="67" width="9.14"/>
  </cols>
  <sheetData>
    <row r="1" customFormat="false" ht="15.75" hidden="false" customHeight="true" outlineLevel="0" collapsed="false">
      <c r="A1" s="15" t="str">
        <f aca="false">Scope!$A$1</f>
        <v>Synthetic CC Plants, TVA (445 MW)</v>
      </c>
      <c r="B1" s="15"/>
      <c r="C1" s="15"/>
      <c r="D1" s="15"/>
      <c r="E1" s="15"/>
      <c r="F1" s="15"/>
      <c r="G1" s="15"/>
      <c r="H1" s="15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</row>
    <row r="2" customFormat="false" ht="15.75" hidden="false" customHeight="true" outlineLevel="0" collapsed="false">
      <c r="A2" s="3" t="s">
        <v>10</v>
      </c>
      <c r="B2" s="3"/>
      <c r="C2" s="3"/>
      <c r="D2" s="3"/>
      <c r="E2" s="3"/>
      <c r="F2" s="3"/>
      <c r="G2" s="3"/>
      <c r="H2" s="3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</row>
    <row r="3" customFormat="false" ht="13.5" hidden="false" customHeight="false" outlineLevel="0" collapsed="false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</row>
    <row r="4" customFormat="false" ht="13.5" hidden="false" customHeight="false" outlineLevel="0" collapsed="false">
      <c r="A4" s="69"/>
      <c r="B4" s="72"/>
      <c r="C4" s="72"/>
      <c r="D4" s="119" t="s">
        <v>141</v>
      </c>
      <c r="E4" s="119"/>
      <c r="F4" s="119"/>
      <c r="G4" s="119"/>
      <c r="H4" s="11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</row>
    <row r="5" customFormat="false" ht="12.75" hidden="false" customHeight="false" outlineLevel="0" collapsed="false">
      <c r="A5" s="69"/>
      <c r="B5" s="72"/>
      <c r="C5" s="72"/>
      <c r="D5" s="345"/>
      <c r="E5" s="346"/>
      <c r="F5" s="346"/>
      <c r="G5" s="346"/>
      <c r="H5" s="347" t="s">
        <v>154</v>
      </c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</row>
    <row r="6" customFormat="false" ht="13.5" hidden="false" customHeight="false" outlineLevel="0" collapsed="false">
      <c r="A6" s="69"/>
      <c r="B6" s="72"/>
      <c r="C6" s="348"/>
      <c r="D6" s="349" t="s">
        <v>156</v>
      </c>
      <c r="E6" s="349" t="s">
        <v>157</v>
      </c>
      <c r="F6" s="349" t="s">
        <v>158</v>
      </c>
      <c r="G6" s="350" t="s">
        <v>159</v>
      </c>
      <c r="H6" s="351" t="s">
        <v>885</v>
      </c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</row>
    <row r="7" customFormat="false" ht="12.75" hidden="false" customHeight="false" outlineLevel="0" collapsed="false">
      <c r="A7" s="75"/>
      <c r="B7" s="76"/>
      <c r="C7" s="76"/>
      <c r="D7" s="78"/>
      <c r="E7" s="352"/>
      <c r="F7" s="352"/>
      <c r="G7" s="352"/>
      <c r="H7" s="78"/>
      <c r="I7" s="2"/>
      <c r="J7" s="2"/>
      <c r="K7" s="2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</row>
    <row r="8" customFormat="false" ht="12.75" hidden="false" customHeight="false" outlineLevel="0" collapsed="false">
      <c r="A8" s="80" t="s">
        <v>886</v>
      </c>
      <c r="B8" s="76"/>
      <c r="C8" s="77"/>
      <c r="D8" s="79" t="n">
        <f aca="false">Plant_Staff!M48</f>
        <v>1451918.666</v>
      </c>
      <c r="E8" s="353" t="n">
        <f aca="false">Plant_Staff!M91</f>
        <v>1451918.666</v>
      </c>
      <c r="F8" s="353" t="n">
        <f aca="false">Plant_Staff!M134</f>
        <v>1451918.666</v>
      </c>
      <c r="G8" s="353" t="n">
        <f aca="false">Plant_Staff!M177</f>
        <v>1451918.666</v>
      </c>
      <c r="H8" s="354" t="n">
        <f aca="false">(D8+E8+F8+17*G8)/20</f>
        <v>1451918.666</v>
      </c>
      <c r="I8" s="2"/>
      <c r="J8" s="2"/>
      <c r="K8" s="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customFormat="false" ht="12.75" hidden="false" customHeight="false" outlineLevel="0" collapsed="false">
      <c r="A9" s="75"/>
      <c r="B9" s="76"/>
      <c r="C9" s="269"/>
      <c r="D9" s="121"/>
      <c r="E9" s="355"/>
      <c r="F9" s="355"/>
      <c r="G9" s="355"/>
      <c r="H9" s="79"/>
      <c r="I9" s="2"/>
      <c r="J9" s="2"/>
      <c r="K9" s="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</row>
    <row r="10" customFormat="false" ht="12.75" hidden="false" customHeight="false" outlineLevel="0" collapsed="false">
      <c r="A10" s="75" t="s">
        <v>887</v>
      </c>
      <c r="B10" s="0"/>
      <c r="C10" s="269"/>
      <c r="D10" s="79"/>
      <c r="E10" s="353"/>
      <c r="F10" s="353"/>
      <c r="G10" s="353"/>
      <c r="H10" s="79"/>
      <c r="I10" s="2"/>
      <c r="J10" s="2"/>
      <c r="K10" s="2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</row>
    <row r="11" customFormat="false" ht="12.75" hidden="false" customHeight="false" outlineLevel="0" collapsed="false">
      <c r="A11" s="2"/>
      <c r="B11" s="76" t="str">
        <f aca="false">'O&amp;M Backup_Detail'!A13</f>
        <v>Employee Expenses</v>
      </c>
      <c r="C11" s="77"/>
      <c r="D11" s="79" t="n">
        <f aca="false">'O&amp;M Backup_Detail'!D22</f>
        <v>0</v>
      </c>
      <c r="E11" s="353" t="n">
        <f aca="false">D11</f>
        <v>0</v>
      </c>
      <c r="F11" s="353" t="n">
        <f aca="false">E11</f>
        <v>0</v>
      </c>
      <c r="G11" s="353" t="n">
        <f aca="false">F11</f>
        <v>0</v>
      </c>
      <c r="H11" s="354" t="n">
        <f aca="false">(D11+E11+F11+17*G11)/20</f>
        <v>0</v>
      </c>
      <c r="I11" s="2"/>
      <c r="J11" s="2"/>
      <c r="K11" s="2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</row>
    <row r="12" customFormat="false" ht="12.75" hidden="false" customHeight="false" outlineLevel="0" collapsed="false">
      <c r="A12" s="2"/>
      <c r="B12" s="76" t="str">
        <f aca="false">'O&amp;M Backup_Detail'!A27</f>
        <v>Environmental Expense (including permit fees)</v>
      </c>
      <c r="C12" s="77"/>
      <c r="D12" s="79" t="n">
        <f aca="false">'O&amp;M Backup_Detail'!D36</f>
        <v>38090.8333333333</v>
      </c>
      <c r="E12" s="353" t="n">
        <f aca="false">D12</f>
        <v>38090.8333333333</v>
      </c>
      <c r="F12" s="353" t="n">
        <f aca="false">E12</f>
        <v>38090.8333333333</v>
      </c>
      <c r="G12" s="353" t="n">
        <f aca="false">F12</f>
        <v>38090.8333333333</v>
      </c>
      <c r="H12" s="354" t="n">
        <f aca="false">(D12+E12+F12+17*G12)/20</f>
        <v>38090.8333333333</v>
      </c>
      <c r="I12" s="2"/>
      <c r="J12" s="2"/>
      <c r="K12" s="2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</row>
    <row r="13" customFormat="false" ht="12.75" hidden="false" customHeight="false" outlineLevel="0" collapsed="false">
      <c r="A13" s="2"/>
      <c r="B13" s="76" t="str">
        <f aca="false">'O&amp;M Backup_Detail'!A37</f>
        <v>Safety Expense</v>
      </c>
      <c r="C13" s="77"/>
      <c r="D13" s="79" t="n">
        <f aca="false">'O&amp;M Backup_Detail'!D44</f>
        <v>21917.6075268817</v>
      </c>
      <c r="E13" s="353" t="n">
        <f aca="false">D13</f>
        <v>21917.6075268817</v>
      </c>
      <c r="F13" s="353" t="n">
        <f aca="false">E13</f>
        <v>21917.6075268817</v>
      </c>
      <c r="G13" s="353" t="n">
        <f aca="false">F13</f>
        <v>21917.6075268817</v>
      </c>
      <c r="H13" s="354" t="n">
        <f aca="false">(D13+E13+F13+17*G13)/20</f>
        <v>21917.6075268817</v>
      </c>
      <c r="I13" s="2"/>
      <c r="J13" s="2"/>
      <c r="K13" s="2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</row>
    <row r="14" customFormat="false" ht="12.75" hidden="false" customHeight="false" outlineLevel="0" collapsed="false">
      <c r="A14" s="2"/>
      <c r="B14" s="76" t="str">
        <f aca="false">'O&amp;M Backup_Detail'!A45</f>
        <v>Buildings &amp; Grounds</v>
      </c>
      <c r="C14" s="77"/>
      <c r="D14" s="79" t="n">
        <f aca="false">'O&amp;M Backup_Detail'!D55</f>
        <v>16000</v>
      </c>
      <c r="E14" s="353" t="n">
        <f aca="false">D14</f>
        <v>16000</v>
      </c>
      <c r="F14" s="353" t="n">
        <f aca="false">E14</f>
        <v>16000</v>
      </c>
      <c r="G14" s="353" t="n">
        <f aca="false">F14</f>
        <v>16000</v>
      </c>
      <c r="H14" s="354" t="n">
        <f aca="false">(D14+E14+F14+17*G14)/20</f>
        <v>16000</v>
      </c>
      <c r="I14" s="2"/>
      <c r="J14" s="2"/>
      <c r="K14" s="2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</row>
    <row r="15" customFormat="false" ht="12.75" hidden="false" customHeight="false" outlineLevel="0" collapsed="false">
      <c r="A15" s="2"/>
      <c r="B15" s="76" t="str">
        <f aca="false">'O&amp;M Backup_Detail'!A56</f>
        <v>Other Supplies &amp; Expenses</v>
      </c>
      <c r="C15" s="77"/>
      <c r="D15" s="79" t="n">
        <f aca="false">'O&amp;M Backup_Detail'!D84</f>
        <v>84324.5454545455</v>
      </c>
      <c r="E15" s="353" t="n">
        <f aca="false">D15</f>
        <v>84324.5454545455</v>
      </c>
      <c r="F15" s="353" t="n">
        <f aca="false">E15</f>
        <v>84324.5454545455</v>
      </c>
      <c r="G15" s="353" t="n">
        <f aca="false">F15</f>
        <v>84324.5454545455</v>
      </c>
      <c r="H15" s="354" t="n">
        <f aca="false">(D15+E15+F15+17*G15)/20</f>
        <v>84324.5454545455</v>
      </c>
      <c r="I15" s="2"/>
      <c r="J15" s="2"/>
      <c r="K15" s="2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</row>
    <row r="16" customFormat="false" ht="12.75" hidden="false" customHeight="false" outlineLevel="0" collapsed="false">
      <c r="A16" s="2"/>
      <c r="B16" s="76" t="str">
        <f aca="false">'O&amp;M Backup_Detail'!A85</f>
        <v>Communications</v>
      </c>
      <c r="C16" s="77"/>
      <c r="D16" s="79" t="n">
        <f aca="false">'O&amp;M Backup_Detail'!D89</f>
        <v>15600</v>
      </c>
      <c r="E16" s="353" t="n">
        <f aca="false">D16</f>
        <v>15600</v>
      </c>
      <c r="F16" s="353" t="n">
        <f aca="false">E16</f>
        <v>15600</v>
      </c>
      <c r="G16" s="353" t="n">
        <f aca="false">F16</f>
        <v>15600</v>
      </c>
      <c r="H16" s="354" t="n">
        <f aca="false">(D16+E16+F16+17*G16)/20</f>
        <v>15600</v>
      </c>
      <c r="I16" s="2"/>
      <c r="J16" s="2"/>
      <c r="K16" s="2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</row>
    <row r="17" customFormat="false" ht="12.75" hidden="false" customHeight="true" outlineLevel="0" collapsed="false">
      <c r="A17" s="2"/>
      <c r="B17" s="44" t="str">
        <f aca="false">'O&amp;M Backup_Detail'!A90</f>
        <v>Operating Insurance</v>
      </c>
      <c r="C17" s="77"/>
      <c r="D17" s="79" t="n">
        <f aca="false">'O&amp;M Backup_Detail'!D93</f>
        <v>0</v>
      </c>
      <c r="E17" s="353" t="n">
        <f aca="false">D17</f>
        <v>0</v>
      </c>
      <c r="F17" s="353" t="n">
        <f aca="false">E17</f>
        <v>0</v>
      </c>
      <c r="G17" s="353" t="n">
        <f aca="false">F17</f>
        <v>0</v>
      </c>
      <c r="H17" s="354" t="n">
        <f aca="false">(D17+E17+F17+17*G17)/20</f>
        <v>0</v>
      </c>
      <c r="I17" s="2"/>
      <c r="J17" s="2"/>
      <c r="K17" s="2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</row>
    <row r="18" customFormat="false" ht="12.75" hidden="false" customHeight="true" outlineLevel="0" collapsed="false">
      <c r="A18" s="2"/>
      <c r="B18" s="76" t="str">
        <f aca="false">'O&amp;M Backup_Detail'!A94</f>
        <v>Control Room/Laboratory Expenses</v>
      </c>
      <c r="C18" s="77"/>
      <c r="D18" s="79" t="n">
        <f aca="false">'O&amp;M Backup_Detail'!D103</f>
        <v>158269.298644504</v>
      </c>
      <c r="E18" s="353" t="n">
        <f aca="false">D18</f>
        <v>158269.298644504</v>
      </c>
      <c r="F18" s="353" t="n">
        <f aca="false">E18</f>
        <v>158269.298644504</v>
      </c>
      <c r="G18" s="353" t="n">
        <f aca="false">F18</f>
        <v>158269.298644504</v>
      </c>
      <c r="H18" s="354" t="n">
        <f aca="false">(D18+E18+F18+17*G18)/20</f>
        <v>158269.298644504</v>
      </c>
      <c r="I18" s="2"/>
      <c r="J18" s="2"/>
      <c r="K18" s="2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</row>
    <row r="19" customFormat="false" ht="12.75" hidden="false" customHeight="false" outlineLevel="0" collapsed="false">
      <c r="A19" s="2"/>
      <c r="B19" s="76" t="str">
        <f aca="false">'O&amp;M Backup_Detail'!A104</f>
        <v>Operations Support (Year 1 Only)</v>
      </c>
      <c r="C19" s="77"/>
      <c r="D19" s="79" t="n">
        <f aca="false">'O&amp;M Backup_Detail'!D110</f>
        <v>0</v>
      </c>
      <c r="E19" s="353" t="n">
        <v>0</v>
      </c>
      <c r="F19" s="353" t="n">
        <v>0</v>
      </c>
      <c r="G19" s="353" t="n">
        <v>0</v>
      </c>
      <c r="H19" s="354" t="n">
        <f aca="false">(D19+E19+F19+17*G19)/20</f>
        <v>0</v>
      </c>
      <c r="I19" s="2"/>
      <c r="J19" s="2"/>
      <c r="K19" s="2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</row>
    <row r="20" customFormat="false" ht="12.75" hidden="false" customHeight="true" outlineLevel="0" collapsed="false">
      <c r="A20" s="2"/>
      <c r="B20" s="76"/>
      <c r="C20" s="77"/>
      <c r="D20" s="121"/>
      <c r="E20" s="355"/>
      <c r="F20" s="355"/>
      <c r="G20" s="355"/>
      <c r="H20" s="79"/>
      <c r="I20" s="2"/>
      <c r="J20" s="2"/>
      <c r="K20" s="2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</row>
    <row r="21" customFormat="false" ht="12.75" hidden="false" customHeight="true" outlineLevel="0" collapsed="false">
      <c r="A21" s="2"/>
      <c r="B21" s="80" t="s">
        <v>888</v>
      </c>
      <c r="C21" s="109"/>
      <c r="D21" s="79" t="n">
        <f aca="false">SUBTOTAL(9,D11:D19)</f>
        <v>334202.284959265</v>
      </c>
      <c r="E21" s="79" t="n">
        <f aca="false">SUBTOTAL(9,E11:E19)</f>
        <v>334202.284959265</v>
      </c>
      <c r="F21" s="79" t="n">
        <f aca="false">SUBTOTAL(9,F11:F19)</f>
        <v>334202.284959265</v>
      </c>
      <c r="G21" s="79" t="n">
        <f aca="false">SUBTOTAL(9,G11:G19)</f>
        <v>334202.284959265</v>
      </c>
      <c r="H21" s="354" t="n">
        <f aca="false">(D21+E21+F21+17*G21)/20</f>
        <v>334202.284959265</v>
      </c>
      <c r="I21" s="2"/>
      <c r="J21" s="2"/>
      <c r="K21" s="2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</row>
    <row r="22" customFormat="false" ht="12.75" hidden="false" customHeight="true" outlineLevel="0" collapsed="false">
      <c r="A22" s="2"/>
      <c r="B22" s="76"/>
      <c r="C22" s="77"/>
      <c r="D22" s="121"/>
      <c r="E22" s="355"/>
      <c r="F22" s="355"/>
      <c r="G22" s="355"/>
      <c r="H22" s="79"/>
      <c r="I22" s="2"/>
      <c r="J22" s="2"/>
      <c r="K22" s="2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</row>
    <row r="23" customFormat="false" ht="12.75" hidden="false" customHeight="true" outlineLevel="0" collapsed="false">
      <c r="A23" s="80" t="s">
        <v>889</v>
      </c>
      <c r="B23" s="76"/>
      <c r="C23" s="77"/>
      <c r="D23" s="79" t="n">
        <f aca="false">'O&amp;M Backup_Detail'!D125</f>
        <v>680936.897410463</v>
      </c>
      <c r="E23" s="353" t="n">
        <f aca="false">D23</f>
        <v>680936.897410463</v>
      </c>
      <c r="F23" s="353" t="n">
        <f aca="false">E23</f>
        <v>680936.897410463</v>
      </c>
      <c r="G23" s="353" t="n">
        <f aca="false">F23</f>
        <v>680936.897410463</v>
      </c>
      <c r="H23" s="354" t="n">
        <f aca="false">(D23+E23+F23+17*G23)/20</f>
        <v>680936.897410463</v>
      </c>
      <c r="I23" s="2"/>
      <c r="J23" s="2"/>
      <c r="K23" s="2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</row>
    <row r="24" customFormat="false" ht="12.75" hidden="false" customHeight="true" outlineLevel="0" collapsed="false">
      <c r="A24" s="80"/>
      <c r="B24" s="80"/>
      <c r="C24" s="77"/>
      <c r="D24" s="79"/>
      <c r="E24" s="353"/>
      <c r="F24" s="353"/>
      <c r="G24" s="353"/>
      <c r="H24" s="354"/>
      <c r="I24" s="2"/>
      <c r="J24" s="2"/>
      <c r="K24" s="2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</row>
    <row r="25" customFormat="false" ht="12.75" hidden="false" customHeight="true" outlineLevel="0" collapsed="false">
      <c r="A25" s="75"/>
      <c r="B25" s="76"/>
      <c r="C25" s="77"/>
      <c r="D25" s="121"/>
      <c r="E25" s="355"/>
      <c r="F25" s="355"/>
      <c r="G25" s="355"/>
      <c r="H25" s="79"/>
      <c r="I25" s="2"/>
      <c r="J25" s="2"/>
      <c r="K25" s="2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</row>
    <row r="26" customFormat="false" ht="12.75" hidden="false" customHeight="true" outlineLevel="0" collapsed="false">
      <c r="A26" s="80" t="s">
        <v>890</v>
      </c>
      <c r="B26" s="0"/>
      <c r="C26" s="269"/>
      <c r="D26" s="79"/>
      <c r="E26" s="353"/>
      <c r="F26" s="353"/>
      <c r="G26" s="353"/>
      <c r="H26" s="79"/>
      <c r="I26" s="2"/>
      <c r="J26" s="2"/>
      <c r="K26" s="2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</row>
    <row r="27" customFormat="false" ht="12.75" hidden="false" customHeight="false" outlineLevel="0" collapsed="false">
      <c r="A27" s="2"/>
      <c r="B27" s="76" t="str">
        <f aca="false">'O&amp;M Backup_Detail'!A126</f>
        <v>Painting</v>
      </c>
      <c r="C27" s="77"/>
      <c r="D27" s="79" t="n">
        <f aca="false">0.1*G27</f>
        <v>6219.92553818321</v>
      </c>
      <c r="E27" s="353" t="n">
        <f aca="false">'O&amp;M Backup_Detail'!D133*1/3</f>
        <v>20733.0851272774</v>
      </c>
      <c r="F27" s="353" t="n">
        <f aca="false">E27</f>
        <v>20733.0851272774</v>
      </c>
      <c r="G27" s="353" t="n">
        <f aca="false">'O&amp;M Backup_Detail'!D133</f>
        <v>62199.2553818321</v>
      </c>
      <c r="H27" s="354" t="n">
        <f aca="false">(D27+E27+F27+17*G27)/20</f>
        <v>55253.6718641942</v>
      </c>
      <c r="I27" s="2"/>
      <c r="J27" s="2"/>
      <c r="K27" s="2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</row>
    <row r="28" customFormat="false" ht="12.75" hidden="false" customHeight="false" outlineLevel="0" collapsed="false">
      <c r="A28" s="2"/>
      <c r="B28" s="76" t="str">
        <f aca="false">'O&amp;M Backup_Detail'!A134</f>
        <v>Electrical &amp; Controls</v>
      </c>
      <c r="C28" s="77"/>
      <c r="D28" s="79" t="n">
        <f aca="false">'O&amp;M Backup_Detail'!D143/3</f>
        <v>4444.44444444444</v>
      </c>
      <c r="E28" s="79" t="n">
        <f aca="false">D28</f>
        <v>4444.44444444444</v>
      </c>
      <c r="F28" s="79" t="n">
        <f aca="false">E28</f>
        <v>4444.44444444444</v>
      </c>
      <c r="G28" s="353" t="n">
        <f aca="false">'O&amp;M Backup_Detail'!D143</f>
        <v>13333.3333333333</v>
      </c>
      <c r="H28" s="354" t="n">
        <f aca="false">(D28+E28+F28+17*G28)/20</f>
        <v>12000</v>
      </c>
      <c r="I28" s="2"/>
      <c r="J28" s="2"/>
      <c r="K28" s="2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</row>
    <row r="29" customFormat="false" ht="12.75" hidden="false" customHeight="false" outlineLevel="0" collapsed="false">
      <c r="A29" s="2"/>
      <c r="B29" s="76" t="str">
        <f aca="false">'O&amp;M Backup_Detail'!A144</f>
        <v>Water Treatment System</v>
      </c>
      <c r="C29" s="77"/>
      <c r="D29" s="79" t="n">
        <f aca="false">'O&amp;M Backup_Detail'!D152/3</f>
        <v>41466.1702545547</v>
      </c>
      <c r="E29" s="353" t="n">
        <f aca="false">D29</f>
        <v>41466.1702545547</v>
      </c>
      <c r="F29" s="353" t="n">
        <f aca="false">E29</f>
        <v>41466.1702545547</v>
      </c>
      <c r="G29" s="353" t="n">
        <f aca="false">'O&amp;M Backup_Detail'!D152</f>
        <v>124398.510763664</v>
      </c>
      <c r="H29" s="354" t="n">
        <f aca="false">(D29+E29+F29+17*G29)/20</f>
        <v>111958.659687298</v>
      </c>
      <c r="I29" s="2"/>
      <c r="J29" s="2"/>
      <c r="K29" s="2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</row>
    <row r="30" customFormat="false" ht="12.75" hidden="false" customHeight="false" outlineLevel="0" collapsed="false">
      <c r="A30" s="2"/>
      <c r="B30" s="76" t="str">
        <f aca="false">'O&amp;M Backup_Detail'!A153</f>
        <v>Cooling System</v>
      </c>
      <c r="C30" s="77"/>
      <c r="D30" s="79" t="n">
        <f aca="false">'O&amp;M Backup_Detail'!D162/3</f>
        <v>53017.4605397521</v>
      </c>
      <c r="E30" s="353" t="n">
        <f aca="false">D30</f>
        <v>53017.4605397521</v>
      </c>
      <c r="F30" s="353" t="n">
        <f aca="false">E30</f>
        <v>53017.4605397521</v>
      </c>
      <c r="G30" s="353" t="n">
        <f aca="false">'O&amp;M Backup_Detail'!D162</f>
        <v>159052.381619256</v>
      </c>
      <c r="H30" s="354" t="n">
        <f aca="false">(D30+E30+F30+17*G30)/20</f>
        <v>143147.143457331</v>
      </c>
      <c r="I30" s="2"/>
      <c r="J30" s="2"/>
      <c r="K30" s="2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</row>
    <row r="31" customFormat="false" ht="12.75" hidden="false" customHeight="false" outlineLevel="0" collapsed="false">
      <c r="A31" s="2"/>
      <c r="B31" s="76" t="str">
        <f aca="false">'O&amp;M Backup_Detail'!A163</f>
        <v>Substation/Interconnects</v>
      </c>
      <c r="C31" s="77"/>
      <c r="D31" s="79" t="n">
        <f aca="false">'O&amp;M Backup_Detail'!D173/3</f>
        <v>18701.3703164609</v>
      </c>
      <c r="E31" s="353" t="n">
        <f aca="false">D31</f>
        <v>18701.3703164609</v>
      </c>
      <c r="F31" s="353" t="n">
        <f aca="false">E31</f>
        <v>18701.3703164609</v>
      </c>
      <c r="G31" s="353" t="n">
        <f aca="false">'O&amp;M Backup_Detail'!D173</f>
        <v>56104.1109493828</v>
      </c>
      <c r="H31" s="354" t="n">
        <f aca="false">(D31+E31+F31+17*G31)/20</f>
        <v>50493.6998544445</v>
      </c>
      <c r="I31" s="2"/>
      <c r="J31" s="2"/>
      <c r="K31" s="2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</row>
    <row r="32" customFormat="false" ht="12.75" hidden="false" customHeight="false" outlineLevel="0" collapsed="false">
      <c r="A32" s="2"/>
      <c r="B32" s="76" t="str">
        <f aca="false">'O&amp;M Backup_Detail'!A174</f>
        <v>Gas Turbines (excluding scheduled maint.)</v>
      </c>
      <c r="C32" s="77"/>
      <c r="D32" s="79" t="n">
        <f aca="false">'O&amp;M Backup_Detail'!D183/3</f>
        <v>165328.071627436</v>
      </c>
      <c r="E32" s="353" t="n">
        <f aca="false">D32</f>
        <v>165328.071627436</v>
      </c>
      <c r="F32" s="353" t="n">
        <f aca="false">E32</f>
        <v>165328.071627436</v>
      </c>
      <c r="G32" s="353" t="n">
        <f aca="false">'O&amp;M Backup_Detail'!D183</f>
        <v>495984.214882309</v>
      </c>
      <c r="H32" s="354" t="n">
        <f aca="false">(D32+E32+F32+17*G32)/20</f>
        <v>446385.793394078</v>
      </c>
      <c r="I32" s="2"/>
      <c r="J32" s="2"/>
      <c r="K32" s="2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</row>
    <row r="33" customFormat="false" ht="12.75" hidden="false" customHeight="false" outlineLevel="0" collapsed="false">
      <c r="A33" s="2"/>
      <c r="B33" s="76" t="str">
        <f aca="false">'O&amp;M Backup_Detail'!A184</f>
        <v>Boilers</v>
      </c>
      <c r="C33" s="77"/>
      <c r="D33" s="79" t="n">
        <f aca="false">'O&amp;M Backup_Detail'!D193/3</f>
        <v>100569.603137989</v>
      </c>
      <c r="E33" s="353" t="n">
        <f aca="false">D33</f>
        <v>100569.603137989</v>
      </c>
      <c r="F33" s="353" t="n">
        <f aca="false">E33</f>
        <v>100569.603137989</v>
      </c>
      <c r="G33" s="353" t="n">
        <f aca="false">'O&amp;M Backup_Detail'!D193</f>
        <v>301708.809413968</v>
      </c>
      <c r="H33" s="354" t="n">
        <f aca="false">(D33+E33+F33+17*G33)/20</f>
        <v>271537.928472571</v>
      </c>
      <c r="I33" s="2"/>
      <c r="J33" s="2"/>
      <c r="K33" s="2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</row>
    <row r="34" customFormat="false" ht="12.75" hidden="false" customHeight="false" outlineLevel="0" collapsed="false">
      <c r="A34" s="2"/>
      <c r="B34" s="76" t="str">
        <f aca="false">'O&amp;M Backup_Detail'!A194</f>
        <v>Steam Turbine (including Scheduled Maint.)</v>
      </c>
      <c r="C34" s="77"/>
      <c r="D34" s="79" t="n">
        <f aca="false">'O&amp;M Backup_Detail'!D204</f>
        <v>387074.525178939</v>
      </c>
      <c r="E34" s="353" t="n">
        <f aca="false">D34</f>
        <v>387074.525178939</v>
      </c>
      <c r="F34" s="353" t="n">
        <f aca="false">E34</f>
        <v>387074.525178939</v>
      </c>
      <c r="G34" s="353" t="n">
        <f aca="false">'O&amp;M Backup_Detail'!D204</f>
        <v>387074.525178939</v>
      </c>
      <c r="H34" s="354" t="n">
        <f aca="false">(D34+E34+F34+17*G34)/20</f>
        <v>387074.525178939</v>
      </c>
      <c r="I34" s="2"/>
      <c r="J34" s="2"/>
      <c r="K34" s="2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</row>
    <row r="35" customFormat="false" ht="12.75" hidden="false" customHeight="false" outlineLevel="0" collapsed="false">
      <c r="A35" s="2"/>
      <c r="B35" s="76" t="str">
        <f aca="false">'O&amp;M Backup_Detail'!A205</f>
        <v>Water Supply Pipeline and Booster Station</v>
      </c>
      <c r="C35" s="77"/>
      <c r="D35" s="79" t="n">
        <f aca="false">'O&amp;M Backup_Detail'!D214/3</f>
        <v>0</v>
      </c>
      <c r="E35" s="353" t="n">
        <f aca="false">D35</f>
        <v>0</v>
      </c>
      <c r="F35" s="353" t="n">
        <f aca="false">E35</f>
        <v>0</v>
      </c>
      <c r="G35" s="79" t="n">
        <f aca="false">'O&amp;M Backup_Detail'!D214</f>
        <v>0</v>
      </c>
      <c r="H35" s="354" t="n">
        <f aca="false">(D35+E35+F35+17*G35)/20</f>
        <v>0</v>
      </c>
      <c r="I35" s="2"/>
      <c r="J35" s="2"/>
      <c r="K35" s="2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</row>
    <row r="36" customFormat="false" ht="12.75" hidden="false" customHeight="false" outlineLevel="0" collapsed="false">
      <c r="A36" s="2"/>
      <c r="B36" s="76" t="str">
        <f aca="false">'O&amp;M Backup_Detail'!A215</f>
        <v>Fuel Facility</v>
      </c>
      <c r="C36" s="77"/>
      <c r="D36" s="79" t="n">
        <f aca="false">'O&amp;M Backup_Detail'!D224/3</f>
        <v>0</v>
      </c>
      <c r="E36" s="353" t="n">
        <f aca="false">D36</f>
        <v>0</v>
      </c>
      <c r="F36" s="353" t="n">
        <f aca="false">E36</f>
        <v>0</v>
      </c>
      <c r="G36" s="353" t="n">
        <f aca="false">'O&amp;M Backup_Detail'!D224</f>
        <v>0</v>
      </c>
      <c r="H36" s="354" t="n">
        <f aca="false">(D36+E36+F36+17*G36)/20</f>
        <v>0</v>
      </c>
      <c r="I36" s="2"/>
      <c r="J36" s="2"/>
      <c r="K36" s="2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</row>
    <row r="37" customFormat="false" ht="12.75" hidden="false" customHeight="false" outlineLevel="0" collapsed="false">
      <c r="A37" s="2"/>
      <c r="B37" s="76" t="str">
        <f aca="false">'O&amp;M Backup_Detail'!A225</f>
        <v>Miscellaneous Maintenance Expense</v>
      </c>
      <c r="C37" s="77"/>
      <c r="D37" s="79" t="n">
        <f aca="false">'O&amp;M Backup_Detail'!D243/3</f>
        <v>123213.763042105</v>
      </c>
      <c r="E37" s="353" t="n">
        <f aca="false">D37</f>
        <v>123213.763042105</v>
      </c>
      <c r="F37" s="353" t="n">
        <f aca="false">E37</f>
        <v>123213.763042105</v>
      </c>
      <c r="G37" s="353" t="n">
        <f aca="false">'O&amp;M Backup_Detail'!D243</f>
        <v>369641.289126316</v>
      </c>
      <c r="H37" s="354" t="n">
        <f aca="false">(D37+E37+F37+17*G37)/20</f>
        <v>332677.160213685</v>
      </c>
      <c r="I37" s="2"/>
      <c r="J37" s="2"/>
      <c r="K37" s="2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</row>
    <row r="38" customFormat="false" ht="12.75" hidden="false" customHeight="false" outlineLevel="0" collapsed="false">
      <c r="A38" s="2"/>
      <c r="B38" s="76"/>
      <c r="C38" s="77"/>
      <c r="D38" s="121"/>
      <c r="E38" s="355"/>
      <c r="F38" s="355"/>
      <c r="G38" s="355"/>
      <c r="H38" s="79"/>
      <c r="I38" s="2"/>
      <c r="J38" s="2"/>
      <c r="K38" s="2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</row>
    <row r="39" customFormat="false" ht="12.75" hidden="false" customHeight="false" outlineLevel="0" collapsed="false">
      <c r="A39" s="2"/>
      <c r="B39" s="80" t="s">
        <v>891</v>
      </c>
      <c r="C39" s="109"/>
      <c r="D39" s="79" t="n">
        <f aca="false">SUBTOTAL(9,D27:D37)</f>
        <v>900035.334079865</v>
      </c>
      <c r="E39" s="79" t="n">
        <f aca="false">SUBTOTAL(9,E27:E37)</f>
        <v>914548.49366896</v>
      </c>
      <c r="F39" s="353" t="n">
        <f aca="false">SUBTOTAL(9,F27:F38)</f>
        <v>914548.49366896</v>
      </c>
      <c r="G39" s="353" t="n">
        <f aca="false">SUBTOTAL(9,G27:G38)</f>
        <v>1969496.430649</v>
      </c>
      <c r="H39" s="354" t="n">
        <f aca="false">(D39+E39+F39+17*G39)/20</f>
        <v>1810528.58212254</v>
      </c>
      <c r="I39" s="2"/>
      <c r="J39" s="2"/>
      <c r="K39" s="2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</row>
    <row r="40" customFormat="false" ht="12.75" hidden="false" customHeight="false" outlineLevel="0" collapsed="false">
      <c r="A40" s="2"/>
      <c r="B40" s="80"/>
      <c r="C40" s="109"/>
      <c r="D40" s="79"/>
      <c r="E40" s="353"/>
      <c r="F40" s="353"/>
      <c r="G40" s="353"/>
      <c r="H40" s="79"/>
      <c r="I40" s="2"/>
      <c r="J40" s="2"/>
      <c r="K40" s="2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</row>
    <row r="41" customFormat="false" ht="12.75" hidden="false" customHeight="false" outlineLevel="0" collapsed="false">
      <c r="A41" s="107" t="s">
        <v>168</v>
      </c>
      <c r="B41" s="80"/>
      <c r="C41" s="109"/>
      <c r="D41" s="79" t="n">
        <f aca="false">'O&amp;M Backup_Detail'!D273</f>
        <v>40185.3491450872</v>
      </c>
      <c r="E41" s="353" t="n">
        <f aca="false">D41</f>
        <v>40185.3491450872</v>
      </c>
      <c r="F41" s="353" t="n">
        <f aca="false">E41</f>
        <v>40185.3491450872</v>
      </c>
      <c r="G41" s="353" t="n">
        <f aca="false">F41</f>
        <v>40185.3491450872</v>
      </c>
      <c r="H41" s="354" t="n">
        <f aca="false">(D41+E41+F41+17*G41)/20</f>
        <v>40185.3491450872</v>
      </c>
      <c r="I41" s="2"/>
      <c r="J41" s="2"/>
      <c r="K41" s="2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</row>
    <row r="42" customFormat="false" ht="12.75" hidden="false" customHeight="false" outlineLevel="0" collapsed="false">
      <c r="A42" s="2"/>
      <c r="B42" s="80"/>
      <c r="C42" s="109"/>
      <c r="D42" s="79"/>
      <c r="E42" s="353"/>
      <c r="F42" s="353"/>
      <c r="G42" s="353"/>
      <c r="H42" s="79"/>
      <c r="I42" s="2"/>
      <c r="J42" s="2"/>
      <c r="K42" s="2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</row>
    <row r="43" customFormat="false" ht="13.5" hidden="false" customHeight="false" outlineLevel="0" collapsed="false">
      <c r="A43" s="75" t="s">
        <v>892</v>
      </c>
      <c r="B43" s="80"/>
      <c r="C43" s="109"/>
      <c r="D43" s="81" t="n">
        <f aca="false">D41+D39+D23+D21+D8</f>
        <v>3407278.53159468</v>
      </c>
      <c r="E43" s="81" t="n">
        <f aca="false">E41+E39+E23+E21+E8</f>
        <v>3421791.69118377</v>
      </c>
      <c r="F43" s="81" t="n">
        <f aca="false">F41+F39+F23+F21+F8</f>
        <v>3421791.69118377</v>
      </c>
      <c r="G43" s="81" t="n">
        <f aca="false">G41+G39+G23+G21+G8</f>
        <v>4476739.62816382</v>
      </c>
      <c r="H43" s="81" t="n">
        <f aca="false">H41+H39+H23+H21+H8</f>
        <v>4317771.77963736</v>
      </c>
      <c r="I43" s="2"/>
      <c r="J43" s="2"/>
      <c r="K43" s="2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</row>
    <row r="44" customFormat="false" ht="12.75" hidden="false" customHeight="false" outlineLevel="0" collapsed="false">
      <c r="A44" s="75"/>
      <c r="B44" s="80"/>
      <c r="C44" s="109"/>
      <c r="D44" s="72"/>
      <c r="E44" s="72"/>
      <c r="F44" s="72"/>
      <c r="G44" s="72"/>
      <c r="H44" s="72"/>
      <c r="I44" s="2"/>
      <c r="J44" s="2"/>
      <c r="K44" s="2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</row>
    <row r="45" customFormat="false" ht="13.5" hidden="false" customHeight="false" outlineLevel="0" collapsed="false">
      <c r="A45" s="75"/>
      <c r="B45" s="2"/>
      <c r="C45" s="205"/>
      <c r="D45" s="2"/>
      <c r="E45" s="2"/>
      <c r="F45" s="2"/>
      <c r="G45" s="2"/>
      <c r="H45" s="69"/>
      <c r="I45" s="2"/>
      <c r="J45" s="2"/>
      <c r="K45" s="2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</row>
    <row r="46" customFormat="false" ht="13.5" hidden="false" customHeight="false" outlineLevel="0" collapsed="false">
      <c r="A46" s="75" t="s">
        <v>893</v>
      </c>
      <c r="B46" s="2"/>
      <c r="C46" s="205" t="s">
        <v>894</v>
      </c>
      <c r="D46" s="88" t="n">
        <f aca="false">'O&amp;M Backup_Detail'!D265</f>
        <v>146209128.9234</v>
      </c>
      <c r="E46" s="356"/>
      <c r="F46" s="356"/>
      <c r="G46" s="356" t="s">
        <v>895</v>
      </c>
      <c r="H46" s="357" t="n">
        <f aca="false">D46/20</f>
        <v>7310456.44617</v>
      </c>
      <c r="I46" s="2"/>
      <c r="J46" s="2"/>
      <c r="K46" s="2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</row>
    <row r="47" customFormat="false" ht="13.5" hidden="false" customHeight="false" outlineLevel="0" collapsed="false">
      <c r="A47" s="75"/>
      <c r="B47" s="2"/>
      <c r="C47" s="205"/>
      <c r="D47" s="85"/>
      <c r="G47" s="358" t="s">
        <v>896</v>
      </c>
      <c r="H47" s="359" t="n">
        <f aca="false">IF(Scope!F34=0,0,H46/(Scope!F34))</f>
        <v>1.97404374115179</v>
      </c>
      <c r="I47" s="2"/>
      <c r="J47" s="2"/>
      <c r="K47" s="2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</row>
    <row r="48" customFormat="false" ht="13.5" hidden="false" customHeight="false" outlineLevel="0" collapsed="false">
      <c r="A48" s="75"/>
      <c r="B48" s="2"/>
      <c r="C48" s="205"/>
      <c r="D48" s="85"/>
      <c r="E48" s="356"/>
      <c r="F48" s="356"/>
      <c r="G48" s="356"/>
      <c r="H48" s="360"/>
      <c r="I48" s="2"/>
      <c r="J48" s="2"/>
      <c r="K48" s="2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</row>
    <row r="49" customFormat="false" ht="13.5" hidden="false" customHeight="false" outlineLevel="0" collapsed="false">
      <c r="A49" s="75" t="s">
        <v>897</v>
      </c>
      <c r="B49" s="2"/>
      <c r="C49" s="205"/>
      <c r="D49" s="85"/>
      <c r="E49" s="356"/>
      <c r="F49" s="356"/>
      <c r="G49" s="356" t="s">
        <v>895</v>
      </c>
      <c r="H49" s="88" t="n">
        <f aca="false">H46+H43</f>
        <v>11628228.2258074</v>
      </c>
      <c r="I49" s="2"/>
      <c r="J49" s="2"/>
      <c r="K49" s="2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</row>
    <row r="50" customFormat="false" ht="13.5" hidden="false" customHeight="false" outlineLevel="0" collapsed="false">
      <c r="A50" s="75"/>
      <c r="B50" s="2"/>
      <c r="C50" s="205"/>
      <c r="D50" s="85"/>
      <c r="G50" s="358" t="s">
        <v>898</v>
      </c>
      <c r="H50" s="359" t="n">
        <f aca="false">IF(Scope!F34=0,0,H49/(Scope!F34))</f>
        <v>3.13997235588014</v>
      </c>
      <c r="I50" s="2"/>
      <c r="J50" s="2"/>
      <c r="K50" s="2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</row>
    <row r="51" customFormat="false" ht="12.75" hidden="false" customHeight="false" outlineLevel="0" collapsed="false">
      <c r="A51" s="75"/>
      <c r="B51" s="2"/>
      <c r="C51" s="205"/>
      <c r="D51" s="85"/>
      <c r="E51" s="356"/>
      <c r="F51" s="356"/>
      <c r="G51" s="356"/>
      <c r="H51" s="361"/>
      <c r="I51" s="2"/>
      <c r="J51" s="2"/>
      <c r="K51" s="2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</row>
    <row r="52" customFormat="false" ht="13.5" hidden="false" customHeight="false" outlineLevel="0" collapsed="false">
      <c r="A52" s="75"/>
      <c r="B52" s="2"/>
      <c r="C52" s="77"/>
      <c r="D52" s="72"/>
      <c r="E52" s="72"/>
      <c r="F52" s="72"/>
      <c r="G52" s="72"/>
      <c r="H52" s="69"/>
      <c r="I52" s="2"/>
      <c r="J52" s="2"/>
      <c r="K52" s="2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</row>
    <row r="53" customFormat="false" ht="13.5" hidden="true" customHeight="false" outlineLevel="0" collapsed="false">
      <c r="A53" s="75" t="s">
        <v>899</v>
      </c>
      <c r="B53" s="76"/>
      <c r="C53" s="76"/>
      <c r="D53" s="0"/>
      <c r="E53" s="0"/>
      <c r="F53" s="0"/>
      <c r="G53" s="356" t="s">
        <v>895</v>
      </c>
      <c r="H53" s="87" t="n">
        <f aca="false">H46+H43</f>
        <v>11628228.2258074</v>
      </c>
      <c r="I53" s="2"/>
      <c r="J53" s="2"/>
      <c r="K53" s="2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</row>
    <row r="54" customFormat="false" ht="13.5" hidden="true" customHeight="false" outlineLevel="0" collapsed="false">
      <c r="A54" s="75"/>
      <c r="B54" s="76"/>
      <c r="C54" s="76"/>
      <c r="D54" s="0"/>
      <c r="E54" s="362" t="s">
        <v>898</v>
      </c>
      <c r="F54" s="362"/>
      <c r="G54" s="356"/>
      <c r="H54" s="359" t="n">
        <f aca="false">H53/(8760*500*0.92)</f>
        <v>2.88570285532245</v>
      </c>
      <c r="I54" s="2"/>
      <c r="J54" s="2"/>
      <c r="K54" s="2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</row>
    <row r="55" customFormat="false" ht="12.75" hidden="true" customHeight="false" outlineLevel="0" collapsed="false">
      <c r="A55" s="75"/>
      <c r="B55" s="76"/>
      <c r="C55" s="76"/>
      <c r="D55" s="0"/>
      <c r="E55" s="0"/>
      <c r="F55" s="0"/>
      <c r="G55" s="0"/>
      <c r="H55" s="2"/>
      <c r="I55" s="2"/>
      <c r="J55" s="2"/>
      <c r="K55" s="2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</row>
    <row r="56" customFormat="false" ht="13.5" hidden="true" customHeight="false" outlineLevel="0" collapsed="false">
      <c r="A56" s="0"/>
      <c r="B56" s="0"/>
      <c r="C56" s="0"/>
      <c r="D56" s="0"/>
      <c r="E56" s="0"/>
      <c r="F56" s="0"/>
      <c r="G56" s="0"/>
      <c r="H56" s="85"/>
      <c r="I56" s="2"/>
      <c r="J56" s="2"/>
      <c r="K56" s="2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customFormat="false" ht="13.5" hidden="false" customHeight="false" outlineLevel="0" collapsed="false">
      <c r="A57" s="75" t="s">
        <v>900</v>
      </c>
      <c r="B57" s="2"/>
      <c r="C57" s="2"/>
      <c r="D57" s="88" t="n">
        <f aca="false">ROUND(0.1*(H46+H43),-4)</f>
        <v>1160000</v>
      </c>
      <c r="E57" s="363" t="n">
        <f aca="false">D57</f>
        <v>1160000</v>
      </c>
      <c r="F57" s="363" t="n">
        <f aca="false">E57</f>
        <v>1160000</v>
      </c>
      <c r="G57" s="363" t="n">
        <f aca="false">F57</f>
        <v>1160000</v>
      </c>
      <c r="H57" s="357" t="n">
        <f aca="false">(D57+E57+F57+17*G57)/20</f>
        <v>1160000</v>
      </c>
      <c r="I57" s="2"/>
      <c r="J57" s="2"/>
      <c r="K57" s="2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customFormat="false" ht="13.5" hidden="true" customHeight="false" outlineLevel="0" collapsed="false">
      <c r="A58" s="107" t="s">
        <v>152</v>
      </c>
      <c r="B58" s="2"/>
      <c r="C58" s="2"/>
      <c r="D58" s="113"/>
      <c r="E58" s="84"/>
      <c r="F58" s="84"/>
      <c r="G58" s="84"/>
      <c r="H58" s="364" t="n">
        <f aca="false">(D58+E58+F58+17*G58)/20</f>
        <v>0</v>
      </c>
      <c r="I58" s="2"/>
      <c r="J58" s="2"/>
      <c r="K58" s="2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customFormat="false" ht="12.75" hidden="false" customHeight="false" outlineLevel="0" collapsed="false">
      <c r="A59" s="365"/>
      <c r="B59" s="2"/>
      <c r="C59" s="2"/>
      <c r="D59" s="2"/>
      <c r="E59" s="2"/>
      <c r="F59" s="2"/>
      <c r="G59" s="2"/>
      <c r="H59" s="2"/>
      <c r="I59" s="2"/>
      <c r="J59" s="2"/>
      <c r="K59" s="2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customFormat="false" ht="12.75" hidden="false" customHeight="false" outlineLevel="0" collapsed="false">
      <c r="A60" s="366"/>
      <c r="B60" s="2"/>
      <c r="C60" s="2"/>
      <c r="D60" s="2"/>
      <c r="E60" s="2"/>
      <c r="F60" s="2"/>
      <c r="G60" s="2"/>
      <c r="H60" s="2"/>
      <c r="I60" s="2"/>
      <c r="J60" s="2"/>
      <c r="K60" s="2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customFormat="false" ht="12.75" hidden="false" customHeight="false" outlineLevel="0" collapsed="false">
      <c r="A61" s="366"/>
      <c r="B61" s="2"/>
      <c r="C61" s="2"/>
      <c r="D61" s="2"/>
      <c r="E61" s="2"/>
      <c r="F61" s="2"/>
      <c r="G61" s="2"/>
      <c r="H61" s="2"/>
      <c r="I61" s="2"/>
      <c r="J61" s="2"/>
      <c r="K61" s="2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customFormat="false" ht="12.75" hidden="false" customHeight="false" outlineLevel="0" collapsed="false">
      <c r="A62" s="366"/>
      <c r="B62" s="2"/>
      <c r="C62" s="2"/>
      <c r="D62" s="2"/>
      <c r="E62" s="2"/>
      <c r="F62" s="2"/>
      <c r="G62" s="2"/>
      <c r="H62" s="2"/>
      <c r="I62" s="2"/>
      <c r="J62" s="2"/>
      <c r="K62" s="2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customFormat="false" ht="12.75" hidden="false" customHeight="false" outlineLevel="0" collapsed="false">
      <c r="A63" s="45"/>
      <c r="B63" s="2"/>
      <c r="C63" s="2"/>
      <c r="D63" s="2"/>
      <c r="E63" s="2"/>
      <c r="F63" s="2"/>
      <c r="G63" s="2"/>
      <c r="H63" s="2"/>
      <c r="I63" s="2"/>
      <c r="J63" s="2"/>
      <c r="K63" s="2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customFormat="false" ht="12.75" hidden="false" customHeight="false" outlineLevel="0" collapsed="false">
      <c r="A64" s="45"/>
      <c r="B64" s="2"/>
      <c r="C64" s="2"/>
      <c r="D64" s="2"/>
      <c r="E64" s="2"/>
      <c r="F64" s="2"/>
      <c r="G64" s="2"/>
      <c r="H64" s="2"/>
      <c r="I64" s="2"/>
      <c r="J64" s="2"/>
      <c r="K64" s="2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</row>
  </sheetData>
  <mergeCells count="3">
    <mergeCell ref="A1:H1"/>
    <mergeCell ref="A2:H2"/>
    <mergeCell ref="D4:H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177"/>
  <sheetViews>
    <sheetView showFormulas="false" showGridLines="false" showRowColHeaders="true" showZeros="true" rightToLeft="false" tabSelected="false" showOutlineSymbols="true" defaultGridColor="true" view="normal" topLeftCell="A2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7"/>
    <col collapsed="false" customWidth="true" hidden="false" outlineLevel="0" max="2" min="2" style="0" width="31.85"/>
    <col collapsed="false" customWidth="true" hidden="false" outlineLevel="0" max="3" min="3" style="0" width="10.85"/>
    <col collapsed="false" customWidth="true" hidden="false" outlineLevel="0" max="4" min="4" style="0" width="9.28"/>
    <col collapsed="false" customWidth="true" hidden="false" outlineLevel="0" max="5" min="5" style="0" width="13.14"/>
    <col collapsed="false" customWidth="true" hidden="false" outlineLevel="0" max="6" min="6" style="0" width="13.85"/>
    <col collapsed="false" customWidth="true" hidden="false" outlineLevel="0" max="7" min="7" style="0" width="11.99"/>
    <col collapsed="false" customWidth="true" hidden="false" outlineLevel="0" max="8" min="8" style="367" width="12.99"/>
    <col collapsed="false" customWidth="true" hidden="false" outlineLevel="0" max="9" min="9" style="0" width="12.56"/>
    <col collapsed="false" customWidth="true" hidden="false" outlineLevel="0" max="10" min="10" style="0" width="11.99"/>
    <col collapsed="false" customWidth="true" hidden="false" outlineLevel="0" max="11" min="11" style="0" width="13.28"/>
    <col collapsed="false" customWidth="true" hidden="false" outlineLevel="0" max="12" min="12" style="367" width="12.7"/>
    <col collapsed="false" customWidth="true" hidden="false" outlineLevel="0" max="13" min="13" style="367" width="13.56"/>
    <col collapsed="false" customWidth="true" hidden="false" outlineLevel="0" max="17" min="17" style="269" width="10.56"/>
    <col collapsed="false" customWidth="true" hidden="false" outlineLevel="0" max="18" min="18" style="0" width="22.42"/>
  </cols>
  <sheetData>
    <row r="1" customFormat="false" ht="18" hidden="false" customHeight="false" outlineLevel="0" collapsed="false">
      <c r="D1" s="368" t="str">
        <f aca="false">Summary!$A$1</f>
        <v>Synthetic CC Plants, TVA (445 MW)</v>
      </c>
    </row>
    <row r="2" customFormat="false" ht="21.75" hidden="false" customHeight="true" outlineLevel="0" collapsed="false">
      <c r="G2" s="11" t="s">
        <v>901</v>
      </c>
    </row>
    <row r="4" customFormat="false" ht="12.75" hidden="false" customHeight="false" outlineLevel="0" collapsed="false">
      <c r="A4" s="369" t="s">
        <v>902</v>
      </c>
      <c r="B4" s="370"/>
      <c r="C4" s="371" t="n">
        <v>0</v>
      </c>
    </row>
    <row r="5" customFormat="false" ht="18" hidden="false" customHeight="true" outlineLevel="0" collapsed="false">
      <c r="A5" s="369" t="s">
        <v>903</v>
      </c>
      <c r="B5" s="369"/>
      <c r="C5" s="372" t="str">
        <f aca="false">Plant_Staff!R7</f>
        <v>US - Central</v>
      </c>
    </row>
    <row r="6" customFormat="false" ht="16.5" hidden="false" customHeight="false" outlineLevel="0" collapsed="false">
      <c r="A6" s="373"/>
      <c r="Q6" s="58" t="s">
        <v>904</v>
      </c>
    </row>
    <row r="7" customFormat="false" ht="66" hidden="false" customHeight="true" outlineLevel="0" collapsed="false">
      <c r="A7" s="374"/>
      <c r="B7" s="375" t="s">
        <v>156</v>
      </c>
      <c r="C7" s="376" t="s">
        <v>227</v>
      </c>
      <c r="D7" s="376" t="s">
        <v>228</v>
      </c>
      <c r="E7" s="376" t="s">
        <v>905</v>
      </c>
      <c r="F7" s="376" t="s">
        <v>906</v>
      </c>
      <c r="G7" s="376" t="s">
        <v>907</v>
      </c>
      <c r="H7" s="377" t="s">
        <v>908</v>
      </c>
      <c r="I7" s="376" t="s">
        <v>909</v>
      </c>
      <c r="J7" s="376" t="s">
        <v>910</v>
      </c>
      <c r="K7" s="376" t="s">
        <v>911</v>
      </c>
      <c r="L7" s="378" t="s">
        <v>912</v>
      </c>
      <c r="M7" s="379" t="s">
        <v>913</v>
      </c>
      <c r="N7" s="380"/>
      <c r="O7" s="380"/>
      <c r="P7" s="17"/>
      <c r="Q7" s="381" t="n">
        <v>3</v>
      </c>
      <c r="R7" s="382" t="str">
        <f aca="false">INDEX(R8:R27,Q7,1)</f>
        <v>US - Central</v>
      </c>
    </row>
    <row r="8" customFormat="false" ht="10.5" hidden="false" customHeight="true" outlineLevel="0" collapsed="false">
      <c r="A8" s="383"/>
      <c r="B8" s="155"/>
      <c r="C8" s="384"/>
      <c r="D8" s="384"/>
      <c r="E8" s="384"/>
      <c r="F8" s="384"/>
      <c r="G8" s="384"/>
      <c r="H8" s="385"/>
      <c r="I8" s="384"/>
      <c r="J8" s="384"/>
      <c r="K8" s="384"/>
      <c r="L8" s="386"/>
      <c r="M8" s="387"/>
      <c r="Q8" s="388" t="n">
        <v>1</v>
      </c>
      <c r="R8" s="389" t="str">
        <f aca="false">'Labor_ Lookup'!E$4</f>
        <v>US - North-East</v>
      </c>
    </row>
    <row r="9" customFormat="false" ht="12.75" hidden="false" customHeight="false" outlineLevel="0" collapsed="false">
      <c r="A9" s="390" t="s">
        <v>237</v>
      </c>
      <c r="B9" s="155"/>
      <c r="C9" s="384"/>
      <c r="D9" s="384"/>
      <c r="E9" s="384"/>
      <c r="F9" s="384"/>
      <c r="G9" s="384"/>
      <c r="H9" s="385"/>
      <c r="I9" s="384"/>
      <c r="J9" s="384"/>
      <c r="K9" s="384"/>
      <c r="L9" s="386"/>
      <c r="M9" s="387"/>
      <c r="Q9" s="388" t="n">
        <f aca="false">Q8+1</f>
        <v>2</v>
      </c>
      <c r="R9" s="389" t="str">
        <f aca="false">'Labor_ Lookup'!F$4</f>
        <v>US - South-East</v>
      </c>
    </row>
    <row r="10" customFormat="false" ht="12.75" hidden="false" customHeight="false" outlineLevel="0" collapsed="false">
      <c r="A10" s="383"/>
      <c r="B10" s="192" t="str">
        <f aca="false">'Plant Configuration'!C13</f>
        <v>Plant Manager</v>
      </c>
      <c r="C10" s="391" t="n">
        <v>0</v>
      </c>
      <c r="D10" s="392" t="n">
        <f aca="false">HLOOKUP('O&amp;M Backup_Detail'!$D$5,Plant_Configuration,'Plant Configuration'!A13,FALSE())</f>
        <v>1</v>
      </c>
      <c r="E10" s="392" t="n">
        <f aca="false">IF(C10&gt;0,12,0)</f>
        <v>0</v>
      </c>
      <c r="F10" s="392" t="n">
        <f aca="false">IF(D10&gt;0,12,0)</f>
        <v>12</v>
      </c>
      <c r="G10" s="393" t="n">
        <f aca="false">C10*E10/12+D10*F10/12</f>
        <v>1</v>
      </c>
      <c r="H10" s="394" t="n">
        <f aca="false">IF(D10&gt;0,HLOOKUP($C$5,Labor_Salary,'Labor_ Lookup'!A8,FALSE()),0)</f>
        <v>87000</v>
      </c>
      <c r="I10" s="395" t="n">
        <v>0</v>
      </c>
      <c r="J10" s="395" t="n">
        <v>0.702</v>
      </c>
      <c r="K10" s="395" t="n">
        <v>0.531</v>
      </c>
      <c r="L10" s="386" t="n">
        <f aca="false">(C10*($H10+($H10*$I10)+($H10*$J10)+($H10*$I10*$K10))*E10/12)</f>
        <v>0</v>
      </c>
      <c r="M10" s="387" t="n">
        <f aca="false">(D10*($H10+($H10*$I10)+($H10*$J10)+($H10*$I10*$K10))*F10/12)</f>
        <v>148074</v>
      </c>
      <c r="Q10" s="388" t="n">
        <f aca="false">Q9+1</f>
        <v>3</v>
      </c>
      <c r="R10" s="389" t="str">
        <f aca="false">'Labor_ Lookup'!G$4</f>
        <v>US - Central</v>
      </c>
    </row>
    <row r="11" customFormat="false" ht="12.75" hidden="false" customHeight="false" outlineLevel="0" collapsed="false">
      <c r="A11" s="383"/>
      <c r="B11" s="192" t="str">
        <f aca="false">'Plant Configuration'!C14</f>
        <v>Assistant Plant Manager</v>
      </c>
      <c r="C11" s="391" t="n">
        <v>0</v>
      </c>
      <c r="D11" s="392" t="n">
        <f aca="false">HLOOKUP('O&amp;M Backup_Detail'!$D$5,Plant_Configuration,'Plant Configuration'!A14,FALSE())</f>
        <v>0</v>
      </c>
      <c r="E11" s="392" t="n">
        <f aca="false">IF(C11&gt;0,12,0)</f>
        <v>0</v>
      </c>
      <c r="F11" s="392" t="n">
        <f aca="false">IF(D11&gt;0,12,0)</f>
        <v>0</v>
      </c>
      <c r="G11" s="393" t="n">
        <f aca="false">C11*E11/12+D11*F11/12</f>
        <v>0</v>
      </c>
      <c r="H11" s="394" t="n">
        <f aca="false">IF(D11&gt;0,HLOOKUP($C$5,Labor_Salary,'Labor_ Lookup'!A9,FALSE()),0)</f>
        <v>0</v>
      </c>
      <c r="I11" s="395" t="n">
        <v>0</v>
      </c>
      <c r="J11" s="395" t="n">
        <v>0.702</v>
      </c>
      <c r="K11" s="395" t="n">
        <v>0.531</v>
      </c>
      <c r="L11" s="386" t="n">
        <f aca="false">(C11*($H11+($H11*$I11)+($H11*$J11)+($H11*$I11*$K11))*E11/12)</f>
        <v>0</v>
      </c>
      <c r="M11" s="387" t="n">
        <f aca="false">(D11*($H11+($H11*$I11)+($H11*$J11)+($H11*$I11*$K11))*F11/12)</f>
        <v>0</v>
      </c>
      <c r="Q11" s="388" t="n">
        <f aca="false">Q10+1</f>
        <v>4</v>
      </c>
      <c r="R11" s="389" t="str">
        <f aca="false">'Labor_ Lookup'!H$4</f>
        <v>US - South</v>
      </c>
    </row>
    <row r="12" customFormat="false" ht="12.75" hidden="false" customHeight="false" outlineLevel="0" collapsed="false">
      <c r="A12" s="383"/>
      <c r="B12" s="192" t="str">
        <f aca="false">'Plant Configuration'!C15</f>
        <v>Plant Engineer</v>
      </c>
      <c r="C12" s="391" t="n">
        <v>0</v>
      </c>
      <c r="D12" s="392" t="n">
        <f aca="false">HLOOKUP('O&amp;M Backup_Detail'!$D$5,Plant_Configuration,'Plant Configuration'!A15,FALSE())</f>
        <v>0</v>
      </c>
      <c r="E12" s="392" t="n">
        <f aca="false">IF(C12&gt;0,12,0)</f>
        <v>0</v>
      </c>
      <c r="F12" s="392" t="n">
        <f aca="false">IF(D12&gt;0,12,0)</f>
        <v>0</v>
      </c>
      <c r="G12" s="393" t="n">
        <f aca="false">C12*E12/12+D12*F12/12</f>
        <v>0</v>
      </c>
      <c r="H12" s="394" t="n">
        <f aca="false">IF(D12&gt;0,HLOOKUP($C$5,Labor_Salary,'Labor_ Lookup'!A10,FALSE()),0)</f>
        <v>0</v>
      </c>
      <c r="I12" s="395" t="n">
        <v>0</v>
      </c>
      <c r="J12" s="395" t="n">
        <v>0.702</v>
      </c>
      <c r="K12" s="395" t="n">
        <v>0.531</v>
      </c>
      <c r="L12" s="386" t="n">
        <f aca="false">(C12*($H12+($H12*$I12)+($H12*$J12)+($H12*$I12*$K12))*E12/12)</f>
        <v>0</v>
      </c>
      <c r="M12" s="387" t="n">
        <f aca="false">(D12*($H12+($H12*$I12)+($H12*$J12)+($H12*$I12*$K12))*F12/12)</f>
        <v>0</v>
      </c>
      <c r="Q12" s="388" t="n">
        <f aca="false">Q11+1</f>
        <v>5</v>
      </c>
      <c r="R12" s="389" t="str">
        <f aca="false">'Labor_ Lookup'!I$4</f>
        <v>US - North-West</v>
      </c>
    </row>
    <row r="13" customFormat="false" ht="12.75" hidden="false" customHeight="false" outlineLevel="0" collapsed="false">
      <c r="A13" s="383"/>
      <c r="B13" s="192" t="str">
        <f aca="false">'Plant Configuration'!C16</f>
        <v>Administration Manager</v>
      </c>
      <c r="C13" s="391" t="n">
        <v>0</v>
      </c>
      <c r="D13" s="392" t="n">
        <f aca="false">HLOOKUP('O&amp;M Backup_Detail'!$D$5,Plant_Configuration,'Plant Configuration'!A16,FALSE())</f>
        <v>0</v>
      </c>
      <c r="E13" s="392" t="n">
        <f aca="false">IF(C13&gt;0,12,0)</f>
        <v>0</v>
      </c>
      <c r="F13" s="392" t="n">
        <f aca="false">IF(D13&gt;0,12,0)</f>
        <v>0</v>
      </c>
      <c r="G13" s="393" t="n">
        <f aca="false">C13*E13/12+D13*F13/12</f>
        <v>0</v>
      </c>
      <c r="H13" s="394" t="n">
        <f aca="false">IF(D13&gt;0,HLOOKUP($C$5,Labor_Salary,'Labor_ Lookup'!A11,FALSE()),0)</f>
        <v>0</v>
      </c>
      <c r="I13" s="395" t="n">
        <v>0</v>
      </c>
      <c r="J13" s="395" t="n">
        <v>0.702</v>
      </c>
      <c r="K13" s="395" t="n">
        <v>0.531</v>
      </c>
      <c r="L13" s="386" t="n">
        <f aca="false">(C13*($H13+($H13*$I13)+($H13*$J13)+($H13*$I13*$K13))*E13/12)</f>
        <v>0</v>
      </c>
      <c r="M13" s="387" t="n">
        <f aca="false">(D13*($H13+($H13*$I13)+($H13*$J13)+($H13*$I13*$K13))*F13/12)</f>
        <v>0</v>
      </c>
      <c r="Q13" s="388" t="n">
        <f aca="false">Q12+1</f>
        <v>6</v>
      </c>
      <c r="R13" s="389" t="str">
        <f aca="false">'Labor_ Lookup'!J$4</f>
        <v>US - California</v>
      </c>
    </row>
    <row r="14" customFormat="false" ht="12.75" hidden="false" customHeight="false" outlineLevel="0" collapsed="false">
      <c r="A14" s="383"/>
      <c r="B14" s="192" t="str">
        <f aca="false">'Plant Configuration'!C17</f>
        <v>Controller</v>
      </c>
      <c r="C14" s="391" t="n">
        <v>0</v>
      </c>
      <c r="D14" s="392" t="n">
        <f aca="false">HLOOKUP('O&amp;M Backup_Detail'!$D$5,Plant_Configuration,'Plant Configuration'!A17,FALSE())</f>
        <v>0</v>
      </c>
      <c r="E14" s="392" t="n">
        <f aca="false">IF(C14&gt;0,12,0)</f>
        <v>0</v>
      </c>
      <c r="F14" s="392" t="n">
        <f aca="false">IF(D14&gt;0,12,0)</f>
        <v>0</v>
      </c>
      <c r="G14" s="393" t="n">
        <f aca="false">C14*E14/12+D14*F14/12</f>
        <v>0</v>
      </c>
      <c r="H14" s="394" t="n">
        <f aca="false">IF(D14&gt;0,HLOOKUP($C$5,Labor_Salary,'Labor_ Lookup'!A12,FALSE()),0)</f>
        <v>0</v>
      </c>
      <c r="I14" s="395" t="n">
        <v>0</v>
      </c>
      <c r="J14" s="395" t="n">
        <v>0.702</v>
      </c>
      <c r="K14" s="395" t="n">
        <v>0.531</v>
      </c>
      <c r="L14" s="386" t="n">
        <f aca="false">(C14*($H14+($H14*$I14)+($H14*$J14)+($H14*$I14*$K14))*E14/12)</f>
        <v>0</v>
      </c>
      <c r="M14" s="387" t="n">
        <f aca="false">(D14*($H14+($H14*$I14)+($H14*$J14)+($H14*$I14*$K14))*F14/12)</f>
        <v>0</v>
      </c>
      <c r="Q14" s="388" t="n">
        <f aca="false">Q13+1</f>
        <v>7</v>
      </c>
      <c r="R14" s="389" t="str">
        <f aca="false">'Labor_ Lookup'!K$4</f>
        <v>India</v>
      </c>
    </row>
    <row r="15" customFormat="false" ht="12.75" hidden="false" customHeight="false" outlineLevel="0" collapsed="false">
      <c r="A15" s="383"/>
      <c r="B15" s="192" t="str">
        <f aca="false">'Plant Configuration'!C18</f>
        <v>Accountant</v>
      </c>
      <c r="C15" s="391" t="n">
        <v>0</v>
      </c>
      <c r="D15" s="392" t="n">
        <f aca="false">HLOOKUP('O&amp;M Backup_Detail'!$D$5,Plant_Configuration,'Plant Configuration'!A18,FALSE())</f>
        <v>0</v>
      </c>
      <c r="E15" s="392" t="n">
        <f aca="false">IF(C15&gt;0,12,0)</f>
        <v>0</v>
      </c>
      <c r="F15" s="392" t="n">
        <f aca="false">IF(D15&gt;0,12,0)</f>
        <v>0</v>
      </c>
      <c r="G15" s="393" t="n">
        <f aca="false">C15*E15/12+D15*F15/12</f>
        <v>0</v>
      </c>
      <c r="H15" s="394" t="n">
        <f aca="false">IF(D15&gt;0,HLOOKUP($C$5,Labor_Salary,'Labor_ Lookup'!A13,FALSE()),0)</f>
        <v>0</v>
      </c>
      <c r="I15" s="395" t="n">
        <v>0.1</v>
      </c>
      <c r="J15" s="395" t="n">
        <v>0.702</v>
      </c>
      <c r="K15" s="395" t="n">
        <v>0.531</v>
      </c>
      <c r="L15" s="386" t="n">
        <f aca="false">(C15*($H15+($H15*$I15)+($H15*$J15)+($H15*$I15*$K15))*E15/12)</f>
        <v>0</v>
      </c>
      <c r="M15" s="387" t="n">
        <f aca="false">(D15*($H15+($H15*$I15)+($H15*$J15)+($H15*$I15*$K15))*F15/12)</f>
        <v>0</v>
      </c>
      <c r="Q15" s="388" t="n">
        <f aca="false">Q14+1</f>
        <v>8</v>
      </c>
      <c r="R15" s="389" t="n">
        <f aca="false">'Labor_ Lookup'!L$4</f>
        <v>0</v>
      </c>
    </row>
    <row r="16" customFormat="false" ht="12.75" hidden="false" customHeight="false" outlineLevel="0" collapsed="false">
      <c r="A16" s="383"/>
      <c r="B16" s="192" t="str">
        <f aca="false">'Plant Configuration'!C19</f>
        <v>Administrative Assistant</v>
      </c>
      <c r="C16" s="391" t="n">
        <v>0</v>
      </c>
      <c r="D16" s="392" t="n">
        <f aca="false">HLOOKUP('O&amp;M Backup_Detail'!$D$5,Plant_Configuration,'Plant Configuration'!A19,FALSE())</f>
        <v>1</v>
      </c>
      <c r="E16" s="392" t="n">
        <f aca="false">IF(C16&gt;0,12,0)</f>
        <v>0</v>
      </c>
      <c r="F16" s="392" t="n">
        <f aca="false">IF(D16&gt;0,12,0)</f>
        <v>12</v>
      </c>
      <c r="G16" s="393" t="n">
        <f aca="false">C16*E16/12+D16*F16/12</f>
        <v>1</v>
      </c>
      <c r="H16" s="394" t="n">
        <f aca="false">IF(D16&gt;0,HLOOKUP($C$5,Labor_Salary,'Labor_ Lookup'!A14,FALSE()),0)</f>
        <v>27000</v>
      </c>
      <c r="I16" s="395" t="n">
        <v>0.15</v>
      </c>
      <c r="J16" s="395" t="n">
        <v>0.702</v>
      </c>
      <c r="K16" s="395" t="n">
        <v>0.531</v>
      </c>
      <c r="L16" s="386" t="n">
        <f aca="false">(C16*($H16+($H16*$I16)+($H16*$J16)+($H16*$I16*$K16))*E16/12)</f>
        <v>0</v>
      </c>
      <c r="M16" s="387" t="n">
        <f aca="false">(D16*($H16+($H16*$I16)+($H16*$J16)+($H16*$I16*$K16))*F16/12)</f>
        <v>52154.55</v>
      </c>
      <c r="Q16" s="388" t="n">
        <f aca="false">Q15+1</f>
        <v>9</v>
      </c>
      <c r="R16" s="389" t="n">
        <f aca="false">'Labor_ Lookup'!M$4</f>
        <v>0</v>
      </c>
    </row>
    <row r="17" customFormat="false" ht="12.75" hidden="false" customHeight="false" outlineLevel="0" collapsed="false">
      <c r="A17" s="383"/>
      <c r="B17" s="192" t="str">
        <f aca="false">'Plant Configuration'!C20</f>
        <v>Warehouse Supervisor</v>
      </c>
      <c r="C17" s="391" t="n">
        <v>0</v>
      </c>
      <c r="D17" s="392" t="n">
        <f aca="false">HLOOKUP('O&amp;M Backup_Detail'!$D$5,Plant_Configuration,'Plant Configuration'!A20,FALSE())</f>
        <v>0</v>
      </c>
      <c r="E17" s="392" t="n">
        <f aca="false">IF(C17&gt;0,12,0)</f>
        <v>0</v>
      </c>
      <c r="F17" s="392" t="n">
        <f aca="false">IF(D17&gt;0,12,0)</f>
        <v>0</v>
      </c>
      <c r="G17" s="393" t="n">
        <f aca="false">C17*E17/12+D17*F17/12</f>
        <v>0</v>
      </c>
      <c r="H17" s="394" t="n">
        <f aca="false">IF(D17&gt;0,HLOOKUP($C$5,Labor_Salary,'Labor_ Lookup'!A15,FALSE()),0)</f>
        <v>0</v>
      </c>
      <c r="I17" s="395" t="n">
        <v>0</v>
      </c>
      <c r="J17" s="395" t="n">
        <v>0.702</v>
      </c>
      <c r="K17" s="395" t="n">
        <v>0.531</v>
      </c>
      <c r="L17" s="386" t="n">
        <f aca="false">(C17*($H17+($H17*$I17)+($H17*$J17)+($H17*$I17*$K17))*E17/12)</f>
        <v>0</v>
      </c>
      <c r="M17" s="387" t="n">
        <f aca="false">(D17*($H17+($H17*$I17)+($H17*$J17)+($H17*$I17*$K17))*F17/12)</f>
        <v>0</v>
      </c>
      <c r="Q17" s="388" t="n">
        <f aca="false">Q16+1</f>
        <v>10</v>
      </c>
      <c r="R17" s="389" t="n">
        <f aca="false">'Labor_ Lookup'!N$4</f>
        <v>0</v>
      </c>
    </row>
    <row r="18" customFormat="false" ht="12.75" hidden="false" customHeight="false" outlineLevel="0" collapsed="false">
      <c r="A18" s="383"/>
      <c r="B18" s="192" t="str">
        <f aca="false">'Plant Configuration'!C21</f>
        <v>Other</v>
      </c>
      <c r="C18" s="391" t="n">
        <v>0</v>
      </c>
      <c r="D18" s="392" t="n">
        <f aca="false">HLOOKUP('O&amp;M Backup_Detail'!$D$5,Plant_Configuration,'Plant Configuration'!A21,FALSE())</f>
        <v>0</v>
      </c>
      <c r="E18" s="392" t="n">
        <f aca="false">IF(C18&gt;0,12,0)</f>
        <v>0</v>
      </c>
      <c r="F18" s="392" t="n">
        <f aca="false">IF(D18&gt;0,12,0)</f>
        <v>0</v>
      </c>
      <c r="G18" s="393" t="n">
        <f aca="false">C18*E18/12+D18*F18/12</f>
        <v>0</v>
      </c>
      <c r="H18" s="394" t="n">
        <f aca="false">IF(D18&gt;0,HLOOKUP($C$5,Labor_Salary,'Labor_ Lookup'!A16,FALSE()),0)</f>
        <v>0</v>
      </c>
      <c r="I18" s="395" t="n">
        <v>0</v>
      </c>
      <c r="J18" s="395" t="n">
        <v>0.702</v>
      </c>
      <c r="K18" s="395" t="n">
        <v>0.531</v>
      </c>
      <c r="L18" s="386" t="n">
        <f aca="false">(C18*($H18+($H18*$I18)+($H18*$J18)+($H18*$I18*$K18))*E18/12)</f>
        <v>0</v>
      </c>
      <c r="M18" s="387" t="n">
        <f aca="false">(D18*($H18+($H18*$I18)+($H18*$J18)+($H18*$I18*$K18))*F18/12)</f>
        <v>0</v>
      </c>
      <c r="Q18" s="388" t="n">
        <f aca="false">Q17+1</f>
        <v>11</v>
      </c>
      <c r="R18" s="389" t="n">
        <f aca="false">'Labor_ Lookup'!O$4</f>
        <v>0</v>
      </c>
    </row>
    <row r="19" customFormat="false" ht="12.75" hidden="false" customHeight="false" outlineLevel="0" collapsed="false">
      <c r="A19" s="383"/>
      <c r="B19" s="192" t="str">
        <f aca="false">'Plant Configuration'!C22</f>
        <v>Other</v>
      </c>
      <c r="C19" s="391" t="n">
        <v>0</v>
      </c>
      <c r="D19" s="392" t="n">
        <f aca="false">HLOOKUP('O&amp;M Backup_Detail'!$D$5,Plant_Configuration,'Plant Configuration'!A22,FALSE())</f>
        <v>0</v>
      </c>
      <c r="E19" s="392" t="n">
        <f aca="false">IF(C19&gt;0,12,0)</f>
        <v>0</v>
      </c>
      <c r="F19" s="392" t="n">
        <f aca="false">IF(D19&gt;0,12,0)</f>
        <v>0</v>
      </c>
      <c r="G19" s="393" t="n">
        <f aca="false">C19*E19/12+D19*F19/12</f>
        <v>0</v>
      </c>
      <c r="H19" s="394" t="n">
        <f aca="false">IF(D19&gt;0,HLOOKUP($C$5,Labor_Salary,'Labor_ Lookup'!A17,FALSE()),0)</f>
        <v>0</v>
      </c>
      <c r="I19" s="395" t="n">
        <v>0</v>
      </c>
      <c r="J19" s="395" t="n">
        <v>0.702</v>
      </c>
      <c r="K19" s="395" t="n">
        <v>0.531</v>
      </c>
      <c r="L19" s="386" t="n">
        <f aca="false">(C19*($H19+($H19*$I19)+($H19*$J19)+($H19*$I19*$K19))*E19/12)</f>
        <v>0</v>
      </c>
      <c r="M19" s="387" t="n">
        <f aca="false">(D19*($H19+($H19*$I19)+($H19*$J19)+($H19*$I19*$K19))*F19/12)</f>
        <v>0</v>
      </c>
      <c r="Q19" s="388" t="n">
        <f aca="false">Q18+1</f>
        <v>12</v>
      </c>
      <c r="R19" s="389" t="n">
        <f aca="false">'Labor_ Lookup'!P$4</f>
        <v>0</v>
      </c>
    </row>
    <row r="20" customFormat="false" ht="12.75" hidden="false" customHeight="false" outlineLevel="0" collapsed="false">
      <c r="A20" s="383"/>
      <c r="B20" s="192" t="str">
        <f aca="false">'Plant Configuration'!C23</f>
        <v>Other</v>
      </c>
      <c r="C20" s="391" t="n">
        <v>0</v>
      </c>
      <c r="D20" s="392" t="n">
        <f aca="false">HLOOKUP('O&amp;M Backup_Detail'!$D$5,Plant_Configuration,'Plant Configuration'!A23,FALSE())</f>
        <v>0</v>
      </c>
      <c r="E20" s="392" t="n">
        <f aca="false">IF(C20&gt;0,12,0)</f>
        <v>0</v>
      </c>
      <c r="F20" s="392" t="n">
        <f aca="false">IF(D20&gt;0,12,0)</f>
        <v>0</v>
      </c>
      <c r="G20" s="393" t="n">
        <f aca="false">C20*E20/12+D20*F20/12</f>
        <v>0</v>
      </c>
      <c r="H20" s="394" t="n">
        <f aca="false">IF(D20&gt;0,HLOOKUP($C$5,Labor_Salary,'Labor_ Lookup'!A18,FALSE()),0)</f>
        <v>0</v>
      </c>
      <c r="I20" s="395" t="n">
        <v>0</v>
      </c>
      <c r="J20" s="395" t="n">
        <v>0.702</v>
      </c>
      <c r="K20" s="395" t="n">
        <v>0.531</v>
      </c>
      <c r="L20" s="386" t="n">
        <f aca="false">(C20*($H20+($H20*$I20)+($H20*$J20)+($H20*$I20*$K20))*E20/12)</f>
        <v>0</v>
      </c>
      <c r="M20" s="387" t="n">
        <f aca="false">(D20*($H20+($H20*$I20)+($H20*$J20)+($H20*$I20*$K20))*F20/12)</f>
        <v>0</v>
      </c>
      <c r="Q20" s="388" t="n">
        <f aca="false">Q19+1</f>
        <v>13</v>
      </c>
      <c r="R20" s="389" t="n">
        <f aca="false">'Labor_ Lookup'!Q$4</f>
        <v>0</v>
      </c>
    </row>
    <row r="21" customFormat="false" ht="12.75" hidden="false" customHeight="false" outlineLevel="0" collapsed="false">
      <c r="A21" s="383"/>
      <c r="B21" s="396"/>
      <c r="C21" s="391"/>
      <c r="D21" s="392"/>
      <c r="E21" s="392"/>
      <c r="F21" s="392"/>
      <c r="G21" s="393"/>
      <c r="H21" s="394"/>
      <c r="I21" s="397"/>
      <c r="J21" s="397"/>
      <c r="K21" s="397"/>
      <c r="L21" s="386"/>
      <c r="M21" s="387"/>
      <c r="Q21" s="388" t="n">
        <f aca="false">Q20+1</f>
        <v>14</v>
      </c>
      <c r="R21" s="389" t="n">
        <f aca="false">'Labor_ Lookup'!R$4</f>
        <v>0</v>
      </c>
    </row>
    <row r="22" customFormat="false" ht="12.75" hidden="false" customHeight="false" outlineLevel="0" collapsed="false">
      <c r="A22" s="390" t="s">
        <v>213</v>
      </c>
      <c r="B22" s="396"/>
      <c r="C22" s="391"/>
      <c r="D22" s="392"/>
      <c r="E22" s="392"/>
      <c r="F22" s="392"/>
      <c r="G22" s="393"/>
      <c r="H22" s="394"/>
      <c r="I22" s="397"/>
      <c r="J22" s="397"/>
      <c r="K22" s="397"/>
      <c r="L22" s="386"/>
      <c r="M22" s="387"/>
      <c r="Q22" s="388" t="n">
        <f aca="false">Q21+1</f>
        <v>15</v>
      </c>
      <c r="R22" s="398"/>
    </row>
    <row r="23" customFormat="false" ht="12.75" hidden="false" customHeight="false" outlineLevel="0" collapsed="false">
      <c r="A23" s="383"/>
      <c r="B23" s="192" t="str">
        <f aca="false">'Plant Configuration'!C26</f>
        <v>Operations Manager</v>
      </c>
      <c r="C23" s="391" t="n">
        <v>0</v>
      </c>
      <c r="D23" s="392" t="n">
        <f aca="false">HLOOKUP('O&amp;M Backup_Detail'!$D$5,Plant_Configuration,'Plant Configuration'!A26,FALSE())</f>
        <v>1</v>
      </c>
      <c r="E23" s="392" t="n">
        <f aca="false">IF(C23&gt;0,12,0)</f>
        <v>0</v>
      </c>
      <c r="F23" s="392" t="n">
        <f aca="false">IF(D23&gt;0,12,0)</f>
        <v>12</v>
      </c>
      <c r="G23" s="393" t="n">
        <f aca="false">C23*E23/12+D23*F23/12</f>
        <v>1</v>
      </c>
      <c r="H23" s="394" t="n">
        <f aca="false">IF(D23&gt;0,HLOOKUP($C$5,Labor_Salary,'Labor_ Lookup'!A21,FALSE()),0)</f>
        <v>70000</v>
      </c>
      <c r="I23" s="395" t="n">
        <v>0</v>
      </c>
      <c r="J23" s="395" t="n">
        <v>0.702</v>
      </c>
      <c r="K23" s="395" t="n">
        <v>0.531</v>
      </c>
      <c r="L23" s="386" t="n">
        <f aca="false">(C23*($H23+($H23*$I23)+($H23*$J23)+($H23*$I23*$K23))*E23/12)</f>
        <v>0</v>
      </c>
      <c r="M23" s="387" t="n">
        <f aca="false">(D23*($H23+($H23*$I23)+($H23*$J23)+($H23*$I23*$K23))*F23/12)</f>
        <v>119140</v>
      </c>
      <c r="Q23" s="388" t="n">
        <f aca="false">Q22+1</f>
        <v>16</v>
      </c>
      <c r="R23" s="398"/>
    </row>
    <row r="24" customFormat="false" ht="12.75" hidden="false" customHeight="false" outlineLevel="0" collapsed="false">
      <c r="A24" s="383"/>
      <c r="B24" s="192" t="str">
        <f aca="false">'Plant Configuration'!C27</f>
        <v>Operations Shift Supervisors</v>
      </c>
      <c r="C24" s="391" t="n">
        <v>0</v>
      </c>
      <c r="D24" s="392" t="n">
        <f aca="false">HLOOKUP('O&amp;M Backup_Detail'!$D$5,Plant_Configuration,'Plant Configuration'!A27,FALSE())</f>
        <v>0</v>
      </c>
      <c r="E24" s="392" t="n">
        <f aca="false">IF(C24&gt;0,12,0)</f>
        <v>0</v>
      </c>
      <c r="F24" s="392" t="n">
        <f aca="false">IF(D24&gt;0,12,0)</f>
        <v>0</v>
      </c>
      <c r="G24" s="393" t="n">
        <f aca="false">C24*E24/12+D24*F24/12</f>
        <v>0</v>
      </c>
      <c r="H24" s="394" t="n">
        <f aca="false">IF(D24&gt;0,HLOOKUP($C$5,Labor_Salary,'Labor_ Lookup'!A22,FALSE()),0)</f>
        <v>0</v>
      </c>
      <c r="I24" s="395" t="n">
        <v>0.15</v>
      </c>
      <c r="J24" s="395" t="n">
        <v>0.702</v>
      </c>
      <c r="K24" s="395" t="n">
        <v>0.531</v>
      </c>
      <c r="L24" s="386" t="n">
        <f aca="false">(C24*($H24+($H24*$I24)+($H24*$J24)+($H24*$I24*$K24))*E24/12)</f>
        <v>0</v>
      </c>
      <c r="M24" s="387" t="n">
        <f aca="false">(D24*($H24+($H24*$I24)+($H24*$J24)+($H24*$I24*$K24))*F24/12)</f>
        <v>0</v>
      </c>
      <c r="Q24" s="388" t="n">
        <f aca="false">Q23+1</f>
        <v>17</v>
      </c>
      <c r="R24" s="398"/>
    </row>
    <row r="25" customFormat="false" ht="12.75" hidden="false" customHeight="false" outlineLevel="0" collapsed="false">
      <c r="A25" s="383"/>
      <c r="B25" s="192" t="str">
        <f aca="false">'Plant Configuration'!C28</f>
        <v>Control Room Operators</v>
      </c>
      <c r="C25" s="391" t="n">
        <v>0</v>
      </c>
      <c r="D25" s="392" t="n">
        <f aca="false">HLOOKUP('O&amp;M Backup_Detail'!$D$5,Plant_Configuration,'Plant Configuration'!A28,FALSE())</f>
        <v>0</v>
      </c>
      <c r="E25" s="392" t="n">
        <f aca="false">IF(C25&gt;0,12,0)</f>
        <v>0</v>
      </c>
      <c r="F25" s="392" t="n">
        <f aca="false">IF(D25&gt;0,12,0)</f>
        <v>0</v>
      </c>
      <c r="G25" s="393" t="n">
        <f aca="false">C25*E25/12+D25*F25/12</f>
        <v>0</v>
      </c>
      <c r="H25" s="394" t="n">
        <f aca="false">IF(D25&gt;0,HLOOKUP($C$5,Labor_Salary,'Labor_ Lookup'!A23,FALSE()),0)</f>
        <v>0</v>
      </c>
      <c r="I25" s="395" t="n">
        <v>0.15</v>
      </c>
      <c r="J25" s="395" t="n">
        <v>0.702</v>
      </c>
      <c r="K25" s="395" t="n">
        <v>0.531</v>
      </c>
      <c r="L25" s="386" t="n">
        <f aca="false">(C25*($H25+($H25*$I25)+($H25*$J25)+($H25*$I25*$K25))*E25/12)</f>
        <v>0</v>
      </c>
      <c r="M25" s="387" t="n">
        <f aca="false">(D25*($H25+($H25*$I25)+($H25*$J25)+($H25*$I25*$K25))*F25/12)</f>
        <v>0</v>
      </c>
      <c r="Q25" s="388" t="n">
        <f aca="false">Q24+1</f>
        <v>18</v>
      </c>
      <c r="R25" s="398"/>
    </row>
    <row r="26" customFormat="false" ht="12.75" hidden="false" customHeight="false" outlineLevel="0" collapsed="false">
      <c r="A26" s="383"/>
      <c r="B26" s="192" t="str">
        <f aca="false">'Plant Configuration'!C29</f>
        <v>Turbine Operators</v>
      </c>
      <c r="C26" s="391" t="n">
        <v>0</v>
      </c>
      <c r="D26" s="392" t="n">
        <f aca="false">HLOOKUP('O&amp;M Backup_Detail'!$D$5,Plant_Configuration,'Plant Configuration'!A29,FALSE())</f>
        <v>0</v>
      </c>
      <c r="E26" s="392" t="n">
        <f aca="false">IF(C26&gt;0,12,0)</f>
        <v>0</v>
      </c>
      <c r="F26" s="392" t="n">
        <f aca="false">IF(D26&gt;0,12,0)</f>
        <v>0</v>
      </c>
      <c r="G26" s="393" t="n">
        <f aca="false">C26*E26/12+D26*F26/12</f>
        <v>0</v>
      </c>
      <c r="H26" s="394" t="n">
        <f aca="false">IF(D26&gt;0,HLOOKUP($C$5,Labor_Salary,'Labor_ Lookup'!A24,FALSE()),0)</f>
        <v>0</v>
      </c>
      <c r="I26" s="395" t="n">
        <v>0.15</v>
      </c>
      <c r="J26" s="395" t="n">
        <v>0.702</v>
      </c>
      <c r="K26" s="395" t="n">
        <v>0.531</v>
      </c>
      <c r="L26" s="386" t="n">
        <f aca="false">(C26*($H26+($H26*$I26)+($H26*$J26)+($H26*$I26*$K26))*E26/12)</f>
        <v>0</v>
      </c>
      <c r="M26" s="387" t="n">
        <f aca="false">(D26*($H26+($H26*$I26)+($H26*$J26)+($H26*$I26*$K26))*F26/12)</f>
        <v>0</v>
      </c>
      <c r="Q26" s="388" t="n">
        <f aca="false">Q25+1</f>
        <v>19</v>
      </c>
      <c r="R26" s="398"/>
    </row>
    <row r="27" customFormat="false" ht="13.5" hidden="false" customHeight="false" outlineLevel="0" collapsed="false">
      <c r="A27" s="383"/>
      <c r="B27" s="192" t="str">
        <f aca="false">'Plant Configuration'!C30</f>
        <v>Water System Opertors</v>
      </c>
      <c r="C27" s="391" t="n">
        <v>0</v>
      </c>
      <c r="D27" s="392" t="n">
        <f aca="false">HLOOKUP('O&amp;M Backup_Detail'!$D$5,Plant_Configuration,'Plant Configuration'!A30,FALSE())</f>
        <v>0</v>
      </c>
      <c r="E27" s="392" t="n">
        <f aca="false">IF(C27&gt;0,12,0)</f>
        <v>0</v>
      </c>
      <c r="F27" s="392" t="n">
        <f aca="false">IF(D27&gt;0,12,0)</f>
        <v>0</v>
      </c>
      <c r="G27" s="393" t="n">
        <f aca="false">C27*E27/12+D27*F27/12</f>
        <v>0</v>
      </c>
      <c r="H27" s="394" t="n">
        <f aca="false">IF(D27&gt;0,HLOOKUP($C$5,Labor_Salary,'Labor_ Lookup'!A25,FALSE()),0)</f>
        <v>0</v>
      </c>
      <c r="I27" s="395" t="n">
        <v>0.15</v>
      </c>
      <c r="J27" s="395" t="n">
        <v>0.702</v>
      </c>
      <c r="K27" s="395" t="n">
        <v>0.531</v>
      </c>
      <c r="L27" s="386" t="n">
        <f aca="false">(C27*($H27+($H27*$I27)+($H27*$J27)+($H27*$I27*$K27))*E27/12)</f>
        <v>0</v>
      </c>
      <c r="M27" s="387" t="n">
        <f aca="false">(D27*($H27+($H27*$I27)+($H27*$J27)+($H27*$I27*$K27))*F27/12)</f>
        <v>0</v>
      </c>
      <c r="Q27" s="399" t="n">
        <f aca="false">Q26+1</f>
        <v>20</v>
      </c>
      <c r="R27" s="400"/>
    </row>
    <row r="28" customFormat="false" ht="12.75" hidden="false" customHeight="false" outlineLevel="0" collapsed="false">
      <c r="A28" s="383"/>
      <c r="B28" s="192" t="str">
        <f aca="false">'Plant Configuration'!C31</f>
        <v>Fuel Storage/Handling Operators</v>
      </c>
      <c r="C28" s="391" t="n">
        <v>0</v>
      </c>
      <c r="D28" s="392" t="n">
        <f aca="false">HLOOKUP('O&amp;M Backup_Detail'!$D$5,Plant_Configuration,'Plant Configuration'!A31,FALSE())</f>
        <v>0</v>
      </c>
      <c r="E28" s="392" t="n">
        <f aca="false">IF(C28&gt;0,12,0)</f>
        <v>0</v>
      </c>
      <c r="F28" s="392" t="n">
        <f aca="false">IF(D28&gt;0,12,0)</f>
        <v>0</v>
      </c>
      <c r="G28" s="393" t="n">
        <f aca="false">C28*E28/12+D28*F28/12</f>
        <v>0</v>
      </c>
      <c r="H28" s="394" t="n">
        <f aca="false">IF(D28&gt;0,HLOOKUP($C$5,Labor_Salary,'Labor_ Lookup'!A26,FALSE()),0)</f>
        <v>0</v>
      </c>
      <c r="I28" s="395" t="n">
        <v>0.15</v>
      </c>
      <c r="J28" s="395" t="n">
        <v>0.702</v>
      </c>
      <c r="K28" s="395" t="n">
        <v>0.531</v>
      </c>
      <c r="L28" s="386" t="n">
        <f aca="false">(C28*($H28+($H28*$I28)+($H28*$J28)+($H28*$I28*$K28))*E28/12)</f>
        <v>0</v>
      </c>
      <c r="M28" s="387" t="n">
        <f aca="false">(D28*($H28+($H28*$I28)+($H28*$J28)+($H28*$I28*$K28))*F28/12)</f>
        <v>0</v>
      </c>
    </row>
    <row r="29" customFormat="false" ht="12.75" hidden="false" customHeight="false" outlineLevel="0" collapsed="false">
      <c r="A29" s="383"/>
      <c r="B29" s="192" t="str">
        <f aca="false">'Plant Configuration'!C32</f>
        <v>Utility Operators</v>
      </c>
      <c r="C29" s="391" t="n">
        <v>0</v>
      </c>
      <c r="D29" s="392" t="n">
        <f aca="false">HLOOKUP('O&amp;M Backup_Detail'!$D$5,Plant_Configuration,'Plant Configuration'!A32,FALSE())</f>
        <v>0</v>
      </c>
      <c r="E29" s="392" t="n">
        <f aca="false">IF(C29&gt;0,12,0)</f>
        <v>0</v>
      </c>
      <c r="F29" s="392" t="n">
        <f aca="false">IF(D29&gt;0,12,0)</f>
        <v>0</v>
      </c>
      <c r="G29" s="393" t="n">
        <f aca="false">C29*E29/12+D29*F29/12</f>
        <v>0</v>
      </c>
      <c r="H29" s="394" t="n">
        <f aca="false">IF(D29&gt;0,HLOOKUP($C$5,Labor_Salary,'Labor_ Lookup'!A27,FALSE()),0)</f>
        <v>0</v>
      </c>
      <c r="I29" s="395" t="n">
        <v>0.15</v>
      </c>
      <c r="J29" s="395" t="n">
        <v>0.702</v>
      </c>
      <c r="K29" s="395" t="n">
        <v>0.531</v>
      </c>
      <c r="L29" s="386" t="n">
        <f aca="false">(C29*($H29+($H29*$I29)+($H29*$J29)+($H29*$I29*$K29))*E29/12)</f>
        <v>0</v>
      </c>
      <c r="M29" s="387" t="n">
        <f aca="false">(D29*($H29+($H29*$I29)+($H29*$J29)+($H29*$I29*$K29))*F29/12)</f>
        <v>0</v>
      </c>
    </row>
    <row r="30" customFormat="false" ht="12.75" hidden="false" customHeight="false" outlineLevel="0" collapsed="false">
      <c r="A30" s="383"/>
      <c r="B30" s="192" t="str">
        <f aca="false">'Plant Configuration'!C33</f>
        <v>Chemist</v>
      </c>
      <c r="C30" s="391" t="n">
        <v>0</v>
      </c>
      <c r="D30" s="392" t="n">
        <f aca="false">HLOOKUP('O&amp;M Backup_Detail'!$D$5,Plant_Configuration,'Plant Configuration'!A33,FALSE())</f>
        <v>0</v>
      </c>
      <c r="E30" s="392" t="n">
        <f aca="false">IF(C30&gt;0,12,0)</f>
        <v>0</v>
      </c>
      <c r="F30" s="392" t="n">
        <f aca="false">IF(D30&gt;0,12,0)</f>
        <v>0</v>
      </c>
      <c r="G30" s="393" t="n">
        <f aca="false">C30*E30/12+D30*F30/12</f>
        <v>0</v>
      </c>
      <c r="H30" s="394" t="n">
        <f aca="false">IF(D30&gt;0,HLOOKUP($C$5,Labor_Salary,'Labor_ Lookup'!A28,FALSE()),0)</f>
        <v>0</v>
      </c>
      <c r="I30" s="395" t="n">
        <v>0.15</v>
      </c>
      <c r="J30" s="395" t="n">
        <v>0.702</v>
      </c>
      <c r="K30" s="395" t="n">
        <v>0.531</v>
      </c>
      <c r="L30" s="386" t="n">
        <f aca="false">(C30*($H30+($H30*$I30)+($H30*$J30)+($H30*$I30*$K30))*E30/12)</f>
        <v>0</v>
      </c>
      <c r="M30" s="387" t="n">
        <f aca="false">(D30*($H30+($H30*$I30)+($H30*$J30)+($H30*$I30*$K30))*F30/12)</f>
        <v>0</v>
      </c>
    </row>
    <row r="31" customFormat="false" ht="12.75" hidden="false" customHeight="false" outlineLevel="0" collapsed="false">
      <c r="A31" s="383"/>
      <c r="B31" s="192" t="str">
        <f aca="false">'Plant Configuration'!C34</f>
        <v>Tech III</v>
      </c>
      <c r="C31" s="391" t="n">
        <v>0</v>
      </c>
      <c r="D31" s="392" t="n">
        <f aca="false">HLOOKUP('O&amp;M Backup_Detail'!$D$5,Plant_Configuration,'Plant Configuration'!A34,FALSE())</f>
        <v>4</v>
      </c>
      <c r="E31" s="392" t="n">
        <f aca="false">IF(C31&gt;0,12,0)</f>
        <v>0</v>
      </c>
      <c r="F31" s="392" t="n">
        <f aca="false">IF(D31&gt;0,12,0)</f>
        <v>12</v>
      </c>
      <c r="G31" s="393" t="n">
        <f aca="false">C31*E31/12+D31*F31/12</f>
        <v>4</v>
      </c>
      <c r="H31" s="394" t="n">
        <f aca="false">IF(D31&gt;0,HLOOKUP($C$5,Labor_Salary,'Labor_ Lookup'!A29,FALSE()),0)</f>
        <v>52000</v>
      </c>
      <c r="I31" s="395" t="n">
        <v>0.15</v>
      </c>
      <c r="J31" s="395" t="n">
        <v>0.702</v>
      </c>
      <c r="K31" s="395" t="n">
        <v>0.531</v>
      </c>
      <c r="L31" s="386" t="n">
        <f aca="false">(C31*($H31+($H31*$I31)+($H31*$J31)+($H31*$I31*$K31))*E31/12)</f>
        <v>0</v>
      </c>
      <c r="M31" s="387" t="n">
        <f aca="false">(D31*($H31+($H31*$I31)+($H31*$J31)+($H31*$I31*$K31))*F31/12)</f>
        <v>401783.2</v>
      </c>
    </row>
    <row r="32" customFormat="false" ht="12.75" hidden="false" customHeight="false" outlineLevel="0" collapsed="false">
      <c r="A32" s="383"/>
      <c r="B32" s="192" t="str">
        <f aca="false">'Plant Configuration'!C35</f>
        <v>Tech II</v>
      </c>
      <c r="C32" s="391" t="n">
        <v>0</v>
      </c>
      <c r="D32" s="392" t="n">
        <f aca="false">HLOOKUP('O&amp;M Backup_Detail'!$D$5,Plant_Configuration,'Plant Configuration'!A35,FALSE())</f>
        <v>4</v>
      </c>
      <c r="E32" s="392" t="n">
        <f aca="false">IF(C32&gt;0,12,0)</f>
        <v>0</v>
      </c>
      <c r="F32" s="392" t="n">
        <f aca="false">IF(D32&gt;0,12,0)</f>
        <v>12</v>
      </c>
      <c r="G32" s="393" t="n">
        <f aca="false">C32*E32/12+D32*F32/12</f>
        <v>4</v>
      </c>
      <c r="H32" s="394" t="n">
        <f aca="false">IF(D32&gt;0,HLOOKUP($C$5,Labor_Salary,'Labor_ Lookup'!A30,FALSE()),0)</f>
        <v>45760</v>
      </c>
      <c r="I32" s="395" t="n">
        <v>0.15</v>
      </c>
      <c r="J32" s="395" t="n">
        <v>0.702</v>
      </c>
      <c r="K32" s="395" t="n">
        <v>0.531</v>
      </c>
      <c r="L32" s="386" t="n">
        <f aca="false">(C32*($H32+($H32*$I32)+($H32*$J32)+($H32*$I32*$K32))*E32/12)</f>
        <v>0</v>
      </c>
      <c r="M32" s="387" t="n">
        <f aca="false">(D32*($H32+($H32*$I32)+($H32*$J32)+($H32*$I32*$K32))*F32/12)</f>
        <v>353569.216</v>
      </c>
    </row>
    <row r="33" customFormat="false" ht="12.75" hidden="false" customHeight="false" outlineLevel="0" collapsed="false">
      <c r="A33" s="383"/>
      <c r="B33" s="192" t="str">
        <f aca="false">'Plant Configuration'!C36</f>
        <v>Other</v>
      </c>
      <c r="C33" s="391" t="n">
        <v>0</v>
      </c>
      <c r="D33" s="392" t="n">
        <f aca="false">HLOOKUP('O&amp;M Backup_Detail'!$D$5,Plant_Configuration,'Plant Configuration'!A36,FALSE())</f>
        <v>0</v>
      </c>
      <c r="E33" s="392" t="n">
        <f aca="false">IF(C33&gt;0,12,0)</f>
        <v>0</v>
      </c>
      <c r="F33" s="392" t="n">
        <f aca="false">IF(D33&gt;0,12,0)</f>
        <v>0</v>
      </c>
      <c r="G33" s="393" t="n">
        <f aca="false">C33*E33/12+D33*F33/12</f>
        <v>0</v>
      </c>
      <c r="H33" s="394" t="n">
        <f aca="false">IF(D33&gt;0,HLOOKUP($C$5,Labor_Salary,'Labor_ Lookup'!A31,FALSE()),0)</f>
        <v>0</v>
      </c>
      <c r="I33" s="395" t="n">
        <v>0.15</v>
      </c>
      <c r="J33" s="395" t="n">
        <v>0.702</v>
      </c>
      <c r="K33" s="395" t="n">
        <v>0.531</v>
      </c>
      <c r="L33" s="386" t="n">
        <f aca="false">(C33*($H33+($H33*$I33)+($H33*$J33)+($H33*$I33*$K33))*E33/12)</f>
        <v>0</v>
      </c>
      <c r="M33" s="387" t="n">
        <f aca="false">(D33*($H33+($H33*$I33)+($H33*$J33)+($H33*$I33*$K33))*F33/12)</f>
        <v>0</v>
      </c>
    </row>
    <row r="34" customFormat="false" ht="12.75" hidden="false" customHeight="false" outlineLevel="0" collapsed="false">
      <c r="A34" s="383"/>
      <c r="B34" s="396"/>
      <c r="C34" s="391"/>
      <c r="D34" s="392"/>
      <c r="E34" s="392"/>
      <c r="F34" s="392"/>
      <c r="G34" s="393"/>
      <c r="H34" s="394"/>
      <c r="I34" s="397"/>
      <c r="J34" s="397"/>
      <c r="K34" s="397"/>
      <c r="L34" s="386"/>
      <c r="M34" s="387"/>
    </row>
    <row r="35" customFormat="false" ht="12.75" hidden="false" customHeight="false" outlineLevel="0" collapsed="false">
      <c r="A35" s="390" t="s">
        <v>214</v>
      </c>
      <c r="B35" s="396"/>
      <c r="C35" s="391"/>
      <c r="D35" s="392"/>
      <c r="E35" s="392"/>
      <c r="F35" s="392"/>
      <c r="G35" s="393"/>
      <c r="H35" s="394"/>
      <c r="I35" s="397"/>
      <c r="J35" s="397"/>
      <c r="K35" s="397"/>
      <c r="L35" s="386"/>
      <c r="M35" s="387"/>
    </row>
    <row r="36" customFormat="false" ht="12.75" hidden="false" customHeight="false" outlineLevel="0" collapsed="false">
      <c r="A36" s="383"/>
      <c r="B36" s="192" t="str">
        <f aca="false">'Plant Configuration'!C39</f>
        <v>Maintenance Manager</v>
      </c>
      <c r="C36" s="391" t="n">
        <v>0</v>
      </c>
      <c r="D36" s="392" t="n">
        <f aca="false">HLOOKUP('O&amp;M Backup_Detail'!$D$5,Plant_Configuration,'Plant Configuration'!A39,FALSE())</f>
        <v>1</v>
      </c>
      <c r="E36" s="392" t="n">
        <f aca="false">IF(C36&gt;0,12,0)</f>
        <v>0</v>
      </c>
      <c r="F36" s="392" t="n">
        <f aca="false">IF(D36&gt;0,12,0)</f>
        <v>12</v>
      </c>
      <c r="G36" s="393" t="n">
        <f aca="false">C36*E36/12+D36*F36/12</f>
        <v>1</v>
      </c>
      <c r="H36" s="394" t="n">
        <f aca="false">IF(D36&gt;0,HLOOKUP($C$5,Labor_Salary,'Labor_ Lookup'!A34,FALSE()),0)</f>
        <v>65000</v>
      </c>
      <c r="I36" s="395" t="n">
        <v>0</v>
      </c>
      <c r="J36" s="395" t="n">
        <v>0.702</v>
      </c>
      <c r="K36" s="395" t="n">
        <v>0.531</v>
      </c>
      <c r="L36" s="386" t="n">
        <f aca="false">(C36*($H36+($H36*$I36)+($H36*$J36)+($H36*$I36*$K36))*E36/12)</f>
        <v>0</v>
      </c>
      <c r="M36" s="387" t="n">
        <f aca="false">(D36*($H36+($H36*$I36)+($H36*$J36)+($H36*$I36*$K36))*F36/12)</f>
        <v>110630</v>
      </c>
    </row>
    <row r="37" customFormat="false" ht="12.75" hidden="false" customHeight="false" outlineLevel="0" collapsed="false">
      <c r="A37" s="383"/>
      <c r="B37" s="192" t="str">
        <f aca="false">'Plant Configuration'!C40</f>
        <v>Mechanical Engineer</v>
      </c>
      <c r="C37" s="391" t="n">
        <v>0</v>
      </c>
      <c r="D37" s="392" t="n">
        <f aca="false">HLOOKUP('O&amp;M Backup_Detail'!$D$5,Plant_Configuration,'Plant Configuration'!A40,FALSE())</f>
        <v>0</v>
      </c>
      <c r="E37" s="392" t="n">
        <f aca="false">IF(C37&gt;0,12,0)</f>
        <v>0</v>
      </c>
      <c r="F37" s="392" t="n">
        <f aca="false">IF(D37&gt;0,12,0)</f>
        <v>0</v>
      </c>
      <c r="G37" s="393" t="n">
        <f aca="false">C37*E37/12+D37*F37/12</f>
        <v>0</v>
      </c>
      <c r="H37" s="394" t="n">
        <f aca="false">IF(D37&gt;0,HLOOKUP($C$5,Labor_Salary,'Labor_ Lookup'!A35,FALSE()),0)</f>
        <v>0</v>
      </c>
      <c r="I37" s="395" t="n">
        <v>0</v>
      </c>
      <c r="J37" s="395" t="n">
        <v>0.702</v>
      </c>
      <c r="K37" s="395" t="n">
        <v>0.531</v>
      </c>
      <c r="L37" s="386" t="n">
        <f aca="false">(C37*($H37+($H37*$I37)+($H37*$J37)+($H37*$I37*$K37))*E37/12)</f>
        <v>0</v>
      </c>
      <c r="M37" s="387" t="n">
        <f aca="false">(D37*($H37+($H37*$I37)+($H37*$J37)+($H37*$I37*$K37))*F37/12)</f>
        <v>0</v>
      </c>
    </row>
    <row r="38" customFormat="false" ht="12.75" hidden="false" customHeight="false" outlineLevel="0" collapsed="false">
      <c r="A38" s="383"/>
      <c r="B38" s="192" t="str">
        <f aca="false">'Plant Configuration'!C41</f>
        <v>Maintenance Planner</v>
      </c>
      <c r="C38" s="391" t="n">
        <v>0</v>
      </c>
      <c r="D38" s="392" t="n">
        <f aca="false">HLOOKUP('O&amp;M Backup_Detail'!$D$5,Plant_Configuration,'Plant Configuration'!A41,FALSE())</f>
        <v>0</v>
      </c>
      <c r="E38" s="392" t="n">
        <f aca="false">IF(C38&gt;0,12,0)</f>
        <v>0</v>
      </c>
      <c r="F38" s="392" t="n">
        <f aca="false">IF(D38&gt;0,12,0)</f>
        <v>0</v>
      </c>
      <c r="G38" s="393" t="n">
        <f aca="false">C38*E38/12+D38*F38/12</f>
        <v>0</v>
      </c>
      <c r="H38" s="394" t="n">
        <f aca="false">IF(D38&gt;0,HLOOKUP($C$5,Labor_Salary,'Labor_ Lookup'!A36,FALSE()),0)</f>
        <v>0</v>
      </c>
      <c r="I38" s="395" t="n">
        <v>0.15</v>
      </c>
      <c r="J38" s="395" t="n">
        <v>0.702</v>
      </c>
      <c r="K38" s="395" t="n">
        <v>0.531</v>
      </c>
      <c r="L38" s="386" t="n">
        <f aca="false">(C38*($H38+($H38*$I38)+($H38*$J38)+($H38*$I38*$K38))*E38/12)</f>
        <v>0</v>
      </c>
      <c r="M38" s="387" t="n">
        <f aca="false">(D38*($H38+($H38*$I38)+($H38*$J38)+($H38*$I38*$K38))*F38/12)</f>
        <v>0</v>
      </c>
    </row>
    <row r="39" customFormat="false" ht="12.75" hidden="false" customHeight="false" outlineLevel="0" collapsed="false">
      <c r="A39" s="383"/>
      <c r="B39" s="192" t="str">
        <f aca="false">'Plant Configuration'!C42</f>
        <v>Mechanic</v>
      </c>
      <c r="C39" s="391" t="n">
        <v>0</v>
      </c>
      <c r="D39" s="392" t="n">
        <f aca="false">HLOOKUP('O&amp;M Backup_Detail'!$D$5,Plant_Configuration,'Plant Configuration'!A42,FALSE())</f>
        <v>1</v>
      </c>
      <c r="E39" s="392" t="n">
        <f aca="false">IF(C39&gt;0,12,0)</f>
        <v>0</v>
      </c>
      <c r="F39" s="392" t="n">
        <f aca="false">IF(D39&gt;0,12,0)</f>
        <v>12</v>
      </c>
      <c r="G39" s="393" t="n">
        <f aca="false">C39*E39/12+D39*F39/12</f>
        <v>1</v>
      </c>
      <c r="H39" s="394" t="n">
        <f aca="false">IF(D39&gt;0,HLOOKUP($C$5,Labor_Salary,'Labor_ Lookup'!A37,FALSE()),0)</f>
        <v>38000</v>
      </c>
      <c r="I39" s="395" t="n">
        <v>0.15</v>
      </c>
      <c r="J39" s="395" t="n">
        <v>0.702</v>
      </c>
      <c r="K39" s="395" t="n">
        <v>0.531</v>
      </c>
      <c r="L39" s="386" t="n">
        <f aca="false">(C39*($H39+($H39*$I39)+($H39*$J39)+($H39*$I39*$K39))*E39/12)</f>
        <v>0</v>
      </c>
      <c r="M39" s="387" t="n">
        <f aca="false">(D39*($H39+($H39*$I39)+($H39*$J39)+($H39*$I39*$K39))*F39/12)</f>
        <v>73402.7</v>
      </c>
    </row>
    <row r="40" customFormat="false" ht="12.75" hidden="false" customHeight="false" outlineLevel="0" collapsed="false">
      <c r="A40" s="383"/>
      <c r="B40" s="192" t="str">
        <f aca="false">'Plant Configuration'!C43</f>
        <v>I&amp;C Engineer</v>
      </c>
      <c r="C40" s="391" t="n">
        <v>0</v>
      </c>
      <c r="D40" s="392" t="n">
        <f aca="false">HLOOKUP('O&amp;M Backup_Detail'!$D$5,Plant_Configuration,'Plant Configuration'!A43,FALSE())</f>
        <v>0</v>
      </c>
      <c r="E40" s="392" t="n">
        <f aca="false">IF(C40&gt;0,12,0)</f>
        <v>0</v>
      </c>
      <c r="F40" s="392" t="n">
        <f aca="false">IF(D40&gt;0,12,0)</f>
        <v>0</v>
      </c>
      <c r="G40" s="393" t="n">
        <f aca="false">C40*E40/12+D40*F40/12</f>
        <v>0</v>
      </c>
      <c r="H40" s="394" t="n">
        <f aca="false">IF(D40&gt;0,HLOOKUP($C$5,Labor_Salary,'Labor_ Lookup'!A38,FALSE()),0)</f>
        <v>0</v>
      </c>
      <c r="I40" s="395" t="n">
        <v>0.15</v>
      </c>
      <c r="J40" s="395" t="n">
        <v>0.702</v>
      </c>
      <c r="K40" s="395" t="n">
        <v>0.531</v>
      </c>
      <c r="L40" s="386" t="n">
        <f aca="false">(C40*($H40+($H40*$I40)+($H40*$J40)+($H40*$I40*$K40))*E40/12)</f>
        <v>0</v>
      </c>
      <c r="M40" s="387" t="n">
        <f aca="false">(D40*($H40+($H40*$I40)+($H40*$J40)+($H40*$I40*$K40))*F40/12)</f>
        <v>0</v>
      </c>
    </row>
    <row r="41" customFormat="false" ht="12.75" hidden="false" customHeight="false" outlineLevel="0" collapsed="false">
      <c r="A41" s="383"/>
      <c r="B41" s="192" t="str">
        <f aca="false">'Plant Configuration'!C44</f>
        <v>I&amp;C Technician</v>
      </c>
      <c r="C41" s="391" t="n">
        <v>0</v>
      </c>
      <c r="D41" s="392" t="n">
        <f aca="false">HLOOKUP('O&amp;M Backup_Detail'!$D$5,Plant_Configuration,'Plant Configuration'!A44,FALSE())</f>
        <v>1</v>
      </c>
      <c r="E41" s="392" t="n">
        <f aca="false">IF(C41&gt;0,12,0)</f>
        <v>0</v>
      </c>
      <c r="F41" s="392" t="n">
        <f aca="false">IF(D41&gt;0,12,0)</f>
        <v>12</v>
      </c>
      <c r="G41" s="393" t="n">
        <f aca="false">C41*E41/12+D41*F41/12</f>
        <v>1</v>
      </c>
      <c r="H41" s="394" t="n">
        <f aca="false">IF(D41&gt;0,HLOOKUP($C$5,Labor_Salary,'Labor_ Lookup'!A39,FALSE()),0)</f>
        <v>55000</v>
      </c>
      <c r="I41" s="395" t="n">
        <v>0.15</v>
      </c>
      <c r="J41" s="395" t="n">
        <v>0.702</v>
      </c>
      <c r="K41" s="395" t="n">
        <v>0.531</v>
      </c>
      <c r="L41" s="386" t="n">
        <f aca="false">(C41*($H41+($H41*$I41)+($H41*$J41)+($H41*$I41*$K41))*E41/12)</f>
        <v>0</v>
      </c>
      <c r="M41" s="387" t="n">
        <f aca="false">(D41*($H41+($H41*$I41)+($H41*$J41)+($H41*$I41*$K41))*F41/12)</f>
        <v>106240.75</v>
      </c>
    </row>
    <row r="42" customFormat="false" ht="12.75" hidden="false" customHeight="false" outlineLevel="0" collapsed="false">
      <c r="A42" s="383"/>
      <c r="B42" s="192" t="str">
        <f aca="false">'Plant Configuration'!C45</f>
        <v>Electrical Technician</v>
      </c>
      <c r="C42" s="391" t="n">
        <v>0</v>
      </c>
      <c r="D42" s="392" t="n">
        <f aca="false">HLOOKUP('O&amp;M Backup_Detail'!$D$5,Plant_Configuration,'Plant Configuration'!A45,FALSE())</f>
        <v>1</v>
      </c>
      <c r="E42" s="392" t="n">
        <f aca="false">IF(C42&gt;0,12,0)</f>
        <v>0</v>
      </c>
      <c r="F42" s="392" t="n">
        <f aca="false">IF(D42&gt;0,12,0)</f>
        <v>12</v>
      </c>
      <c r="G42" s="393" t="n">
        <f aca="false">C42*E42/12+D42*F42/12</f>
        <v>1</v>
      </c>
      <c r="H42" s="394" t="n">
        <f aca="false">IF(D42&gt;0,HLOOKUP($C$5,Labor_Salary,'Labor_ Lookup'!A40,FALSE()),0)</f>
        <v>45000</v>
      </c>
      <c r="I42" s="395" t="n">
        <v>0.15</v>
      </c>
      <c r="J42" s="395" t="n">
        <v>0.702</v>
      </c>
      <c r="K42" s="395" t="n">
        <v>0.531</v>
      </c>
      <c r="L42" s="386" t="n">
        <f aca="false">(C42*($H42+($H42*$I42)+($H42*$J42)+($H42*$I42*$K42))*E42/12)</f>
        <v>0</v>
      </c>
      <c r="M42" s="387" t="n">
        <f aca="false">(D42*($H42+($H42*$I42)+($H42*$J42)+($H42*$I42*$K42))*F42/12)</f>
        <v>86924.25</v>
      </c>
    </row>
    <row r="43" customFormat="false" ht="12.75" hidden="false" customHeight="false" outlineLevel="0" collapsed="false">
      <c r="A43" s="383"/>
      <c r="B43" s="192" t="str">
        <f aca="false">'Plant Configuration'!C46</f>
        <v>Other</v>
      </c>
      <c r="C43" s="391" t="n">
        <v>0</v>
      </c>
      <c r="D43" s="392" t="n">
        <f aca="false">HLOOKUP('O&amp;M Backup_Detail'!$D$5,Plant_Configuration,'Plant Configuration'!A46,FALSE())</f>
        <v>0</v>
      </c>
      <c r="E43" s="392" t="n">
        <f aca="false">IF(C43&gt;0,12,0)</f>
        <v>0</v>
      </c>
      <c r="F43" s="392" t="n">
        <f aca="false">IF(D43&gt;0,12,0)</f>
        <v>0</v>
      </c>
      <c r="G43" s="393" t="n">
        <f aca="false">C43*E43/12+D43*F43/12</f>
        <v>0</v>
      </c>
      <c r="H43" s="394" t="n">
        <f aca="false">IF(D43&gt;0,HLOOKUP($C$5,Labor_Salary,'Labor_ Lookup'!A41,FALSE()),0)</f>
        <v>0</v>
      </c>
      <c r="I43" s="395" t="n">
        <v>0.15</v>
      </c>
      <c r="J43" s="395" t="n">
        <v>0.702</v>
      </c>
      <c r="K43" s="395" t="n">
        <v>0.531</v>
      </c>
      <c r="L43" s="386" t="n">
        <f aca="false">(C43*($H43+($H43*$I43)+($H43*$J43)+($H43*$I43*$K43))*E43/12)</f>
        <v>0</v>
      </c>
      <c r="M43" s="387" t="n">
        <f aca="false">(D43*($H43+($H43*$I43)+($H43*$J43)+($H43*$I43*$K43))*F43/12)</f>
        <v>0</v>
      </c>
    </row>
    <row r="44" customFormat="false" ht="12.75" hidden="false" customHeight="false" outlineLevel="0" collapsed="false">
      <c r="A44" s="383"/>
      <c r="B44" s="192" t="str">
        <f aca="false">'Plant Configuration'!C47</f>
        <v>Other</v>
      </c>
      <c r="C44" s="391" t="n">
        <v>0</v>
      </c>
      <c r="D44" s="392" t="n">
        <f aca="false">HLOOKUP('O&amp;M Backup_Detail'!$D$5,Plant_Configuration,'Plant Configuration'!A47,FALSE())</f>
        <v>0</v>
      </c>
      <c r="E44" s="392" t="n">
        <f aca="false">IF(C44&gt;0,12,0)</f>
        <v>0</v>
      </c>
      <c r="F44" s="392" t="n">
        <f aca="false">IF(D44&gt;0,12,0)</f>
        <v>0</v>
      </c>
      <c r="G44" s="393" t="n">
        <f aca="false">C44*E44/12+D44*F44/12</f>
        <v>0</v>
      </c>
      <c r="H44" s="394" t="n">
        <f aca="false">IF(D44&gt;0,HLOOKUP($C$5,Labor_Salary,'Labor_ Lookup'!A42,FALSE()),0)</f>
        <v>0</v>
      </c>
      <c r="I44" s="395" t="n">
        <v>0.15</v>
      </c>
      <c r="J44" s="395" t="n">
        <v>0.702</v>
      </c>
      <c r="K44" s="395" t="n">
        <v>0.531</v>
      </c>
      <c r="L44" s="386" t="n">
        <f aca="false">(C44*($H44+($H44*$I44)+($H44*$J44)+($H44*$I44*$K44))*E44/12)</f>
        <v>0</v>
      </c>
      <c r="M44" s="387" t="n">
        <f aca="false">(D44*($H44+($H44*$I44)+($H44*$J44)+($H44*$I44*$K44))*F44/12)</f>
        <v>0</v>
      </c>
    </row>
    <row r="45" customFormat="false" ht="12.75" hidden="false" customHeight="false" outlineLevel="0" collapsed="false">
      <c r="A45" s="383"/>
      <c r="B45" s="192" t="str">
        <f aca="false">'Plant Configuration'!C48</f>
        <v>Other</v>
      </c>
      <c r="C45" s="391" t="n">
        <v>0</v>
      </c>
      <c r="D45" s="392" t="n">
        <f aca="false">HLOOKUP('O&amp;M Backup_Detail'!$D$5,Plant_Configuration,'Plant Configuration'!A48,FALSE())</f>
        <v>0</v>
      </c>
      <c r="E45" s="392" t="n">
        <f aca="false">IF(C45&gt;0,12,0)</f>
        <v>0</v>
      </c>
      <c r="F45" s="392" t="n">
        <f aca="false">IF(D45&gt;0,12,0)</f>
        <v>0</v>
      </c>
      <c r="G45" s="393" t="n">
        <f aca="false">C45*E45/12+D45*F45/12</f>
        <v>0</v>
      </c>
      <c r="H45" s="394" t="n">
        <f aca="false">IF(D45&gt;0,HLOOKUP($C$5,Labor_Salary,'Labor_ Lookup'!A43,FALSE()),0)</f>
        <v>0</v>
      </c>
      <c r="I45" s="395" t="n">
        <v>0.15</v>
      </c>
      <c r="J45" s="395" t="n">
        <v>0.702</v>
      </c>
      <c r="K45" s="395" t="n">
        <v>0.531</v>
      </c>
      <c r="L45" s="386" t="n">
        <f aca="false">(C45*($H45+($H45*$I45)+($H45*$J45)+($H45*$I45*$K45))*E45/12)</f>
        <v>0</v>
      </c>
      <c r="M45" s="387" t="n">
        <f aca="false">(D45*($H45+($H45*$I45)+($H45*$J45)+($H45*$I45*$K45))*F45/12)</f>
        <v>0</v>
      </c>
    </row>
    <row r="46" customFormat="false" ht="12.75" hidden="false" customHeight="false" outlineLevel="0" collapsed="false">
      <c r="A46" s="401"/>
      <c r="B46" s="192" t="str">
        <f aca="false">'Plant Configuration'!C49</f>
        <v>Other</v>
      </c>
      <c r="C46" s="402" t="n">
        <v>0</v>
      </c>
      <c r="D46" s="392" t="n">
        <f aca="false">HLOOKUP('O&amp;M Backup_Detail'!$D$5,Plant_Configuration,'Plant Configuration'!A49,FALSE())</f>
        <v>0</v>
      </c>
      <c r="E46" s="392" t="n">
        <f aca="false">IF(C46&gt;0,12,0)</f>
        <v>0</v>
      </c>
      <c r="F46" s="392" t="n">
        <f aca="false">IF(D46&gt;0,12,0)</f>
        <v>0</v>
      </c>
      <c r="G46" s="403" t="n">
        <f aca="false">C46*E46/12+D46*F46/12</f>
        <v>0</v>
      </c>
      <c r="H46" s="394" t="n">
        <f aca="false">IF(D46&gt;0,HLOOKUP($C$5,Labor_Salary,'Labor_ Lookup'!A44,FALSE()),0)</f>
        <v>0</v>
      </c>
      <c r="I46" s="404" t="n">
        <v>0.15</v>
      </c>
      <c r="J46" s="395" t="n">
        <v>0.702</v>
      </c>
      <c r="K46" s="395" t="n">
        <v>0.531</v>
      </c>
      <c r="L46" s="405" t="n">
        <f aca="false">(C46*($H46+($H46*$I46)+($H46*$J46)+($H46*$I46*$K46))*E46/12)</f>
        <v>0</v>
      </c>
      <c r="M46" s="406" t="n">
        <f aca="false">(D46*($H46+($H46*$I46)+($H46*$J46)+($H46*$I46*$K46))*F46/12)</f>
        <v>0</v>
      </c>
    </row>
    <row r="47" customFormat="false" ht="21" hidden="false" customHeight="true" outlineLevel="0" collapsed="false">
      <c r="A47" s="407" t="s">
        <v>914</v>
      </c>
      <c r="B47" s="408"/>
      <c r="C47" s="409" t="n">
        <f aca="false">SUM(C10:C46)</f>
        <v>0</v>
      </c>
      <c r="D47" s="409" t="n">
        <f aca="false">SUM(D10:D46)</f>
        <v>15</v>
      </c>
      <c r="E47" s="409"/>
      <c r="F47" s="410"/>
      <c r="G47" s="411" t="n">
        <f aca="false">SUM(G10:G46)</f>
        <v>15</v>
      </c>
      <c r="H47" s="412"/>
      <c r="I47" s="412"/>
      <c r="J47" s="412"/>
      <c r="K47" s="412"/>
      <c r="L47" s="413" t="n">
        <f aca="false">SUM(L10:L46)</f>
        <v>0</v>
      </c>
      <c r="M47" s="414" t="n">
        <f aca="false">SUM(M10:M46)</f>
        <v>1451918.666</v>
      </c>
      <c r="N47" s="415"/>
      <c r="O47" s="415"/>
      <c r="P47" s="415"/>
      <c r="Q47" s="416"/>
      <c r="R47" s="415"/>
    </row>
    <row r="48" customFormat="false" ht="27.75" hidden="false" customHeight="true" outlineLevel="0" collapsed="false">
      <c r="A48" s="417"/>
      <c r="B48" s="417"/>
      <c r="C48" s="418"/>
      <c r="D48" s="418"/>
      <c r="E48" s="418"/>
      <c r="F48" s="418"/>
      <c r="G48" s="418"/>
      <c r="H48" s="419"/>
      <c r="I48" s="420" t="s">
        <v>915</v>
      </c>
      <c r="J48" s="421"/>
      <c r="K48" s="421"/>
      <c r="L48" s="421"/>
      <c r="M48" s="422" t="n">
        <f aca="false">L47+M47</f>
        <v>1451918.666</v>
      </c>
      <c r="N48" s="415"/>
      <c r="O48" s="415"/>
      <c r="P48" s="415"/>
      <c r="Q48" s="416"/>
      <c r="R48" s="415"/>
    </row>
    <row r="49" customFormat="false" ht="66" hidden="false" customHeight="true" outlineLevel="0" collapsed="false">
      <c r="A49" s="17"/>
    </row>
    <row r="50" customFormat="false" ht="61.5" hidden="false" customHeight="true" outlineLevel="0" collapsed="false">
      <c r="A50" s="374"/>
      <c r="B50" s="375" t="s">
        <v>157</v>
      </c>
      <c r="C50" s="376" t="str">
        <f aca="false">C7</f>
        <v>No. of Expats</v>
      </c>
      <c r="D50" s="376" t="str">
        <f aca="false">D7</f>
        <v>No. of Locals</v>
      </c>
      <c r="E50" s="376" t="str">
        <f aca="false">E7</f>
        <v>Months on Site per Year (Expat)</v>
      </c>
      <c r="F50" s="376" t="str">
        <f aca="false">F7</f>
        <v>Months on Site per Year (Local)</v>
      </c>
      <c r="G50" s="376" t="str">
        <f aca="false">G7</f>
        <v>Total Employees per Year</v>
      </c>
      <c r="H50" s="376" t="str">
        <f aca="false">H7</f>
        <v>Annual Base Salary per Employee</v>
      </c>
      <c r="I50" s="376" t="str">
        <f aca="false">I7</f>
        <v>Annual Overtime %</v>
      </c>
      <c r="J50" s="376" t="str">
        <f aca="false">J7</f>
        <v>Benefits % on Base</v>
      </c>
      <c r="K50" s="376" t="str">
        <f aca="false">K7</f>
        <v>Benefits % on Overtime</v>
      </c>
      <c r="L50" s="376" t="str">
        <f aca="false">L7</f>
        <v>Total Expat Salary</v>
      </c>
      <c r="M50" s="376" t="str">
        <f aca="false">M7</f>
        <v>Total Local Salary </v>
      </c>
    </row>
    <row r="51" customFormat="false" ht="12.75" hidden="false" customHeight="false" outlineLevel="0" collapsed="false">
      <c r="A51" s="383"/>
      <c r="B51" s="155"/>
      <c r="C51" s="384"/>
      <c r="D51" s="384"/>
      <c r="E51" s="384"/>
      <c r="F51" s="384"/>
      <c r="G51" s="384"/>
      <c r="H51" s="385"/>
      <c r="I51" s="384"/>
      <c r="J51" s="384"/>
      <c r="K51" s="384"/>
      <c r="L51" s="386"/>
      <c r="M51" s="387"/>
    </row>
    <row r="52" customFormat="false" ht="12.75" hidden="false" customHeight="false" outlineLevel="0" collapsed="false">
      <c r="A52" s="390" t="s">
        <v>237</v>
      </c>
      <c r="B52" s="155"/>
      <c r="C52" s="384"/>
      <c r="D52" s="384"/>
      <c r="E52" s="384"/>
      <c r="F52" s="384"/>
      <c r="G52" s="384"/>
      <c r="H52" s="385"/>
      <c r="I52" s="384"/>
      <c r="J52" s="384"/>
      <c r="K52" s="384"/>
      <c r="L52" s="386"/>
      <c r="M52" s="387"/>
    </row>
    <row r="53" customFormat="false" ht="12.75" hidden="false" customHeight="false" outlineLevel="0" collapsed="false">
      <c r="A53" s="423"/>
      <c r="B53" s="192" t="str">
        <f aca="false">B10</f>
        <v>Plant Manager</v>
      </c>
      <c r="C53" s="424" t="n">
        <f aca="false">C10</f>
        <v>0</v>
      </c>
      <c r="D53" s="424" t="n">
        <f aca="false">D10</f>
        <v>1</v>
      </c>
      <c r="E53" s="424" t="n">
        <f aca="false">E10</f>
        <v>0</v>
      </c>
      <c r="F53" s="424" t="n">
        <f aca="false">F10</f>
        <v>12</v>
      </c>
      <c r="G53" s="424" t="n">
        <f aca="false">C53*E53/12+D53*F53/12</f>
        <v>1</v>
      </c>
      <c r="H53" s="425" t="n">
        <f aca="false">H10*(1+$C$4)</f>
        <v>87000</v>
      </c>
      <c r="I53" s="426" t="n">
        <f aca="false">I10</f>
        <v>0</v>
      </c>
      <c r="J53" s="426" t="n">
        <f aca="false">J10</f>
        <v>0.702</v>
      </c>
      <c r="K53" s="426" t="n">
        <f aca="false">K10</f>
        <v>0.531</v>
      </c>
      <c r="L53" s="386" t="n">
        <f aca="false">(C53*($H53+($H53*$I53)+($H53*$J53)+($H53*$I53*$K53))*E53/12)</f>
        <v>0</v>
      </c>
      <c r="M53" s="387" t="n">
        <f aca="false">(D53*($H53+($H53*$I53)+($H53*$J53)+($H53*$I53*$K53))*F53/12)</f>
        <v>148074</v>
      </c>
    </row>
    <row r="54" customFormat="false" ht="12.75" hidden="false" customHeight="false" outlineLevel="0" collapsed="false">
      <c r="A54" s="423"/>
      <c r="B54" s="192" t="str">
        <f aca="false">B11</f>
        <v>Assistant Plant Manager</v>
      </c>
      <c r="C54" s="424" t="n">
        <f aca="false">C11</f>
        <v>0</v>
      </c>
      <c r="D54" s="424" t="n">
        <f aca="false">D11</f>
        <v>0</v>
      </c>
      <c r="E54" s="424" t="n">
        <f aca="false">E11</f>
        <v>0</v>
      </c>
      <c r="F54" s="424" t="n">
        <f aca="false">F11</f>
        <v>0</v>
      </c>
      <c r="G54" s="424" t="n">
        <f aca="false">C54*E54/12+D54*F54/12</f>
        <v>0</v>
      </c>
      <c r="H54" s="425" t="n">
        <f aca="false">H11*(1+$C$4)</f>
        <v>0</v>
      </c>
      <c r="I54" s="426" t="n">
        <f aca="false">I11</f>
        <v>0</v>
      </c>
      <c r="J54" s="426" t="n">
        <f aca="false">J11</f>
        <v>0.702</v>
      </c>
      <c r="K54" s="426" t="n">
        <f aca="false">K11</f>
        <v>0.531</v>
      </c>
      <c r="L54" s="386" t="n">
        <f aca="false">(C54*($H54+($H54*$I54)+($H54*$J54)+($H54*$I54*$K54))*E54/12)</f>
        <v>0</v>
      </c>
      <c r="M54" s="387" t="n">
        <f aca="false">(D54*($H54+($H54*$I54)+($H54*$J54)+($H54*$I54*$K54))*F54/12)</f>
        <v>0</v>
      </c>
    </row>
    <row r="55" customFormat="false" ht="12.75" hidden="false" customHeight="false" outlineLevel="0" collapsed="false">
      <c r="A55" s="423"/>
      <c r="B55" s="192" t="str">
        <f aca="false">B12</f>
        <v>Plant Engineer</v>
      </c>
      <c r="C55" s="424" t="n">
        <f aca="false">C12</f>
        <v>0</v>
      </c>
      <c r="D55" s="424" t="n">
        <f aca="false">D12</f>
        <v>0</v>
      </c>
      <c r="E55" s="424" t="n">
        <f aca="false">E12</f>
        <v>0</v>
      </c>
      <c r="F55" s="424" t="n">
        <f aca="false">F12</f>
        <v>0</v>
      </c>
      <c r="G55" s="424" t="n">
        <f aca="false">C55*E55/12+D55*F55/12</f>
        <v>0</v>
      </c>
      <c r="H55" s="425" t="n">
        <f aca="false">H12*(1+$C$4)</f>
        <v>0</v>
      </c>
      <c r="I55" s="426" t="n">
        <f aca="false">I12</f>
        <v>0</v>
      </c>
      <c r="J55" s="426" t="n">
        <f aca="false">J12</f>
        <v>0.702</v>
      </c>
      <c r="K55" s="426" t="n">
        <f aca="false">K12</f>
        <v>0.531</v>
      </c>
      <c r="L55" s="386" t="n">
        <f aca="false">(C55*($H55+($H55*$I55)+($H55*$J55)+($H55*$I55*$K55))*E55/12)</f>
        <v>0</v>
      </c>
      <c r="M55" s="387" t="n">
        <f aca="false">(D55*($H55+($H55*$I55)+($H55*$J55)+($H55*$I55*$K55))*F55/12)</f>
        <v>0</v>
      </c>
    </row>
    <row r="56" customFormat="false" ht="12.75" hidden="false" customHeight="false" outlineLevel="0" collapsed="false">
      <c r="A56" s="423"/>
      <c r="B56" s="192" t="str">
        <f aca="false">B13</f>
        <v>Administration Manager</v>
      </c>
      <c r="C56" s="424" t="n">
        <f aca="false">C13</f>
        <v>0</v>
      </c>
      <c r="D56" s="424" t="n">
        <f aca="false">D13</f>
        <v>0</v>
      </c>
      <c r="E56" s="424" t="n">
        <f aca="false">E13</f>
        <v>0</v>
      </c>
      <c r="F56" s="424" t="n">
        <f aca="false">F13</f>
        <v>0</v>
      </c>
      <c r="G56" s="424" t="n">
        <f aca="false">C56*E56/12+D56*F56/12</f>
        <v>0</v>
      </c>
      <c r="H56" s="425" t="n">
        <f aca="false">H13*(1+$C$4)</f>
        <v>0</v>
      </c>
      <c r="I56" s="426" t="n">
        <f aca="false">I13</f>
        <v>0</v>
      </c>
      <c r="J56" s="426" t="n">
        <f aca="false">J13</f>
        <v>0.702</v>
      </c>
      <c r="K56" s="426" t="n">
        <f aca="false">K13</f>
        <v>0.531</v>
      </c>
      <c r="L56" s="386" t="n">
        <f aca="false">(C56*($H56+($H56*$I56)+($H56*$J56)+($H56*$I56*$K56))*E56/12)</f>
        <v>0</v>
      </c>
      <c r="M56" s="387" t="n">
        <f aca="false">(D56*($H56+($H56*$I56)+($H56*$J56)+($H56*$I56*$K56))*F56/12)</f>
        <v>0</v>
      </c>
    </row>
    <row r="57" customFormat="false" ht="12.75" hidden="false" customHeight="false" outlineLevel="0" collapsed="false">
      <c r="A57" s="423"/>
      <c r="B57" s="192" t="str">
        <f aca="false">B14</f>
        <v>Controller</v>
      </c>
      <c r="C57" s="424" t="n">
        <f aca="false">C14</f>
        <v>0</v>
      </c>
      <c r="D57" s="424" t="n">
        <f aca="false">D14</f>
        <v>0</v>
      </c>
      <c r="E57" s="424" t="n">
        <f aca="false">E14</f>
        <v>0</v>
      </c>
      <c r="F57" s="424" t="n">
        <f aca="false">F14</f>
        <v>0</v>
      </c>
      <c r="G57" s="424" t="n">
        <f aca="false">C57*E57/12+D57*F57/12</f>
        <v>0</v>
      </c>
      <c r="H57" s="425" t="n">
        <f aca="false">H14*(1+$C$4)</f>
        <v>0</v>
      </c>
      <c r="I57" s="426" t="n">
        <f aca="false">I14</f>
        <v>0</v>
      </c>
      <c r="J57" s="426" t="n">
        <f aca="false">J14</f>
        <v>0.702</v>
      </c>
      <c r="K57" s="426" t="n">
        <f aca="false">K14</f>
        <v>0.531</v>
      </c>
      <c r="L57" s="386" t="n">
        <f aca="false">(C57*($H57+($H57*$I57)+($H57*$J57)+($H57*$I57*$K57))*E57/12)</f>
        <v>0</v>
      </c>
      <c r="M57" s="387" t="n">
        <f aca="false">(D57*($H57+($H57*$I57)+($H57*$J57)+($H57*$I57*$K57))*F57/12)</f>
        <v>0</v>
      </c>
    </row>
    <row r="58" customFormat="false" ht="12.75" hidden="false" customHeight="false" outlineLevel="0" collapsed="false">
      <c r="A58" s="423"/>
      <c r="B58" s="192" t="str">
        <f aca="false">B15</f>
        <v>Accountant</v>
      </c>
      <c r="C58" s="424" t="n">
        <f aca="false">C15</f>
        <v>0</v>
      </c>
      <c r="D58" s="424" t="n">
        <f aca="false">D15</f>
        <v>0</v>
      </c>
      <c r="E58" s="424" t="n">
        <f aca="false">E15</f>
        <v>0</v>
      </c>
      <c r="F58" s="424" t="n">
        <f aca="false">F15</f>
        <v>0</v>
      </c>
      <c r="G58" s="424" t="n">
        <f aca="false">C58*E58/12+D58*F58/12</f>
        <v>0</v>
      </c>
      <c r="H58" s="425" t="n">
        <f aca="false">H15*(1+$C$4)</f>
        <v>0</v>
      </c>
      <c r="I58" s="426" t="n">
        <f aca="false">I15</f>
        <v>0.1</v>
      </c>
      <c r="J58" s="426" t="n">
        <f aca="false">J15</f>
        <v>0.702</v>
      </c>
      <c r="K58" s="426" t="n">
        <f aca="false">K15</f>
        <v>0.531</v>
      </c>
      <c r="L58" s="386" t="n">
        <f aca="false">(C58*($H58+($H58*$I58)+($H58*$J58)+($H58*$I58*$K58))*E58/12)</f>
        <v>0</v>
      </c>
      <c r="M58" s="387" t="n">
        <f aca="false">(D58*($H58+($H58*$I58)+($H58*$J58)+($H58*$I58*$K58))*F58/12)</f>
        <v>0</v>
      </c>
    </row>
    <row r="59" customFormat="false" ht="12.75" hidden="false" customHeight="false" outlineLevel="0" collapsed="false">
      <c r="A59" s="423"/>
      <c r="B59" s="192" t="str">
        <f aca="false">B16</f>
        <v>Administrative Assistant</v>
      </c>
      <c r="C59" s="424" t="n">
        <f aca="false">C16</f>
        <v>0</v>
      </c>
      <c r="D59" s="424" t="n">
        <f aca="false">D16</f>
        <v>1</v>
      </c>
      <c r="E59" s="424" t="n">
        <f aca="false">E16</f>
        <v>0</v>
      </c>
      <c r="F59" s="424" t="n">
        <f aca="false">F16</f>
        <v>12</v>
      </c>
      <c r="G59" s="424" t="n">
        <f aca="false">C59*E59/12+D59*F59/12</f>
        <v>1</v>
      </c>
      <c r="H59" s="425" t="n">
        <f aca="false">H16*(1+$C$4)</f>
        <v>27000</v>
      </c>
      <c r="I59" s="426" t="n">
        <f aca="false">I16</f>
        <v>0.15</v>
      </c>
      <c r="J59" s="426" t="n">
        <f aca="false">J16</f>
        <v>0.702</v>
      </c>
      <c r="K59" s="426" t="n">
        <f aca="false">K16</f>
        <v>0.531</v>
      </c>
      <c r="L59" s="386" t="n">
        <f aca="false">(C59*($H59+($H59*$I59)+($H59*$J59)+($H59*$I59*$K59))*E59/12)</f>
        <v>0</v>
      </c>
      <c r="M59" s="387" t="n">
        <f aca="false">(D59*($H59+($H59*$I59)+($H59*$J59)+($H59*$I59*$K59))*F59/12)</f>
        <v>52154.55</v>
      </c>
    </row>
    <row r="60" customFormat="false" ht="12.75" hidden="false" customHeight="false" outlineLevel="0" collapsed="false">
      <c r="A60" s="423"/>
      <c r="B60" s="192" t="str">
        <f aca="false">B17</f>
        <v>Warehouse Supervisor</v>
      </c>
      <c r="C60" s="424" t="n">
        <f aca="false">C17</f>
        <v>0</v>
      </c>
      <c r="D60" s="424" t="n">
        <f aca="false">D17</f>
        <v>0</v>
      </c>
      <c r="E60" s="424" t="n">
        <f aca="false">E17</f>
        <v>0</v>
      </c>
      <c r="F60" s="424" t="n">
        <f aca="false">F17</f>
        <v>0</v>
      </c>
      <c r="G60" s="424" t="n">
        <f aca="false">C60*E60/12+D60*F60/12</f>
        <v>0</v>
      </c>
      <c r="H60" s="425" t="n">
        <f aca="false">H17*(1+$C$4)</f>
        <v>0</v>
      </c>
      <c r="I60" s="426" t="n">
        <f aca="false">I17</f>
        <v>0</v>
      </c>
      <c r="J60" s="426" t="n">
        <f aca="false">J17</f>
        <v>0.702</v>
      </c>
      <c r="K60" s="426" t="n">
        <f aca="false">K17</f>
        <v>0.531</v>
      </c>
      <c r="L60" s="386" t="n">
        <f aca="false">(C60*($H60+($H60*$I60)+($H60*$J60)+($H60*$I60*$K60))*E60/12)</f>
        <v>0</v>
      </c>
      <c r="M60" s="387" t="n">
        <f aca="false">(D60*($H60+($H60*$I60)+($H60*$J60)+($H60*$I60*$K60))*F60/12)</f>
        <v>0</v>
      </c>
    </row>
    <row r="61" customFormat="false" ht="12.75" hidden="false" customHeight="false" outlineLevel="0" collapsed="false">
      <c r="A61" s="423"/>
      <c r="B61" s="192" t="str">
        <f aca="false">B18</f>
        <v>Other</v>
      </c>
      <c r="C61" s="424" t="n">
        <f aca="false">C18</f>
        <v>0</v>
      </c>
      <c r="D61" s="424" t="n">
        <f aca="false">D18</f>
        <v>0</v>
      </c>
      <c r="E61" s="424" t="n">
        <f aca="false">E18</f>
        <v>0</v>
      </c>
      <c r="F61" s="424" t="n">
        <f aca="false">F18</f>
        <v>0</v>
      </c>
      <c r="G61" s="424" t="n">
        <f aca="false">C61*E61/12+D61*F61/12</f>
        <v>0</v>
      </c>
      <c r="H61" s="425" t="n">
        <f aca="false">H18*(1+$C$4)</f>
        <v>0</v>
      </c>
      <c r="I61" s="426" t="n">
        <f aca="false">I18</f>
        <v>0</v>
      </c>
      <c r="J61" s="426" t="n">
        <f aca="false">J18</f>
        <v>0.702</v>
      </c>
      <c r="K61" s="426" t="n">
        <f aca="false">K18</f>
        <v>0.531</v>
      </c>
      <c r="L61" s="386" t="n">
        <f aca="false">(C61*($H61+($H61*$I61)+($H61*$J61)+($H61*$I61*$K61))*E61/12)</f>
        <v>0</v>
      </c>
      <c r="M61" s="387" t="n">
        <f aca="false">(D61*($H61+($H61*$I61)+($H61*$J61)+($H61*$I61*$K61))*F61/12)</f>
        <v>0</v>
      </c>
    </row>
    <row r="62" customFormat="false" ht="12.75" hidden="false" customHeight="false" outlineLevel="0" collapsed="false">
      <c r="A62" s="423"/>
      <c r="B62" s="192" t="str">
        <f aca="false">B19</f>
        <v>Other</v>
      </c>
      <c r="C62" s="424" t="n">
        <f aca="false">C19</f>
        <v>0</v>
      </c>
      <c r="D62" s="424" t="n">
        <f aca="false">D19</f>
        <v>0</v>
      </c>
      <c r="E62" s="424" t="n">
        <f aca="false">E19</f>
        <v>0</v>
      </c>
      <c r="F62" s="424" t="n">
        <f aca="false">F19</f>
        <v>0</v>
      </c>
      <c r="G62" s="424" t="n">
        <f aca="false">C62*E62/12+D62*F62/12</f>
        <v>0</v>
      </c>
      <c r="H62" s="425" t="n">
        <f aca="false">H19*(1+$C$4)</f>
        <v>0</v>
      </c>
      <c r="I62" s="426" t="n">
        <f aca="false">I19</f>
        <v>0</v>
      </c>
      <c r="J62" s="426" t="n">
        <f aca="false">J19</f>
        <v>0.702</v>
      </c>
      <c r="K62" s="426" t="n">
        <f aca="false">K19</f>
        <v>0.531</v>
      </c>
      <c r="L62" s="386" t="n">
        <f aca="false">(C62*($H62+($H62*$I62)+($H62*$J62)+($H62*$I62*$K62))*E62/12)</f>
        <v>0</v>
      </c>
      <c r="M62" s="387" t="n">
        <f aca="false">(D62*($H62+($H62*$I62)+($H62*$J62)+($H62*$I62*$K62))*F62/12)</f>
        <v>0</v>
      </c>
    </row>
    <row r="63" customFormat="false" ht="12.75" hidden="false" customHeight="false" outlineLevel="0" collapsed="false">
      <c r="A63" s="423"/>
      <c r="B63" s="192" t="str">
        <f aca="false">B20</f>
        <v>Other</v>
      </c>
      <c r="C63" s="424" t="n">
        <f aca="false">C20</f>
        <v>0</v>
      </c>
      <c r="D63" s="424" t="n">
        <f aca="false">D20</f>
        <v>0</v>
      </c>
      <c r="E63" s="424" t="n">
        <f aca="false">E20</f>
        <v>0</v>
      </c>
      <c r="F63" s="424" t="n">
        <f aca="false">F20</f>
        <v>0</v>
      </c>
      <c r="G63" s="424" t="n">
        <f aca="false">C63*E63/12+D63*F63/12</f>
        <v>0</v>
      </c>
      <c r="H63" s="425" t="n">
        <f aca="false">H20*(1+$C$4)</f>
        <v>0</v>
      </c>
      <c r="I63" s="426" t="n">
        <f aca="false">I20</f>
        <v>0</v>
      </c>
      <c r="J63" s="426" t="n">
        <f aca="false">J20</f>
        <v>0.702</v>
      </c>
      <c r="K63" s="426" t="n">
        <f aca="false">K20</f>
        <v>0.531</v>
      </c>
      <c r="L63" s="386" t="n">
        <f aca="false">(C63*($H63+($H63*$I63)+($H63*$J63)+($H63*$I63*$K63))*E63/12)</f>
        <v>0</v>
      </c>
      <c r="M63" s="387" t="n">
        <f aca="false">(D63*($H63+($H63*$I63)+($H63*$J63)+($H63*$I63*$K63))*F63/12)</f>
        <v>0</v>
      </c>
    </row>
    <row r="64" customFormat="false" ht="12.75" hidden="false" customHeight="false" outlineLevel="0" collapsed="false">
      <c r="A64" s="423"/>
      <c r="B64" s="192"/>
      <c r="C64" s="424"/>
      <c r="D64" s="424"/>
      <c r="E64" s="424"/>
      <c r="F64" s="424"/>
      <c r="G64" s="424"/>
      <c r="H64" s="425"/>
      <c r="I64" s="427"/>
      <c r="J64" s="427"/>
      <c r="K64" s="427"/>
      <c r="L64" s="386"/>
      <c r="M64" s="387"/>
    </row>
    <row r="65" customFormat="false" ht="12.75" hidden="false" customHeight="false" outlineLevel="0" collapsed="false">
      <c r="A65" s="390" t="s">
        <v>213</v>
      </c>
      <c r="B65" s="192"/>
      <c r="C65" s="424"/>
      <c r="D65" s="424"/>
      <c r="E65" s="424"/>
      <c r="F65" s="424"/>
      <c r="G65" s="424"/>
      <c r="H65" s="425"/>
      <c r="I65" s="427"/>
      <c r="J65" s="427"/>
      <c r="K65" s="427"/>
      <c r="L65" s="386"/>
      <c r="M65" s="387"/>
    </row>
    <row r="66" customFormat="false" ht="12.75" hidden="false" customHeight="false" outlineLevel="0" collapsed="false">
      <c r="A66" s="423"/>
      <c r="B66" s="192" t="str">
        <f aca="false">B23</f>
        <v>Operations Manager</v>
      </c>
      <c r="C66" s="424" t="n">
        <f aca="false">C23</f>
        <v>0</v>
      </c>
      <c r="D66" s="424" t="n">
        <f aca="false">D23</f>
        <v>1</v>
      </c>
      <c r="E66" s="424" t="n">
        <f aca="false">E23</f>
        <v>0</v>
      </c>
      <c r="F66" s="424" t="n">
        <f aca="false">F23</f>
        <v>12</v>
      </c>
      <c r="G66" s="424" t="n">
        <f aca="false">C66*E66/12+D66*F66/12</f>
        <v>1</v>
      </c>
      <c r="H66" s="425" t="n">
        <f aca="false">H23*(1+$C$4)</f>
        <v>70000</v>
      </c>
      <c r="I66" s="426" t="n">
        <f aca="false">I23</f>
        <v>0</v>
      </c>
      <c r="J66" s="426" t="n">
        <f aca="false">J23</f>
        <v>0.702</v>
      </c>
      <c r="K66" s="426" t="n">
        <f aca="false">K23</f>
        <v>0.531</v>
      </c>
      <c r="L66" s="386" t="n">
        <f aca="false">(C66*($H66+($H66*$I66)+($H66*$J66)+($H66*$I66*$K66))*E66/12)</f>
        <v>0</v>
      </c>
      <c r="M66" s="387" t="n">
        <f aca="false">(D66*($H66+($H66*$I66)+($H66*$J66)+($H66*$I66*$K66))*F66/12)</f>
        <v>119140</v>
      </c>
    </row>
    <row r="67" customFormat="false" ht="12.75" hidden="false" customHeight="false" outlineLevel="0" collapsed="false">
      <c r="A67" s="423"/>
      <c r="B67" s="192" t="str">
        <f aca="false">B24</f>
        <v>Operations Shift Supervisors</v>
      </c>
      <c r="C67" s="424" t="n">
        <f aca="false">C24</f>
        <v>0</v>
      </c>
      <c r="D67" s="424" t="n">
        <f aca="false">D24</f>
        <v>0</v>
      </c>
      <c r="E67" s="424" t="n">
        <f aca="false">E24</f>
        <v>0</v>
      </c>
      <c r="F67" s="424" t="n">
        <f aca="false">F24</f>
        <v>0</v>
      </c>
      <c r="G67" s="424" t="n">
        <f aca="false">C67*E67/12+D67*F67/12</f>
        <v>0</v>
      </c>
      <c r="H67" s="425" t="n">
        <f aca="false">H24*(1+$C$4)</f>
        <v>0</v>
      </c>
      <c r="I67" s="426" t="n">
        <f aca="false">I24</f>
        <v>0.15</v>
      </c>
      <c r="J67" s="426" t="n">
        <f aca="false">J24</f>
        <v>0.702</v>
      </c>
      <c r="K67" s="426" t="n">
        <f aca="false">K24</f>
        <v>0.531</v>
      </c>
      <c r="L67" s="386" t="n">
        <f aca="false">(C67*($H67+($H67*$I67)+($H67*$J67)+($H67*$I67*$K67))*E67/12)</f>
        <v>0</v>
      </c>
      <c r="M67" s="387" t="n">
        <f aca="false">(D67*($H67+($H67*$I67)+($H67*$J67)+($H67*$I67*$K67))*F67/12)</f>
        <v>0</v>
      </c>
    </row>
    <row r="68" customFormat="false" ht="12.75" hidden="false" customHeight="false" outlineLevel="0" collapsed="false">
      <c r="A68" s="423"/>
      <c r="B68" s="192" t="str">
        <f aca="false">B25</f>
        <v>Control Room Operators</v>
      </c>
      <c r="C68" s="424" t="n">
        <f aca="false">C25</f>
        <v>0</v>
      </c>
      <c r="D68" s="424" t="n">
        <f aca="false">D25</f>
        <v>0</v>
      </c>
      <c r="E68" s="424" t="n">
        <f aca="false">E25</f>
        <v>0</v>
      </c>
      <c r="F68" s="424" t="n">
        <f aca="false">F25</f>
        <v>0</v>
      </c>
      <c r="G68" s="424" t="n">
        <f aca="false">C68*E68/12+D68*F68/12</f>
        <v>0</v>
      </c>
      <c r="H68" s="425" t="n">
        <f aca="false">H25*(1+$C$4)</f>
        <v>0</v>
      </c>
      <c r="I68" s="426" t="n">
        <f aca="false">I25</f>
        <v>0.15</v>
      </c>
      <c r="J68" s="426" t="n">
        <f aca="false">J25</f>
        <v>0.702</v>
      </c>
      <c r="K68" s="426" t="n">
        <f aca="false">K25</f>
        <v>0.531</v>
      </c>
      <c r="L68" s="386" t="n">
        <f aca="false">(C68*($H68+($H68*$I68)+($H68*$J68)+($H68*$I68*$K68))*E68/12)</f>
        <v>0</v>
      </c>
      <c r="M68" s="387" t="n">
        <f aca="false">(D68*($H68+($H68*$I68)+($H68*$J68)+($H68*$I68*$K68))*F68/12)</f>
        <v>0</v>
      </c>
    </row>
    <row r="69" customFormat="false" ht="12.75" hidden="false" customHeight="false" outlineLevel="0" collapsed="false">
      <c r="A69" s="423"/>
      <c r="B69" s="192" t="str">
        <f aca="false">B26</f>
        <v>Turbine Operators</v>
      </c>
      <c r="C69" s="424" t="n">
        <f aca="false">C26</f>
        <v>0</v>
      </c>
      <c r="D69" s="424" t="n">
        <f aca="false">D26</f>
        <v>0</v>
      </c>
      <c r="E69" s="424" t="n">
        <f aca="false">E26</f>
        <v>0</v>
      </c>
      <c r="F69" s="424" t="n">
        <f aca="false">F26</f>
        <v>0</v>
      </c>
      <c r="G69" s="424" t="n">
        <f aca="false">C69*E69/12+D69*F69/12</f>
        <v>0</v>
      </c>
      <c r="H69" s="425" t="n">
        <f aca="false">H26*(1+$C$4)</f>
        <v>0</v>
      </c>
      <c r="I69" s="426" t="n">
        <f aca="false">I26</f>
        <v>0.15</v>
      </c>
      <c r="J69" s="426" t="n">
        <f aca="false">J26</f>
        <v>0.702</v>
      </c>
      <c r="K69" s="426" t="n">
        <f aca="false">K26</f>
        <v>0.531</v>
      </c>
      <c r="L69" s="386" t="n">
        <f aca="false">(C69*($H69+($H69*$I69)+($H69*$J69)+($H69*$I69*$K69))*E69/12)</f>
        <v>0</v>
      </c>
      <c r="M69" s="387" t="n">
        <f aca="false">(D69*($H69+($H69*$I69)+($H69*$J69)+($H69*$I69*$K69))*F69/12)</f>
        <v>0</v>
      </c>
    </row>
    <row r="70" customFormat="false" ht="12.75" hidden="false" customHeight="false" outlineLevel="0" collapsed="false">
      <c r="A70" s="423"/>
      <c r="B70" s="192" t="str">
        <f aca="false">B27</f>
        <v>Water System Opertors</v>
      </c>
      <c r="C70" s="424" t="n">
        <f aca="false">C27</f>
        <v>0</v>
      </c>
      <c r="D70" s="424" t="n">
        <f aca="false">D27</f>
        <v>0</v>
      </c>
      <c r="E70" s="424" t="n">
        <f aca="false">E27</f>
        <v>0</v>
      </c>
      <c r="F70" s="424" t="n">
        <f aca="false">F27</f>
        <v>0</v>
      </c>
      <c r="G70" s="424" t="n">
        <f aca="false">C70*E70/12+D70*F70/12</f>
        <v>0</v>
      </c>
      <c r="H70" s="425" t="n">
        <f aca="false">H27*(1+$C$4)</f>
        <v>0</v>
      </c>
      <c r="I70" s="426" t="n">
        <f aca="false">I27</f>
        <v>0.15</v>
      </c>
      <c r="J70" s="426" t="n">
        <f aca="false">J27</f>
        <v>0.702</v>
      </c>
      <c r="K70" s="426" t="n">
        <f aca="false">K27</f>
        <v>0.531</v>
      </c>
      <c r="L70" s="386" t="n">
        <f aca="false">(C70*($H70+($H70*$I70)+($H70*$J70)+($H70*$I70*$K70))*E70/12)</f>
        <v>0</v>
      </c>
      <c r="M70" s="387" t="n">
        <f aca="false">(D70*($H70+($H70*$I70)+($H70*$J70)+($H70*$I70*$K70))*F70/12)</f>
        <v>0</v>
      </c>
    </row>
    <row r="71" customFormat="false" ht="12.75" hidden="false" customHeight="false" outlineLevel="0" collapsed="false">
      <c r="A71" s="423"/>
      <c r="B71" s="192" t="str">
        <f aca="false">B28</f>
        <v>Fuel Storage/Handling Operators</v>
      </c>
      <c r="C71" s="424" t="n">
        <f aca="false">C28</f>
        <v>0</v>
      </c>
      <c r="D71" s="424" t="n">
        <f aca="false">D28</f>
        <v>0</v>
      </c>
      <c r="E71" s="424" t="n">
        <f aca="false">E28</f>
        <v>0</v>
      </c>
      <c r="F71" s="424" t="n">
        <f aca="false">F28</f>
        <v>0</v>
      </c>
      <c r="G71" s="424" t="n">
        <f aca="false">C71*E71/12+D71*F71/12</f>
        <v>0</v>
      </c>
      <c r="H71" s="425" t="n">
        <f aca="false">H28*(1+$C$4)</f>
        <v>0</v>
      </c>
      <c r="I71" s="426" t="n">
        <f aca="false">I28</f>
        <v>0.15</v>
      </c>
      <c r="J71" s="426" t="n">
        <f aca="false">J28</f>
        <v>0.702</v>
      </c>
      <c r="K71" s="426" t="n">
        <f aca="false">K28</f>
        <v>0.531</v>
      </c>
      <c r="L71" s="386" t="n">
        <f aca="false">(C71*($H71+($H71*$I71)+($H71*$J71)+($H71*$I71*$K71))*E71/12)</f>
        <v>0</v>
      </c>
      <c r="M71" s="387" t="n">
        <f aca="false">(D71*($H71+($H71*$I71)+($H71*$J71)+($H71*$I71*$K71))*F71/12)</f>
        <v>0</v>
      </c>
    </row>
    <row r="72" customFormat="false" ht="12.75" hidden="false" customHeight="false" outlineLevel="0" collapsed="false">
      <c r="A72" s="423"/>
      <c r="B72" s="192" t="str">
        <f aca="false">B29</f>
        <v>Utility Operators</v>
      </c>
      <c r="C72" s="424" t="n">
        <f aca="false">C29</f>
        <v>0</v>
      </c>
      <c r="D72" s="424" t="n">
        <f aca="false">D29</f>
        <v>0</v>
      </c>
      <c r="E72" s="424" t="n">
        <f aca="false">E29</f>
        <v>0</v>
      </c>
      <c r="F72" s="424" t="n">
        <f aca="false">F29</f>
        <v>0</v>
      </c>
      <c r="G72" s="424" t="n">
        <f aca="false">C72*E72/12+D72*F72/12</f>
        <v>0</v>
      </c>
      <c r="H72" s="425" t="n">
        <f aca="false">H29*(1+$C$4)</f>
        <v>0</v>
      </c>
      <c r="I72" s="426" t="n">
        <f aca="false">I29</f>
        <v>0.15</v>
      </c>
      <c r="J72" s="426" t="n">
        <f aca="false">J29</f>
        <v>0.702</v>
      </c>
      <c r="K72" s="426" t="n">
        <f aca="false">K29</f>
        <v>0.531</v>
      </c>
      <c r="L72" s="386" t="n">
        <f aca="false">(C72*($H72+($H72*$I72)+($H72*$J72)+($H72*$I72*$K72))*E72/12)</f>
        <v>0</v>
      </c>
      <c r="M72" s="387" t="n">
        <f aca="false">(D72*($H72+($H72*$I72)+($H72*$J72)+($H72*$I72*$K72))*F72/12)</f>
        <v>0</v>
      </c>
    </row>
    <row r="73" customFormat="false" ht="12.75" hidden="false" customHeight="false" outlineLevel="0" collapsed="false">
      <c r="A73" s="423"/>
      <c r="B73" s="192" t="str">
        <f aca="false">B30</f>
        <v>Chemist</v>
      </c>
      <c r="C73" s="424" t="n">
        <f aca="false">C30</f>
        <v>0</v>
      </c>
      <c r="D73" s="424" t="n">
        <f aca="false">D30</f>
        <v>0</v>
      </c>
      <c r="E73" s="424" t="n">
        <f aca="false">E30</f>
        <v>0</v>
      </c>
      <c r="F73" s="424" t="n">
        <f aca="false">F30</f>
        <v>0</v>
      </c>
      <c r="G73" s="424" t="n">
        <f aca="false">C73*E73/12+D73*F73/12</f>
        <v>0</v>
      </c>
      <c r="H73" s="425" t="n">
        <f aca="false">H30*(1+$C$4)</f>
        <v>0</v>
      </c>
      <c r="I73" s="426" t="n">
        <f aca="false">I30</f>
        <v>0.15</v>
      </c>
      <c r="J73" s="426" t="n">
        <f aca="false">J30</f>
        <v>0.702</v>
      </c>
      <c r="K73" s="426" t="n">
        <f aca="false">K30</f>
        <v>0.531</v>
      </c>
      <c r="L73" s="386" t="n">
        <f aca="false">(C73*($H73+($H73*$I73)+($H73*$J73)+($H73*$I73*$K73))*E73/12)</f>
        <v>0</v>
      </c>
      <c r="M73" s="387" t="n">
        <f aca="false">(D73*($H73+($H73*$I73)+($H73*$J73)+($H73*$I73*$K73))*F73/12)</f>
        <v>0</v>
      </c>
    </row>
    <row r="74" customFormat="false" ht="12.75" hidden="false" customHeight="false" outlineLevel="0" collapsed="false">
      <c r="A74" s="423"/>
      <c r="B74" s="192" t="str">
        <f aca="false">B31</f>
        <v>Tech III</v>
      </c>
      <c r="C74" s="424" t="n">
        <f aca="false">C31</f>
        <v>0</v>
      </c>
      <c r="D74" s="424" t="n">
        <f aca="false">D31</f>
        <v>4</v>
      </c>
      <c r="E74" s="424" t="n">
        <f aca="false">E31</f>
        <v>0</v>
      </c>
      <c r="F74" s="424" t="n">
        <f aca="false">F31</f>
        <v>12</v>
      </c>
      <c r="G74" s="424" t="n">
        <f aca="false">C74*E74/12+D74*F74/12</f>
        <v>4</v>
      </c>
      <c r="H74" s="425" t="n">
        <f aca="false">H31*(1+$C$4)</f>
        <v>52000</v>
      </c>
      <c r="I74" s="426" t="n">
        <f aca="false">I31</f>
        <v>0.15</v>
      </c>
      <c r="J74" s="426" t="n">
        <f aca="false">J31</f>
        <v>0.702</v>
      </c>
      <c r="K74" s="426" t="n">
        <f aca="false">K31</f>
        <v>0.531</v>
      </c>
      <c r="L74" s="386" t="n">
        <f aca="false">(C74*($H74+($H74*$I74)+($H74*$J74)+($H74*$I74*$K74))*E74/12)</f>
        <v>0</v>
      </c>
      <c r="M74" s="387" t="n">
        <f aca="false">(D74*($H74+($H74*$I74)+($H74*$J74)+($H74*$I74*$K74))*F74/12)</f>
        <v>401783.2</v>
      </c>
    </row>
    <row r="75" customFormat="false" ht="12.75" hidden="false" customHeight="false" outlineLevel="0" collapsed="false">
      <c r="A75" s="423"/>
      <c r="B75" s="192" t="str">
        <f aca="false">B32</f>
        <v>Tech II</v>
      </c>
      <c r="C75" s="424" t="n">
        <f aca="false">C32</f>
        <v>0</v>
      </c>
      <c r="D75" s="424" t="n">
        <f aca="false">D32</f>
        <v>4</v>
      </c>
      <c r="E75" s="424" t="n">
        <f aca="false">E32</f>
        <v>0</v>
      </c>
      <c r="F75" s="424" t="n">
        <f aca="false">F32</f>
        <v>12</v>
      </c>
      <c r="G75" s="424" t="n">
        <f aca="false">C75*E75/12+D75*F75/12</f>
        <v>4</v>
      </c>
      <c r="H75" s="425" t="n">
        <f aca="false">H32*(1+$C$4)</f>
        <v>45760</v>
      </c>
      <c r="I75" s="426" t="n">
        <f aca="false">I32</f>
        <v>0.15</v>
      </c>
      <c r="J75" s="426" t="n">
        <f aca="false">J32</f>
        <v>0.702</v>
      </c>
      <c r="K75" s="426" t="n">
        <f aca="false">K32</f>
        <v>0.531</v>
      </c>
      <c r="L75" s="386" t="n">
        <f aca="false">(C75*($H75+($H75*$I75)+($H75*$J75)+($H75*$I75*$K75))*E75/12)</f>
        <v>0</v>
      </c>
      <c r="M75" s="387" t="n">
        <f aca="false">(D75*($H75+($H75*$I75)+($H75*$J75)+($H75*$I75*$K75))*F75/12)</f>
        <v>353569.216</v>
      </c>
    </row>
    <row r="76" customFormat="false" ht="12.75" hidden="false" customHeight="false" outlineLevel="0" collapsed="false">
      <c r="A76" s="423"/>
      <c r="B76" s="192" t="str">
        <f aca="false">B33</f>
        <v>Other</v>
      </c>
      <c r="C76" s="424" t="n">
        <f aca="false">C33</f>
        <v>0</v>
      </c>
      <c r="D76" s="424" t="n">
        <f aca="false">D33</f>
        <v>0</v>
      </c>
      <c r="E76" s="424" t="n">
        <f aca="false">E33</f>
        <v>0</v>
      </c>
      <c r="F76" s="424" t="n">
        <f aca="false">F33</f>
        <v>0</v>
      </c>
      <c r="G76" s="424" t="n">
        <f aca="false">C76*E76/12+D76*F76/12</f>
        <v>0</v>
      </c>
      <c r="H76" s="425" t="n">
        <f aca="false">H33*(1+$C$4)</f>
        <v>0</v>
      </c>
      <c r="I76" s="426" t="n">
        <f aca="false">I33</f>
        <v>0.15</v>
      </c>
      <c r="J76" s="426" t="n">
        <f aca="false">J33</f>
        <v>0.702</v>
      </c>
      <c r="K76" s="426" t="n">
        <f aca="false">K33</f>
        <v>0.531</v>
      </c>
      <c r="L76" s="386" t="n">
        <f aca="false">(C76*($H76+($H76*$I76)+($H76*$J76)+($H76*$I76*$K76))*E76/12)</f>
        <v>0</v>
      </c>
      <c r="M76" s="387" t="n">
        <f aca="false">(D76*($H76+($H76*$I76)+($H76*$J76)+($H76*$I76*$K76))*F76/12)</f>
        <v>0</v>
      </c>
    </row>
    <row r="77" customFormat="false" ht="12.75" hidden="false" customHeight="false" outlineLevel="0" collapsed="false">
      <c r="A77" s="423"/>
      <c r="B77" s="192"/>
      <c r="C77" s="424"/>
      <c r="D77" s="424"/>
      <c r="E77" s="424"/>
      <c r="F77" s="424"/>
      <c r="G77" s="424"/>
      <c r="H77" s="425"/>
      <c r="I77" s="427"/>
      <c r="J77" s="427"/>
      <c r="K77" s="427"/>
      <c r="L77" s="386"/>
      <c r="M77" s="387"/>
    </row>
    <row r="78" customFormat="false" ht="12.75" hidden="false" customHeight="false" outlineLevel="0" collapsed="false">
      <c r="A78" s="390" t="s">
        <v>214</v>
      </c>
      <c r="B78" s="192"/>
      <c r="C78" s="424"/>
      <c r="D78" s="424"/>
      <c r="E78" s="424"/>
      <c r="F78" s="424"/>
      <c r="G78" s="424"/>
      <c r="H78" s="425"/>
      <c r="I78" s="427"/>
      <c r="J78" s="427"/>
      <c r="K78" s="427"/>
      <c r="L78" s="386"/>
      <c r="M78" s="387"/>
    </row>
    <row r="79" customFormat="false" ht="12.75" hidden="false" customHeight="false" outlineLevel="0" collapsed="false">
      <c r="A79" s="423"/>
      <c r="B79" s="192" t="str">
        <f aca="false">B36</f>
        <v>Maintenance Manager</v>
      </c>
      <c r="C79" s="424" t="n">
        <f aca="false">C36</f>
        <v>0</v>
      </c>
      <c r="D79" s="424" t="n">
        <f aca="false">D36</f>
        <v>1</v>
      </c>
      <c r="E79" s="424" t="n">
        <f aca="false">E36</f>
        <v>0</v>
      </c>
      <c r="F79" s="424" t="n">
        <f aca="false">F36</f>
        <v>12</v>
      </c>
      <c r="G79" s="424" t="n">
        <f aca="false">C79*E79/12+D79*F79/12</f>
        <v>1</v>
      </c>
      <c r="H79" s="425" t="n">
        <f aca="false">H36*(1+$C$4)</f>
        <v>65000</v>
      </c>
      <c r="I79" s="426" t="n">
        <f aca="false">I36</f>
        <v>0</v>
      </c>
      <c r="J79" s="426" t="n">
        <f aca="false">J36</f>
        <v>0.702</v>
      </c>
      <c r="K79" s="426" t="n">
        <f aca="false">K36</f>
        <v>0.531</v>
      </c>
      <c r="L79" s="386" t="n">
        <f aca="false">(C79*($H79+($H79*$I79)+($H79*$J79)+($H79*$I79*$K79))*E79/12)</f>
        <v>0</v>
      </c>
      <c r="M79" s="387" t="n">
        <f aca="false">(D79*($H79+($H79*$I79)+($H79*$J79)+($H79*$I79*$K79))*F79/12)</f>
        <v>110630</v>
      </c>
    </row>
    <row r="80" customFormat="false" ht="12.75" hidden="false" customHeight="false" outlineLevel="0" collapsed="false">
      <c r="A80" s="423"/>
      <c r="B80" s="192" t="str">
        <f aca="false">B37</f>
        <v>Mechanical Engineer</v>
      </c>
      <c r="C80" s="424" t="n">
        <f aca="false">C37</f>
        <v>0</v>
      </c>
      <c r="D80" s="424" t="n">
        <f aca="false">D37</f>
        <v>0</v>
      </c>
      <c r="E80" s="424" t="n">
        <f aca="false">E37</f>
        <v>0</v>
      </c>
      <c r="F80" s="424" t="n">
        <f aca="false">F37</f>
        <v>0</v>
      </c>
      <c r="G80" s="424" t="n">
        <f aca="false">C80*E80/12+D80*F80/12</f>
        <v>0</v>
      </c>
      <c r="H80" s="425" t="n">
        <f aca="false">H37*(1+$C$4)</f>
        <v>0</v>
      </c>
      <c r="I80" s="426" t="n">
        <f aca="false">I37</f>
        <v>0</v>
      </c>
      <c r="J80" s="426" t="n">
        <f aca="false">J37</f>
        <v>0.702</v>
      </c>
      <c r="K80" s="426" t="n">
        <f aca="false">K37</f>
        <v>0.531</v>
      </c>
      <c r="L80" s="386" t="n">
        <f aca="false">(C80*($H80+($H80*$I80)+($H80*$J80)+($H80*$I80*$K80))*E80/12)</f>
        <v>0</v>
      </c>
      <c r="M80" s="387" t="n">
        <f aca="false">(D80*($H80+($H80*$I80)+($H80*$J80)+($H80*$I80*$K80))*F80/12)</f>
        <v>0</v>
      </c>
    </row>
    <row r="81" customFormat="false" ht="12.75" hidden="false" customHeight="false" outlineLevel="0" collapsed="false">
      <c r="A81" s="423"/>
      <c r="B81" s="192" t="str">
        <f aca="false">B38</f>
        <v>Maintenance Planner</v>
      </c>
      <c r="C81" s="424" t="n">
        <f aca="false">C38</f>
        <v>0</v>
      </c>
      <c r="D81" s="424" t="n">
        <f aca="false">D38</f>
        <v>0</v>
      </c>
      <c r="E81" s="424" t="n">
        <f aca="false">E38</f>
        <v>0</v>
      </c>
      <c r="F81" s="424" t="n">
        <f aca="false">F38</f>
        <v>0</v>
      </c>
      <c r="G81" s="424" t="n">
        <f aca="false">C81*E81/12+D81*F81/12</f>
        <v>0</v>
      </c>
      <c r="H81" s="425" t="n">
        <f aca="false">H38*(1+$C$4)</f>
        <v>0</v>
      </c>
      <c r="I81" s="426" t="n">
        <f aca="false">I38</f>
        <v>0.15</v>
      </c>
      <c r="J81" s="426" t="n">
        <f aca="false">J38</f>
        <v>0.702</v>
      </c>
      <c r="K81" s="426" t="n">
        <f aca="false">K38</f>
        <v>0.531</v>
      </c>
      <c r="L81" s="386" t="n">
        <f aca="false">(C81*($H81+($H81*$I81)+($H81*$J81)+($H81*$I81*$K81))*E81/12)</f>
        <v>0</v>
      </c>
      <c r="M81" s="387" t="n">
        <f aca="false">(D81*($H81+($H81*$I81)+($H81*$J81)+($H81*$I81*$K81))*F81/12)</f>
        <v>0</v>
      </c>
    </row>
    <row r="82" customFormat="false" ht="12.75" hidden="false" customHeight="false" outlineLevel="0" collapsed="false">
      <c r="A82" s="423"/>
      <c r="B82" s="192" t="str">
        <f aca="false">B39</f>
        <v>Mechanic</v>
      </c>
      <c r="C82" s="424" t="n">
        <f aca="false">C39</f>
        <v>0</v>
      </c>
      <c r="D82" s="424" t="n">
        <f aca="false">D39</f>
        <v>1</v>
      </c>
      <c r="E82" s="424" t="n">
        <f aca="false">E39</f>
        <v>0</v>
      </c>
      <c r="F82" s="424" t="n">
        <f aca="false">F39</f>
        <v>12</v>
      </c>
      <c r="G82" s="424" t="n">
        <f aca="false">C82*E82/12+D82*F82/12</f>
        <v>1</v>
      </c>
      <c r="H82" s="425" t="n">
        <f aca="false">H39*(1+$C$4)</f>
        <v>38000</v>
      </c>
      <c r="I82" s="426" t="n">
        <f aca="false">I39</f>
        <v>0.15</v>
      </c>
      <c r="J82" s="426" t="n">
        <f aca="false">J39</f>
        <v>0.702</v>
      </c>
      <c r="K82" s="426" t="n">
        <f aca="false">K39</f>
        <v>0.531</v>
      </c>
      <c r="L82" s="386" t="n">
        <f aca="false">(C82*($H82+($H82*$I82)+($H82*$J82)+($H82*$I82*$K82))*E82/12)</f>
        <v>0</v>
      </c>
      <c r="M82" s="387" t="n">
        <f aca="false">(D82*($H82+($H82*$I82)+($H82*$J82)+($H82*$I82*$K82))*F82/12)</f>
        <v>73402.7</v>
      </c>
    </row>
    <row r="83" customFormat="false" ht="12.75" hidden="false" customHeight="false" outlineLevel="0" collapsed="false">
      <c r="A83" s="423"/>
      <c r="B83" s="192" t="str">
        <f aca="false">B40</f>
        <v>I&amp;C Engineer</v>
      </c>
      <c r="C83" s="424" t="n">
        <f aca="false">C40</f>
        <v>0</v>
      </c>
      <c r="D83" s="424" t="n">
        <f aca="false">D40</f>
        <v>0</v>
      </c>
      <c r="E83" s="424" t="n">
        <f aca="false">E40</f>
        <v>0</v>
      </c>
      <c r="F83" s="424" t="n">
        <f aca="false">F40</f>
        <v>0</v>
      </c>
      <c r="G83" s="424" t="n">
        <f aca="false">C83*E83/12+D83*F83/12</f>
        <v>0</v>
      </c>
      <c r="H83" s="425" t="n">
        <f aca="false">H40*(1+$C$4)</f>
        <v>0</v>
      </c>
      <c r="I83" s="426" t="n">
        <f aca="false">I40</f>
        <v>0.15</v>
      </c>
      <c r="J83" s="426" t="n">
        <f aca="false">J40</f>
        <v>0.702</v>
      </c>
      <c r="K83" s="426" t="n">
        <f aca="false">K40</f>
        <v>0.531</v>
      </c>
      <c r="L83" s="386" t="n">
        <f aca="false">(C83*($H83+($H83*$I83)+($H83*$J83)+($H83*$I83*$K83))*E83/12)</f>
        <v>0</v>
      </c>
      <c r="M83" s="387" t="n">
        <f aca="false">(D83*($H83+($H83*$I83)+($H83*$J83)+($H83*$I83*$K83))*F83/12)</f>
        <v>0</v>
      </c>
    </row>
    <row r="84" customFormat="false" ht="12.75" hidden="false" customHeight="false" outlineLevel="0" collapsed="false">
      <c r="A84" s="423"/>
      <c r="B84" s="192" t="str">
        <f aca="false">B41</f>
        <v>I&amp;C Technician</v>
      </c>
      <c r="C84" s="424" t="n">
        <f aca="false">C41</f>
        <v>0</v>
      </c>
      <c r="D84" s="424" t="n">
        <f aca="false">D41</f>
        <v>1</v>
      </c>
      <c r="E84" s="424" t="n">
        <f aca="false">E41</f>
        <v>0</v>
      </c>
      <c r="F84" s="424" t="n">
        <f aca="false">F41</f>
        <v>12</v>
      </c>
      <c r="G84" s="424" t="n">
        <f aca="false">C84*E84/12+D84*F84/12</f>
        <v>1</v>
      </c>
      <c r="H84" s="425" t="n">
        <f aca="false">H41*(1+$C$4)</f>
        <v>55000</v>
      </c>
      <c r="I84" s="426" t="n">
        <f aca="false">I41</f>
        <v>0.15</v>
      </c>
      <c r="J84" s="426" t="n">
        <f aca="false">J41</f>
        <v>0.702</v>
      </c>
      <c r="K84" s="426" t="n">
        <f aca="false">K41</f>
        <v>0.531</v>
      </c>
      <c r="L84" s="386" t="n">
        <f aca="false">(C84*($H84+($H84*$I84)+($H84*$J84)+($H84*$I84*$K84))*E84/12)</f>
        <v>0</v>
      </c>
      <c r="M84" s="387" t="n">
        <f aca="false">(D84*($H84+($H84*$I84)+($H84*$J84)+($H84*$I84*$K84))*F84/12)</f>
        <v>106240.75</v>
      </c>
    </row>
    <row r="85" customFormat="false" ht="12.75" hidden="false" customHeight="false" outlineLevel="0" collapsed="false">
      <c r="A85" s="423"/>
      <c r="B85" s="192" t="str">
        <f aca="false">B42</f>
        <v>Electrical Technician</v>
      </c>
      <c r="C85" s="424" t="n">
        <f aca="false">C42</f>
        <v>0</v>
      </c>
      <c r="D85" s="424" t="n">
        <f aca="false">D42</f>
        <v>1</v>
      </c>
      <c r="E85" s="424" t="n">
        <f aca="false">E42</f>
        <v>0</v>
      </c>
      <c r="F85" s="424" t="n">
        <f aca="false">F42</f>
        <v>12</v>
      </c>
      <c r="G85" s="424" t="n">
        <f aca="false">C85*E85/12+D85*F85/12</f>
        <v>1</v>
      </c>
      <c r="H85" s="425" t="n">
        <f aca="false">H42*(1+$C$4)</f>
        <v>45000</v>
      </c>
      <c r="I85" s="426" t="n">
        <f aca="false">I42</f>
        <v>0.15</v>
      </c>
      <c r="J85" s="426" t="n">
        <f aca="false">J42</f>
        <v>0.702</v>
      </c>
      <c r="K85" s="426" t="n">
        <f aca="false">K42</f>
        <v>0.531</v>
      </c>
      <c r="L85" s="386" t="n">
        <f aca="false">(C85*($H85+($H85*$I85)+($H85*$J85)+($H85*$I85*$K85))*E85/12)</f>
        <v>0</v>
      </c>
      <c r="M85" s="387" t="n">
        <f aca="false">(D85*($H85+($H85*$I85)+($H85*$J85)+($H85*$I85*$K85))*F85/12)</f>
        <v>86924.25</v>
      </c>
    </row>
    <row r="86" customFormat="false" ht="12.75" hidden="false" customHeight="false" outlineLevel="0" collapsed="false">
      <c r="A86" s="423"/>
      <c r="B86" s="192" t="str">
        <f aca="false">B43</f>
        <v>Other</v>
      </c>
      <c r="C86" s="424" t="n">
        <f aca="false">C43</f>
        <v>0</v>
      </c>
      <c r="D86" s="424" t="n">
        <f aca="false">D43</f>
        <v>0</v>
      </c>
      <c r="E86" s="424" t="n">
        <f aca="false">E43</f>
        <v>0</v>
      </c>
      <c r="F86" s="424" t="n">
        <f aca="false">F43</f>
        <v>0</v>
      </c>
      <c r="G86" s="424" t="n">
        <f aca="false">C86*E86/12+D86*F86/12</f>
        <v>0</v>
      </c>
      <c r="H86" s="425" t="n">
        <f aca="false">H43*(1+$C$4)</f>
        <v>0</v>
      </c>
      <c r="I86" s="426" t="n">
        <f aca="false">I43</f>
        <v>0.15</v>
      </c>
      <c r="J86" s="426" t="n">
        <f aca="false">J43</f>
        <v>0.702</v>
      </c>
      <c r="K86" s="426" t="n">
        <f aca="false">K43</f>
        <v>0.531</v>
      </c>
      <c r="L86" s="386" t="n">
        <f aca="false">(C86*($H86+($H86*$I86)+($H86*$J86)+($H86*$I86*$K86))*E86/12)</f>
        <v>0</v>
      </c>
      <c r="M86" s="387" t="n">
        <f aca="false">(D86*($H86+($H86*$I86)+($H86*$J86)+($H86*$I86*$K86))*F86/12)</f>
        <v>0</v>
      </c>
    </row>
    <row r="87" customFormat="false" ht="12.75" hidden="false" customHeight="false" outlineLevel="0" collapsed="false">
      <c r="A87" s="423"/>
      <c r="B87" s="192" t="str">
        <f aca="false">B44</f>
        <v>Other</v>
      </c>
      <c r="C87" s="424" t="n">
        <f aca="false">C44</f>
        <v>0</v>
      </c>
      <c r="D87" s="424" t="n">
        <f aca="false">D44</f>
        <v>0</v>
      </c>
      <c r="E87" s="424" t="n">
        <f aca="false">E44</f>
        <v>0</v>
      </c>
      <c r="F87" s="424" t="n">
        <f aca="false">F44</f>
        <v>0</v>
      </c>
      <c r="G87" s="424" t="n">
        <f aca="false">C87*E87/12+D87*F87/12</f>
        <v>0</v>
      </c>
      <c r="H87" s="425" t="n">
        <f aca="false">H44*(1+$C$4)</f>
        <v>0</v>
      </c>
      <c r="I87" s="426" t="n">
        <f aca="false">I44</f>
        <v>0.15</v>
      </c>
      <c r="J87" s="426" t="n">
        <f aca="false">J44</f>
        <v>0.702</v>
      </c>
      <c r="K87" s="426" t="n">
        <f aca="false">K44</f>
        <v>0.531</v>
      </c>
      <c r="L87" s="386" t="n">
        <f aca="false">(C87*($H87+($H87*$I87)+($H87*$J87)+($H87*$I87*$K87))*E87/12)</f>
        <v>0</v>
      </c>
      <c r="M87" s="387" t="n">
        <f aca="false">(D87*($H87+($H87*$I87)+($H87*$J87)+($H87*$I87*$K87))*F87/12)</f>
        <v>0</v>
      </c>
    </row>
    <row r="88" customFormat="false" ht="12.75" hidden="false" customHeight="false" outlineLevel="0" collapsed="false">
      <c r="A88" s="423"/>
      <c r="B88" s="192" t="str">
        <f aca="false">B45</f>
        <v>Other</v>
      </c>
      <c r="C88" s="424" t="n">
        <f aca="false">C45</f>
        <v>0</v>
      </c>
      <c r="D88" s="424" t="n">
        <f aca="false">D45</f>
        <v>0</v>
      </c>
      <c r="E88" s="424" t="n">
        <f aca="false">E45</f>
        <v>0</v>
      </c>
      <c r="F88" s="424" t="n">
        <f aca="false">F45</f>
        <v>0</v>
      </c>
      <c r="G88" s="424" t="n">
        <f aca="false">C88*E88/12+D88*F88/12</f>
        <v>0</v>
      </c>
      <c r="H88" s="425" t="n">
        <f aca="false">H45*(1+$C$4)</f>
        <v>0</v>
      </c>
      <c r="I88" s="426" t="n">
        <f aca="false">I45</f>
        <v>0.15</v>
      </c>
      <c r="J88" s="426" t="n">
        <f aca="false">J45</f>
        <v>0.702</v>
      </c>
      <c r="K88" s="426" t="n">
        <f aca="false">K45</f>
        <v>0.531</v>
      </c>
      <c r="L88" s="386" t="n">
        <f aca="false">(C88*($H88+($H88*$I88)+($H88*$J88)+($H88*$I88*$K88))*E88/12)</f>
        <v>0</v>
      </c>
      <c r="M88" s="387" t="n">
        <f aca="false">(D88*($H88+($H88*$I88)+($H88*$J88)+($H88*$I88*$K88))*F88/12)</f>
        <v>0</v>
      </c>
    </row>
    <row r="89" customFormat="false" ht="12.75" hidden="false" customHeight="false" outlineLevel="0" collapsed="false">
      <c r="A89" s="428"/>
      <c r="B89" s="429" t="str">
        <f aca="false">B46</f>
        <v>Other</v>
      </c>
      <c r="C89" s="430" t="n">
        <f aca="false">C46</f>
        <v>0</v>
      </c>
      <c r="D89" s="430" t="n">
        <f aca="false">D46</f>
        <v>0</v>
      </c>
      <c r="E89" s="430" t="n">
        <f aca="false">E46</f>
        <v>0</v>
      </c>
      <c r="F89" s="430" t="n">
        <f aca="false">F46</f>
        <v>0</v>
      </c>
      <c r="G89" s="430" t="n">
        <f aca="false">C89*E89/12+D89*F89/12</f>
        <v>0</v>
      </c>
      <c r="H89" s="431" t="n">
        <f aca="false">H46*(1+$C$4)</f>
        <v>0</v>
      </c>
      <c r="I89" s="432" t="n">
        <f aca="false">I46</f>
        <v>0.15</v>
      </c>
      <c r="J89" s="432" t="n">
        <f aca="false">J46</f>
        <v>0.702</v>
      </c>
      <c r="K89" s="433" t="n">
        <f aca="false">K46</f>
        <v>0.531</v>
      </c>
      <c r="L89" s="405" t="n">
        <f aca="false">(C89*($H89+($H89*$I89)+($H89*$J89)+($H89*$I89*$K89))*E89/12)</f>
        <v>0</v>
      </c>
      <c r="M89" s="406" t="n">
        <f aca="false">(D89*($H89+($H89*$I89)+($H89*$J89)+($H89*$I89*$K89))*F89/12)</f>
        <v>0</v>
      </c>
    </row>
    <row r="90" customFormat="false" ht="15.75" hidden="false" customHeight="false" outlineLevel="0" collapsed="false">
      <c r="A90" s="407" t="s">
        <v>914</v>
      </c>
      <c r="B90" s="408"/>
      <c r="C90" s="409" t="n">
        <f aca="false">SUM(C53:C89)</f>
        <v>0</v>
      </c>
      <c r="D90" s="409" t="n">
        <f aca="false">SUM(D53:D89)</f>
        <v>15</v>
      </c>
      <c r="E90" s="409"/>
      <c r="F90" s="410"/>
      <c r="G90" s="411" t="n">
        <f aca="false">SUM(G53:G89)</f>
        <v>15</v>
      </c>
      <c r="H90" s="434"/>
      <c r="I90" s="434"/>
      <c r="J90" s="434"/>
      <c r="K90" s="434"/>
      <c r="L90" s="413" t="n">
        <f aca="false">SUM(L53:L89)</f>
        <v>0</v>
      </c>
      <c r="M90" s="414" t="n">
        <f aca="false">SUM(M53:M89)</f>
        <v>1451918.666</v>
      </c>
    </row>
    <row r="91" customFormat="false" ht="27.75" hidden="false" customHeight="true" outlineLevel="0" collapsed="false">
      <c r="A91" s="417"/>
      <c r="B91" s="417"/>
      <c r="C91" s="418"/>
      <c r="D91" s="418"/>
      <c r="E91" s="418"/>
      <c r="F91" s="418"/>
      <c r="G91" s="418"/>
      <c r="H91" s="419"/>
      <c r="I91" s="420" t="s">
        <v>916</v>
      </c>
      <c r="J91" s="421"/>
      <c r="K91" s="421"/>
      <c r="L91" s="435"/>
      <c r="M91" s="436" t="n">
        <f aca="false">L90+M90</f>
        <v>1451918.666</v>
      </c>
      <c r="N91" s="415"/>
      <c r="O91" s="415"/>
      <c r="P91" s="415"/>
      <c r="Q91" s="416"/>
      <c r="R91" s="415"/>
    </row>
    <row r="92" customFormat="false" ht="55.5" hidden="false" customHeight="true" outlineLevel="0" collapsed="false">
      <c r="A92" s="20"/>
      <c r="B92" s="20"/>
      <c r="C92" s="20"/>
      <c r="D92" s="20"/>
      <c r="E92" s="20"/>
      <c r="F92" s="20"/>
      <c r="G92" s="20"/>
      <c r="H92" s="437"/>
      <c r="I92" s="20"/>
      <c r="J92" s="20"/>
      <c r="K92" s="20"/>
    </row>
    <row r="93" customFormat="false" ht="58.5" hidden="false" customHeight="true" outlineLevel="0" collapsed="false">
      <c r="A93" s="374"/>
      <c r="B93" s="375" t="s">
        <v>158</v>
      </c>
      <c r="C93" s="376" t="str">
        <f aca="false">C7</f>
        <v>No. of Expats</v>
      </c>
      <c r="D93" s="376" t="str">
        <f aca="false">D7</f>
        <v>No. of Locals</v>
      </c>
      <c r="E93" s="376" t="str">
        <f aca="false">E7</f>
        <v>Months on Site per Year (Expat)</v>
      </c>
      <c r="F93" s="376" t="str">
        <f aca="false">F7</f>
        <v>Months on Site per Year (Local)</v>
      </c>
      <c r="G93" s="376" t="str">
        <f aca="false">G7</f>
        <v>Total Employees per Year</v>
      </c>
      <c r="H93" s="376" t="str">
        <f aca="false">H7</f>
        <v>Annual Base Salary per Employee</v>
      </c>
      <c r="I93" s="376" t="str">
        <f aca="false">I7</f>
        <v>Annual Overtime %</v>
      </c>
      <c r="J93" s="376" t="str">
        <f aca="false">J7</f>
        <v>Benefits % on Base</v>
      </c>
      <c r="K93" s="376" t="str">
        <f aca="false">K7</f>
        <v>Benefits % on Overtime</v>
      </c>
      <c r="L93" s="376" t="str">
        <f aca="false">L7</f>
        <v>Total Expat Salary</v>
      </c>
      <c r="M93" s="376" t="str">
        <f aca="false">M7</f>
        <v>Total Local Salary </v>
      </c>
    </row>
    <row r="94" customFormat="false" ht="12.75" hidden="false" customHeight="false" outlineLevel="0" collapsed="false">
      <c r="A94" s="383"/>
      <c r="B94" s="155"/>
      <c r="C94" s="384"/>
      <c r="D94" s="384"/>
      <c r="E94" s="384"/>
      <c r="F94" s="384"/>
      <c r="G94" s="384"/>
      <c r="H94" s="385"/>
      <c r="I94" s="384"/>
      <c r="J94" s="384"/>
      <c r="K94" s="384"/>
      <c r="L94" s="386"/>
      <c r="M94" s="387"/>
    </row>
    <row r="95" customFormat="false" ht="12.75" hidden="false" customHeight="false" outlineLevel="0" collapsed="false">
      <c r="A95" s="390" t="s">
        <v>237</v>
      </c>
      <c r="B95" s="155"/>
      <c r="C95" s="384"/>
      <c r="D95" s="384"/>
      <c r="E95" s="384"/>
      <c r="F95" s="384"/>
      <c r="G95" s="384"/>
      <c r="H95" s="385"/>
      <c r="I95" s="384"/>
      <c r="J95" s="384"/>
      <c r="K95" s="384"/>
      <c r="L95" s="386"/>
      <c r="M95" s="387"/>
    </row>
    <row r="96" customFormat="false" ht="12.75" hidden="false" customHeight="false" outlineLevel="0" collapsed="false">
      <c r="A96" s="423"/>
      <c r="B96" s="192" t="str">
        <f aca="false">B53</f>
        <v>Plant Manager</v>
      </c>
      <c r="C96" s="424" t="n">
        <f aca="false">C53</f>
        <v>0</v>
      </c>
      <c r="D96" s="424" t="n">
        <f aca="false">D53</f>
        <v>1</v>
      </c>
      <c r="E96" s="424" t="n">
        <f aca="false">E53</f>
        <v>0</v>
      </c>
      <c r="F96" s="424" t="n">
        <f aca="false">F53</f>
        <v>12</v>
      </c>
      <c r="G96" s="424" t="n">
        <f aca="false">C96*E96/12+D96*F96/12</f>
        <v>1</v>
      </c>
      <c r="H96" s="425" t="n">
        <f aca="false">H53*(1+$C$4)</f>
        <v>87000</v>
      </c>
      <c r="I96" s="426" t="n">
        <f aca="false">I53</f>
        <v>0</v>
      </c>
      <c r="J96" s="426" t="n">
        <f aca="false">J53</f>
        <v>0.702</v>
      </c>
      <c r="K96" s="426" t="n">
        <f aca="false">K53</f>
        <v>0.531</v>
      </c>
      <c r="L96" s="386" t="n">
        <f aca="false">(C96*($H96+($H96*$I96)+($H96*$J96)+($H96*$I96*$K96))*E96/12)</f>
        <v>0</v>
      </c>
      <c r="M96" s="387" t="n">
        <f aca="false">(D96*($H96+($H96*$I96)+($H96*$J96)+($H96*$I96*$K96))*F96/12)</f>
        <v>148074</v>
      </c>
    </row>
    <row r="97" customFormat="false" ht="12.75" hidden="false" customHeight="false" outlineLevel="0" collapsed="false">
      <c r="A97" s="423"/>
      <c r="B97" s="192" t="str">
        <f aca="false">B54</f>
        <v>Assistant Plant Manager</v>
      </c>
      <c r="C97" s="424" t="n">
        <f aca="false">C54</f>
        <v>0</v>
      </c>
      <c r="D97" s="424" t="n">
        <f aca="false">D54</f>
        <v>0</v>
      </c>
      <c r="E97" s="424" t="n">
        <f aca="false">E54</f>
        <v>0</v>
      </c>
      <c r="F97" s="424" t="n">
        <f aca="false">F54</f>
        <v>0</v>
      </c>
      <c r="G97" s="424" t="n">
        <f aca="false">C97*E97/12+D97*F97/12</f>
        <v>0</v>
      </c>
      <c r="H97" s="425" t="n">
        <f aca="false">H54*(1+$C$4)</f>
        <v>0</v>
      </c>
      <c r="I97" s="426" t="n">
        <f aca="false">I54</f>
        <v>0</v>
      </c>
      <c r="J97" s="426" t="n">
        <f aca="false">J54</f>
        <v>0.702</v>
      </c>
      <c r="K97" s="426" t="n">
        <f aca="false">K54</f>
        <v>0.531</v>
      </c>
      <c r="L97" s="386" t="n">
        <f aca="false">(C97*($H97+($H97*$I97)+($H97*$J97)+($H97*$I97*$K97))*E97/12)</f>
        <v>0</v>
      </c>
      <c r="M97" s="387" t="n">
        <f aca="false">(D97*($H97+($H97*$I97)+($H97*$J97)+($H97*$I97*$K97))*F97/12)</f>
        <v>0</v>
      </c>
    </row>
    <row r="98" customFormat="false" ht="12.75" hidden="false" customHeight="false" outlineLevel="0" collapsed="false">
      <c r="A98" s="423"/>
      <c r="B98" s="192" t="str">
        <f aca="false">B55</f>
        <v>Plant Engineer</v>
      </c>
      <c r="C98" s="424" t="n">
        <f aca="false">C55</f>
        <v>0</v>
      </c>
      <c r="D98" s="424" t="n">
        <f aca="false">D55</f>
        <v>0</v>
      </c>
      <c r="E98" s="424" t="n">
        <f aca="false">E55</f>
        <v>0</v>
      </c>
      <c r="F98" s="424" t="n">
        <f aca="false">F55</f>
        <v>0</v>
      </c>
      <c r="G98" s="424" t="n">
        <f aca="false">C98*E98/12+D98*F98/12</f>
        <v>0</v>
      </c>
      <c r="H98" s="425" t="n">
        <f aca="false">H55*(1+$C$4)</f>
        <v>0</v>
      </c>
      <c r="I98" s="426" t="n">
        <f aca="false">I55</f>
        <v>0</v>
      </c>
      <c r="J98" s="426" t="n">
        <f aca="false">J55</f>
        <v>0.702</v>
      </c>
      <c r="K98" s="426" t="n">
        <f aca="false">K55</f>
        <v>0.531</v>
      </c>
      <c r="L98" s="386" t="n">
        <f aca="false">(C98*($H98+($H98*$I98)+($H98*$J98)+($H98*$I98*$K98))*E98/12)</f>
        <v>0</v>
      </c>
      <c r="M98" s="387" t="n">
        <f aca="false">(D98*($H98+($H98*$I98)+($H98*$J98)+($H98*$I98*$K98))*F98/12)</f>
        <v>0</v>
      </c>
    </row>
    <row r="99" customFormat="false" ht="12.75" hidden="false" customHeight="false" outlineLevel="0" collapsed="false">
      <c r="A99" s="423"/>
      <c r="B99" s="192" t="str">
        <f aca="false">B56</f>
        <v>Administration Manager</v>
      </c>
      <c r="C99" s="424" t="n">
        <f aca="false">C56</f>
        <v>0</v>
      </c>
      <c r="D99" s="424" t="n">
        <f aca="false">D56</f>
        <v>0</v>
      </c>
      <c r="E99" s="424" t="n">
        <f aca="false">E56</f>
        <v>0</v>
      </c>
      <c r="F99" s="424" t="n">
        <f aca="false">F56</f>
        <v>0</v>
      </c>
      <c r="G99" s="424" t="n">
        <f aca="false">C99*E99/12+D99*F99/12</f>
        <v>0</v>
      </c>
      <c r="H99" s="425" t="n">
        <f aca="false">H56*(1+$C$4)</f>
        <v>0</v>
      </c>
      <c r="I99" s="426" t="n">
        <f aca="false">I56</f>
        <v>0</v>
      </c>
      <c r="J99" s="426" t="n">
        <f aca="false">J56</f>
        <v>0.702</v>
      </c>
      <c r="K99" s="426" t="n">
        <f aca="false">K56</f>
        <v>0.531</v>
      </c>
      <c r="L99" s="386" t="n">
        <f aca="false">(C99*($H99+($H99*$I99)+($H99*$J99)+($H99*$I99*$K99))*E99/12)</f>
        <v>0</v>
      </c>
      <c r="M99" s="387" t="n">
        <f aca="false">(D99*($H99+($H99*$I99)+($H99*$J99)+($H99*$I99*$K99))*F99/12)</f>
        <v>0</v>
      </c>
    </row>
    <row r="100" customFormat="false" ht="12.75" hidden="false" customHeight="false" outlineLevel="0" collapsed="false">
      <c r="A100" s="423"/>
      <c r="B100" s="192" t="str">
        <f aca="false">B57</f>
        <v>Controller</v>
      </c>
      <c r="C100" s="424" t="n">
        <f aca="false">C57</f>
        <v>0</v>
      </c>
      <c r="D100" s="424" t="n">
        <f aca="false">D57</f>
        <v>0</v>
      </c>
      <c r="E100" s="424" t="n">
        <f aca="false">E57</f>
        <v>0</v>
      </c>
      <c r="F100" s="424" t="n">
        <f aca="false">F57</f>
        <v>0</v>
      </c>
      <c r="G100" s="424" t="n">
        <f aca="false">C100*E100/12+D100*F100/12</f>
        <v>0</v>
      </c>
      <c r="H100" s="425" t="n">
        <f aca="false">H57*(1+$C$4)</f>
        <v>0</v>
      </c>
      <c r="I100" s="426" t="n">
        <f aca="false">I57</f>
        <v>0</v>
      </c>
      <c r="J100" s="426" t="n">
        <f aca="false">J57</f>
        <v>0.702</v>
      </c>
      <c r="K100" s="426" t="n">
        <f aca="false">K57</f>
        <v>0.531</v>
      </c>
      <c r="L100" s="386" t="n">
        <f aca="false">(C100*($H100+($H100*$I100)+($H100*$J100)+($H100*$I100*$K100))*E100/12)</f>
        <v>0</v>
      </c>
      <c r="M100" s="387" t="n">
        <f aca="false">(D100*($H100+($H100*$I100)+($H100*$J100)+($H100*$I100*$K100))*F100/12)</f>
        <v>0</v>
      </c>
    </row>
    <row r="101" customFormat="false" ht="12.75" hidden="false" customHeight="false" outlineLevel="0" collapsed="false">
      <c r="A101" s="423"/>
      <c r="B101" s="192" t="str">
        <f aca="false">B58</f>
        <v>Accountant</v>
      </c>
      <c r="C101" s="424" t="n">
        <f aca="false">C58</f>
        <v>0</v>
      </c>
      <c r="D101" s="424" t="n">
        <f aca="false">D58</f>
        <v>0</v>
      </c>
      <c r="E101" s="424" t="n">
        <f aca="false">E58</f>
        <v>0</v>
      </c>
      <c r="F101" s="424" t="n">
        <f aca="false">F58</f>
        <v>0</v>
      </c>
      <c r="G101" s="424" t="n">
        <f aca="false">C101*E101/12+D101*F101/12</f>
        <v>0</v>
      </c>
      <c r="H101" s="425" t="n">
        <f aca="false">H58*(1+$C$4)</f>
        <v>0</v>
      </c>
      <c r="I101" s="426" t="n">
        <f aca="false">I58</f>
        <v>0.1</v>
      </c>
      <c r="J101" s="426" t="n">
        <f aca="false">J58</f>
        <v>0.702</v>
      </c>
      <c r="K101" s="426" t="n">
        <f aca="false">K58</f>
        <v>0.531</v>
      </c>
      <c r="L101" s="386" t="n">
        <f aca="false">(C101*($H101+($H101*$I101)+($H101*$J101)+($H101*$I101*$K101))*E101/12)</f>
        <v>0</v>
      </c>
      <c r="M101" s="387" t="n">
        <f aca="false">(D101*($H101+($H101*$I101)+($H101*$J101)+($H101*$I101*$K101))*F101/12)</f>
        <v>0</v>
      </c>
    </row>
    <row r="102" customFormat="false" ht="12.75" hidden="false" customHeight="false" outlineLevel="0" collapsed="false">
      <c r="A102" s="423"/>
      <c r="B102" s="192" t="str">
        <f aca="false">B59</f>
        <v>Administrative Assistant</v>
      </c>
      <c r="C102" s="424" t="n">
        <f aca="false">C59</f>
        <v>0</v>
      </c>
      <c r="D102" s="424" t="n">
        <f aca="false">D59</f>
        <v>1</v>
      </c>
      <c r="E102" s="424" t="n">
        <f aca="false">E59</f>
        <v>0</v>
      </c>
      <c r="F102" s="424" t="n">
        <f aca="false">F59</f>
        <v>12</v>
      </c>
      <c r="G102" s="424" t="n">
        <f aca="false">C102*E102/12+D102*F102/12</f>
        <v>1</v>
      </c>
      <c r="H102" s="425" t="n">
        <f aca="false">H59*(1+$C$4)</f>
        <v>27000</v>
      </c>
      <c r="I102" s="426" t="n">
        <f aca="false">I59</f>
        <v>0.15</v>
      </c>
      <c r="J102" s="426" t="n">
        <f aca="false">J59</f>
        <v>0.702</v>
      </c>
      <c r="K102" s="426" t="n">
        <f aca="false">K59</f>
        <v>0.531</v>
      </c>
      <c r="L102" s="386" t="n">
        <f aca="false">(C102*($H102+($H102*$I102)+($H102*$J102)+($H102*$I102*$K102))*E102/12)</f>
        <v>0</v>
      </c>
      <c r="M102" s="387" t="n">
        <f aca="false">(D102*($H102+($H102*$I102)+($H102*$J102)+($H102*$I102*$K102))*F102/12)</f>
        <v>52154.55</v>
      </c>
    </row>
    <row r="103" customFormat="false" ht="12.75" hidden="false" customHeight="false" outlineLevel="0" collapsed="false">
      <c r="A103" s="423"/>
      <c r="B103" s="192" t="str">
        <f aca="false">B60</f>
        <v>Warehouse Supervisor</v>
      </c>
      <c r="C103" s="424" t="n">
        <f aca="false">C60</f>
        <v>0</v>
      </c>
      <c r="D103" s="424" t="n">
        <f aca="false">D60</f>
        <v>0</v>
      </c>
      <c r="E103" s="424" t="n">
        <f aca="false">E60</f>
        <v>0</v>
      </c>
      <c r="F103" s="424" t="n">
        <f aca="false">F60</f>
        <v>0</v>
      </c>
      <c r="G103" s="424" t="n">
        <f aca="false">C103*E103/12+D103*F103/12</f>
        <v>0</v>
      </c>
      <c r="H103" s="425" t="n">
        <f aca="false">H60*(1+$C$4)</f>
        <v>0</v>
      </c>
      <c r="I103" s="426" t="n">
        <f aca="false">I60</f>
        <v>0</v>
      </c>
      <c r="J103" s="426" t="n">
        <f aca="false">J60</f>
        <v>0.702</v>
      </c>
      <c r="K103" s="426" t="n">
        <f aca="false">K60</f>
        <v>0.531</v>
      </c>
      <c r="L103" s="386" t="n">
        <f aca="false">(C103*($H103+($H103*$I103)+($H103*$J103)+($H103*$I103*$K103))*E103/12)</f>
        <v>0</v>
      </c>
      <c r="M103" s="387" t="n">
        <f aca="false">(D103*($H103+($H103*$I103)+($H103*$J103)+($H103*$I103*$K103))*F103/12)</f>
        <v>0</v>
      </c>
    </row>
    <row r="104" customFormat="false" ht="12.75" hidden="false" customHeight="false" outlineLevel="0" collapsed="false">
      <c r="A104" s="423"/>
      <c r="B104" s="192" t="str">
        <f aca="false">B61</f>
        <v>Other</v>
      </c>
      <c r="C104" s="424" t="n">
        <f aca="false">C61</f>
        <v>0</v>
      </c>
      <c r="D104" s="424" t="n">
        <f aca="false">D61</f>
        <v>0</v>
      </c>
      <c r="E104" s="424" t="n">
        <f aca="false">E61</f>
        <v>0</v>
      </c>
      <c r="F104" s="424" t="n">
        <f aca="false">F61</f>
        <v>0</v>
      </c>
      <c r="G104" s="424" t="n">
        <f aca="false">C104*E104/12+D104*F104/12</f>
        <v>0</v>
      </c>
      <c r="H104" s="425" t="n">
        <f aca="false">H61*(1+$C$4)</f>
        <v>0</v>
      </c>
      <c r="I104" s="426" t="n">
        <f aca="false">I61</f>
        <v>0</v>
      </c>
      <c r="J104" s="426" t="n">
        <f aca="false">J61</f>
        <v>0.702</v>
      </c>
      <c r="K104" s="426" t="n">
        <f aca="false">K61</f>
        <v>0.531</v>
      </c>
      <c r="L104" s="386" t="n">
        <f aca="false">(C104*($H104+($H104*$I104)+($H104*$J104)+($H104*$I104*$K104))*E104/12)</f>
        <v>0</v>
      </c>
      <c r="M104" s="387" t="n">
        <f aca="false">(D104*($H104+($H104*$I104)+($H104*$J104)+($H104*$I104*$K104))*F104/12)</f>
        <v>0</v>
      </c>
    </row>
    <row r="105" customFormat="false" ht="12.75" hidden="false" customHeight="false" outlineLevel="0" collapsed="false">
      <c r="A105" s="423"/>
      <c r="B105" s="192" t="str">
        <f aca="false">B62</f>
        <v>Other</v>
      </c>
      <c r="C105" s="424" t="n">
        <f aca="false">C62</f>
        <v>0</v>
      </c>
      <c r="D105" s="424" t="n">
        <f aca="false">D62</f>
        <v>0</v>
      </c>
      <c r="E105" s="424" t="n">
        <f aca="false">E62</f>
        <v>0</v>
      </c>
      <c r="F105" s="424" t="n">
        <f aca="false">F62</f>
        <v>0</v>
      </c>
      <c r="G105" s="424" t="n">
        <f aca="false">C105*E105/12+D105*F105/12</f>
        <v>0</v>
      </c>
      <c r="H105" s="425" t="n">
        <f aca="false">H62*(1+$C$4)</f>
        <v>0</v>
      </c>
      <c r="I105" s="426" t="n">
        <f aca="false">I62</f>
        <v>0</v>
      </c>
      <c r="J105" s="426" t="n">
        <f aca="false">J62</f>
        <v>0.702</v>
      </c>
      <c r="K105" s="426" t="n">
        <f aca="false">K62</f>
        <v>0.531</v>
      </c>
      <c r="L105" s="386" t="n">
        <f aca="false">(C105*($H105+($H105*$I105)+($H105*$J105)+($H105*$I105*$K105))*E105/12)</f>
        <v>0</v>
      </c>
      <c r="M105" s="387" t="n">
        <f aca="false">(D105*($H105+($H105*$I105)+($H105*$J105)+($H105*$I105*$K105))*F105/12)</f>
        <v>0</v>
      </c>
    </row>
    <row r="106" customFormat="false" ht="12.75" hidden="false" customHeight="false" outlineLevel="0" collapsed="false">
      <c r="A106" s="423"/>
      <c r="B106" s="192" t="str">
        <f aca="false">B63</f>
        <v>Other</v>
      </c>
      <c r="C106" s="424" t="n">
        <f aca="false">C63</f>
        <v>0</v>
      </c>
      <c r="D106" s="424" t="n">
        <f aca="false">D63</f>
        <v>0</v>
      </c>
      <c r="E106" s="424" t="n">
        <f aca="false">E63</f>
        <v>0</v>
      </c>
      <c r="F106" s="424" t="n">
        <f aca="false">F63</f>
        <v>0</v>
      </c>
      <c r="G106" s="424" t="n">
        <f aca="false">C106*E106/12+D106*F106/12</f>
        <v>0</v>
      </c>
      <c r="H106" s="425" t="n">
        <f aca="false">H63*(1+$C$4)</f>
        <v>0</v>
      </c>
      <c r="I106" s="426" t="n">
        <f aca="false">I63</f>
        <v>0</v>
      </c>
      <c r="J106" s="426" t="n">
        <f aca="false">J63</f>
        <v>0.702</v>
      </c>
      <c r="K106" s="426" t="n">
        <f aca="false">K63</f>
        <v>0.531</v>
      </c>
      <c r="L106" s="386" t="n">
        <f aca="false">(C106*($H106+($H106*$I106)+($H106*$J106)+($H106*$I106*$K106))*E106/12)</f>
        <v>0</v>
      </c>
      <c r="M106" s="387" t="n">
        <f aca="false">(D106*($H106+($H106*$I106)+($H106*$J106)+($H106*$I106*$K106))*F106/12)</f>
        <v>0</v>
      </c>
    </row>
    <row r="107" customFormat="false" ht="12.75" hidden="false" customHeight="false" outlineLevel="0" collapsed="false">
      <c r="A107" s="423"/>
      <c r="B107" s="192"/>
      <c r="C107" s="424"/>
      <c r="D107" s="424"/>
      <c r="E107" s="424"/>
      <c r="F107" s="424"/>
      <c r="G107" s="424"/>
      <c r="H107" s="425"/>
      <c r="I107" s="427"/>
      <c r="J107" s="427"/>
      <c r="K107" s="427"/>
      <c r="L107" s="386"/>
      <c r="M107" s="387"/>
    </row>
    <row r="108" customFormat="false" ht="12.75" hidden="false" customHeight="false" outlineLevel="0" collapsed="false">
      <c r="A108" s="390" t="s">
        <v>213</v>
      </c>
      <c r="B108" s="192"/>
      <c r="C108" s="424"/>
      <c r="D108" s="424"/>
      <c r="E108" s="424"/>
      <c r="F108" s="424"/>
      <c r="G108" s="424"/>
      <c r="H108" s="425"/>
      <c r="I108" s="427"/>
      <c r="J108" s="427"/>
      <c r="K108" s="427"/>
      <c r="L108" s="386"/>
      <c r="M108" s="387"/>
    </row>
    <row r="109" customFormat="false" ht="12.75" hidden="false" customHeight="false" outlineLevel="0" collapsed="false">
      <c r="A109" s="423"/>
      <c r="B109" s="192" t="str">
        <f aca="false">B66</f>
        <v>Operations Manager</v>
      </c>
      <c r="C109" s="424" t="n">
        <f aca="false">C66</f>
        <v>0</v>
      </c>
      <c r="D109" s="424" t="n">
        <f aca="false">D66</f>
        <v>1</v>
      </c>
      <c r="E109" s="424" t="n">
        <f aca="false">E66</f>
        <v>0</v>
      </c>
      <c r="F109" s="424" t="n">
        <f aca="false">F66</f>
        <v>12</v>
      </c>
      <c r="G109" s="424" t="n">
        <f aca="false">C109*E109/12+D109*F109/12</f>
        <v>1</v>
      </c>
      <c r="H109" s="425" t="n">
        <f aca="false">H66*(1+$C$4)</f>
        <v>70000</v>
      </c>
      <c r="I109" s="426" t="n">
        <f aca="false">I66</f>
        <v>0</v>
      </c>
      <c r="J109" s="426" t="n">
        <f aca="false">J66</f>
        <v>0.702</v>
      </c>
      <c r="K109" s="426" t="n">
        <f aca="false">K66</f>
        <v>0.531</v>
      </c>
      <c r="L109" s="386" t="n">
        <f aca="false">(C109*($H109+($H109*$I109)+($H109*$J109)+($H109*$I109*$K109))*E109/12)</f>
        <v>0</v>
      </c>
      <c r="M109" s="387" t="n">
        <f aca="false">(D109*($H109+($H109*$I109)+($H109*$J109)+($H109*$I109*$K109))*F109/12)</f>
        <v>119140</v>
      </c>
    </row>
    <row r="110" customFormat="false" ht="12.75" hidden="false" customHeight="false" outlineLevel="0" collapsed="false">
      <c r="A110" s="423"/>
      <c r="B110" s="192" t="str">
        <f aca="false">B67</f>
        <v>Operations Shift Supervisors</v>
      </c>
      <c r="C110" s="424" t="n">
        <f aca="false">C67</f>
        <v>0</v>
      </c>
      <c r="D110" s="424" t="n">
        <f aca="false">D67</f>
        <v>0</v>
      </c>
      <c r="E110" s="424" t="n">
        <f aca="false">E67</f>
        <v>0</v>
      </c>
      <c r="F110" s="424" t="n">
        <f aca="false">F67</f>
        <v>0</v>
      </c>
      <c r="G110" s="424" t="n">
        <f aca="false">C110*E110/12+D110*F110/12</f>
        <v>0</v>
      </c>
      <c r="H110" s="425" t="n">
        <f aca="false">H67*(1+$C$4)</f>
        <v>0</v>
      </c>
      <c r="I110" s="426" t="n">
        <f aca="false">I67</f>
        <v>0.15</v>
      </c>
      <c r="J110" s="426" t="n">
        <f aca="false">J67</f>
        <v>0.702</v>
      </c>
      <c r="K110" s="426" t="n">
        <f aca="false">K67</f>
        <v>0.531</v>
      </c>
      <c r="L110" s="386" t="n">
        <f aca="false">(C110*($H110+($H110*$I110)+($H110*$J110)+($H110*$I110*$K110))*E110/12)</f>
        <v>0</v>
      </c>
      <c r="M110" s="387" t="n">
        <f aca="false">(D110*($H110+($H110*$I110)+($H110*$J110)+($H110*$I110*$K110))*F110/12)</f>
        <v>0</v>
      </c>
    </row>
    <row r="111" customFormat="false" ht="12.75" hidden="false" customHeight="false" outlineLevel="0" collapsed="false">
      <c r="A111" s="423"/>
      <c r="B111" s="192" t="str">
        <f aca="false">B68</f>
        <v>Control Room Operators</v>
      </c>
      <c r="C111" s="424" t="n">
        <f aca="false">C68</f>
        <v>0</v>
      </c>
      <c r="D111" s="424" t="n">
        <f aca="false">D68</f>
        <v>0</v>
      </c>
      <c r="E111" s="424" t="n">
        <f aca="false">E68</f>
        <v>0</v>
      </c>
      <c r="F111" s="424" t="n">
        <f aca="false">F68</f>
        <v>0</v>
      </c>
      <c r="G111" s="424" t="n">
        <f aca="false">C111*E111/12+D111*F111/12</f>
        <v>0</v>
      </c>
      <c r="H111" s="425" t="n">
        <f aca="false">H68*(1+$C$4)</f>
        <v>0</v>
      </c>
      <c r="I111" s="426" t="n">
        <f aca="false">I68</f>
        <v>0.15</v>
      </c>
      <c r="J111" s="426" t="n">
        <f aca="false">J68</f>
        <v>0.702</v>
      </c>
      <c r="K111" s="426" t="n">
        <f aca="false">K68</f>
        <v>0.531</v>
      </c>
      <c r="L111" s="386" t="n">
        <f aca="false">(C111*($H111+($H111*$I111)+($H111*$J111)+($H111*$I111*$K111))*E111/12)</f>
        <v>0</v>
      </c>
      <c r="M111" s="387" t="n">
        <f aca="false">(D111*($H111+($H111*$I111)+($H111*$J111)+($H111*$I111*$K111))*F111/12)</f>
        <v>0</v>
      </c>
    </row>
    <row r="112" customFormat="false" ht="12.75" hidden="false" customHeight="false" outlineLevel="0" collapsed="false">
      <c r="A112" s="423"/>
      <c r="B112" s="192" t="str">
        <f aca="false">B69</f>
        <v>Turbine Operators</v>
      </c>
      <c r="C112" s="424" t="n">
        <f aca="false">C69</f>
        <v>0</v>
      </c>
      <c r="D112" s="424" t="n">
        <f aca="false">D69</f>
        <v>0</v>
      </c>
      <c r="E112" s="424" t="n">
        <f aca="false">E69</f>
        <v>0</v>
      </c>
      <c r="F112" s="424" t="n">
        <f aca="false">F69</f>
        <v>0</v>
      </c>
      <c r="G112" s="424" t="n">
        <f aca="false">C112*E112/12+D112*F112/12</f>
        <v>0</v>
      </c>
      <c r="H112" s="425" t="n">
        <f aca="false">H69*(1+$C$4)</f>
        <v>0</v>
      </c>
      <c r="I112" s="426" t="n">
        <f aca="false">I69</f>
        <v>0.15</v>
      </c>
      <c r="J112" s="426" t="n">
        <f aca="false">J69</f>
        <v>0.702</v>
      </c>
      <c r="K112" s="426" t="n">
        <f aca="false">K69</f>
        <v>0.531</v>
      </c>
      <c r="L112" s="386" t="n">
        <f aca="false">(C112*($H112+($H112*$I112)+($H112*$J112)+($H112*$I112*$K112))*E112/12)</f>
        <v>0</v>
      </c>
      <c r="M112" s="387" t="n">
        <f aca="false">(D112*($H112+($H112*$I112)+($H112*$J112)+($H112*$I112*$K112))*F112/12)</f>
        <v>0</v>
      </c>
    </row>
    <row r="113" customFormat="false" ht="12.75" hidden="false" customHeight="false" outlineLevel="0" collapsed="false">
      <c r="A113" s="423"/>
      <c r="B113" s="192" t="str">
        <f aca="false">B70</f>
        <v>Water System Opertors</v>
      </c>
      <c r="C113" s="424" t="n">
        <f aca="false">C70</f>
        <v>0</v>
      </c>
      <c r="D113" s="424" t="n">
        <f aca="false">D70</f>
        <v>0</v>
      </c>
      <c r="E113" s="424" t="n">
        <f aca="false">E70</f>
        <v>0</v>
      </c>
      <c r="F113" s="424" t="n">
        <f aca="false">F70</f>
        <v>0</v>
      </c>
      <c r="G113" s="424" t="n">
        <f aca="false">C113*E113/12+D113*F113/12</f>
        <v>0</v>
      </c>
      <c r="H113" s="425" t="n">
        <f aca="false">H70*(1+$C$4)</f>
        <v>0</v>
      </c>
      <c r="I113" s="426" t="n">
        <f aca="false">I70</f>
        <v>0.15</v>
      </c>
      <c r="J113" s="426" t="n">
        <f aca="false">J70</f>
        <v>0.702</v>
      </c>
      <c r="K113" s="426" t="n">
        <f aca="false">K70</f>
        <v>0.531</v>
      </c>
      <c r="L113" s="386" t="n">
        <f aca="false">(C113*($H113+($H113*$I113)+($H113*$J113)+($H113*$I113*$K113))*E113/12)</f>
        <v>0</v>
      </c>
      <c r="M113" s="387" t="n">
        <f aca="false">(D113*($H113+($H113*$I113)+($H113*$J113)+($H113*$I113*$K113))*F113/12)</f>
        <v>0</v>
      </c>
    </row>
    <row r="114" customFormat="false" ht="12.75" hidden="false" customHeight="false" outlineLevel="0" collapsed="false">
      <c r="A114" s="423"/>
      <c r="B114" s="192" t="str">
        <f aca="false">B71</f>
        <v>Fuel Storage/Handling Operators</v>
      </c>
      <c r="C114" s="424" t="n">
        <f aca="false">C71</f>
        <v>0</v>
      </c>
      <c r="D114" s="424" t="n">
        <f aca="false">D71</f>
        <v>0</v>
      </c>
      <c r="E114" s="424" t="n">
        <f aca="false">E71</f>
        <v>0</v>
      </c>
      <c r="F114" s="424" t="n">
        <f aca="false">F71</f>
        <v>0</v>
      </c>
      <c r="G114" s="424" t="n">
        <f aca="false">C114*E114/12+D114*F114/12</f>
        <v>0</v>
      </c>
      <c r="H114" s="425" t="n">
        <f aca="false">H71*(1+$C$4)</f>
        <v>0</v>
      </c>
      <c r="I114" s="426" t="n">
        <f aca="false">I71</f>
        <v>0.15</v>
      </c>
      <c r="J114" s="426" t="n">
        <f aca="false">J71</f>
        <v>0.702</v>
      </c>
      <c r="K114" s="426" t="n">
        <f aca="false">K71</f>
        <v>0.531</v>
      </c>
      <c r="L114" s="386" t="n">
        <f aca="false">(C114*($H114+($H114*$I114)+($H114*$J114)+($H114*$I114*$K114))*E114/12)</f>
        <v>0</v>
      </c>
      <c r="M114" s="387" t="n">
        <f aca="false">(D114*($H114+($H114*$I114)+($H114*$J114)+($H114*$I114*$K114))*F114/12)</f>
        <v>0</v>
      </c>
    </row>
    <row r="115" customFormat="false" ht="12.75" hidden="false" customHeight="false" outlineLevel="0" collapsed="false">
      <c r="A115" s="423"/>
      <c r="B115" s="192" t="str">
        <f aca="false">B72</f>
        <v>Utility Operators</v>
      </c>
      <c r="C115" s="424" t="n">
        <f aca="false">C72</f>
        <v>0</v>
      </c>
      <c r="D115" s="424" t="n">
        <f aca="false">D72</f>
        <v>0</v>
      </c>
      <c r="E115" s="424" t="n">
        <f aca="false">E72</f>
        <v>0</v>
      </c>
      <c r="F115" s="424" t="n">
        <f aca="false">F72</f>
        <v>0</v>
      </c>
      <c r="G115" s="424" t="n">
        <f aca="false">C115*E115/12+D115*F115/12</f>
        <v>0</v>
      </c>
      <c r="H115" s="425" t="n">
        <f aca="false">H72*(1+$C$4)</f>
        <v>0</v>
      </c>
      <c r="I115" s="426" t="n">
        <f aca="false">I72</f>
        <v>0.15</v>
      </c>
      <c r="J115" s="426" t="n">
        <f aca="false">J72</f>
        <v>0.702</v>
      </c>
      <c r="K115" s="426" t="n">
        <f aca="false">K72</f>
        <v>0.531</v>
      </c>
      <c r="L115" s="386" t="n">
        <f aca="false">(C115*($H115+($H115*$I115)+($H115*$J115)+($H115*$I115*$K115))*E115/12)</f>
        <v>0</v>
      </c>
      <c r="M115" s="387" t="n">
        <f aca="false">(D115*($H115+($H115*$I115)+($H115*$J115)+($H115*$I115*$K115))*F115/12)</f>
        <v>0</v>
      </c>
    </row>
    <row r="116" customFormat="false" ht="12.75" hidden="false" customHeight="false" outlineLevel="0" collapsed="false">
      <c r="A116" s="423"/>
      <c r="B116" s="192" t="str">
        <f aca="false">B73</f>
        <v>Chemist</v>
      </c>
      <c r="C116" s="424" t="n">
        <f aca="false">C73</f>
        <v>0</v>
      </c>
      <c r="D116" s="424" t="n">
        <f aca="false">D73</f>
        <v>0</v>
      </c>
      <c r="E116" s="424" t="n">
        <f aca="false">E73</f>
        <v>0</v>
      </c>
      <c r="F116" s="424" t="n">
        <f aca="false">F73</f>
        <v>0</v>
      </c>
      <c r="G116" s="424" t="n">
        <f aca="false">C116*E116/12+D116*F116/12</f>
        <v>0</v>
      </c>
      <c r="H116" s="425" t="n">
        <f aca="false">H73*(1+$C$4)</f>
        <v>0</v>
      </c>
      <c r="I116" s="426" t="n">
        <f aca="false">I73</f>
        <v>0.15</v>
      </c>
      <c r="J116" s="426" t="n">
        <f aca="false">J73</f>
        <v>0.702</v>
      </c>
      <c r="K116" s="426" t="n">
        <f aca="false">K73</f>
        <v>0.531</v>
      </c>
      <c r="L116" s="386" t="n">
        <f aca="false">(C116*($H116+($H116*$I116)+($H116*$J116)+($H116*$I116*$K116))*E116/12)</f>
        <v>0</v>
      </c>
      <c r="M116" s="387" t="n">
        <f aca="false">(D116*($H116+($H116*$I116)+($H116*$J116)+($H116*$I116*$K116))*F116/12)</f>
        <v>0</v>
      </c>
    </row>
    <row r="117" customFormat="false" ht="12.75" hidden="false" customHeight="false" outlineLevel="0" collapsed="false">
      <c r="A117" s="423"/>
      <c r="B117" s="192" t="str">
        <f aca="false">B74</f>
        <v>Tech III</v>
      </c>
      <c r="C117" s="424" t="n">
        <f aca="false">C74</f>
        <v>0</v>
      </c>
      <c r="D117" s="424" t="n">
        <f aca="false">D74</f>
        <v>4</v>
      </c>
      <c r="E117" s="424" t="n">
        <f aca="false">E74</f>
        <v>0</v>
      </c>
      <c r="F117" s="424" t="n">
        <f aca="false">F74</f>
        <v>12</v>
      </c>
      <c r="G117" s="424" t="n">
        <f aca="false">C117*E117/12+D117*F117/12</f>
        <v>4</v>
      </c>
      <c r="H117" s="425" t="n">
        <f aca="false">H74*(1+$C$4)</f>
        <v>52000</v>
      </c>
      <c r="I117" s="426" t="n">
        <f aca="false">I74</f>
        <v>0.15</v>
      </c>
      <c r="J117" s="426" t="n">
        <f aca="false">J74</f>
        <v>0.702</v>
      </c>
      <c r="K117" s="426" t="n">
        <f aca="false">K74</f>
        <v>0.531</v>
      </c>
      <c r="L117" s="386" t="n">
        <f aca="false">(C117*($H117+($H117*$I117)+($H117*$J117)+($H117*$I117*$K117))*E117/12)</f>
        <v>0</v>
      </c>
      <c r="M117" s="387" t="n">
        <f aca="false">(D117*($H117+($H117*$I117)+($H117*$J117)+($H117*$I117*$K117))*F117/12)</f>
        <v>401783.2</v>
      </c>
    </row>
    <row r="118" customFormat="false" ht="12.75" hidden="false" customHeight="false" outlineLevel="0" collapsed="false">
      <c r="A118" s="423"/>
      <c r="B118" s="192" t="str">
        <f aca="false">B75</f>
        <v>Tech II</v>
      </c>
      <c r="C118" s="424" t="n">
        <f aca="false">C75</f>
        <v>0</v>
      </c>
      <c r="D118" s="424" t="n">
        <f aca="false">D75</f>
        <v>4</v>
      </c>
      <c r="E118" s="424" t="n">
        <f aca="false">E75</f>
        <v>0</v>
      </c>
      <c r="F118" s="424" t="n">
        <f aca="false">F75</f>
        <v>12</v>
      </c>
      <c r="G118" s="424" t="n">
        <f aca="false">C118*E118/12+D118*F118/12</f>
        <v>4</v>
      </c>
      <c r="H118" s="425" t="n">
        <f aca="false">H75*(1+$C$4)</f>
        <v>45760</v>
      </c>
      <c r="I118" s="426" t="n">
        <f aca="false">I75</f>
        <v>0.15</v>
      </c>
      <c r="J118" s="426" t="n">
        <f aca="false">J75</f>
        <v>0.702</v>
      </c>
      <c r="K118" s="426" t="n">
        <f aca="false">K75</f>
        <v>0.531</v>
      </c>
      <c r="L118" s="386" t="n">
        <f aca="false">(C118*($H118+($H118*$I118)+($H118*$J118)+($H118*$I118*$K118))*E118/12)</f>
        <v>0</v>
      </c>
      <c r="M118" s="387" t="n">
        <f aca="false">(D118*($H118+($H118*$I118)+($H118*$J118)+($H118*$I118*$K118))*F118/12)</f>
        <v>353569.216</v>
      </c>
    </row>
    <row r="119" customFormat="false" ht="12.75" hidden="false" customHeight="false" outlineLevel="0" collapsed="false">
      <c r="A119" s="423"/>
      <c r="B119" s="192" t="str">
        <f aca="false">B76</f>
        <v>Other</v>
      </c>
      <c r="C119" s="424" t="n">
        <f aca="false">C76</f>
        <v>0</v>
      </c>
      <c r="D119" s="424" t="n">
        <f aca="false">D76</f>
        <v>0</v>
      </c>
      <c r="E119" s="424" t="n">
        <f aca="false">E76</f>
        <v>0</v>
      </c>
      <c r="F119" s="424" t="n">
        <f aca="false">F76</f>
        <v>0</v>
      </c>
      <c r="G119" s="424" t="n">
        <f aca="false">C119*E119/12+D119*F119/12</f>
        <v>0</v>
      </c>
      <c r="H119" s="425" t="n">
        <f aca="false">H76*(1+$C$4)</f>
        <v>0</v>
      </c>
      <c r="I119" s="426" t="n">
        <f aca="false">I76</f>
        <v>0.15</v>
      </c>
      <c r="J119" s="426" t="n">
        <f aca="false">J76</f>
        <v>0.702</v>
      </c>
      <c r="K119" s="426" t="n">
        <f aca="false">K76</f>
        <v>0.531</v>
      </c>
      <c r="L119" s="386" t="n">
        <f aca="false">(C119*($H119+($H119*$I119)+($H119*$J119)+($H119*$I119*$K119))*E119/12)</f>
        <v>0</v>
      </c>
      <c r="M119" s="387" t="n">
        <f aca="false">(D119*($H119+($H119*$I119)+($H119*$J119)+($H119*$I119*$K119))*F119/12)</f>
        <v>0</v>
      </c>
    </row>
    <row r="120" customFormat="false" ht="12.75" hidden="false" customHeight="false" outlineLevel="0" collapsed="false">
      <c r="A120" s="423"/>
      <c r="B120" s="192"/>
      <c r="C120" s="424"/>
      <c r="D120" s="424"/>
      <c r="E120" s="424"/>
      <c r="F120" s="424"/>
      <c r="G120" s="424"/>
      <c r="H120" s="425"/>
      <c r="I120" s="427"/>
      <c r="J120" s="427"/>
      <c r="K120" s="427"/>
      <c r="L120" s="386"/>
      <c r="M120" s="387"/>
    </row>
    <row r="121" customFormat="false" ht="12.75" hidden="false" customHeight="false" outlineLevel="0" collapsed="false">
      <c r="A121" s="390" t="s">
        <v>214</v>
      </c>
      <c r="B121" s="192"/>
      <c r="C121" s="424"/>
      <c r="D121" s="424"/>
      <c r="E121" s="424"/>
      <c r="F121" s="424"/>
      <c r="G121" s="424"/>
      <c r="H121" s="425"/>
      <c r="I121" s="427"/>
      <c r="J121" s="427"/>
      <c r="K121" s="427"/>
      <c r="L121" s="386"/>
      <c r="M121" s="387"/>
    </row>
    <row r="122" customFormat="false" ht="12.75" hidden="false" customHeight="false" outlineLevel="0" collapsed="false">
      <c r="A122" s="423"/>
      <c r="B122" s="192" t="str">
        <f aca="false">B79</f>
        <v>Maintenance Manager</v>
      </c>
      <c r="C122" s="424" t="n">
        <f aca="false">C79</f>
        <v>0</v>
      </c>
      <c r="D122" s="424" t="n">
        <f aca="false">D79</f>
        <v>1</v>
      </c>
      <c r="E122" s="424" t="n">
        <f aca="false">E79</f>
        <v>0</v>
      </c>
      <c r="F122" s="424" t="n">
        <f aca="false">F79</f>
        <v>12</v>
      </c>
      <c r="G122" s="424" t="n">
        <f aca="false">C122*E122/12+D122*F122/12</f>
        <v>1</v>
      </c>
      <c r="H122" s="425" t="n">
        <f aca="false">H79*(1+$C$4)</f>
        <v>65000</v>
      </c>
      <c r="I122" s="426" t="n">
        <f aca="false">I79</f>
        <v>0</v>
      </c>
      <c r="J122" s="426" t="n">
        <f aca="false">J79</f>
        <v>0.702</v>
      </c>
      <c r="K122" s="426" t="n">
        <f aca="false">K79</f>
        <v>0.531</v>
      </c>
      <c r="L122" s="386" t="n">
        <f aca="false">(C122*($H122+($H122*$I122)+($H122*$J122)+($H122*$I122*$K122))*E122/12)</f>
        <v>0</v>
      </c>
      <c r="M122" s="387" t="n">
        <f aca="false">(D122*($H122+($H122*$I122)+($H122*$J122)+($H122*$I122*$K122))*F122/12)</f>
        <v>110630</v>
      </c>
    </row>
    <row r="123" customFormat="false" ht="12.75" hidden="false" customHeight="false" outlineLevel="0" collapsed="false">
      <c r="A123" s="423"/>
      <c r="B123" s="192" t="str">
        <f aca="false">B80</f>
        <v>Mechanical Engineer</v>
      </c>
      <c r="C123" s="424" t="n">
        <f aca="false">C80</f>
        <v>0</v>
      </c>
      <c r="D123" s="424" t="n">
        <f aca="false">D80</f>
        <v>0</v>
      </c>
      <c r="E123" s="424" t="n">
        <f aca="false">E80</f>
        <v>0</v>
      </c>
      <c r="F123" s="424" t="n">
        <f aca="false">F80</f>
        <v>0</v>
      </c>
      <c r="G123" s="424" t="n">
        <f aca="false">C123*E123/12+D123*F123/12</f>
        <v>0</v>
      </c>
      <c r="H123" s="425" t="n">
        <f aca="false">H80*(1+$C$4)</f>
        <v>0</v>
      </c>
      <c r="I123" s="426" t="n">
        <f aca="false">I80</f>
        <v>0</v>
      </c>
      <c r="J123" s="426" t="n">
        <f aca="false">J80</f>
        <v>0.702</v>
      </c>
      <c r="K123" s="426" t="n">
        <f aca="false">K80</f>
        <v>0.531</v>
      </c>
      <c r="L123" s="386" t="n">
        <f aca="false">(C123*($H123+($H123*$I123)+($H123*$J123)+($H123*$I123*$K123))*E123/12)</f>
        <v>0</v>
      </c>
      <c r="M123" s="387" t="n">
        <f aca="false">(D123*($H123+($H123*$I123)+($H123*$J123)+($H123*$I123*$K123))*F123/12)</f>
        <v>0</v>
      </c>
    </row>
    <row r="124" customFormat="false" ht="12.75" hidden="false" customHeight="false" outlineLevel="0" collapsed="false">
      <c r="A124" s="423"/>
      <c r="B124" s="192" t="str">
        <f aca="false">B81</f>
        <v>Maintenance Planner</v>
      </c>
      <c r="C124" s="424" t="n">
        <f aca="false">C81</f>
        <v>0</v>
      </c>
      <c r="D124" s="424" t="n">
        <f aca="false">D81</f>
        <v>0</v>
      </c>
      <c r="E124" s="424" t="n">
        <f aca="false">E81</f>
        <v>0</v>
      </c>
      <c r="F124" s="424" t="n">
        <f aca="false">F81</f>
        <v>0</v>
      </c>
      <c r="G124" s="424" t="n">
        <f aca="false">C124*E124/12+D124*F124/12</f>
        <v>0</v>
      </c>
      <c r="H124" s="425" t="n">
        <f aca="false">H81*(1+$C$4)</f>
        <v>0</v>
      </c>
      <c r="I124" s="426" t="n">
        <f aca="false">I81</f>
        <v>0.15</v>
      </c>
      <c r="J124" s="426" t="n">
        <f aca="false">J81</f>
        <v>0.702</v>
      </c>
      <c r="K124" s="426" t="n">
        <f aca="false">K81</f>
        <v>0.531</v>
      </c>
      <c r="L124" s="386" t="n">
        <f aca="false">(C124*($H124+($H124*$I124)+($H124*$J124)+($H124*$I124*$K124))*E124/12)</f>
        <v>0</v>
      </c>
      <c r="M124" s="387" t="n">
        <f aca="false">(D124*($H124+($H124*$I124)+($H124*$J124)+($H124*$I124*$K124))*F124/12)</f>
        <v>0</v>
      </c>
    </row>
    <row r="125" customFormat="false" ht="12.75" hidden="false" customHeight="false" outlineLevel="0" collapsed="false">
      <c r="A125" s="423"/>
      <c r="B125" s="192" t="str">
        <f aca="false">B82</f>
        <v>Mechanic</v>
      </c>
      <c r="C125" s="424" t="n">
        <f aca="false">C82</f>
        <v>0</v>
      </c>
      <c r="D125" s="424" t="n">
        <f aca="false">D82</f>
        <v>1</v>
      </c>
      <c r="E125" s="424" t="n">
        <f aca="false">E82</f>
        <v>0</v>
      </c>
      <c r="F125" s="424" t="n">
        <f aca="false">F82</f>
        <v>12</v>
      </c>
      <c r="G125" s="424" t="n">
        <f aca="false">C125*E125/12+D125*F125/12</f>
        <v>1</v>
      </c>
      <c r="H125" s="425" t="n">
        <f aca="false">H82*(1+$C$4)</f>
        <v>38000</v>
      </c>
      <c r="I125" s="426" t="n">
        <f aca="false">I82</f>
        <v>0.15</v>
      </c>
      <c r="J125" s="426" t="n">
        <f aca="false">J82</f>
        <v>0.702</v>
      </c>
      <c r="K125" s="426" t="n">
        <f aca="false">K82</f>
        <v>0.531</v>
      </c>
      <c r="L125" s="386" t="n">
        <f aca="false">(C125*($H125+($H125*$I125)+($H125*$J125)+($H125*$I125*$K125))*E125/12)</f>
        <v>0</v>
      </c>
      <c r="M125" s="387" t="n">
        <f aca="false">(D125*($H125+($H125*$I125)+($H125*$J125)+($H125*$I125*$K125))*F125/12)</f>
        <v>73402.7</v>
      </c>
    </row>
    <row r="126" customFormat="false" ht="12.75" hidden="false" customHeight="false" outlineLevel="0" collapsed="false">
      <c r="A126" s="423"/>
      <c r="B126" s="192" t="str">
        <f aca="false">B83</f>
        <v>I&amp;C Engineer</v>
      </c>
      <c r="C126" s="424" t="n">
        <f aca="false">C83</f>
        <v>0</v>
      </c>
      <c r="D126" s="424" t="n">
        <f aca="false">D83</f>
        <v>0</v>
      </c>
      <c r="E126" s="424" t="n">
        <f aca="false">E83</f>
        <v>0</v>
      </c>
      <c r="F126" s="424" t="n">
        <f aca="false">F83</f>
        <v>0</v>
      </c>
      <c r="G126" s="424" t="n">
        <f aca="false">C126*E126/12+D126*F126/12</f>
        <v>0</v>
      </c>
      <c r="H126" s="425" t="n">
        <f aca="false">H83*(1+$C$4)</f>
        <v>0</v>
      </c>
      <c r="I126" s="426" t="n">
        <f aca="false">I83</f>
        <v>0.15</v>
      </c>
      <c r="J126" s="426" t="n">
        <f aca="false">J83</f>
        <v>0.702</v>
      </c>
      <c r="K126" s="426" t="n">
        <f aca="false">K83</f>
        <v>0.531</v>
      </c>
      <c r="L126" s="386" t="n">
        <f aca="false">(C126*($H126+($H126*$I126)+($H126*$J126)+($H126*$I126*$K126))*E126/12)</f>
        <v>0</v>
      </c>
      <c r="M126" s="387" t="n">
        <f aca="false">(D126*($H126+($H126*$I126)+($H126*$J126)+($H126*$I126*$K126))*F126/12)</f>
        <v>0</v>
      </c>
    </row>
    <row r="127" customFormat="false" ht="12.75" hidden="false" customHeight="false" outlineLevel="0" collapsed="false">
      <c r="A127" s="423"/>
      <c r="B127" s="192" t="str">
        <f aca="false">B84</f>
        <v>I&amp;C Technician</v>
      </c>
      <c r="C127" s="424" t="n">
        <f aca="false">C84</f>
        <v>0</v>
      </c>
      <c r="D127" s="424" t="n">
        <f aca="false">D84</f>
        <v>1</v>
      </c>
      <c r="E127" s="424" t="n">
        <f aca="false">E84</f>
        <v>0</v>
      </c>
      <c r="F127" s="424" t="n">
        <f aca="false">F84</f>
        <v>12</v>
      </c>
      <c r="G127" s="424" t="n">
        <f aca="false">C127*E127/12+D127*F127/12</f>
        <v>1</v>
      </c>
      <c r="H127" s="425" t="n">
        <f aca="false">H84*(1+$C$4)</f>
        <v>55000</v>
      </c>
      <c r="I127" s="426" t="n">
        <f aca="false">I84</f>
        <v>0.15</v>
      </c>
      <c r="J127" s="426" t="n">
        <f aca="false">J84</f>
        <v>0.702</v>
      </c>
      <c r="K127" s="426" t="n">
        <f aca="false">K84</f>
        <v>0.531</v>
      </c>
      <c r="L127" s="386" t="n">
        <f aca="false">(C127*($H127+($H127*$I127)+($H127*$J127)+($H127*$I127*$K127))*E127/12)</f>
        <v>0</v>
      </c>
      <c r="M127" s="387" t="n">
        <f aca="false">(D127*($H127+($H127*$I127)+($H127*$J127)+($H127*$I127*$K127))*F127/12)</f>
        <v>106240.75</v>
      </c>
    </row>
    <row r="128" customFormat="false" ht="12.75" hidden="false" customHeight="false" outlineLevel="0" collapsed="false">
      <c r="A128" s="423"/>
      <c r="B128" s="192" t="str">
        <f aca="false">B85</f>
        <v>Electrical Technician</v>
      </c>
      <c r="C128" s="424" t="n">
        <f aca="false">C85</f>
        <v>0</v>
      </c>
      <c r="D128" s="424" t="n">
        <f aca="false">D85</f>
        <v>1</v>
      </c>
      <c r="E128" s="424" t="n">
        <f aca="false">E85</f>
        <v>0</v>
      </c>
      <c r="F128" s="424" t="n">
        <f aca="false">F85</f>
        <v>12</v>
      </c>
      <c r="G128" s="424" t="n">
        <f aca="false">C128*E128/12+D128*F128/12</f>
        <v>1</v>
      </c>
      <c r="H128" s="425" t="n">
        <f aca="false">H85*(1+$C$4)</f>
        <v>45000</v>
      </c>
      <c r="I128" s="426" t="n">
        <f aca="false">I85</f>
        <v>0.15</v>
      </c>
      <c r="J128" s="426" t="n">
        <f aca="false">J85</f>
        <v>0.702</v>
      </c>
      <c r="K128" s="426" t="n">
        <f aca="false">K85</f>
        <v>0.531</v>
      </c>
      <c r="L128" s="386" t="n">
        <f aca="false">(C128*($H128+($H128*$I128)+($H128*$J128)+($H128*$I128*$K128))*E128/12)</f>
        <v>0</v>
      </c>
      <c r="M128" s="387" t="n">
        <f aca="false">(D128*($H128+($H128*$I128)+($H128*$J128)+($H128*$I128*$K128))*F128/12)</f>
        <v>86924.25</v>
      </c>
    </row>
    <row r="129" customFormat="false" ht="12.75" hidden="false" customHeight="false" outlineLevel="0" collapsed="false">
      <c r="A129" s="423"/>
      <c r="B129" s="192" t="str">
        <f aca="false">B86</f>
        <v>Other</v>
      </c>
      <c r="C129" s="424" t="n">
        <f aca="false">C86</f>
        <v>0</v>
      </c>
      <c r="D129" s="424" t="n">
        <f aca="false">D86</f>
        <v>0</v>
      </c>
      <c r="E129" s="424" t="n">
        <f aca="false">E86</f>
        <v>0</v>
      </c>
      <c r="F129" s="424" t="n">
        <f aca="false">F86</f>
        <v>0</v>
      </c>
      <c r="G129" s="424" t="n">
        <f aca="false">C129*E129/12+D129*F129/12</f>
        <v>0</v>
      </c>
      <c r="H129" s="425" t="n">
        <f aca="false">H86*(1+$C$4)</f>
        <v>0</v>
      </c>
      <c r="I129" s="426" t="n">
        <f aca="false">I86</f>
        <v>0.15</v>
      </c>
      <c r="J129" s="426" t="n">
        <f aca="false">J86</f>
        <v>0.702</v>
      </c>
      <c r="K129" s="426" t="n">
        <f aca="false">K86</f>
        <v>0.531</v>
      </c>
      <c r="L129" s="386" t="n">
        <f aca="false">(C129*($H129+($H129*$I129)+($H129*$J129)+($H129*$I129*$K129))*E129/12)</f>
        <v>0</v>
      </c>
      <c r="M129" s="387" t="n">
        <f aca="false">(D129*($H129+($H129*$I129)+($H129*$J129)+($H129*$I129*$K129))*F129/12)</f>
        <v>0</v>
      </c>
    </row>
    <row r="130" customFormat="false" ht="12.75" hidden="false" customHeight="false" outlineLevel="0" collapsed="false">
      <c r="A130" s="423"/>
      <c r="B130" s="192" t="str">
        <f aca="false">B87</f>
        <v>Other</v>
      </c>
      <c r="C130" s="424" t="n">
        <f aca="false">C87</f>
        <v>0</v>
      </c>
      <c r="D130" s="424" t="n">
        <f aca="false">D87</f>
        <v>0</v>
      </c>
      <c r="E130" s="424" t="n">
        <f aca="false">E87</f>
        <v>0</v>
      </c>
      <c r="F130" s="424" t="n">
        <f aca="false">F87</f>
        <v>0</v>
      </c>
      <c r="G130" s="424" t="n">
        <f aca="false">C130*E130/12+D130*F130/12</f>
        <v>0</v>
      </c>
      <c r="H130" s="425" t="n">
        <f aca="false">H87*(1+$C$4)</f>
        <v>0</v>
      </c>
      <c r="I130" s="426" t="n">
        <f aca="false">I87</f>
        <v>0.15</v>
      </c>
      <c r="J130" s="426" t="n">
        <f aca="false">J87</f>
        <v>0.702</v>
      </c>
      <c r="K130" s="426" t="n">
        <f aca="false">K87</f>
        <v>0.531</v>
      </c>
      <c r="L130" s="386" t="n">
        <f aca="false">(C130*($H130+($H130*$I130)+($H130*$J130)+($H130*$I130*$K130))*E130/12)</f>
        <v>0</v>
      </c>
      <c r="M130" s="387" t="n">
        <f aca="false">(D130*($H130+($H130*$I130)+($H130*$J130)+($H130*$I130*$K130))*F130/12)</f>
        <v>0</v>
      </c>
    </row>
    <row r="131" customFormat="false" ht="12.75" hidden="false" customHeight="false" outlineLevel="0" collapsed="false">
      <c r="A131" s="423"/>
      <c r="B131" s="192" t="str">
        <f aca="false">B88</f>
        <v>Other</v>
      </c>
      <c r="C131" s="424" t="n">
        <f aca="false">C88</f>
        <v>0</v>
      </c>
      <c r="D131" s="424" t="n">
        <f aca="false">D88</f>
        <v>0</v>
      </c>
      <c r="E131" s="424" t="n">
        <f aca="false">E88</f>
        <v>0</v>
      </c>
      <c r="F131" s="424" t="n">
        <f aca="false">F88</f>
        <v>0</v>
      </c>
      <c r="G131" s="424" t="n">
        <f aca="false">C131*E131/12+D131*F131/12</f>
        <v>0</v>
      </c>
      <c r="H131" s="425" t="n">
        <f aca="false">H88*(1+$C$4)</f>
        <v>0</v>
      </c>
      <c r="I131" s="426" t="n">
        <f aca="false">I88</f>
        <v>0.15</v>
      </c>
      <c r="J131" s="426" t="n">
        <f aca="false">J88</f>
        <v>0.702</v>
      </c>
      <c r="K131" s="426" t="n">
        <f aca="false">K88</f>
        <v>0.531</v>
      </c>
      <c r="L131" s="386" t="n">
        <f aca="false">(C131*($H131+($H131*$I131)+($H131*$J131)+($H131*$I131*$K131))*E131/12)</f>
        <v>0</v>
      </c>
      <c r="M131" s="387" t="n">
        <f aca="false">(D131*($H131+($H131*$I131)+($H131*$J131)+($H131*$I131*$K131))*F131/12)</f>
        <v>0</v>
      </c>
    </row>
    <row r="132" customFormat="false" ht="12.75" hidden="false" customHeight="false" outlineLevel="0" collapsed="false">
      <c r="A132" s="428"/>
      <c r="B132" s="429" t="str">
        <f aca="false">B89</f>
        <v>Other</v>
      </c>
      <c r="C132" s="430" t="n">
        <f aca="false">C89</f>
        <v>0</v>
      </c>
      <c r="D132" s="430" t="n">
        <f aca="false">D89</f>
        <v>0</v>
      </c>
      <c r="E132" s="430" t="n">
        <f aca="false">E89</f>
        <v>0</v>
      </c>
      <c r="F132" s="430" t="n">
        <f aca="false">F89</f>
        <v>0</v>
      </c>
      <c r="G132" s="430" t="n">
        <f aca="false">C132*E132/12+D132*F132/12</f>
        <v>0</v>
      </c>
      <c r="H132" s="425" t="n">
        <f aca="false">H89*(1+$C$4)</f>
        <v>0</v>
      </c>
      <c r="I132" s="426" t="n">
        <f aca="false">I89</f>
        <v>0.15</v>
      </c>
      <c r="J132" s="426" t="n">
        <f aca="false">J89</f>
        <v>0.702</v>
      </c>
      <c r="K132" s="432" t="n">
        <f aca="false">K89</f>
        <v>0.531</v>
      </c>
      <c r="L132" s="405" t="n">
        <f aca="false">(C132*($H132+($H132*$I132)+($H132*$J132)+($H132*$I132*$K132))*E132/12)</f>
        <v>0</v>
      </c>
      <c r="M132" s="406" t="n">
        <f aca="false">(D132*($H132+($H132*$I132)+($H132*$J132)+($H132*$I132*$K132))*F132/12)</f>
        <v>0</v>
      </c>
    </row>
    <row r="133" customFormat="false" ht="15.75" hidden="false" customHeight="false" outlineLevel="0" collapsed="false">
      <c r="A133" s="407" t="s">
        <v>914</v>
      </c>
      <c r="B133" s="408"/>
      <c r="C133" s="409" t="n">
        <f aca="false">SUM(C96:C132)</f>
        <v>0</v>
      </c>
      <c r="D133" s="409" t="n">
        <f aca="false">SUM(D96:D132)</f>
        <v>15</v>
      </c>
      <c r="E133" s="409"/>
      <c r="F133" s="410"/>
      <c r="G133" s="411" t="n">
        <f aca="false">SUM(G96:G132)</f>
        <v>15</v>
      </c>
      <c r="H133" s="434"/>
      <c r="I133" s="434"/>
      <c r="J133" s="434"/>
      <c r="K133" s="434"/>
      <c r="L133" s="413" t="n">
        <f aca="false">SUM(L96:L132)</f>
        <v>0</v>
      </c>
      <c r="M133" s="414" t="n">
        <f aca="false">SUM(M96:M132)</f>
        <v>1451918.666</v>
      </c>
    </row>
    <row r="134" customFormat="false" ht="27.75" hidden="false" customHeight="true" outlineLevel="0" collapsed="false">
      <c r="A134" s="417"/>
      <c r="B134" s="417"/>
      <c r="C134" s="418"/>
      <c r="D134" s="418"/>
      <c r="E134" s="418"/>
      <c r="F134" s="418"/>
      <c r="G134" s="418"/>
      <c r="H134" s="419"/>
      <c r="I134" s="420" t="s">
        <v>917</v>
      </c>
      <c r="J134" s="421"/>
      <c r="K134" s="435"/>
      <c r="L134" s="435"/>
      <c r="M134" s="436" t="n">
        <f aca="false">L133+M133</f>
        <v>1451918.666</v>
      </c>
      <c r="N134" s="415"/>
      <c r="O134" s="415"/>
      <c r="P134" s="415"/>
      <c r="Q134" s="416"/>
      <c r="R134" s="415"/>
    </row>
    <row r="135" customFormat="false" ht="43.5" hidden="false" customHeight="true" outlineLevel="0" collapsed="false"/>
    <row r="136" customFormat="false" ht="58.5" hidden="false" customHeight="true" outlineLevel="0" collapsed="false">
      <c r="A136" s="374"/>
      <c r="B136" s="375" t="s">
        <v>918</v>
      </c>
      <c r="C136" s="376" t="str">
        <f aca="false">C7</f>
        <v>No. of Expats</v>
      </c>
      <c r="D136" s="376" t="str">
        <f aca="false">D7</f>
        <v>No. of Locals</v>
      </c>
      <c r="E136" s="376" t="str">
        <f aca="false">E7</f>
        <v>Months on Site per Year (Expat)</v>
      </c>
      <c r="F136" s="376" t="str">
        <f aca="false">F7</f>
        <v>Months on Site per Year (Local)</v>
      </c>
      <c r="G136" s="376" t="str">
        <f aca="false">G7</f>
        <v>Total Employees per Year</v>
      </c>
      <c r="H136" s="376" t="str">
        <f aca="false">H7</f>
        <v>Annual Base Salary per Employee</v>
      </c>
      <c r="I136" s="376" t="str">
        <f aca="false">I7</f>
        <v>Annual Overtime %</v>
      </c>
      <c r="J136" s="376" t="str">
        <f aca="false">J7</f>
        <v>Benefits % on Base</v>
      </c>
      <c r="K136" s="376" t="str">
        <f aca="false">K7</f>
        <v>Benefits % on Overtime</v>
      </c>
      <c r="L136" s="376" t="str">
        <f aca="false">L7</f>
        <v>Total Expat Salary</v>
      </c>
      <c r="M136" s="376" t="str">
        <f aca="false">M7</f>
        <v>Total Local Salary </v>
      </c>
    </row>
    <row r="137" customFormat="false" ht="12.75" hidden="false" customHeight="false" outlineLevel="0" collapsed="false">
      <c r="A137" s="383"/>
      <c r="B137" s="155"/>
      <c r="C137" s="384"/>
      <c r="D137" s="384"/>
      <c r="E137" s="384"/>
      <c r="F137" s="384"/>
      <c r="G137" s="384"/>
      <c r="H137" s="385"/>
      <c r="I137" s="384"/>
      <c r="J137" s="384"/>
      <c r="K137" s="384"/>
      <c r="L137" s="386"/>
      <c r="M137" s="387"/>
    </row>
    <row r="138" customFormat="false" ht="12.75" hidden="false" customHeight="false" outlineLevel="0" collapsed="false">
      <c r="A138" s="390" t="s">
        <v>237</v>
      </c>
      <c r="B138" s="155"/>
      <c r="C138" s="384"/>
      <c r="D138" s="384"/>
      <c r="E138" s="384"/>
      <c r="F138" s="384"/>
      <c r="G138" s="384"/>
      <c r="H138" s="385"/>
      <c r="I138" s="384"/>
      <c r="J138" s="384"/>
      <c r="K138" s="384"/>
      <c r="L138" s="386"/>
      <c r="M138" s="387"/>
    </row>
    <row r="139" customFormat="false" ht="12.75" hidden="false" customHeight="false" outlineLevel="0" collapsed="false">
      <c r="A139" s="423"/>
      <c r="B139" s="192" t="str">
        <f aca="false">B96</f>
        <v>Plant Manager</v>
      </c>
      <c r="C139" s="424" t="n">
        <f aca="false">C96</f>
        <v>0</v>
      </c>
      <c r="D139" s="424" t="n">
        <f aca="false">D96</f>
        <v>1</v>
      </c>
      <c r="E139" s="424" t="n">
        <f aca="false">E96</f>
        <v>0</v>
      </c>
      <c r="F139" s="424" t="n">
        <f aca="false">F96</f>
        <v>12</v>
      </c>
      <c r="G139" s="424" t="n">
        <f aca="false">C139*E139/12+D139*F139/12</f>
        <v>1</v>
      </c>
      <c r="H139" s="425" t="n">
        <f aca="false">H96*(1+$C$4)</f>
        <v>87000</v>
      </c>
      <c r="I139" s="426" t="n">
        <f aca="false">I96</f>
        <v>0</v>
      </c>
      <c r="J139" s="426" t="n">
        <f aca="false">J96</f>
        <v>0.702</v>
      </c>
      <c r="K139" s="426" t="n">
        <f aca="false">K96</f>
        <v>0.531</v>
      </c>
      <c r="L139" s="386" t="n">
        <f aca="false">(C139*($H139+($H139*$I139)+($H139*$J139)+($H139*$I139*$K139))*E139/12)</f>
        <v>0</v>
      </c>
      <c r="M139" s="387" t="n">
        <f aca="false">(D139*($H139+($H139*$I139)+($H139*$J139)+($H139*$I139*$K139))*F139/12)</f>
        <v>148074</v>
      </c>
    </row>
    <row r="140" customFormat="false" ht="12.75" hidden="false" customHeight="false" outlineLevel="0" collapsed="false">
      <c r="A140" s="423"/>
      <c r="B140" s="192" t="str">
        <f aca="false">B97</f>
        <v>Assistant Plant Manager</v>
      </c>
      <c r="C140" s="424" t="n">
        <f aca="false">C97</f>
        <v>0</v>
      </c>
      <c r="D140" s="424" t="n">
        <f aca="false">D97</f>
        <v>0</v>
      </c>
      <c r="E140" s="424" t="n">
        <f aca="false">E97</f>
        <v>0</v>
      </c>
      <c r="F140" s="424" t="n">
        <f aca="false">F97</f>
        <v>0</v>
      </c>
      <c r="G140" s="424" t="n">
        <f aca="false">C140*E140/12+D140*F140/12</f>
        <v>0</v>
      </c>
      <c r="H140" s="425" t="n">
        <f aca="false">H97*(1+$C$4)</f>
        <v>0</v>
      </c>
      <c r="I140" s="426" t="n">
        <f aca="false">I97</f>
        <v>0</v>
      </c>
      <c r="J140" s="426" t="n">
        <f aca="false">J97</f>
        <v>0.702</v>
      </c>
      <c r="K140" s="426" t="n">
        <f aca="false">K97</f>
        <v>0.531</v>
      </c>
      <c r="L140" s="386" t="n">
        <f aca="false">(C140*($H140+($H140*$I140)+($H140*$J140)+($H140*$I140*$K140))*E140/12)</f>
        <v>0</v>
      </c>
      <c r="M140" s="387" t="n">
        <f aca="false">(D140*($H140+($H140*$I140)+($H140*$J140)+($H140*$I140*$K140))*F140/12)</f>
        <v>0</v>
      </c>
    </row>
    <row r="141" customFormat="false" ht="12.75" hidden="false" customHeight="false" outlineLevel="0" collapsed="false">
      <c r="A141" s="423"/>
      <c r="B141" s="192" t="str">
        <f aca="false">B98</f>
        <v>Plant Engineer</v>
      </c>
      <c r="C141" s="424" t="n">
        <f aca="false">C98</f>
        <v>0</v>
      </c>
      <c r="D141" s="424" t="n">
        <f aca="false">D98</f>
        <v>0</v>
      </c>
      <c r="E141" s="424" t="n">
        <f aca="false">E98</f>
        <v>0</v>
      </c>
      <c r="F141" s="424" t="n">
        <f aca="false">F98</f>
        <v>0</v>
      </c>
      <c r="G141" s="424" t="n">
        <f aca="false">C141*E141/12+D141*F141/12</f>
        <v>0</v>
      </c>
      <c r="H141" s="425" t="n">
        <f aca="false">H98*(1+$C$4)</f>
        <v>0</v>
      </c>
      <c r="I141" s="426" t="n">
        <f aca="false">I98</f>
        <v>0</v>
      </c>
      <c r="J141" s="426" t="n">
        <f aca="false">J98</f>
        <v>0.702</v>
      </c>
      <c r="K141" s="426" t="n">
        <f aca="false">K98</f>
        <v>0.531</v>
      </c>
      <c r="L141" s="386" t="n">
        <f aca="false">(C141*($H141+($H141*$I141)+($H141*$J141)+($H141*$I141*$K141))*E141/12)</f>
        <v>0</v>
      </c>
      <c r="M141" s="387" t="n">
        <f aca="false">(D141*($H141+($H141*$I141)+($H141*$J141)+($H141*$I141*$K141))*F141/12)</f>
        <v>0</v>
      </c>
    </row>
    <row r="142" customFormat="false" ht="12.75" hidden="false" customHeight="false" outlineLevel="0" collapsed="false">
      <c r="A142" s="423"/>
      <c r="B142" s="192" t="str">
        <f aca="false">B99</f>
        <v>Administration Manager</v>
      </c>
      <c r="C142" s="424" t="n">
        <f aca="false">C99</f>
        <v>0</v>
      </c>
      <c r="D142" s="424" t="n">
        <f aca="false">D99</f>
        <v>0</v>
      </c>
      <c r="E142" s="424" t="n">
        <f aca="false">E99</f>
        <v>0</v>
      </c>
      <c r="F142" s="424" t="n">
        <f aca="false">F99</f>
        <v>0</v>
      </c>
      <c r="G142" s="424" t="n">
        <f aca="false">C142*E142/12+D142*F142/12</f>
        <v>0</v>
      </c>
      <c r="H142" s="425" t="n">
        <f aca="false">H99*(1+$C$4)</f>
        <v>0</v>
      </c>
      <c r="I142" s="426" t="n">
        <f aca="false">I99</f>
        <v>0</v>
      </c>
      <c r="J142" s="426" t="n">
        <f aca="false">J99</f>
        <v>0.702</v>
      </c>
      <c r="K142" s="426" t="n">
        <f aca="false">K99</f>
        <v>0.531</v>
      </c>
      <c r="L142" s="386" t="n">
        <f aca="false">(C142*($H142+($H142*$I142)+($H142*$J142)+($H142*$I142*$K142))*E142/12)</f>
        <v>0</v>
      </c>
      <c r="M142" s="387" t="n">
        <f aca="false">(D142*($H142+($H142*$I142)+($H142*$J142)+($H142*$I142*$K142))*F142/12)</f>
        <v>0</v>
      </c>
    </row>
    <row r="143" customFormat="false" ht="12.75" hidden="false" customHeight="false" outlineLevel="0" collapsed="false">
      <c r="A143" s="423"/>
      <c r="B143" s="192" t="str">
        <f aca="false">B100</f>
        <v>Controller</v>
      </c>
      <c r="C143" s="424" t="n">
        <f aca="false">C100</f>
        <v>0</v>
      </c>
      <c r="D143" s="424" t="n">
        <f aca="false">D100</f>
        <v>0</v>
      </c>
      <c r="E143" s="424" t="n">
        <f aca="false">E100</f>
        <v>0</v>
      </c>
      <c r="F143" s="424" t="n">
        <f aca="false">F100</f>
        <v>0</v>
      </c>
      <c r="G143" s="424" t="n">
        <f aca="false">C143*E143/12+D143*F143/12</f>
        <v>0</v>
      </c>
      <c r="H143" s="425" t="n">
        <f aca="false">H100*(1+$C$4)</f>
        <v>0</v>
      </c>
      <c r="I143" s="426" t="n">
        <f aca="false">I100</f>
        <v>0</v>
      </c>
      <c r="J143" s="426" t="n">
        <f aca="false">J100</f>
        <v>0.702</v>
      </c>
      <c r="K143" s="426" t="n">
        <f aca="false">K100</f>
        <v>0.531</v>
      </c>
      <c r="L143" s="386" t="n">
        <f aca="false">(C143*($H143+($H143*$I143)+($H143*$J143)+($H143*$I143*$K143))*E143/12)</f>
        <v>0</v>
      </c>
      <c r="M143" s="387" t="n">
        <f aca="false">(D143*($H143+($H143*$I143)+($H143*$J143)+($H143*$I143*$K143))*F143/12)</f>
        <v>0</v>
      </c>
    </row>
    <row r="144" customFormat="false" ht="12.75" hidden="false" customHeight="false" outlineLevel="0" collapsed="false">
      <c r="A144" s="423"/>
      <c r="B144" s="192" t="str">
        <f aca="false">B101</f>
        <v>Accountant</v>
      </c>
      <c r="C144" s="424" t="n">
        <f aca="false">C101</f>
        <v>0</v>
      </c>
      <c r="D144" s="424" t="n">
        <f aca="false">D101</f>
        <v>0</v>
      </c>
      <c r="E144" s="424" t="n">
        <f aca="false">E101</f>
        <v>0</v>
      </c>
      <c r="F144" s="424" t="n">
        <f aca="false">F101</f>
        <v>0</v>
      </c>
      <c r="G144" s="424" t="n">
        <f aca="false">C144*E144/12+D144*F144/12</f>
        <v>0</v>
      </c>
      <c r="H144" s="425" t="n">
        <f aca="false">H101*(1+$C$4)</f>
        <v>0</v>
      </c>
      <c r="I144" s="426" t="n">
        <f aca="false">I101</f>
        <v>0.1</v>
      </c>
      <c r="J144" s="426" t="n">
        <f aca="false">J101</f>
        <v>0.702</v>
      </c>
      <c r="K144" s="426" t="n">
        <f aca="false">K101</f>
        <v>0.531</v>
      </c>
      <c r="L144" s="386" t="n">
        <f aca="false">(C144*($H144+($H144*$I144)+($H144*$J144)+($H144*$I144*$K144))*E144/12)</f>
        <v>0</v>
      </c>
      <c r="M144" s="387" t="n">
        <f aca="false">(D144*($H144+($H144*$I144)+($H144*$J144)+($H144*$I144*$K144))*F144/12)</f>
        <v>0</v>
      </c>
    </row>
    <row r="145" customFormat="false" ht="12.75" hidden="false" customHeight="false" outlineLevel="0" collapsed="false">
      <c r="A145" s="423"/>
      <c r="B145" s="192" t="str">
        <f aca="false">B102</f>
        <v>Administrative Assistant</v>
      </c>
      <c r="C145" s="424" t="n">
        <f aca="false">C102</f>
        <v>0</v>
      </c>
      <c r="D145" s="424" t="n">
        <f aca="false">D102</f>
        <v>1</v>
      </c>
      <c r="E145" s="424" t="n">
        <f aca="false">E102</f>
        <v>0</v>
      </c>
      <c r="F145" s="424" t="n">
        <f aca="false">F102</f>
        <v>12</v>
      </c>
      <c r="G145" s="424" t="n">
        <f aca="false">C145*E145/12+D145*F145/12</f>
        <v>1</v>
      </c>
      <c r="H145" s="425" t="n">
        <f aca="false">H102*(1+$C$4)</f>
        <v>27000</v>
      </c>
      <c r="I145" s="426" t="n">
        <f aca="false">I102</f>
        <v>0.15</v>
      </c>
      <c r="J145" s="426" t="n">
        <f aca="false">J102</f>
        <v>0.702</v>
      </c>
      <c r="K145" s="426" t="n">
        <f aca="false">K102</f>
        <v>0.531</v>
      </c>
      <c r="L145" s="386" t="n">
        <f aca="false">(C145*($H145+($H145*$I145)+($H145*$J145)+($H145*$I145*$K145))*E145/12)</f>
        <v>0</v>
      </c>
      <c r="M145" s="387" t="n">
        <f aca="false">(D145*($H145+($H145*$I145)+($H145*$J145)+($H145*$I145*$K145))*F145/12)</f>
        <v>52154.55</v>
      </c>
    </row>
    <row r="146" customFormat="false" ht="12.75" hidden="false" customHeight="false" outlineLevel="0" collapsed="false">
      <c r="A146" s="423"/>
      <c r="B146" s="192" t="str">
        <f aca="false">B103</f>
        <v>Warehouse Supervisor</v>
      </c>
      <c r="C146" s="424" t="n">
        <f aca="false">C103</f>
        <v>0</v>
      </c>
      <c r="D146" s="424" t="n">
        <f aca="false">D103</f>
        <v>0</v>
      </c>
      <c r="E146" s="424" t="n">
        <f aca="false">E103</f>
        <v>0</v>
      </c>
      <c r="F146" s="424" t="n">
        <f aca="false">F103</f>
        <v>0</v>
      </c>
      <c r="G146" s="424" t="n">
        <f aca="false">C146*E146/12+D146*F146/12</f>
        <v>0</v>
      </c>
      <c r="H146" s="425" t="n">
        <f aca="false">H103*(1+$C$4)</f>
        <v>0</v>
      </c>
      <c r="I146" s="426" t="n">
        <f aca="false">I103</f>
        <v>0</v>
      </c>
      <c r="J146" s="426" t="n">
        <f aca="false">J103</f>
        <v>0.702</v>
      </c>
      <c r="K146" s="426" t="n">
        <f aca="false">K103</f>
        <v>0.531</v>
      </c>
      <c r="L146" s="386" t="n">
        <f aca="false">(C146*($H146+($H146*$I146)+($H146*$J146)+($H146*$I146*$K146))*E146/12)</f>
        <v>0</v>
      </c>
      <c r="M146" s="387" t="n">
        <f aca="false">(D146*($H146+($H146*$I146)+($H146*$J146)+($H146*$I146*$K146))*F146/12)</f>
        <v>0</v>
      </c>
    </row>
    <row r="147" customFormat="false" ht="12.75" hidden="false" customHeight="false" outlineLevel="0" collapsed="false">
      <c r="A147" s="423"/>
      <c r="B147" s="192" t="str">
        <f aca="false">B104</f>
        <v>Other</v>
      </c>
      <c r="C147" s="424" t="n">
        <f aca="false">C104</f>
        <v>0</v>
      </c>
      <c r="D147" s="424" t="n">
        <f aca="false">D104</f>
        <v>0</v>
      </c>
      <c r="E147" s="424" t="n">
        <f aca="false">E104</f>
        <v>0</v>
      </c>
      <c r="F147" s="424" t="n">
        <f aca="false">F104</f>
        <v>0</v>
      </c>
      <c r="G147" s="424" t="n">
        <f aca="false">C147*E147/12+D147*F147/12</f>
        <v>0</v>
      </c>
      <c r="H147" s="425" t="n">
        <f aca="false">H104*(1+$C$4)</f>
        <v>0</v>
      </c>
      <c r="I147" s="426" t="n">
        <f aca="false">I104</f>
        <v>0</v>
      </c>
      <c r="J147" s="426" t="n">
        <f aca="false">J104</f>
        <v>0.702</v>
      </c>
      <c r="K147" s="426" t="n">
        <f aca="false">K104</f>
        <v>0.531</v>
      </c>
      <c r="L147" s="386" t="n">
        <f aca="false">(C147*($H147+($H147*$I147)+($H147*$J147)+($H147*$I147*$K147))*E147/12)</f>
        <v>0</v>
      </c>
      <c r="M147" s="387" t="n">
        <f aca="false">(D147*($H147+($H147*$I147)+($H147*$J147)+($H147*$I147*$K147))*F147/12)</f>
        <v>0</v>
      </c>
    </row>
    <row r="148" customFormat="false" ht="12.75" hidden="false" customHeight="false" outlineLevel="0" collapsed="false">
      <c r="A148" s="423"/>
      <c r="B148" s="192" t="str">
        <f aca="false">B105</f>
        <v>Other</v>
      </c>
      <c r="C148" s="424" t="n">
        <f aca="false">C105</f>
        <v>0</v>
      </c>
      <c r="D148" s="424" t="n">
        <f aca="false">D105</f>
        <v>0</v>
      </c>
      <c r="E148" s="424" t="n">
        <f aca="false">E105</f>
        <v>0</v>
      </c>
      <c r="F148" s="424" t="n">
        <f aca="false">F105</f>
        <v>0</v>
      </c>
      <c r="G148" s="424" t="n">
        <f aca="false">C148*E148/12+D148*F148/12</f>
        <v>0</v>
      </c>
      <c r="H148" s="425" t="n">
        <f aca="false">H105*(1+$C$4)</f>
        <v>0</v>
      </c>
      <c r="I148" s="426" t="n">
        <f aca="false">I105</f>
        <v>0</v>
      </c>
      <c r="J148" s="426" t="n">
        <f aca="false">J105</f>
        <v>0.702</v>
      </c>
      <c r="K148" s="426" t="n">
        <f aca="false">K105</f>
        <v>0.531</v>
      </c>
      <c r="L148" s="386" t="n">
        <f aca="false">(C148*($H148+($H148*$I148)+($H148*$J148)+($H148*$I148*$K148))*E148/12)</f>
        <v>0</v>
      </c>
      <c r="M148" s="387" t="n">
        <f aca="false">(D148*($H148+($H148*$I148)+($H148*$J148)+($H148*$I148*$K148))*F148/12)</f>
        <v>0</v>
      </c>
    </row>
    <row r="149" customFormat="false" ht="12.75" hidden="false" customHeight="false" outlineLevel="0" collapsed="false">
      <c r="A149" s="423"/>
      <c r="B149" s="192" t="str">
        <f aca="false">B106</f>
        <v>Other</v>
      </c>
      <c r="C149" s="424" t="n">
        <f aca="false">C106</f>
        <v>0</v>
      </c>
      <c r="D149" s="424" t="n">
        <f aca="false">D106</f>
        <v>0</v>
      </c>
      <c r="E149" s="424" t="n">
        <f aca="false">E106</f>
        <v>0</v>
      </c>
      <c r="F149" s="424" t="n">
        <f aca="false">F106</f>
        <v>0</v>
      </c>
      <c r="G149" s="424" t="n">
        <f aca="false">C149*E149/12+D149*F149/12</f>
        <v>0</v>
      </c>
      <c r="H149" s="425" t="n">
        <f aca="false">H106*(1+$C$4)</f>
        <v>0</v>
      </c>
      <c r="I149" s="426" t="n">
        <f aca="false">I106</f>
        <v>0</v>
      </c>
      <c r="J149" s="426" t="n">
        <f aca="false">J106</f>
        <v>0.702</v>
      </c>
      <c r="K149" s="426" t="n">
        <f aca="false">K106</f>
        <v>0.531</v>
      </c>
      <c r="L149" s="386" t="n">
        <f aca="false">(C149*($H149+($H149*$I149)+($H149*$J149)+($H149*$I149*$K149))*E149/12)</f>
        <v>0</v>
      </c>
      <c r="M149" s="387" t="n">
        <f aca="false">(D149*($H149+($H149*$I149)+($H149*$J149)+($H149*$I149*$K149))*F149/12)</f>
        <v>0</v>
      </c>
    </row>
    <row r="150" customFormat="false" ht="12.75" hidden="false" customHeight="false" outlineLevel="0" collapsed="false">
      <c r="A150" s="423"/>
      <c r="B150" s="192"/>
      <c r="C150" s="424"/>
      <c r="D150" s="424"/>
      <c r="E150" s="424"/>
      <c r="F150" s="424"/>
      <c r="G150" s="424"/>
      <c r="H150" s="425"/>
      <c r="I150" s="427"/>
      <c r="J150" s="427"/>
      <c r="K150" s="427"/>
      <c r="L150" s="386"/>
      <c r="M150" s="387"/>
    </row>
    <row r="151" customFormat="false" ht="12.75" hidden="false" customHeight="false" outlineLevel="0" collapsed="false">
      <c r="A151" s="390" t="s">
        <v>213</v>
      </c>
      <c r="B151" s="192"/>
      <c r="C151" s="424"/>
      <c r="D151" s="424"/>
      <c r="E151" s="424"/>
      <c r="F151" s="424"/>
      <c r="G151" s="424"/>
      <c r="H151" s="425"/>
      <c r="I151" s="427"/>
      <c r="J151" s="427"/>
      <c r="K151" s="427"/>
      <c r="L151" s="386"/>
      <c r="M151" s="387"/>
    </row>
    <row r="152" customFormat="false" ht="12.75" hidden="false" customHeight="false" outlineLevel="0" collapsed="false">
      <c r="A152" s="423"/>
      <c r="B152" s="192" t="str">
        <f aca="false">B109</f>
        <v>Operations Manager</v>
      </c>
      <c r="C152" s="424" t="n">
        <f aca="false">C109</f>
        <v>0</v>
      </c>
      <c r="D152" s="424" t="n">
        <f aca="false">D109</f>
        <v>1</v>
      </c>
      <c r="E152" s="424" t="n">
        <f aca="false">E109</f>
        <v>0</v>
      </c>
      <c r="F152" s="424" t="n">
        <f aca="false">F109</f>
        <v>12</v>
      </c>
      <c r="G152" s="424" t="n">
        <f aca="false">C152*E152/12+D152*F152/12</f>
        <v>1</v>
      </c>
      <c r="H152" s="425" t="n">
        <f aca="false">H109*(1+$C$4)</f>
        <v>70000</v>
      </c>
      <c r="I152" s="426" t="n">
        <f aca="false">I109</f>
        <v>0</v>
      </c>
      <c r="J152" s="426" t="n">
        <f aca="false">J109</f>
        <v>0.702</v>
      </c>
      <c r="K152" s="426" t="n">
        <f aca="false">K109</f>
        <v>0.531</v>
      </c>
      <c r="L152" s="386" t="n">
        <f aca="false">(C152*($H152+($H152*$I152)+($H152*$J152)+($H152*$I152*$K152))*E152/12)</f>
        <v>0</v>
      </c>
      <c r="M152" s="387" t="n">
        <f aca="false">(D152*($H152+($H152*$I152)+($H152*$J152)+($H152*$I152*$K152))*F152/12)</f>
        <v>119140</v>
      </c>
    </row>
    <row r="153" customFormat="false" ht="12.75" hidden="false" customHeight="false" outlineLevel="0" collapsed="false">
      <c r="A153" s="423"/>
      <c r="B153" s="192" t="str">
        <f aca="false">B110</f>
        <v>Operations Shift Supervisors</v>
      </c>
      <c r="C153" s="424" t="n">
        <f aca="false">C110</f>
        <v>0</v>
      </c>
      <c r="D153" s="424" t="n">
        <f aca="false">D110</f>
        <v>0</v>
      </c>
      <c r="E153" s="424" t="n">
        <f aca="false">E110</f>
        <v>0</v>
      </c>
      <c r="F153" s="424" t="n">
        <f aca="false">F110</f>
        <v>0</v>
      </c>
      <c r="G153" s="424" t="n">
        <f aca="false">C153*E153/12+D153*F153/12</f>
        <v>0</v>
      </c>
      <c r="H153" s="425" t="n">
        <f aca="false">H110*(1+$C$4)</f>
        <v>0</v>
      </c>
      <c r="I153" s="426" t="n">
        <f aca="false">I110</f>
        <v>0.15</v>
      </c>
      <c r="J153" s="426" t="n">
        <f aca="false">J110</f>
        <v>0.702</v>
      </c>
      <c r="K153" s="426" t="n">
        <f aca="false">K110</f>
        <v>0.531</v>
      </c>
      <c r="L153" s="386" t="n">
        <f aca="false">(C153*($H153+($H153*$I153)+($H153*$J153)+($H153*$I153*$K153))*E153/12)</f>
        <v>0</v>
      </c>
      <c r="M153" s="387" t="n">
        <f aca="false">(D153*($H153+($H153*$I153)+($H153*$J153)+($H153*$I153*$K153))*F153/12)</f>
        <v>0</v>
      </c>
    </row>
    <row r="154" customFormat="false" ht="12.75" hidden="false" customHeight="false" outlineLevel="0" collapsed="false">
      <c r="A154" s="423"/>
      <c r="B154" s="192" t="str">
        <f aca="false">B111</f>
        <v>Control Room Operators</v>
      </c>
      <c r="C154" s="424" t="n">
        <f aca="false">C111</f>
        <v>0</v>
      </c>
      <c r="D154" s="424" t="n">
        <f aca="false">D111</f>
        <v>0</v>
      </c>
      <c r="E154" s="424" t="n">
        <f aca="false">E111</f>
        <v>0</v>
      </c>
      <c r="F154" s="424" t="n">
        <f aca="false">F111</f>
        <v>0</v>
      </c>
      <c r="G154" s="424" t="n">
        <f aca="false">C154*E154/12+D154*F154/12</f>
        <v>0</v>
      </c>
      <c r="H154" s="425" t="n">
        <f aca="false">H111*(1+$C$4)</f>
        <v>0</v>
      </c>
      <c r="I154" s="426" t="n">
        <f aca="false">I111</f>
        <v>0.15</v>
      </c>
      <c r="J154" s="426" t="n">
        <f aca="false">J111</f>
        <v>0.702</v>
      </c>
      <c r="K154" s="426" t="n">
        <f aca="false">K111</f>
        <v>0.531</v>
      </c>
      <c r="L154" s="386" t="n">
        <f aca="false">(C154*($H154+($H154*$I154)+($H154*$J154)+($H154*$I154*$K154))*E154/12)</f>
        <v>0</v>
      </c>
      <c r="M154" s="387" t="n">
        <f aca="false">(D154*($H154+($H154*$I154)+($H154*$J154)+($H154*$I154*$K154))*F154/12)</f>
        <v>0</v>
      </c>
    </row>
    <row r="155" customFormat="false" ht="12.75" hidden="false" customHeight="false" outlineLevel="0" collapsed="false">
      <c r="A155" s="423"/>
      <c r="B155" s="192" t="str">
        <f aca="false">B112</f>
        <v>Turbine Operators</v>
      </c>
      <c r="C155" s="424" t="n">
        <f aca="false">C112</f>
        <v>0</v>
      </c>
      <c r="D155" s="424" t="n">
        <f aca="false">D112</f>
        <v>0</v>
      </c>
      <c r="E155" s="424" t="n">
        <f aca="false">E112</f>
        <v>0</v>
      </c>
      <c r="F155" s="424" t="n">
        <f aca="false">F112</f>
        <v>0</v>
      </c>
      <c r="G155" s="424" t="n">
        <f aca="false">C155*E155/12+D155*F155/12</f>
        <v>0</v>
      </c>
      <c r="H155" s="425" t="n">
        <f aca="false">H112*(1+$C$4)</f>
        <v>0</v>
      </c>
      <c r="I155" s="426" t="n">
        <f aca="false">I112</f>
        <v>0.15</v>
      </c>
      <c r="J155" s="426" t="n">
        <f aca="false">J112</f>
        <v>0.702</v>
      </c>
      <c r="K155" s="426" t="n">
        <f aca="false">K112</f>
        <v>0.531</v>
      </c>
      <c r="L155" s="386" t="n">
        <f aca="false">(C155*($H155+($H155*$I155)+($H155*$J155)+($H155*$I155*$K155))*E155/12)</f>
        <v>0</v>
      </c>
      <c r="M155" s="387" t="n">
        <f aca="false">(D155*($H155+($H155*$I155)+($H155*$J155)+($H155*$I155*$K155))*F155/12)</f>
        <v>0</v>
      </c>
    </row>
    <row r="156" customFormat="false" ht="12.75" hidden="false" customHeight="false" outlineLevel="0" collapsed="false">
      <c r="A156" s="423"/>
      <c r="B156" s="192" t="str">
        <f aca="false">B113</f>
        <v>Water System Opertors</v>
      </c>
      <c r="C156" s="424" t="n">
        <f aca="false">C113</f>
        <v>0</v>
      </c>
      <c r="D156" s="424" t="n">
        <f aca="false">D113</f>
        <v>0</v>
      </c>
      <c r="E156" s="424" t="n">
        <f aca="false">E113</f>
        <v>0</v>
      </c>
      <c r="F156" s="424" t="n">
        <f aca="false">F113</f>
        <v>0</v>
      </c>
      <c r="G156" s="424" t="n">
        <f aca="false">C156*E156/12+D156*F156/12</f>
        <v>0</v>
      </c>
      <c r="H156" s="425" t="n">
        <f aca="false">H113*(1+$C$4)</f>
        <v>0</v>
      </c>
      <c r="I156" s="426" t="n">
        <f aca="false">I113</f>
        <v>0.15</v>
      </c>
      <c r="J156" s="426" t="n">
        <f aca="false">J113</f>
        <v>0.702</v>
      </c>
      <c r="K156" s="426" t="n">
        <f aca="false">K113</f>
        <v>0.531</v>
      </c>
      <c r="L156" s="386" t="n">
        <f aca="false">(C156*($H156+($H156*$I156)+($H156*$J156)+($H156*$I156*$K156))*E156/12)</f>
        <v>0</v>
      </c>
      <c r="M156" s="387" t="n">
        <f aca="false">(D156*($H156+($H156*$I156)+($H156*$J156)+($H156*$I156*$K156))*F156/12)</f>
        <v>0</v>
      </c>
    </row>
    <row r="157" customFormat="false" ht="12.75" hidden="false" customHeight="false" outlineLevel="0" collapsed="false">
      <c r="A157" s="423"/>
      <c r="B157" s="192" t="str">
        <f aca="false">B114</f>
        <v>Fuel Storage/Handling Operators</v>
      </c>
      <c r="C157" s="424" t="n">
        <f aca="false">C114</f>
        <v>0</v>
      </c>
      <c r="D157" s="424" t="n">
        <f aca="false">D114</f>
        <v>0</v>
      </c>
      <c r="E157" s="424" t="n">
        <f aca="false">E114</f>
        <v>0</v>
      </c>
      <c r="F157" s="424" t="n">
        <f aca="false">F114</f>
        <v>0</v>
      </c>
      <c r="G157" s="424" t="n">
        <f aca="false">C157*E157/12+D157*F157/12</f>
        <v>0</v>
      </c>
      <c r="H157" s="425" t="n">
        <f aca="false">H114*(1+$C$4)</f>
        <v>0</v>
      </c>
      <c r="I157" s="426" t="n">
        <f aca="false">I114</f>
        <v>0.15</v>
      </c>
      <c r="J157" s="426" t="n">
        <f aca="false">J114</f>
        <v>0.702</v>
      </c>
      <c r="K157" s="426" t="n">
        <f aca="false">K114</f>
        <v>0.531</v>
      </c>
      <c r="L157" s="386" t="n">
        <f aca="false">(C157*($H157+($H157*$I157)+($H157*$J157)+($H157*$I157*$K157))*E157/12)</f>
        <v>0</v>
      </c>
      <c r="M157" s="387" t="n">
        <f aca="false">(D157*($H157+($H157*$I157)+($H157*$J157)+($H157*$I157*$K157))*F157/12)</f>
        <v>0</v>
      </c>
    </row>
    <row r="158" customFormat="false" ht="12.75" hidden="false" customHeight="false" outlineLevel="0" collapsed="false">
      <c r="A158" s="423"/>
      <c r="B158" s="192" t="str">
        <f aca="false">B115</f>
        <v>Utility Operators</v>
      </c>
      <c r="C158" s="424" t="n">
        <f aca="false">C115</f>
        <v>0</v>
      </c>
      <c r="D158" s="424" t="n">
        <f aca="false">D115</f>
        <v>0</v>
      </c>
      <c r="E158" s="424" t="n">
        <f aca="false">E115</f>
        <v>0</v>
      </c>
      <c r="F158" s="424" t="n">
        <f aca="false">F115</f>
        <v>0</v>
      </c>
      <c r="G158" s="424" t="n">
        <f aca="false">C158*E158/12+D158*F158/12</f>
        <v>0</v>
      </c>
      <c r="H158" s="425" t="n">
        <f aca="false">H115*(1+$C$4)</f>
        <v>0</v>
      </c>
      <c r="I158" s="426" t="n">
        <f aca="false">I115</f>
        <v>0.15</v>
      </c>
      <c r="J158" s="426" t="n">
        <f aca="false">J115</f>
        <v>0.702</v>
      </c>
      <c r="K158" s="426" t="n">
        <f aca="false">K115</f>
        <v>0.531</v>
      </c>
      <c r="L158" s="386" t="n">
        <f aca="false">(C158*($H158+($H158*$I158)+($H158*$J158)+($H158*$I158*$K158))*E158/12)</f>
        <v>0</v>
      </c>
      <c r="M158" s="387" t="n">
        <f aca="false">(D158*($H158+($H158*$I158)+($H158*$J158)+($H158*$I158*$K158))*F158/12)</f>
        <v>0</v>
      </c>
    </row>
    <row r="159" customFormat="false" ht="12.75" hidden="false" customHeight="false" outlineLevel="0" collapsed="false">
      <c r="A159" s="423"/>
      <c r="B159" s="192" t="str">
        <f aca="false">B116</f>
        <v>Chemist</v>
      </c>
      <c r="C159" s="424" t="n">
        <f aca="false">C116</f>
        <v>0</v>
      </c>
      <c r="D159" s="424" t="n">
        <f aca="false">D116</f>
        <v>0</v>
      </c>
      <c r="E159" s="424" t="n">
        <f aca="false">E116</f>
        <v>0</v>
      </c>
      <c r="F159" s="424" t="n">
        <f aca="false">F116</f>
        <v>0</v>
      </c>
      <c r="G159" s="424" t="n">
        <f aca="false">C159*E159/12+D159*F159/12</f>
        <v>0</v>
      </c>
      <c r="H159" s="425" t="n">
        <f aca="false">H116*(1+$C$4)</f>
        <v>0</v>
      </c>
      <c r="I159" s="426" t="n">
        <f aca="false">I116</f>
        <v>0.15</v>
      </c>
      <c r="J159" s="426" t="n">
        <f aca="false">J116</f>
        <v>0.702</v>
      </c>
      <c r="K159" s="426" t="n">
        <f aca="false">K116</f>
        <v>0.531</v>
      </c>
      <c r="L159" s="386" t="n">
        <f aca="false">(C159*($H159+($H159*$I159)+($H159*$J159)+($H159*$I159*$K159))*E159/12)</f>
        <v>0</v>
      </c>
      <c r="M159" s="387" t="n">
        <f aca="false">(D159*($H159+($H159*$I159)+($H159*$J159)+($H159*$I159*$K159))*F159/12)</f>
        <v>0</v>
      </c>
    </row>
    <row r="160" customFormat="false" ht="12.75" hidden="false" customHeight="false" outlineLevel="0" collapsed="false">
      <c r="A160" s="423"/>
      <c r="B160" s="192" t="str">
        <f aca="false">B117</f>
        <v>Tech III</v>
      </c>
      <c r="C160" s="424" t="n">
        <f aca="false">C117</f>
        <v>0</v>
      </c>
      <c r="D160" s="424" t="n">
        <f aca="false">D117</f>
        <v>4</v>
      </c>
      <c r="E160" s="424" t="n">
        <f aca="false">E117</f>
        <v>0</v>
      </c>
      <c r="F160" s="424" t="n">
        <f aca="false">F117</f>
        <v>12</v>
      </c>
      <c r="G160" s="424" t="n">
        <f aca="false">C160*E160/12+D160*F160/12</f>
        <v>4</v>
      </c>
      <c r="H160" s="425" t="n">
        <f aca="false">H117*(1+$C$4)</f>
        <v>52000</v>
      </c>
      <c r="I160" s="426" t="n">
        <f aca="false">I117</f>
        <v>0.15</v>
      </c>
      <c r="J160" s="426" t="n">
        <f aca="false">J117</f>
        <v>0.702</v>
      </c>
      <c r="K160" s="426" t="n">
        <f aca="false">K117</f>
        <v>0.531</v>
      </c>
      <c r="L160" s="386" t="n">
        <f aca="false">(C160*($H160+($H160*$I160)+($H160*$J160)+($H160*$I160*$K160))*E160/12)</f>
        <v>0</v>
      </c>
      <c r="M160" s="387" t="n">
        <f aca="false">(D160*($H160+($H160*$I160)+($H160*$J160)+($H160*$I160*$K160))*F160/12)</f>
        <v>401783.2</v>
      </c>
    </row>
    <row r="161" customFormat="false" ht="12.75" hidden="false" customHeight="false" outlineLevel="0" collapsed="false">
      <c r="A161" s="423"/>
      <c r="B161" s="192" t="str">
        <f aca="false">B118</f>
        <v>Tech II</v>
      </c>
      <c r="C161" s="424" t="n">
        <f aca="false">C118</f>
        <v>0</v>
      </c>
      <c r="D161" s="424" t="n">
        <f aca="false">D118</f>
        <v>4</v>
      </c>
      <c r="E161" s="424" t="n">
        <f aca="false">E118</f>
        <v>0</v>
      </c>
      <c r="F161" s="424" t="n">
        <f aca="false">F118</f>
        <v>12</v>
      </c>
      <c r="G161" s="424" t="n">
        <f aca="false">C161*E161/12+D161*F161/12</f>
        <v>4</v>
      </c>
      <c r="H161" s="425" t="n">
        <f aca="false">H118*(1+$C$4)</f>
        <v>45760</v>
      </c>
      <c r="I161" s="426" t="n">
        <f aca="false">I118</f>
        <v>0.15</v>
      </c>
      <c r="J161" s="426" t="n">
        <f aca="false">J118</f>
        <v>0.702</v>
      </c>
      <c r="K161" s="426" t="n">
        <f aca="false">K118</f>
        <v>0.531</v>
      </c>
      <c r="L161" s="386" t="n">
        <f aca="false">(C161*($H161+($H161*$I161)+($H161*$J161)+($H161*$I161*$K161))*E161/12)</f>
        <v>0</v>
      </c>
      <c r="M161" s="387" t="n">
        <f aca="false">(D161*($H161+($H161*$I161)+($H161*$J161)+($H161*$I161*$K161))*F161/12)</f>
        <v>353569.216</v>
      </c>
    </row>
    <row r="162" customFormat="false" ht="12.75" hidden="false" customHeight="false" outlineLevel="0" collapsed="false">
      <c r="A162" s="423"/>
      <c r="B162" s="192" t="str">
        <f aca="false">B119</f>
        <v>Other</v>
      </c>
      <c r="C162" s="424" t="n">
        <f aca="false">C119</f>
        <v>0</v>
      </c>
      <c r="D162" s="424" t="n">
        <f aca="false">D119</f>
        <v>0</v>
      </c>
      <c r="E162" s="424" t="n">
        <f aca="false">E119</f>
        <v>0</v>
      </c>
      <c r="F162" s="424" t="n">
        <f aca="false">F119</f>
        <v>0</v>
      </c>
      <c r="G162" s="424" t="n">
        <f aca="false">C162*E162/12+D162*F162/12</f>
        <v>0</v>
      </c>
      <c r="H162" s="425" t="n">
        <f aca="false">H119*(1+$C$4)</f>
        <v>0</v>
      </c>
      <c r="I162" s="426" t="n">
        <f aca="false">I119</f>
        <v>0.15</v>
      </c>
      <c r="J162" s="426" t="n">
        <f aca="false">J119</f>
        <v>0.702</v>
      </c>
      <c r="K162" s="426" t="n">
        <f aca="false">K119</f>
        <v>0.531</v>
      </c>
      <c r="L162" s="386" t="n">
        <f aca="false">(C162*($H162+($H162*$I162)+($H162*$J162)+($H162*$I162*$K162))*E162/12)</f>
        <v>0</v>
      </c>
      <c r="M162" s="387" t="n">
        <f aca="false">(D162*($H162+($H162*$I162)+($H162*$J162)+($H162*$I162*$K162))*F162/12)</f>
        <v>0</v>
      </c>
    </row>
    <row r="163" customFormat="false" ht="12.75" hidden="false" customHeight="false" outlineLevel="0" collapsed="false">
      <c r="A163" s="423"/>
      <c r="B163" s="192"/>
      <c r="C163" s="424"/>
      <c r="D163" s="424"/>
      <c r="E163" s="424"/>
      <c r="F163" s="424"/>
      <c r="G163" s="424"/>
      <c r="H163" s="425"/>
      <c r="I163" s="427"/>
      <c r="J163" s="427"/>
      <c r="K163" s="427"/>
      <c r="L163" s="386"/>
      <c r="M163" s="387"/>
    </row>
    <row r="164" customFormat="false" ht="12.75" hidden="false" customHeight="false" outlineLevel="0" collapsed="false">
      <c r="A164" s="390" t="s">
        <v>214</v>
      </c>
      <c r="B164" s="192"/>
      <c r="C164" s="424"/>
      <c r="D164" s="424"/>
      <c r="E164" s="424"/>
      <c r="F164" s="424"/>
      <c r="G164" s="424"/>
      <c r="H164" s="425"/>
      <c r="I164" s="427"/>
      <c r="J164" s="427"/>
      <c r="K164" s="427"/>
      <c r="L164" s="386"/>
      <c r="M164" s="387"/>
    </row>
    <row r="165" customFormat="false" ht="12.75" hidden="false" customHeight="false" outlineLevel="0" collapsed="false">
      <c r="A165" s="423"/>
      <c r="B165" s="192" t="str">
        <f aca="false">B122</f>
        <v>Maintenance Manager</v>
      </c>
      <c r="C165" s="424" t="n">
        <f aca="false">C122</f>
        <v>0</v>
      </c>
      <c r="D165" s="424" t="n">
        <f aca="false">D122</f>
        <v>1</v>
      </c>
      <c r="E165" s="424" t="n">
        <f aca="false">E122</f>
        <v>0</v>
      </c>
      <c r="F165" s="424" t="n">
        <f aca="false">F122</f>
        <v>12</v>
      </c>
      <c r="G165" s="424" t="n">
        <f aca="false">C165*E165/12+D165*F165/12</f>
        <v>1</v>
      </c>
      <c r="H165" s="425" t="n">
        <f aca="false">H122*(1+$C$4)</f>
        <v>65000</v>
      </c>
      <c r="I165" s="426" t="n">
        <f aca="false">I122</f>
        <v>0</v>
      </c>
      <c r="J165" s="426" t="n">
        <f aca="false">J122</f>
        <v>0.702</v>
      </c>
      <c r="K165" s="426" t="n">
        <f aca="false">K122</f>
        <v>0.531</v>
      </c>
      <c r="L165" s="386" t="n">
        <f aca="false">(C165*($H165+($H165*$I165)+($H165*$J165)+($H165*$I165*$K165))*E165/12)</f>
        <v>0</v>
      </c>
      <c r="M165" s="387" t="n">
        <f aca="false">(D165*($H165+($H165*$I165)+($H165*$J165)+($H165*$I165*$K165))*F165/12)</f>
        <v>110630</v>
      </c>
    </row>
    <row r="166" customFormat="false" ht="12.75" hidden="false" customHeight="false" outlineLevel="0" collapsed="false">
      <c r="A166" s="423"/>
      <c r="B166" s="192" t="str">
        <f aca="false">B123</f>
        <v>Mechanical Engineer</v>
      </c>
      <c r="C166" s="424" t="n">
        <f aca="false">C123</f>
        <v>0</v>
      </c>
      <c r="D166" s="424" t="n">
        <f aca="false">D123</f>
        <v>0</v>
      </c>
      <c r="E166" s="424" t="n">
        <f aca="false">E123</f>
        <v>0</v>
      </c>
      <c r="F166" s="424" t="n">
        <f aca="false">F123</f>
        <v>0</v>
      </c>
      <c r="G166" s="424" t="n">
        <f aca="false">C166*E166/12+D166*F166/12</f>
        <v>0</v>
      </c>
      <c r="H166" s="425" t="n">
        <f aca="false">H123*(1+$C$4)</f>
        <v>0</v>
      </c>
      <c r="I166" s="426" t="n">
        <f aca="false">I123</f>
        <v>0</v>
      </c>
      <c r="J166" s="426" t="n">
        <f aca="false">J123</f>
        <v>0.702</v>
      </c>
      <c r="K166" s="426" t="n">
        <f aca="false">K123</f>
        <v>0.531</v>
      </c>
      <c r="L166" s="386" t="n">
        <f aca="false">(C166*($H166+($H166*$I166)+($H166*$J166)+($H166*$I166*$K166))*E166/12)</f>
        <v>0</v>
      </c>
      <c r="M166" s="387" t="n">
        <f aca="false">(D166*($H166+($H166*$I166)+($H166*$J166)+($H166*$I166*$K166))*F166/12)</f>
        <v>0</v>
      </c>
    </row>
    <row r="167" customFormat="false" ht="12.75" hidden="false" customHeight="false" outlineLevel="0" collapsed="false">
      <c r="A167" s="423"/>
      <c r="B167" s="192" t="str">
        <f aca="false">B124</f>
        <v>Maintenance Planner</v>
      </c>
      <c r="C167" s="424" t="n">
        <f aca="false">C124</f>
        <v>0</v>
      </c>
      <c r="D167" s="424" t="n">
        <f aca="false">D124</f>
        <v>0</v>
      </c>
      <c r="E167" s="424" t="n">
        <f aca="false">E124</f>
        <v>0</v>
      </c>
      <c r="F167" s="424" t="n">
        <f aca="false">F124</f>
        <v>0</v>
      </c>
      <c r="G167" s="424" t="n">
        <f aca="false">C167*E167/12+D167*F167/12</f>
        <v>0</v>
      </c>
      <c r="H167" s="425" t="n">
        <f aca="false">H124*(1+$C$4)</f>
        <v>0</v>
      </c>
      <c r="I167" s="426" t="n">
        <f aca="false">I124</f>
        <v>0.15</v>
      </c>
      <c r="J167" s="426" t="n">
        <f aca="false">J124</f>
        <v>0.702</v>
      </c>
      <c r="K167" s="426" t="n">
        <f aca="false">K124</f>
        <v>0.531</v>
      </c>
      <c r="L167" s="386" t="n">
        <f aca="false">(C167*($H167+($H167*$I167)+($H167*$J167)+($H167*$I167*$K167))*E167/12)</f>
        <v>0</v>
      </c>
      <c r="M167" s="387" t="n">
        <f aca="false">(D167*($H167+($H167*$I167)+($H167*$J167)+($H167*$I167*$K167))*F167/12)</f>
        <v>0</v>
      </c>
    </row>
    <row r="168" customFormat="false" ht="12.75" hidden="false" customHeight="false" outlineLevel="0" collapsed="false">
      <c r="A168" s="423"/>
      <c r="B168" s="192" t="str">
        <f aca="false">B125</f>
        <v>Mechanic</v>
      </c>
      <c r="C168" s="424" t="n">
        <f aca="false">C125</f>
        <v>0</v>
      </c>
      <c r="D168" s="424" t="n">
        <f aca="false">D125</f>
        <v>1</v>
      </c>
      <c r="E168" s="424" t="n">
        <f aca="false">E125</f>
        <v>0</v>
      </c>
      <c r="F168" s="424" t="n">
        <f aca="false">F125</f>
        <v>12</v>
      </c>
      <c r="G168" s="424" t="n">
        <f aca="false">C168*E168/12+D168*F168/12</f>
        <v>1</v>
      </c>
      <c r="H168" s="425" t="n">
        <f aca="false">H125*(1+$C$4)</f>
        <v>38000</v>
      </c>
      <c r="I168" s="426" t="n">
        <f aca="false">I125</f>
        <v>0.15</v>
      </c>
      <c r="J168" s="426" t="n">
        <f aca="false">J125</f>
        <v>0.702</v>
      </c>
      <c r="K168" s="426" t="n">
        <f aca="false">K125</f>
        <v>0.531</v>
      </c>
      <c r="L168" s="386" t="n">
        <f aca="false">(C168*($H168+($H168*$I168)+($H168*$J168)+($H168*$I168*$K168))*E168/12)</f>
        <v>0</v>
      </c>
      <c r="M168" s="387" t="n">
        <f aca="false">(D168*($H168+($H168*$I168)+($H168*$J168)+($H168*$I168*$K168))*F168/12)</f>
        <v>73402.7</v>
      </c>
    </row>
    <row r="169" customFormat="false" ht="12.75" hidden="false" customHeight="false" outlineLevel="0" collapsed="false">
      <c r="A169" s="423"/>
      <c r="B169" s="192" t="str">
        <f aca="false">B126</f>
        <v>I&amp;C Engineer</v>
      </c>
      <c r="C169" s="424" t="n">
        <f aca="false">C126</f>
        <v>0</v>
      </c>
      <c r="D169" s="424" t="n">
        <f aca="false">D126</f>
        <v>0</v>
      </c>
      <c r="E169" s="424" t="n">
        <f aca="false">E126</f>
        <v>0</v>
      </c>
      <c r="F169" s="424" t="n">
        <f aca="false">F126</f>
        <v>0</v>
      </c>
      <c r="G169" s="424" t="n">
        <f aca="false">C169*E169/12+D169*F169/12</f>
        <v>0</v>
      </c>
      <c r="H169" s="425" t="n">
        <f aca="false">H126*(1+$C$4)</f>
        <v>0</v>
      </c>
      <c r="I169" s="426" t="n">
        <f aca="false">I126</f>
        <v>0.15</v>
      </c>
      <c r="J169" s="426" t="n">
        <f aca="false">J126</f>
        <v>0.702</v>
      </c>
      <c r="K169" s="426" t="n">
        <f aca="false">K126</f>
        <v>0.531</v>
      </c>
      <c r="L169" s="386" t="n">
        <f aca="false">(C169*($H169+($H169*$I169)+($H169*$J169)+($H169*$I169*$K169))*E169/12)</f>
        <v>0</v>
      </c>
      <c r="M169" s="387" t="n">
        <f aca="false">(D169*($H169+($H169*$I169)+($H169*$J169)+($H169*$I169*$K169))*F169/12)</f>
        <v>0</v>
      </c>
    </row>
    <row r="170" customFormat="false" ht="12.75" hidden="false" customHeight="false" outlineLevel="0" collapsed="false">
      <c r="A170" s="423"/>
      <c r="B170" s="192" t="str">
        <f aca="false">B127</f>
        <v>I&amp;C Technician</v>
      </c>
      <c r="C170" s="424" t="n">
        <f aca="false">C127</f>
        <v>0</v>
      </c>
      <c r="D170" s="424" t="n">
        <f aca="false">D127</f>
        <v>1</v>
      </c>
      <c r="E170" s="424" t="n">
        <f aca="false">E127</f>
        <v>0</v>
      </c>
      <c r="F170" s="424" t="n">
        <f aca="false">F127</f>
        <v>12</v>
      </c>
      <c r="G170" s="424" t="n">
        <f aca="false">C170*E170/12+D170*F170/12</f>
        <v>1</v>
      </c>
      <c r="H170" s="425" t="n">
        <f aca="false">H127*(1+$C$4)</f>
        <v>55000</v>
      </c>
      <c r="I170" s="426" t="n">
        <f aca="false">I127</f>
        <v>0.15</v>
      </c>
      <c r="J170" s="426" t="n">
        <f aca="false">J127</f>
        <v>0.702</v>
      </c>
      <c r="K170" s="426" t="n">
        <f aca="false">K127</f>
        <v>0.531</v>
      </c>
      <c r="L170" s="386" t="n">
        <f aca="false">(C170*($H170+($H170*$I170)+($H170*$J170)+($H170*$I170*$K170))*E170/12)</f>
        <v>0</v>
      </c>
      <c r="M170" s="387" t="n">
        <f aca="false">(D170*($H170+($H170*$I170)+($H170*$J170)+($H170*$I170*$K170))*F170/12)</f>
        <v>106240.75</v>
      </c>
    </row>
    <row r="171" customFormat="false" ht="12.75" hidden="false" customHeight="false" outlineLevel="0" collapsed="false">
      <c r="A171" s="423"/>
      <c r="B171" s="192" t="str">
        <f aca="false">B128</f>
        <v>Electrical Technician</v>
      </c>
      <c r="C171" s="424" t="n">
        <f aca="false">C128</f>
        <v>0</v>
      </c>
      <c r="D171" s="424" t="n">
        <f aca="false">D128</f>
        <v>1</v>
      </c>
      <c r="E171" s="424" t="n">
        <f aca="false">E128</f>
        <v>0</v>
      </c>
      <c r="F171" s="424" t="n">
        <f aca="false">F128</f>
        <v>12</v>
      </c>
      <c r="G171" s="424" t="n">
        <f aca="false">C171*E171/12+D171*F171/12</f>
        <v>1</v>
      </c>
      <c r="H171" s="425" t="n">
        <f aca="false">H128*(1+$C$4)</f>
        <v>45000</v>
      </c>
      <c r="I171" s="426" t="n">
        <f aca="false">I128</f>
        <v>0.15</v>
      </c>
      <c r="J171" s="426" t="n">
        <f aca="false">J128</f>
        <v>0.702</v>
      </c>
      <c r="K171" s="426" t="n">
        <f aca="false">K128</f>
        <v>0.531</v>
      </c>
      <c r="L171" s="386" t="n">
        <f aca="false">(C171*($H171+($H171*$I171)+($H171*$J171)+($H171*$I171*$K171))*E171/12)</f>
        <v>0</v>
      </c>
      <c r="M171" s="387" t="n">
        <f aca="false">(D171*($H171+($H171*$I171)+($H171*$J171)+($H171*$I171*$K171))*F171/12)</f>
        <v>86924.25</v>
      </c>
    </row>
    <row r="172" customFormat="false" ht="12.75" hidden="false" customHeight="false" outlineLevel="0" collapsed="false">
      <c r="A172" s="423"/>
      <c r="B172" s="192" t="str">
        <f aca="false">B129</f>
        <v>Other</v>
      </c>
      <c r="C172" s="424" t="n">
        <f aca="false">C129</f>
        <v>0</v>
      </c>
      <c r="D172" s="424" t="n">
        <f aca="false">D129</f>
        <v>0</v>
      </c>
      <c r="E172" s="424" t="n">
        <f aca="false">E129</f>
        <v>0</v>
      </c>
      <c r="F172" s="424" t="n">
        <f aca="false">F129</f>
        <v>0</v>
      </c>
      <c r="G172" s="424" t="n">
        <f aca="false">C172*E172/12+D172*F172/12</f>
        <v>0</v>
      </c>
      <c r="H172" s="425" t="n">
        <f aca="false">H129*(1+$C$4)</f>
        <v>0</v>
      </c>
      <c r="I172" s="426" t="n">
        <f aca="false">I129</f>
        <v>0.15</v>
      </c>
      <c r="J172" s="426" t="n">
        <f aca="false">J129</f>
        <v>0.702</v>
      </c>
      <c r="K172" s="426" t="n">
        <f aca="false">K129</f>
        <v>0.531</v>
      </c>
      <c r="L172" s="386" t="n">
        <f aca="false">(C172*($H172+($H172*$I172)+($H172*$J172)+($H172*$I172*$K172))*E172/12)</f>
        <v>0</v>
      </c>
      <c r="M172" s="387" t="n">
        <f aca="false">(D172*($H172+($H172*$I172)+($H172*$J172)+($H172*$I172*$K172))*F172/12)</f>
        <v>0</v>
      </c>
    </row>
    <row r="173" customFormat="false" ht="12.75" hidden="false" customHeight="false" outlineLevel="0" collapsed="false">
      <c r="A173" s="423"/>
      <c r="B173" s="192" t="str">
        <f aca="false">B130</f>
        <v>Other</v>
      </c>
      <c r="C173" s="424" t="n">
        <f aca="false">C130</f>
        <v>0</v>
      </c>
      <c r="D173" s="424" t="n">
        <f aca="false">D130</f>
        <v>0</v>
      </c>
      <c r="E173" s="424" t="n">
        <f aca="false">E130</f>
        <v>0</v>
      </c>
      <c r="F173" s="424" t="n">
        <f aca="false">F130</f>
        <v>0</v>
      </c>
      <c r="G173" s="424" t="n">
        <f aca="false">C173*E173/12+D173*F173/12</f>
        <v>0</v>
      </c>
      <c r="H173" s="425" t="n">
        <f aca="false">H130*(1+$C$4)</f>
        <v>0</v>
      </c>
      <c r="I173" s="426" t="n">
        <f aca="false">I130</f>
        <v>0.15</v>
      </c>
      <c r="J173" s="426" t="n">
        <f aca="false">J130</f>
        <v>0.702</v>
      </c>
      <c r="K173" s="426" t="n">
        <f aca="false">K130</f>
        <v>0.531</v>
      </c>
      <c r="L173" s="386" t="n">
        <f aca="false">(C173*($H173+($H173*$I173)+($H173*$J173)+($H173*$I173*$K173))*E173/12)</f>
        <v>0</v>
      </c>
      <c r="M173" s="387" t="n">
        <f aca="false">(D173*($H173+($H173*$I173)+($H173*$J173)+($H173*$I173*$K173))*F173/12)</f>
        <v>0</v>
      </c>
    </row>
    <row r="174" customFormat="false" ht="12.75" hidden="false" customHeight="false" outlineLevel="0" collapsed="false">
      <c r="A174" s="423"/>
      <c r="B174" s="192" t="str">
        <f aca="false">B131</f>
        <v>Other</v>
      </c>
      <c r="C174" s="424" t="n">
        <f aca="false">C131</f>
        <v>0</v>
      </c>
      <c r="D174" s="424" t="n">
        <f aca="false">D131</f>
        <v>0</v>
      </c>
      <c r="E174" s="424" t="n">
        <f aca="false">E131</f>
        <v>0</v>
      </c>
      <c r="F174" s="424" t="n">
        <f aca="false">F131</f>
        <v>0</v>
      </c>
      <c r="G174" s="424" t="n">
        <f aca="false">C174*E174/12+D174*F174/12</f>
        <v>0</v>
      </c>
      <c r="H174" s="425" t="n">
        <f aca="false">H131*(1+$C$4)</f>
        <v>0</v>
      </c>
      <c r="I174" s="426" t="n">
        <f aca="false">I131</f>
        <v>0.15</v>
      </c>
      <c r="J174" s="426" t="n">
        <f aca="false">J131</f>
        <v>0.702</v>
      </c>
      <c r="K174" s="426" t="n">
        <f aca="false">K131</f>
        <v>0.531</v>
      </c>
      <c r="L174" s="386" t="n">
        <f aca="false">(C174*($H174+($H174*$I174)+($H174*$J174)+($H174*$I174*$K174))*E174/12)</f>
        <v>0</v>
      </c>
      <c r="M174" s="387" t="n">
        <f aca="false">(D174*($H174+($H174*$I174)+($H174*$J174)+($H174*$I174*$K174))*F174/12)</f>
        <v>0</v>
      </c>
    </row>
    <row r="175" customFormat="false" ht="12.75" hidden="false" customHeight="false" outlineLevel="0" collapsed="false">
      <c r="A175" s="428"/>
      <c r="B175" s="429" t="str">
        <f aca="false">B132</f>
        <v>Other</v>
      </c>
      <c r="C175" s="430" t="n">
        <f aca="false">C132</f>
        <v>0</v>
      </c>
      <c r="D175" s="430" t="n">
        <f aca="false">D132</f>
        <v>0</v>
      </c>
      <c r="E175" s="430" t="n">
        <f aca="false">E132</f>
        <v>0</v>
      </c>
      <c r="F175" s="430" t="n">
        <f aca="false">F132</f>
        <v>0</v>
      </c>
      <c r="G175" s="430" t="n">
        <f aca="false">C175*E175/12+D175*F175/12</f>
        <v>0</v>
      </c>
      <c r="H175" s="425" t="n">
        <f aca="false">H132*(1+$C$4)</f>
        <v>0</v>
      </c>
      <c r="I175" s="432" t="n">
        <f aca="false">I132</f>
        <v>0.15</v>
      </c>
      <c r="J175" s="432" t="n">
        <f aca="false">J132</f>
        <v>0.702</v>
      </c>
      <c r="K175" s="432" t="n">
        <f aca="false">K132</f>
        <v>0.531</v>
      </c>
      <c r="L175" s="405" t="n">
        <f aca="false">(C175*($H175+($H175*$I175)+($H175*$J175)+($H175*$I175*$K175))*E175/12)</f>
        <v>0</v>
      </c>
      <c r="M175" s="406" t="n">
        <f aca="false">(D175*($H175+($H175*$I175)+($H175*$J175)+($H175*$I175*$K175))*F175/12)</f>
        <v>0</v>
      </c>
    </row>
    <row r="176" customFormat="false" ht="15.75" hidden="false" customHeight="false" outlineLevel="0" collapsed="false">
      <c r="A176" s="407" t="s">
        <v>914</v>
      </c>
      <c r="B176" s="408"/>
      <c r="C176" s="409" t="n">
        <f aca="false">SUM(C139:C175)</f>
        <v>0</v>
      </c>
      <c r="D176" s="409" t="n">
        <f aca="false">SUM(D139:D175)</f>
        <v>15</v>
      </c>
      <c r="E176" s="409"/>
      <c r="F176" s="410"/>
      <c r="G176" s="411" t="n">
        <f aca="false">SUM(G139:G175)</f>
        <v>15</v>
      </c>
      <c r="H176" s="412"/>
      <c r="J176" s="434"/>
      <c r="K176" s="434"/>
      <c r="L176" s="413" t="n">
        <f aca="false">SUM(L139:L175)</f>
        <v>0</v>
      </c>
      <c r="M176" s="414" t="n">
        <f aca="false">SUM(M139:M175)</f>
        <v>1451918.666</v>
      </c>
    </row>
    <row r="177" customFormat="false" ht="27.75" hidden="false" customHeight="true" outlineLevel="0" collapsed="false">
      <c r="A177" s="417"/>
      <c r="B177" s="417"/>
      <c r="C177" s="418"/>
      <c r="D177" s="418"/>
      <c r="E177" s="418"/>
      <c r="F177" s="418"/>
      <c r="G177" s="418"/>
      <c r="H177" s="419"/>
      <c r="I177" s="438" t="s">
        <v>919</v>
      </c>
      <c r="J177" s="435"/>
      <c r="K177" s="435"/>
      <c r="L177" s="435"/>
      <c r="M177" s="436" t="n">
        <f aca="false">L176+M176</f>
        <v>1451918.666</v>
      </c>
      <c r="N177" s="415"/>
      <c r="O177" s="415"/>
      <c r="P177" s="415"/>
      <c r="Q177" s="416"/>
      <c r="R177" s="415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  <rowBreaks count="3" manualBreakCount="3">
    <brk id="48" man="true" max="16383" min="0"/>
    <brk id="91" man="true" max="16383" min="0"/>
    <brk id="134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45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4" topLeftCell="E44" activePane="bottomRight" state="frozen"/>
      <selection pane="topLeft" activeCell="A1" activeCellId="0" sqref="A1"/>
      <selection pane="topRight" activeCell="E1" activeCellId="0" sqref="E1"/>
      <selection pane="bottomLeft" activeCell="A44" activeCellId="0" sqref="A44"/>
      <selection pane="bottomRight" activeCell="F31" activeCellId="0" sqref="F3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439" width="1.7"/>
    <col collapsed="false" customWidth="true" hidden="false" outlineLevel="0" max="2" min="2" style="440" width="5.71"/>
    <col collapsed="false" customWidth="true" hidden="false" outlineLevel="0" max="3" min="3" style="441" width="38.7"/>
    <col collapsed="false" customWidth="true" hidden="false" outlineLevel="0" max="4" min="4" style="441" width="4.56"/>
    <col collapsed="false" customWidth="true" hidden="false" outlineLevel="0" max="5" min="5" style="442" width="15.56"/>
    <col collapsed="false" customWidth="true" hidden="false" outlineLevel="0" max="10" min="6" style="442" width="13.41"/>
    <col collapsed="false" customWidth="true" hidden="false" outlineLevel="0" max="11" min="11" style="442" width="13.14"/>
    <col collapsed="false" customWidth="true" hidden="false" outlineLevel="0" max="19" min="12" style="441" width="13.14"/>
    <col collapsed="false" customWidth="false" hidden="false" outlineLevel="0" max="22" min="20" style="441" width="9.14"/>
    <col collapsed="false" customWidth="true" hidden="false" outlineLevel="0" max="23" min="23" style="441" width="16.84"/>
    <col collapsed="false" customWidth="false" hidden="false" outlineLevel="0" max="257" min="24" style="441" width="9.14"/>
  </cols>
  <sheetData>
    <row r="1" customFormat="false" ht="15.75" hidden="false" customHeight="false" outlineLevel="0" collapsed="false">
      <c r="B1" s="443" t="s">
        <v>920</v>
      </c>
    </row>
    <row r="2" customFormat="false" ht="15" hidden="false" customHeight="false" outlineLevel="0" collapsed="false">
      <c r="B2" s="444" t="s">
        <v>921</v>
      </c>
    </row>
    <row r="4" customFormat="false" ht="45" hidden="false" customHeight="true" outlineLevel="0" collapsed="false">
      <c r="A4" s="445" t="n">
        <v>1</v>
      </c>
      <c r="B4" s="446"/>
      <c r="C4" s="447"/>
      <c r="D4" s="447"/>
      <c r="E4" s="448" t="s">
        <v>922</v>
      </c>
      <c r="F4" s="448" t="s">
        <v>923</v>
      </c>
      <c r="G4" s="448" t="s">
        <v>924</v>
      </c>
      <c r="H4" s="448" t="s">
        <v>925</v>
      </c>
      <c r="I4" s="448" t="s">
        <v>926</v>
      </c>
      <c r="J4" s="448" t="s">
        <v>927</v>
      </c>
      <c r="K4" s="448" t="s">
        <v>928</v>
      </c>
      <c r="L4" s="448"/>
      <c r="M4" s="448"/>
      <c r="N4" s="448"/>
      <c r="O4" s="448"/>
      <c r="P4" s="448"/>
      <c r="Q4" s="448"/>
      <c r="R4" s="448"/>
      <c r="S4" s="448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  <c r="CJ4" s="447"/>
      <c r="CK4" s="447"/>
      <c r="CL4" s="447"/>
      <c r="CM4" s="447"/>
      <c r="CN4" s="447"/>
      <c r="CO4" s="447"/>
      <c r="CP4" s="447"/>
      <c r="CQ4" s="447"/>
      <c r="CR4" s="447"/>
      <c r="CS4" s="447"/>
      <c r="CT4" s="447"/>
      <c r="CU4" s="447"/>
      <c r="CV4" s="447"/>
      <c r="CW4" s="447"/>
      <c r="CX4" s="447"/>
      <c r="CY4" s="447"/>
      <c r="CZ4" s="447"/>
      <c r="DA4" s="447"/>
      <c r="DB4" s="447"/>
      <c r="DC4" s="447"/>
      <c r="DD4" s="447"/>
      <c r="DE4" s="447"/>
      <c r="DF4" s="447"/>
      <c r="DG4" s="447"/>
      <c r="DH4" s="447"/>
      <c r="DI4" s="447"/>
      <c r="DJ4" s="447"/>
      <c r="DK4" s="447"/>
      <c r="DL4" s="447"/>
      <c r="DM4" s="447"/>
      <c r="DN4" s="447"/>
      <c r="DO4" s="447"/>
      <c r="DP4" s="447"/>
      <c r="DQ4" s="447"/>
      <c r="DR4" s="447"/>
      <c r="DS4" s="447"/>
      <c r="DT4" s="447"/>
      <c r="DU4" s="447"/>
      <c r="DV4" s="447"/>
      <c r="DW4" s="447"/>
      <c r="DX4" s="447"/>
      <c r="DY4" s="447"/>
      <c r="DZ4" s="447"/>
      <c r="EA4" s="447"/>
      <c r="EB4" s="447"/>
      <c r="EC4" s="447"/>
      <c r="ED4" s="447"/>
      <c r="EE4" s="447"/>
      <c r="EF4" s="447"/>
      <c r="EG4" s="447"/>
      <c r="EH4" s="447"/>
      <c r="EI4" s="447"/>
      <c r="EJ4" s="447"/>
      <c r="EK4" s="447"/>
      <c r="EL4" s="447"/>
      <c r="EM4" s="447"/>
      <c r="EN4" s="447"/>
      <c r="EO4" s="447"/>
      <c r="EP4" s="447"/>
      <c r="EQ4" s="447"/>
      <c r="ER4" s="447"/>
      <c r="ES4" s="447"/>
      <c r="ET4" s="447"/>
      <c r="EU4" s="447"/>
      <c r="EV4" s="447"/>
      <c r="EW4" s="447"/>
      <c r="EX4" s="447"/>
      <c r="EY4" s="447"/>
      <c r="EZ4" s="447"/>
      <c r="FA4" s="447"/>
      <c r="FB4" s="447"/>
      <c r="FC4" s="447"/>
      <c r="FD4" s="447"/>
      <c r="FE4" s="447"/>
      <c r="FF4" s="447"/>
      <c r="FG4" s="447"/>
      <c r="FH4" s="447"/>
      <c r="FI4" s="447"/>
      <c r="FJ4" s="447"/>
      <c r="FK4" s="447"/>
      <c r="FL4" s="447"/>
      <c r="FM4" s="447"/>
      <c r="FN4" s="447"/>
      <c r="FO4" s="447"/>
      <c r="FP4" s="447"/>
      <c r="FQ4" s="447"/>
      <c r="FR4" s="447"/>
      <c r="FS4" s="447"/>
      <c r="FT4" s="447"/>
      <c r="FU4" s="447"/>
      <c r="FV4" s="447"/>
      <c r="FW4" s="447"/>
      <c r="FX4" s="447"/>
      <c r="FY4" s="447"/>
      <c r="FZ4" s="447"/>
      <c r="GA4" s="447"/>
      <c r="GB4" s="447"/>
      <c r="GC4" s="447"/>
      <c r="GD4" s="447"/>
      <c r="GE4" s="447"/>
      <c r="GF4" s="447"/>
      <c r="GG4" s="447"/>
      <c r="GH4" s="447"/>
      <c r="GI4" s="447"/>
      <c r="GJ4" s="447"/>
      <c r="GK4" s="447"/>
      <c r="GL4" s="447"/>
      <c r="GM4" s="447"/>
      <c r="GN4" s="447"/>
      <c r="GO4" s="447"/>
      <c r="GP4" s="447"/>
      <c r="GQ4" s="447"/>
      <c r="GR4" s="447"/>
      <c r="GS4" s="447"/>
      <c r="GT4" s="447"/>
      <c r="GU4" s="447"/>
      <c r="GV4" s="447"/>
      <c r="GW4" s="447"/>
      <c r="GX4" s="447"/>
      <c r="GY4" s="447"/>
      <c r="GZ4" s="447"/>
      <c r="HA4" s="447"/>
      <c r="HB4" s="447"/>
      <c r="HC4" s="447"/>
      <c r="HD4" s="447"/>
      <c r="HE4" s="447"/>
      <c r="HF4" s="447"/>
      <c r="HG4" s="447"/>
      <c r="HH4" s="447"/>
      <c r="HI4" s="447"/>
      <c r="HJ4" s="447"/>
      <c r="HK4" s="447"/>
      <c r="HL4" s="447"/>
      <c r="HM4" s="447"/>
      <c r="HN4" s="447"/>
      <c r="HO4" s="447"/>
      <c r="HP4" s="447"/>
      <c r="HQ4" s="447"/>
      <c r="HR4" s="447"/>
      <c r="HS4" s="447"/>
      <c r="HT4" s="447"/>
      <c r="HU4" s="447"/>
      <c r="HV4" s="447"/>
      <c r="HW4" s="447"/>
      <c r="HX4" s="447"/>
      <c r="HY4" s="447"/>
      <c r="HZ4" s="447"/>
      <c r="IA4" s="447"/>
      <c r="IB4" s="447"/>
      <c r="IC4" s="447"/>
      <c r="ID4" s="447"/>
      <c r="IE4" s="447"/>
      <c r="IF4" s="447"/>
      <c r="IG4" s="447"/>
      <c r="IH4" s="447"/>
      <c r="II4" s="447"/>
      <c r="IJ4" s="447"/>
      <c r="IK4" s="447"/>
      <c r="IL4" s="447"/>
      <c r="IM4" s="447"/>
      <c r="IN4" s="447"/>
      <c r="IO4" s="447"/>
      <c r="IP4" s="447"/>
      <c r="IQ4" s="447"/>
      <c r="IR4" s="447"/>
      <c r="IS4" s="447"/>
      <c r="IT4" s="447"/>
      <c r="IU4" s="447"/>
      <c r="IV4" s="447"/>
      <c r="IW4" s="447"/>
    </row>
    <row r="5" customFormat="false" ht="19.5" hidden="false" customHeight="true" outlineLevel="0" collapsed="false">
      <c r="A5" s="449" t="n">
        <f aca="false">A4+1</f>
        <v>2</v>
      </c>
      <c r="B5" s="450" t="s">
        <v>929</v>
      </c>
      <c r="C5" s="451"/>
      <c r="D5" s="451"/>
      <c r="E5" s="452"/>
      <c r="F5" s="452"/>
      <c r="G5" s="452"/>
      <c r="H5" s="452"/>
      <c r="I5" s="452"/>
      <c r="J5" s="452"/>
      <c r="K5" s="452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R5" s="451"/>
      <c r="AS5" s="451"/>
      <c r="AT5" s="451"/>
      <c r="AU5" s="451"/>
      <c r="AV5" s="451"/>
      <c r="AW5" s="451"/>
      <c r="AX5" s="451"/>
      <c r="AY5" s="451"/>
      <c r="AZ5" s="451"/>
      <c r="BA5" s="451"/>
      <c r="BB5" s="451"/>
      <c r="BC5" s="451"/>
      <c r="BD5" s="451"/>
      <c r="BE5" s="451"/>
      <c r="BF5" s="451"/>
      <c r="BG5" s="451"/>
      <c r="BH5" s="451"/>
      <c r="BI5" s="451"/>
      <c r="BJ5" s="451"/>
      <c r="BK5" s="451"/>
      <c r="BL5" s="451"/>
      <c r="BM5" s="451"/>
      <c r="BN5" s="451"/>
      <c r="BO5" s="451"/>
      <c r="BP5" s="451"/>
      <c r="BQ5" s="451"/>
      <c r="BR5" s="451"/>
      <c r="BS5" s="451"/>
      <c r="BT5" s="451"/>
      <c r="BU5" s="451"/>
      <c r="BV5" s="451"/>
      <c r="BW5" s="451"/>
      <c r="BX5" s="451"/>
      <c r="BY5" s="451"/>
      <c r="BZ5" s="451"/>
      <c r="CA5" s="451"/>
      <c r="CB5" s="451"/>
      <c r="CC5" s="451"/>
      <c r="CD5" s="451"/>
      <c r="CE5" s="451"/>
      <c r="CF5" s="451"/>
      <c r="CG5" s="451"/>
      <c r="CH5" s="451"/>
      <c r="CI5" s="451"/>
      <c r="CJ5" s="451"/>
      <c r="CK5" s="451"/>
      <c r="CL5" s="451"/>
      <c r="CM5" s="451"/>
      <c r="CN5" s="451"/>
      <c r="CO5" s="451"/>
      <c r="CP5" s="451"/>
      <c r="CQ5" s="451"/>
      <c r="CR5" s="451"/>
      <c r="CS5" s="451"/>
      <c r="CT5" s="451"/>
      <c r="CU5" s="451"/>
      <c r="CV5" s="451"/>
      <c r="CW5" s="451"/>
      <c r="CX5" s="451"/>
      <c r="CY5" s="451"/>
      <c r="CZ5" s="451"/>
      <c r="DA5" s="451"/>
      <c r="DB5" s="451"/>
      <c r="DC5" s="451"/>
      <c r="DD5" s="451"/>
      <c r="DE5" s="451"/>
      <c r="DF5" s="451"/>
      <c r="DG5" s="451"/>
      <c r="DH5" s="451"/>
      <c r="DI5" s="451"/>
      <c r="DJ5" s="451"/>
      <c r="DK5" s="451"/>
      <c r="DL5" s="451"/>
      <c r="DM5" s="451"/>
      <c r="DN5" s="451"/>
      <c r="DO5" s="451"/>
      <c r="DP5" s="451"/>
      <c r="DQ5" s="451"/>
      <c r="DR5" s="451"/>
      <c r="DS5" s="451"/>
      <c r="DT5" s="451"/>
      <c r="DU5" s="451"/>
      <c r="DV5" s="451"/>
      <c r="DW5" s="451"/>
      <c r="DX5" s="451"/>
      <c r="DY5" s="451"/>
      <c r="DZ5" s="451"/>
      <c r="EA5" s="451"/>
      <c r="EB5" s="451"/>
      <c r="EC5" s="451"/>
      <c r="ED5" s="451"/>
      <c r="EE5" s="451"/>
      <c r="EF5" s="451"/>
      <c r="EG5" s="451"/>
      <c r="EH5" s="451"/>
      <c r="EI5" s="451"/>
      <c r="EJ5" s="451"/>
      <c r="EK5" s="451"/>
      <c r="EL5" s="451"/>
      <c r="EM5" s="451"/>
      <c r="EN5" s="451"/>
      <c r="EO5" s="451"/>
      <c r="EP5" s="451"/>
      <c r="EQ5" s="451"/>
      <c r="ER5" s="451"/>
      <c r="ES5" s="451"/>
      <c r="ET5" s="451"/>
      <c r="EU5" s="451"/>
      <c r="EV5" s="451"/>
      <c r="EW5" s="451"/>
      <c r="EX5" s="451"/>
      <c r="EY5" s="451"/>
      <c r="EZ5" s="451"/>
      <c r="FA5" s="451"/>
      <c r="FB5" s="451"/>
      <c r="FC5" s="451"/>
      <c r="FD5" s="451"/>
      <c r="FE5" s="451"/>
      <c r="FF5" s="451"/>
      <c r="FG5" s="451"/>
      <c r="FH5" s="451"/>
      <c r="FI5" s="451"/>
      <c r="FJ5" s="451"/>
      <c r="FK5" s="451"/>
      <c r="FL5" s="451"/>
      <c r="FM5" s="451"/>
      <c r="FN5" s="451"/>
      <c r="FO5" s="451"/>
      <c r="FP5" s="451"/>
      <c r="FQ5" s="451"/>
      <c r="FR5" s="451"/>
      <c r="FS5" s="451"/>
      <c r="FT5" s="451"/>
      <c r="FU5" s="451"/>
      <c r="FV5" s="451"/>
      <c r="FW5" s="451"/>
      <c r="FX5" s="451"/>
      <c r="FY5" s="451"/>
      <c r="FZ5" s="451"/>
      <c r="GA5" s="451"/>
      <c r="GB5" s="451"/>
      <c r="GC5" s="451"/>
      <c r="GD5" s="451"/>
      <c r="GE5" s="451"/>
      <c r="GF5" s="451"/>
      <c r="GG5" s="451"/>
      <c r="GH5" s="451"/>
      <c r="GI5" s="451"/>
      <c r="GJ5" s="451"/>
      <c r="GK5" s="451"/>
      <c r="GL5" s="451"/>
      <c r="GM5" s="451"/>
      <c r="GN5" s="451"/>
      <c r="GO5" s="451"/>
      <c r="GP5" s="451"/>
      <c r="GQ5" s="451"/>
      <c r="GR5" s="451"/>
      <c r="GS5" s="451"/>
      <c r="GT5" s="451"/>
      <c r="GU5" s="451"/>
      <c r="GV5" s="451"/>
      <c r="GW5" s="451"/>
      <c r="GX5" s="451"/>
      <c r="GY5" s="451"/>
      <c r="GZ5" s="451"/>
      <c r="HA5" s="451"/>
      <c r="HB5" s="451"/>
      <c r="HC5" s="451"/>
      <c r="HD5" s="451"/>
      <c r="HE5" s="451"/>
      <c r="HF5" s="451"/>
      <c r="HG5" s="451"/>
      <c r="HH5" s="451"/>
      <c r="HI5" s="451"/>
      <c r="HJ5" s="451"/>
      <c r="HK5" s="451"/>
      <c r="HL5" s="451"/>
      <c r="HM5" s="451"/>
      <c r="HN5" s="451"/>
      <c r="HO5" s="451"/>
      <c r="HP5" s="451"/>
      <c r="HQ5" s="451"/>
      <c r="HR5" s="451"/>
      <c r="HS5" s="451"/>
      <c r="HT5" s="451"/>
      <c r="HU5" s="451"/>
      <c r="HV5" s="451"/>
      <c r="HW5" s="451"/>
      <c r="HX5" s="451"/>
      <c r="HY5" s="451"/>
      <c r="HZ5" s="451"/>
      <c r="IA5" s="451"/>
      <c r="IB5" s="451"/>
      <c r="IC5" s="451"/>
      <c r="ID5" s="451"/>
      <c r="IE5" s="451"/>
      <c r="IF5" s="451"/>
      <c r="IG5" s="451"/>
      <c r="IH5" s="451"/>
      <c r="II5" s="451"/>
      <c r="IJ5" s="451"/>
      <c r="IK5" s="451"/>
      <c r="IL5" s="451"/>
      <c r="IM5" s="451"/>
      <c r="IN5" s="451"/>
      <c r="IO5" s="451"/>
      <c r="IP5" s="451"/>
      <c r="IQ5" s="451"/>
      <c r="IR5" s="451"/>
      <c r="IS5" s="451"/>
      <c r="IT5" s="451"/>
      <c r="IU5" s="451"/>
      <c r="IV5" s="451"/>
      <c r="IW5" s="451"/>
    </row>
    <row r="6" customFormat="false" ht="15.75" hidden="false" customHeight="true" outlineLevel="0" collapsed="false">
      <c r="A6" s="449" t="n">
        <f aca="false">A5+1</f>
        <v>3</v>
      </c>
      <c r="B6" s="453"/>
      <c r="C6" s="451"/>
      <c r="D6" s="451"/>
      <c r="E6" s="452"/>
      <c r="F6" s="452"/>
      <c r="G6" s="452"/>
      <c r="H6" s="452"/>
      <c r="I6" s="452"/>
      <c r="J6" s="452"/>
      <c r="K6" s="452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R6" s="451"/>
      <c r="AS6" s="451"/>
      <c r="AT6" s="451"/>
      <c r="AU6" s="451"/>
      <c r="AV6" s="451"/>
      <c r="AW6" s="451"/>
      <c r="AX6" s="451"/>
      <c r="AY6" s="451"/>
      <c r="AZ6" s="451"/>
      <c r="BA6" s="451"/>
      <c r="BB6" s="451"/>
      <c r="BC6" s="451"/>
      <c r="BD6" s="451"/>
      <c r="BE6" s="451"/>
      <c r="BF6" s="451"/>
      <c r="BG6" s="451"/>
      <c r="BH6" s="451"/>
      <c r="BI6" s="451"/>
      <c r="BJ6" s="451"/>
      <c r="BK6" s="451"/>
      <c r="BL6" s="451"/>
      <c r="BM6" s="451"/>
      <c r="BN6" s="451"/>
      <c r="BO6" s="451"/>
      <c r="BP6" s="451"/>
      <c r="BQ6" s="451"/>
      <c r="BR6" s="451"/>
      <c r="BS6" s="451"/>
      <c r="BT6" s="451"/>
      <c r="BU6" s="451"/>
      <c r="BV6" s="451"/>
      <c r="BW6" s="451"/>
      <c r="BX6" s="451"/>
      <c r="BY6" s="451"/>
      <c r="BZ6" s="451"/>
      <c r="CA6" s="451"/>
      <c r="CB6" s="451"/>
      <c r="CC6" s="451"/>
      <c r="CD6" s="451"/>
      <c r="CE6" s="451"/>
      <c r="CF6" s="451"/>
      <c r="CG6" s="451"/>
      <c r="CH6" s="451"/>
      <c r="CI6" s="451"/>
      <c r="CJ6" s="451"/>
      <c r="CK6" s="451"/>
      <c r="CL6" s="451"/>
      <c r="CM6" s="451"/>
      <c r="CN6" s="451"/>
      <c r="CO6" s="451"/>
      <c r="CP6" s="451"/>
      <c r="CQ6" s="451"/>
      <c r="CR6" s="451"/>
      <c r="CS6" s="451"/>
      <c r="CT6" s="451"/>
      <c r="CU6" s="451"/>
      <c r="CV6" s="451"/>
      <c r="CW6" s="451"/>
      <c r="CX6" s="451"/>
      <c r="CY6" s="451"/>
      <c r="CZ6" s="451"/>
      <c r="DA6" s="451"/>
      <c r="DB6" s="451"/>
      <c r="DC6" s="451"/>
      <c r="DD6" s="451"/>
      <c r="DE6" s="451"/>
      <c r="DF6" s="451"/>
      <c r="DG6" s="451"/>
      <c r="DH6" s="451"/>
      <c r="DI6" s="451"/>
      <c r="DJ6" s="451"/>
      <c r="DK6" s="451"/>
      <c r="DL6" s="451"/>
      <c r="DM6" s="451"/>
      <c r="DN6" s="451"/>
      <c r="DO6" s="451"/>
      <c r="DP6" s="451"/>
      <c r="DQ6" s="451"/>
      <c r="DR6" s="451"/>
      <c r="DS6" s="451"/>
      <c r="DT6" s="451"/>
      <c r="DU6" s="451"/>
      <c r="DV6" s="451"/>
      <c r="DW6" s="451"/>
      <c r="DX6" s="451"/>
      <c r="DY6" s="451"/>
      <c r="DZ6" s="451"/>
      <c r="EA6" s="451"/>
      <c r="EB6" s="451"/>
      <c r="EC6" s="451"/>
      <c r="ED6" s="451"/>
      <c r="EE6" s="451"/>
      <c r="EF6" s="451"/>
      <c r="EG6" s="451"/>
      <c r="EH6" s="451"/>
      <c r="EI6" s="451"/>
      <c r="EJ6" s="451"/>
      <c r="EK6" s="451"/>
      <c r="EL6" s="451"/>
      <c r="EM6" s="451"/>
      <c r="EN6" s="451"/>
      <c r="EO6" s="451"/>
      <c r="EP6" s="451"/>
      <c r="EQ6" s="451"/>
      <c r="ER6" s="451"/>
      <c r="ES6" s="451"/>
      <c r="ET6" s="451"/>
      <c r="EU6" s="451"/>
      <c r="EV6" s="451"/>
      <c r="EW6" s="451"/>
      <c r="EX6" s="451"/>
      <c r="EY6" s="451"/>
      <c r="EZ6" s="451"/>
      <c r="FA6" s="451"/>
      <c r="FB6" s="451"/>
      <c r="FC6" s="451"/>
      <c r="FD6" s="451"/>
      <c r="FE6" s="451"/>
      <c r="FF6" s="451"/>
      <c r="FG6" s="451"/>
      <c r="FH6" s="451"/>
      <c r="FI6" s="451"/>
      <c r="FJ6" s="451"/>
      <c r="FK6" s="451"/>
      <c r="FL6" s="451"/>
      <c r="FM6" s="451"/>
      <c r="FN6" s="451"/>
      <c r="FO6" s="451"/>
      <c r="FP6" s="451"/>
      <c r="FQ6" s="451"/>
      <c r="FR6" s="451"/>
      <c r="FS6" s="451"/>
      <c r="FT6" s="451"/>
      <c r="FU6" s="451"/>
      <c r="FV6" s="451"/>
      <c r="FW6" s="451"/>
      <c r="FX6" s="451"/>
      <c r="FY6" s="451"/>
      <c r="FZ6" s="451"/>
      <c r="GA6" s="451"/>
      <c r="GB6" s="451"/>
      <c r="GC6" s="451"/>
      <c r="GD6" s="451"/>
      <c r="GE6" s="451"/>
      <c r="GF6" s="451"/>
      <c r="GG6" s="451"/>
      <c r="GH6" s="451"/>
      <c r="GI6" s="451"/>
      <c r="GJ6" s="451"/>
      <c r="GK6" s="451"/>
      <c r="GL6" s="451"/>
      <c r="GM6" s="451"/>
      <c r="GN6" s="451"/>
      <c r="GO6" s="451"/>
      <c r="GP6" s="451"/>
      <c r="GQ6" s="451"/>
      <c r="GR6" s="451"/>
      <c r="GS6" s="451"/>
      <c r="GT6" s="451"/>
      <c r="GU6" s="451"/>
      <c r="GV6" s="451"/>
      <c r="GW6" s="451"/>
      <c r="GX6" s="451"/>
      <c r="GY6" s="451"/>
      <c r="GZ6" s="451"/>
      <c r="HA6" s="451"/>
      <c r="HB6" s="451"/>
      <c r="HC6" s="451"/>
      <c r="HD6" s="451"/>
      <c r="HE6" s="451"/>
      <c r="HF6" s="451"/>
      <c r="HG6" s="451"/>
      <c r="HH6" s="451"/>
      <c r="HI6" s="451"/>
      <c r="HJ6" s="451"/>
      <c r="HK6" s="451"/>
      <c r="HL6" s="451"/>
      <c r="HM6" s="451"/>
      <c r="HN6" s="451"/>
      <c r="HO6" s="451"/>
      <c r="HP6" s="451"/>
      <c r="HQ6" s="451"/>
      <c r="HR6" s="451"/>
      <c r="HS6" s="451"/>
      <c r="HT6" s="451"/>
      <c r="HU6" s="451"/>
      <c r="HV6" s="451"/>
      <c r="HW6" s="451"/>
      <c r="HX6" s="451"/>
      <c r="HY6" s="451"/>
      <c r="HZ6" s="451"/>
      <c r="IA6" s="451"/>
      <c r="IB6" s="451"/>
      <c r="IC6" s="451"/>
      <c r="ID6" s="451"/>
      <c r="IE6" s="451"/>
      <c r="IF6" s="451"/>
      <c r="IG6" s="451"/>
      <c r="IH6" s="451"/>
      <c r="II6" s="451"/>
      <c r="IJ6" s="451"/>
      <c r="IK6" s="451"/>
      <c r="IL6" s="451"/>
      <c r="IM6" s="451"/>
      <c r="IN6" s="451"/>
      <c r="IO6" s="451"/>
      <c r="IP6" s="451"/>
      <c r="IQ6" s="451"/>
      <c r="IR6" s="451"/>
      <c r="IS6" s="451"/>
      <c r="IT6" s="451"/>
      <c r="IU6" s="451"/>
      <c r="IV6" s="451"/>
      <c r="IW6" s="451"/>
    </row>
    <row r="7" customFormat="false" ht="12.75" hidden="false" customHeight="false" outlineLevel="0" collapsed="false">
      <c r="A7" s="449" t="n">
        <f aca="false">A6+1</f>
        <v>4</v>
      </c>
      <c r="B7" s="454" t="str">
        <f aca="false">'Plant Configuration'!B12</f>
        <v>Administration Staff</v>
      </c>
      <c r="C7" s="437"/>
      <c r="D7" s="437"/>
      <c r="E7" s="20"/>
      <c r="F7" s="20"/>
      <c r="G7" s="20"/>
      <c r="H7" s="20"/>
      <c r="I7" s="20"/>
      <c r="J7" s="20"/>
      <c r="K7" s="20"/>
      <c r="L7" s="20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/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37"/>
      <c r="BC7" s="437"/>
      <c r="BD7" s="437"/>
      <c r="BE7" s="437"/>
      <c r="BF7" s="437"/>
      <c r="BG7" s="437"/>
      <c r="BH7" s="437"/>
      <c r="BI7" s="437"/>
      <c r="BJ7" s="437"/>
      <c r="BK7" s="437"/>
      <c r="BL7" s="437"/>
      <c r="BM7" s="437"/>
      <c r="BN7" s="437"/>
      <c r="BO7" s="437"/>
      <c r="BP7" s="437"/>
      <c r="BQ7" s="437"/>
      <c r="BR7" s="437"/>
      <c r="BS7" s="437"/>
      <c r="BT7" s="437"/>
      <c r="BU7" s="437"/>
      <c r="BV7" s="437"/>
      <c r="BW7" s="437"/>
      <c r="BX7" s="437"/>
      <c r="BY7" s="437"/>
      <c r="BZ7" s="437"/>
      <c r="CA7" s="437"/>
      <c r="CB7" s="437"/>
      <c r="CC7" s="437"/>
      <c r="CD7" s="437"/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437"/>
      <c r="CP7" s="437"/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437"/>
      <c r="DB7" s="437"/>
      <c r="DC7" s="437"/>
      <c r="DD7" s="437"/>
      <c r="DE7" s="437"/>
      <c r="DF7" s="437"/>
      <c r="DG7" s="437"/>
      <c r="DH7" s="437"/>
      <c r="DI7" s="437"/>
      <c r="DJ7" s="437"/>
      <c r="DK7" s="437"/>
      <c r="DL7" s="437"/>
      <c r="DM7" s="437"/>
      <c r="DN7" s="437"/>
      <c r="DO7" s="437"/>
      <c r="DP7" s="437"/>
      <c r="DQ7" s="437"/>
      <c r="DR7" s="437"/>
      <c r="DS7" s="437"/>
      <c r="DT7" s="437"/>
      <c r="DU7" s="437"/>
      <c r="DV7" s="437"/>
      <c r="DW7" s="437"/>
      <c r="DX7" s="437"/>
      <c r="DY7" s="437"/>
      <c r="DZ7" s="437"/>
      <c r="EA7" s="437"/>
      <c r="EB7" s="437"/>
      <c r="EC7" s="437"/>
      <c r="ED7" s="437"/>
      <c r="EE7" s="437"/>
      <c r="EF7" s="437"/>
      <c r="EG7" s="437"/>
      <c r="EH7" s="437"/>
      <c r="EI7" s="437"/>
      <c r="EJ7" s="437"/>
      <c r="EK7" s="437"/>
      <c r="EL7" s="437"/>
      <c r="EM7" s="437"/>
      <c r="EN7" s="437"/>
      <c r="EO7" s="437"/>
      <c r="EP7" s="437"/>
      <c r="EQ7" s="437"/>
      <c r="ER7" s="437"/>
      <c r="ES7" s="437"/>
      <c r="ET7" s="437"/>
      <c r="EU7" s="437"/>
      <c r="EV7" s="437"/>
      <c r="EW7" s="437"/>
      <c r="EX7" s="437"/>
      <c r="EY7" s="437"/>
      <c r="EZ7" s="437"/>
      <c r="FA7" s="437"/>
      <c r="FB7" s="437"/>
      <c r="FC7" s="437"/>
      <c r="FD7" s="437"/>
      <c r="FE7" s="437"/>
      <c r="FF7" s="437"/>
      <c r="FG7" s="437"/>
      <c r="FH7" s="437"/>
      <c r="FI7" s="437"/>
      <c r="FJ7" s="437"/>
      <c r="FK7" s="437"/>
      <c r="FL7" s="437"/>
      <c r="FM7" s="437"/>
      <c r="FN7" s="437"/>
      <c r="FO7" s="437"/>
      <c r="FP7" s="437"/>
      <c r="FQ7" s="437"/>
      <c r="FR7" s="437"/>
      <c r="FS7" s="437"/>
      <c r="FT7" s="437"/>
      <c r="FU7" s="437"/>
      <c r="FV7" s="437"/>
      <c r="FW7" s="437"/>
      <c r="FX7" s="437"/>
      <c r="FY7" s="437"/>
      <c r="FZ7" s="437"/>
      <c r="GA7" s="437"/>
      <c r="GB7" s="437"/>
      <c r="GC7" s="437"/>
      <c r="GD7" s="437"/>
      <c r="GE7" s="437"/>
      <c r="GF7" s="437"/>
      <c r="GG7" s="437"/>
      <c r="GH7" s="437"/>
      <c r="GI7" s="437"/>
      <c r="GJ7" s="437"/>
      <c r="GK7" s="437"/>
      <c r="GL7" s="437"/>
      <c r="GM7" s="437"/>
      <c r="GN7" s="437"/>
      <c r="GO7" s="437"/>
      <c r="GP7" s="437"/>
      <c r="GQ7" s="437"/>
      <c r="GR7" s="437"/>
      <c r="GS7" s="437"/>
      <c r="GT7" s="437"/>
      <c r="GU7" s="437"/>
      <c r="GV7" s="437"/>
      <c r="GW7" s="437"/>
      <c r="GX7" s="437"/>
      <c r="GY7" s="437"/>
      <c r="GZ7" s="437"/>
      <c r="HA7" s="437"/>
      <c r="HB7" s="437"/>
      <c r="HC7" s="437"/>
      <c r="HD7" s="437"/>
      <c r="HE7" s="437"/>
      <c r="HF7" s="437"/>
      <c r="HG7" s="437"/>
      <c r="HH7" s="437"/>
      <c r="HI7" s="437"/>
      <c r="HJ7" s="437"/>
      <c r="HK7" s="437"/>
      <c r="HL7" s="437"/>
      <c r="HM7" s="437"/>
      <c r="HN7" s="437"/>
      <c r="HO7" s="437"/>
      <c r="HP7" s="437"/>
      <c r="HQ7" s="437"/>
      <c r="HR7" s="437"/>
      <c r="HS7" s="437"/>
      <c r="HT7" s="437"/>
      <c r="HU7" s="437"/>
      <c r="HV7" s="437"/>
      <c r="HW7" s="437"/>
      <c r="HX7" s="437"/>
      <c r="HY7" s="437"/>
      <c r="HZ7" s="437"/>
      <c r="IA7" s="437"/>
      <c r="IB7" s="437"/>
      <c r="IC7" s="437"/>
      <c r="ID7" s="437"/>
      <c r="IE7" s="437"/>
      <c r="IF7" s="437"/>
      <c r="IG7" s="437"/>
      <c r="IH7" s="437"/>
      <c r="II7" s="437"/>
      <c r="IJ7" s="437"/>
      <c r="IK7" s="437"/>
      <c r="IL7" s="437"/>
      <c r="IM7" s="437"/>
      <c r="IN7" s="437"/>
      <c r="IO7" s="437"/>
      <c r="IP7" s="437"/>
      <c r="IQ7" s="437"/>
      <c r="IR7" s="437"/>
      <c r="IS7" s="437"/>
      <c r="IT7" s="437"/>
      <c r="IU7" s="437"/>
      <c r="IV7" s="437"/>
      <c r="IW7" s="437"/>
    </row>
    <row r="8" customFormat="false" ht="12.75" hidden="false" customHeight="false" outlineLevel="0" collapsed="false">
      <c r="A8" s="449" t="n">
        <f aca="false">A7+1</f>
        <v>5</v>
      </c>
      <c r="B8" s="454"/>
      <c r="C8" s="455" t="str">
        <f aca="false">'Plant Configuration'!C13</f>
        <v>Plant Manager</v>
      </c>
      <c r="D8" s="437"/>
      <c r="E8" s="456" t="n">
        <v>87000</v>
      </c>
      <c r="F8" s="456" t="n">
        <v>87000</v>
      </c>
      <c r="G8" s="456" t="n">
        <v>87000</v>
      </c>
      <c r="H8" s="456" t="n">
        <v>87000</v>
      </c>
      <c r="I8" s="456" t="n">
        <v>87000</v>
      </c>
      <c r="J8" s="456" t="n">
        <v>87000</v>
      </c>
      <c r="K8" s="456"/>
      <c r="L8" s="456"/>
      <c r="M8" s="456"/>
      <c r="N8" s="456"/>
      <c r="O8" s="456"/>
      <c r="P8" s="456"/>
      <c r="Q8" s="456"/>
      <c r="R8" s="456"/>
      <c r="S8" s="456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437"/>
      <c r="BE8" s="437"/>
      <c r="BF8" s="437"/>
      <c r="BG8" s="437"/>
      <c r="BH8" s="437"/>
      <c r="BI8" s="437"/>
      <c r="BJ8" s="437"/>
      <c r="BK8" s="437"/>
      <c r="BL8" s="437"/>
      <c r="BM8" s="437"/>
      <c r="BN8" s="437"/>
      <c r="BO8" s="437"/>
      <c r="BP8" s="437"/>
      <c r="BQ8" s="437"/>
      <c r="BR8" s="437"/>
      <c r="BS8" s="437"/>
      <c r="BT8" s="437"/>
      <c r="BU8" s="437"/>
      <c r="BV8" s="437"/>
      <c r="BW8" s="437"/>
      <c r="BX8" s="437"/>
      <c r="BY8" s="437"/>
      <c r="BZ8" s="437"/>
      <c r="CA8" s="437"/>
      <c r="CB8" s="437"/>
      <c r="CC8" s="437"/>
      <c r="CD8" s="437"/>
      <c r="CE8" s="437"/>
      <c r="CF8" s="437"/>
      <c r="CG8" s="437"/>
      <c r="CH8" s="437"/>
      <c r="CI8" s="437"/>
      <c r="CJ8" s="437"/>
      <c r="CK8" s="437"/>
      <c r="CL8" s="437"/>
      <c r="CM8" s="437"/>
      <c r="CN8" s="437"/>
      <c r="CO8" s="437"/>
      <c r="CP8" s="437"/>
      <c r="CQ8" s="437"/>
      <c r="CR8" s="437"/>
      <c r="CS8" s="437"/>
      <c r="CT8" s="437"/>
      <c r="CU8" s="437"/>
      <c r="CV8" s="437"/>
      <c r="CW8" s="437"/>
      <c r="CX8" s="437"/>
      <c r="CY8" s="437"/>
      <c r="CZ8" s="437"/>
      <c r="DA8" s="437"/>
      <c r="DB8" s="437"/>
      <c r="DC8" s="437"/>
      <c r="DD8" s="437"/>
      <c r="DE8" s="437"/>
      <c r="DF8" s="437"/>
      <c r="DG8" s="437"/>
      <c r="DH8" s="437"/>
      <c r="DI8" s="437"/>
      <c r="DJ8" s="437"/>
      <c r="DK8" s="437"/>
      <c r="DL8" s="437"/>
      <c r="DM8" s="437"/>
      <c r="DN8" s="437"/>
      <c r="DO8" s="437"/>
      <c r="DP8" s="437"/>
      <c r="DQ8" s="437"/>
      <c r="DR8" s="437"/>
      <c r="DS8" s="437"/>
      <c r="DT8" s="437"/>
      <c r="DU8" s="437"/>
      <c r="DV8" s="437"/>
      <c r="DW8" s="437"/>
      <c r="DX8" s="437"/>
      <c r="DY8" s="437"/>
      <c r="DZ8" s="437"/>
      <c r="EA8" s="437"/>
      <c r="EB8" s="437"/>
      <c r="EC8" s="437"/>
      <c r="ED8" s="437"/>
      <c r="EE8" s="437"/>
      <c r="EF8" s="437"/>
      <c r="EG8" s="437"/>
      <c r="EH8" s="437"/>
      <c r="EI8" s="437"/>
      <c r="EJ8" s="437"/>
      <c r="EK8" s="437"/>
      <c r="EL8" s="437"/>
      <c r="EM8" s="437"/>
      <c r="EN8" s="437"/>
      <c r="EO8" s="437"/>
      <c r="EP8" s="437"/>
      <c r="EQ8" s="437"/>
      <c r="ER8" s="437"/>
      <c r="ES8" s="437"/>
      <c r="ET8" s="437"/>
      <c r="EU8" s="437"/>
      <c r="EV8" s="437"/>
      <c r="EW8" s="437"/>
      <c r="EX8" s="437"/>
      <c r="EY8" s="437"/>
      <c r="EZ8" s="437"/>
      <c r="FA8" s="437"/>
      <c r="FB8" s="437"/>
      <c r="FC8" s="437"/>
      <c r="FD8" s="437"/>
      <c r="FE8" s="437"/>
      <c r="FF8" s="437"/>
      <c r="FG8" s="437"/>
      <c r="FH8" s="437"/>
      <c r="FI8" s="437"/>
      <c r="FJ8" s="437"/>
      <c r="FK8" s="437"/>
      <c r="FL8" s="437"/>
      <c r="FM8" s="437"/>
      <c r="FN8" s="437"/>
      <c r="FO8" s="437"/>
      <c r="FP8" s="437"/>
      <c r="FQ8" s="437"/>
      <c r="FR8" s="437"/>
      <c r="FS8" s="437"/>
      <c r="FT8" s="437"/>
      <c r="FU8" s="437"/>
      <c r="FV8" s="437"/>
      <c r="FW8" s="437"/>
      <c r="FX8" s="437"/>
      <c r="FY8" s="437"/>
      <c r="FZ8" s="437"/>
      <c r="GA8" s="437"/>
      <c r="GB8" s="437"/>
      <c r="GC8" s="437"/>
      <c r="GD8" s="437"/>
      <c r="GE8" s="437"/>
      <c r="GF8" s="437"/>
      <c r="GG8" s="437"/>
      <c r="GH8" s="437"/>
      <c r="GI8" s="437"/>
      <c r="GJ8" s="437"/>
      <c r="GK8" s="437"/>
      <c r="GL8" s="437"/>
      <c r="GM8" s="437"/>
      <c r="GN8" s="437"/>
      <c r="GO8" s="437"/>
      <c r="GP8" s="437"/>
      <c r="GQ8" s="437"/>
      <c r="GR8" s="437"/>
      <c r="GS8" s="437"/>
      <c r="GT8" s="437"/>
      <c r="GU8" s="437"/>
      <c r="GV8" s="437"/>
      <c r="GW8" s="437"/>
      <c r="GX8" s="437"/>
      <c r="GY8" s="437"/>
      <c r="GZ8" s="437"/>
      <c r="HA8" s="437"/>
      <c r="HB8" s="437"/>
      <c r="HC8" s="437"/>
      <c r="HD8" s="437"/>
      <c r="HE8" s="437"/>
      <c r="HF8" s="437"/>
      <c r="HG8" s="437"/>
      <c r="HH8" s="437"/>
      <c r="HI8" s="437"/>
      <c r="HJ8" s="437"/>
      <c r="HK8" s="437"/>
      <c r="HL8" s="437"/>
      <c r="HM8" s="437"/>
      <c r="HN8" s="437"/>
      <c r="HO8" s="437"/>
      <c r="HP8" s="437"/>
      <c r="HQ8" s="437"/>
      <c r="HR8" s="437"/>
      <c r="HS8" s="437"/>
      <c r="HT8" s="437"/>
      <c r="HU8" s="437"/>
      <c r="HV8" s="437"/>
      <c r="HW8" s="437"/>
      <c r="HX8" s="437"/>
      <c r="HY8" s="437"/>
      <c r="HZ8" s="437"/>
      <c r="IA8" s="437"/>
      <c r="IB8" s="437"/>
      <c r="IC8" s="437"/>
      <c r="ID8" s="437"/>
      <c r="IE8" s="437"/>
      <c r="IF8" s="437"/>
      <c r="IG8" s="437"/>
      <c r="IH8" s="437"/>
      <c r="II8" s="437"/>
      <c r="IJ8" s="437"/>
      <c r="IK8" s="437"/>
      <c r="IL8" s="437"/>
      <c r="IM8" s="437"/>
      <c r="IN8" s="437"/>
      <c r="IO8" s="437"/>
      <c r="IP8" s="437"/>
      <c r="IQ8" s="437"/>
      <c r="IR8" s="437"/>
      <c r="IS8" s="437"/>
      <c r="IT8" s="437"/>
      <c r="IU8" s="437"/>
      <c r="IV8" s="437"/>
      <c r="IW8" s="437"/>
    </row>
    <row r="9" customFormat="false" ht="12.75" hidden="false" customHeight="false" outlineLevel="0" collapsed="false">
      <c r="A9" s="449" t="n">
        <f aca="false">A8+1</f>
        <v>6</v>
      </c>
      <c r="B9" s="454"/>
      <c r="C9" s="455" t="str">
        <f aca="false">'Plant Configuration'!C14</f>
        <v>Assistant Plant Manager</v>
      </c>
      <c r="D9" s="437"/>
      <c r="E9" s="456" t="n">
        <v>75000</v>
      </c>
      <c r="F9" s="456" t="n">
        <v>75000</v>
      </c>
      <c r="G9" s="456" t="n">
        <v>75000</v>
      </c>
      <c r="H9" s="456" t="n">
        <v>75000</v>
      </c>
      <c r="I9" s="456" t="n">
        <v>75000</v>
      </c>
      <c r="J9" s="456" t="n">
        <v>75000</v>
      </c>
      <c r="K9" s="456"/>
      <c r="L9" s="456"/>
      <c r="M9" s="456"/>
      <c r="N9" s="456"/>
      <c r="O9" s="456"/>
      <c r="P9" s="456"/>
      <c r="Q9" s="456"/>
      <c r="R9" s="456"/>
      <c r="S9" s="456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  <c r="AK9" s="437"/>
      <c r="AL9" s="437"/>
      <c r="AM9" s="437"/>
      <c r="AN9" s="437"/>
      <c r="AO9" s="437"/>
      <c r="AP9" s="437"/>
      <c r="AQ9" s="437"/>
      <c r="AR9" s="437"/>
      <c r="AS9" s="437"/>
      <c r="AT9" s="437"/>
      <c r="AU9" s="437"/>
      <c r="AV9" s="437"/>
      <c r="AW9" s="437"/>
      <c r="AX9" s="437"/>
      <c r="AY9" s="437"/>
      <c r="AZ9" s="437"/>
      <c r="BA9" s="437"/>
      <c r="BB9" s="437"/>
      <c r="BC9" s="437"/>
      <c r="BD9" s="437"/>
      <c r="BE9" s="437"/>
      <c r="BF9" s="437"/>
      <c r="BG9" s="437"/>
      <c r="BH9" s="437"/>
      <c r="BI9" s="437"/>
      <c r="BJ9" s="437"/>
      <c r="BK9" s="437"/>
      <c r="BL9" s="437"/>
      <c r="BM9" s="437"/>
      <c r="BN9" s="437"/>
      <c r="BO9" s="437"/>
      <c r="BP9" s="437"/>
      <c r="BQ9" s="437"/>
      <c r="BR9" s="437"/>
      <c r="BS9" s="437"/>
      <c r="BT9" s="437"/>
      <c r="BU9" s="437"/>
      <c r="BV9" s="437"/>
      <c r="BW9" s="437"/>
      <c r="BX9" s="437"/>
      <c r="BY9" s="437"/>
      <c r="BZ9" s="437"/>
      <c r="CA9" s="437"/>
      <c r="CB9" s="437"/>
      <c r="CC9" s="437"/>
      <c r="CD9" s="437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/>
      <c r="DL9" s="437"/>
      <c r="DM9" s="437"/>
      <c r="DN9" s="437"/>
      <c r="DO9" s="437"/>
      <c r="DP9" s="437"/>
      <c r="DQ9" s="437"/>
      <c r="DR9" s="437"/>
      <c r="DS9" s="437"/>
      <c r="DT9" s="437"/>
      <c r="DU9" s="437"/>
      <c r="DV9" s="437"/>
      <c r="DW9" s="437"/>
      <c r="DX9" s="437"/>
      <c r="DY9" s="437"/>
      <c r="DZ9" s="437"/>
      <c r="EA9" s="437"/>
      <c r="EB9" s="437"/>
      <c r="EC9" s="437"/>
      <c r="ED9" s="437"/>
      <c r="EE9" s="437"/>
      <c r="EF9" s="437"/>
      <c r="EG9" s="437"/>
      <c r="EH9" s="437"/>
      <c r="EI9" s="437"/>
      <c r="EJ9" s="437"/>
      <c r="EK9" s="437"/>
      <c r="EL9" s="437"/>
      <c r="EM9" s="437"/>
      <c r="EN9" s="437"/>
      <c r="EO9" s="437"/>
      <c r="EP9" s="437"/>
      <c r="EQ9" s="437"/>
      <c r="ER9" s="437"/>
      <c r="ES9" s="437"/>
      <c r="ET9" s="437"/>
      <c r="EU9" s="437"/>
      <c r="EV9" s="437"/>
      <c r="EW9" s="437"/>
      <c r="EX9" s="437"/>
      <c r="EY9" s="437"/>
      <c r="EZ9" s="437"/>
      <c r="FA9" s="437"/>
      <c r="FB9" s="437"/>
      <c r="FC9" s="437"/>
      <c r="FD9" s="437"/>
      <c r="FE9" s="437"/>
      <c r="FF9" s="437"/>
      <c r="FG9" s="437"/>
      <c r="FH9" s="437"/>
      <c r="FI9" s="437"/>
      <c r="FJ9" s="437"/>
      <c r="FK9" s="437"/>
      <c r="FL9" s="437"/>
      <c r="FM9" s="437"/>
      <c r="FN9" s="437"/>
      <c r="FO9" s="437"/>
      <c r="FP9" s="437"/>
      <c r="FQ9" s="437"/>
      <c r="FR9" s="437"/>
      <c r="FS9" s="437"/>
      <c r="FT9" s="437"/>
      <c r="FU9" s="437"/>
      <c r="FV9" s="437"/>
      <c r="FW9" s="437"/>
      <c r="FX9" s="437"/>
      <c r="FY9" s="437"/>
      <c r="FZ9" s="437"/>
      <c r="GA9" s="437"/>
      <c r="GB9" s="437"/>
      <c r="GC9" s="437"/>
      <c r="GD9" s="437"/>
      <c r="GE9" s="437"/>
      <c r="GF9" s="437"/>
      <c r="GG9" s="437"/>
      <c r="GH9" s="437"/>
      <c r="GI9" s="437"/>
      <c r="GJ9" s="437"/>
      <c r="GK9" s="437"/>
      <c r="GL9" s="437"/>
      <c r="GM9" s="437"/>
      <c r="GN9" s="437"/>
      <c r="GO9" s="437"/>
      <c r="GP9" s="437"/>
      <c r="GQ9" s="437"/>
      <c r="GR9" s="437"/>
      <c r="GS9" s="437"/>
      <c r="GT9" s="437"/>
      <c r="GU9" s="437"/>
      <c r="GV9" s="437"/>
      <c r="GW9" s="437"/>
      <c r="GX9" s="437"/>
      <c r="GY9" s="437"/>
      <c r="GZ9" s="437"/>
      <c r="HA9" s="437"/>
      <c r="HB9" s="437"/>
      <c r="HC9" s="437"/>
      <c r="HD9" s="437"/>
      <c r="HE9" s="437"/>
      <c r="HF9" s="437"/>
      <c r="HG9" s="437"/>
      <c r="HH9" s="437"/>
      <c r="HI9" s="437"/>
      <c r="HJ9" s="437"/>
      <c r="HK9" s="437"/>
      <c r="HL9" s="437"/>
      <c r="HM9" s="437"/>
      <c r="HN9" s="437"/>
      <c r="HO9" s="437"/>
      <c r="HP9" s="437"/>
      <c r="HQ9" s="437"/>
      <c r="HR9" s="437"/>
      <c r="HS9" s="437"/>
      <c r="HT9" s="437"/>
      <c r="HU9" s="437"/>
      <c r="HV9" s="437"/>
      <c r="HW9" s="437"/>
      <c r="HX9" s="437"/>
      <c r="HY9" s="437"/>
      <c r="HZ9" s="437"/>
      <c r="IA9" s="437"/>
      <c r="IB9" s="437"/>
      <c r="IC9" s="437"/>
      <c r="ID9" s="437"/>
      <c r="IE9" s="437"/>
      <c r="IF9" s="437"/>
      <c r="IG9" s="437"/>
      <c r="IH9" s="437"/>
      <c r="II9" s="437"/>
      <c r="IJ9" s="437"/>
      <c r="IK9" s="437"/>
      <c r="IL9" s="437"/>
      <c r="IM9" s="437"/>
      <c r="IN9" s="437"/>
      <c r="IO9" s="437"/>
      <c r="IP9" s="437"/>
      <c r="IQ9" s="437"/>
      <c r="IR9" s="437"/>
      <c r="IS9" s="437"/>
      <c r="IT9" s="437"/>
      <c r="IU9" s="437"/>
      <c r="IV9" s="437"/>
      <c r="IW9" s="437"/>
    </row>
    <row r="10" customFormat="false" ht="12.75" hidden="false" customHeight="false" outlineLevel="0" collapsed="false">
      <c r="A10" s="449" t="n">
        <f aca="false">A9+1</f>
        <v>7</v>
      </c>
      <c r="B10" s="454"/>
      <c r="C10" s="455" t="str">
        <f aca="false">'Plant Configuration'!C15</f>
        <v>Plant Engineer</v>
      </c>
      <c r="D10" s="437"/>
      <c r="E10" s="456" t="n">
        <v>65000</v>
      </c>
      <c r="F10" s="456" t="n">
        <v>65000</v>
      </c>
      <c r="G10" s="456" t="n">
        <v>65000</v>
      </c>
      <c r="H10" s="456" t="n">
        <v>65000</v>
      </c>
      <c r="I10" s="456" t="n">
        <v>65000</v>
      </c>
      <c r="J10" s="456" t="n">
        <v>65000</v>
      </c>
      <c r="K10" s="456"/>
      <c r="L10" s="456"/>
      <c r="M10" s="456"/>
      <c r="N10" s="456"/>
      <c r="O10" s="456"/>
      <c r="P10" s="456"/>
      <c r="Q10" s="456"/>
      <c r="R10" s="456"/>
      <c r="S10" s="456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7"/>
      <c r="BN10" s="437"/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/>
      <c r="DL10" s="437"/>
      <c r="DM10" s="437"/>
      <c r="DN10" s="437"/>
      <c r="DO10" s="437"/>
      <c r="DP10" s="437"/>
      <c r="DQ10" s="437"/>
      <c r="DR10" s="437"/>
      <c r="DS10" s="437"/>
      <c r="DT10" s="437"/>
      <c r="DU10" s="437"/>
      <c r="DV10" s="437"/>
      <c r="DW10" s="437"/>
      <c r="DX10" s="437"/>
      <c r="DY10" s="437"/>
      <c r="DZ10" s="437"/>
      <c r="EA10" s="437"/>
      <c r="EB10" s="437"/>
      <c r="EC10" s="437"/>
      <c r="ED10" s="437"/>
      <c r="EE10" s="437"/>
      <c r="EF10" s="437"/>
      <c r="EG10" s="437"/>
      <c r="EH10" s="437"/>
      <c r="EI10" s="437"/>
      <c r="EJ10" s="437"/>
      <c r="EK10" s="437"/>
      <c r="EL10" s="437"/>
      <c r="EM10" s="437"/>
      <c r="EN10" s="437"/>
      <c r="EO10" s="437"/>
      <c r="EP10" s="437"/>
      <c r="EQ10" s="437"/>
      <c r="ER10" s="437"/>
      <c r="ES10" s="437"/>
      <c r="ET10" s="437"/>
      <c r="EU10" s="437"/>
      <c r="EV10" s="437"/>
      <c r="EW10" s="437"/>
      <c r="EX10" s="437"/>
      <c r="EY10" s="437"/>
      <c r="EZ10" s="437"/>
      <c r="FA10" s="437"/>
      <c r="FB10" s="437"/>
      <c r="FC10" s="437"/>
      <c r="FD10" s="437"/>
      <c r="FE10" s="437"/>
      <c r="FF10" s="437"/>
      <c r="FG10" s="437"/>
      <c r="FH10" s="437"/>
      <c r="FI10" s="437"/>
      <c r="FJ10" s="437"/>
      <c r="FK10" s="437"/>
      <c r="FL10" s="437"/>
      <c r="FM10" s="437"/>
      <c r="FN10" s="437"/>
      <c r="FO10" s="437"/>
      <c r="FP10" s="437"/>
      <c r="FQ10" s="437"/>
      <c r="FR10" s="437"/>
      <c r="FS10" s="437"/>
      <c r="FT10" s="437"/>
      <c r="FU10" s="437"/>
      <c r="FV10" s="437"/>
      <c r="FW10" s="437"/>
      <c r="FX10" s="437"/>
      <c r="FY10" s="437"/>
      <c r="FZ10" s="437"/>
      <c r="GA10" s="437"/>
      <c r="GB10" s="437"/>
      <c r="GC10" s="437"/>
      <c r="GD10" s="437"/>
      <c r="GE10" s="437"/>
      <c r="GF10" s="437"/>
      <c r="GG10" s="437"/>
      <c r="GH10" s="437"/>
      <c r="GI10" s="437"/>
      <c r="GJ10" s="437"/>
      <c r="GK10" s="437"/>
      <c r="GL10" s="437"/>
      <c r="GM10" s="437"/>
      <c r="GN10" s="437"/>
      <c r="GO10" s="437"/>
      <c r="GP10" s="437"/>
      <c r="GQ10" s="437"/>
      <c r="GR10" s="437"/>
      <c r="GS10" s="437"/>
      <c r="GT10" s="437"/>
      <c r="GU10" s="437"/>
      <c r="GV10" s="437"/>
      <c r="GW10" s="437"/>
      <c r="GX10" s="437"/>
      <c r="GY10" s="437"/>
      <c r="GZ10" s="437"/>
      <c r="HA10" s="437"/>
      <c r="HB10" s="437"/>
      <c r="HC10" s="437"/>
      <c r="HD10" s="437"/>
      <c r="HE10" s="437"/>
      <c r="HF10" s="437"/>
      <c r="HG10" s="437"/>
      <c r="HH10" s="437"/>
      <c r="HI10" s="437"/>
      <c r="HJ10" s="437"/>
      <c r="HK10" s="437"/>
      <c r="HL10" s="437"/>
      <c r="HM10" s="437"/>
      <c r="HN10" s="437"/>
      <c r="HO10" s="437"/>
      <c r="HP10" s="437"/>
      <c r="HQ10" s="437"/>
      <c r="HR10" s="437"/>
      <c r="HS10" s="437"/>
      <c r="HT10" s="437"/>
      <c r="HU10" s="437"/>
      <c r="HV10" s="437"/>
      <c r="HW10" s="437"/>
      <c r="HX10" s="437"/>
      <c r="HY10" s="437"/>
      <c r="HZ10" s="437"/>
      <c r="IA10" s="437"/>
      <c r="IB10" s="437"/>
      <c r="IC10" s="437"/>
      <c r="ID10" s="437"/>
      <c r="IE10" s="437"/>
      <c r="IF10" s="437"/>
      <c r="IG10" s="437"/>
      <c r="IH10" s="437"/>
      <c r="II10" s="437"/>
      <c r="IJ10" s="437"/>
      <c r="IK10" s="437"/>
      <c r="IL10" s="437"/>
      <c r="IM10" s="437"/>
      <c r="IN10" s="437"/>
      <c r="IO10" s="437"/>
      <c r="IP10" s="437"/>
      <c r="IQ10" s="437"/>
      <c r="IR10" s="437"/>
      <c r="IS10" s="437"/>
      <c r="IT10" s="437"/>
      <c r="IU10" s="437"/>
      <c r="IV10" s="437"/>
      <c r="IW10" s="437"/>
    </row>
    <row r="11" customFormat="false" ht="12.75" hidden="false" customHeight="false" outlineLevel="0" collapsed="false">
      <c r="A11" s="449" t="n">
        <f aca="false">A10+1</f>
        <v>8</v>
      </c>
      <c r="B11" s="454"/>
      <c r="C11" s="455" t="str">
        <f aca="false">'Plant Configuration'!C16</f>
        <v>Administration Manager</v>
      </c>
      <c r="D11" s="437"/>
      <c r="E11" s="456" t="n">
        <v>60000</v>
      </c>
      <c r="F11" s="456" t="n">
        <v>60000</v>
      </c>
      <c r="G11" s="456" t="n">
        <v>60000</v>
      </c>
      <c r="H11" s="456" t="n">
        <v>60000</v>
      </c>
      <c r="I11" s="456" t="n">
        <v>60000</v>
      </c>
      <c r="J11" s="456" t="n">
        <v>60000</v>
      </c>
      <c r="K11" s="456"/>
      <c r="L11" s="456"/>
      <c r="M11" s="456"/>
      <c r="N11" s="456"/>
      <c r="O11" s="456"/>
      <c r="P11" s="456"/>
      <c r="Q11" s="456"/>
      <c r="R11" s="456"/>
      <c r="S11" s="456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/>
      <c r="DL11" s="437"/>
      <c r="DM11" s="437"/>
      <c r="DN11" s="437"/>
      <c r="DO11" s="437"/>
      <c r="DP11" s="437"/>
      <c r="DQ11" s="437"/>
      <c r="DR11" s="437"/>
      <c r="DS11" s="437"/>
      <c r="DT11" s="437"/>
      <c r="DU11" s="437"/>
      <c r="DV11" s="437"/>
      <c r="DW11" s="437"/>
      <c r="DX11" s="437"/>
      <c r="DY11" s="437"/>
      <c r="DZ11" s="437"/>
      <c r="EA11" s="437"/>
      <c r="EB11" s="437"/>
      <c r="EC11" s="437"/>
      <c r="ED11" s="437"/>
      <c r="EE11" s="437"/>
      <c r="EF11" s="437"/>
      <c r="EG11" s="437"/>
      <c r="EH11" s="437"/>
      <c r="EI11" s="437"/>
      <c r="EJ11" s="437"/>
      <c r="EK11" s="437"/>
      <c r="EL11" s="437"/>
      <c r="EM11" s="437"/>
      <c r="EN11" s="437"/>
      <c r="EO11" s="437"/>
      <c r="EP11" s="437"/>
      <c r="EQ11" s="437"/>
      <c r="ER11" s="437"/>
      <c r="ES11" s="437"/>
      <c r="ET11" s="437"/>
      <c r="EU11" s="437"/>
      <c r="EV11" s="437"/>
      <c r="EW11" s="437"/>
      <c r="EX11" s="437"/>
      <c r="EY11" s="437"/>
      <c r="EZ11" s="437"/>
      <c r="FA11" s="437"/>
      <c r="FB11" s="437"/>
      <c r="FC11" s="437"/>
      <c r="FD11" s="437"/>
      <c r="FE11" s="437"/>
      <c r="FF11" s="437"/>
      <c r="FG11" s="437"/>
      <c r="FH11" s="437"/>
      <c r="FI11" s="437"/>
      <c r="FJ11" s="437"/>
      <c r="FK11" s="437"/>
      <c r="FL11" s="437"/>
      <c r="FM11" s="437"/>
      <c r="FN11" s="437"/>
      <c r="FO11" s="437"/>
      <c r="FP11" s="437"/>
      <c r="FQ11" s="437"/>
      <c r="FR11" s="437"/>
      <c r="FS11" s="437"/>
      <c r="FT11" s="437"/>
      <c r="FU11" s="437"/>
      <c r="FV11" s="437"/>
      <c r="FW11" s="437"/>
      <c r="FX11" s="437"/>
      <c r="FY11" s="437"/>
      <c r="FZ11" s="437"/>
      <c r="GA11" s="437"/>
      <c r="GB11" s="437"/>
      <c r="GC11" s="437"/>
      <c r="GD11" s="437"/>
      <c r="GE11" s="437"/>
      <c r="GF11" s="437"/>
      <c r="GG11" s="437"/>
      <c r="GH11" s="437"/>
      <c r="GI11" s="437"/>
      <c r="GJ11" s="437"/>
      <c r="GK11" s="437"/>
      <c r="GL11" s="437"/>
      <c r="GM11" s="437"/>
      <c r="GN11" s="437"/>
      <c r="GO11" s="437"/>
      <c r="GP11" s="437"/>
      <c r="GQ11" s="437"/>
      <c r="GR11" s="437"/>
      <c r="GS11" s="437"/>
      <c r="GT11" s="437"/>
      <c r="GU11" s="437"/>
      <c r="GV11" s="437"/>
      <c r="GW11" s="437"/>
      <c r="GX11" s="437"/>
      <c r="GY11" s="437"/>
      <c r="GZ11" s="437"/>
      <c r="HA11" s="437"/>
      <c r="HB11" s="437"/>
      <c r="HC11" s="437"/>
      <c r="HD11" s="437"/>
      <c r="HE11" s="437"/>
      <c r="HF11" s="437"/>
      <c r="HG11" s="437"/>
      <c r="HH11" s="437"/>
      <c r="HI11" s="437"/>
      <c r="HJ11" s="437"/>
      <c r="HK11" s="437"/>
      <c r="HL11" s="437"/>
      <c r="HM11" s="437"/>
      <c r="HN11" s="437"/>
      <c r="HO11" s="437"/>
      <c r="HP11" s="437"/>
      <c r="HQ11" s="437"/>
      <c r="HR11" s="437"/>
      <c r="HS11" s="437"/>
      <c r="HT11" s="437"/>
      <c r="HU11" s="437"/>
      <c r="HV11" s="437"/>
      <c r="HW11" s="437"/>
      <c r="HX11" s="437"/>
      <c r="HY11" s="437"/>
      <c r="HZ11" s="437"/>
      <c r="IA11" s="437"/>
      <c r="IB11" s="437"/>
      <c r="IC11" s="437"/>
      <c r="ID11" s="437"/>
      <c r="IE11" s="437"/>
      <c r="IF11" s="437"/>
      <c r="IG11" s="437"/>
      <c r="IH11" s="437"/>
      <c r="II11" s="437"/>
      <c r="IJ11" s="437"/>
      <c r="IK11" s="437"/>
      <c r="IL11" s="437"/>
      <c r="IM11" s="437"/>
      <c r="IN11" s="437"/>
      <c r="IO11" s="437"/>
      <c r="IP11" s="437"/>
      <c r="IQ11" s="437"/>
      <c r="IR11" s="437"/>
      <c r="IS11" s="437"/>
      <c r="IT11" s="437"/>
      <c r="IU11" s="437"/>
      <c r="IV11" s="437"/>
      <c r="IW11" s="437"/>
    </row>
    <row r="12" customFormat="false" ht="12.75" hidden="false" customHeight="false" outlineLevel="0" collapsed="false">
      <c r="A12" s="449" t="n">
        <f aca="false">A11+1</f>
        <v>9</v>
      </c>
      <c r="B12" s="454"/>
      <c r="C12" s="455" t="str">
        <f aca="false">'Plant Configuration'!C17</f>
        <v>Controller</v>
      </c>
      <c r="D12" s="437"/>
      <c r="E12" s="456" t="n">
        <v>45000</v>
      </c>
      <c r="F12" s="456" t="n">
        <v>45000</v>
      </c>
      <c r="G12" s="456" t="n">
        <v>45000</v>
      </c>
      <c r="H12" s="456" t="n">
        <v>45000</v>
      </c>
      <c r="I12" s="456" t="n">
        <v>45000</v>
      </c>
      <c r="J12" s="456" t="n">
        <v>45000</v>
      </c>
      <c r="K12" s="456"/>
      <c r="L12" s="456"/>
      <c r="M12" s="456"/>
      <c r="N12" s="456"/>
      <c r="O12" s="456"/>
      <c r="P12" s="456"/>
      <c r="Q12" s="456"/>
      <c r="R12" s="456"/>
      <c r="S12" s="456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37"/>
      <c r="AW12" s="437"/>
      <c r="AX12" s="437"/>
      <c r="AY12" s="437"/>
      <c r="AZ12" s="437"/>
      <c r="BA12" s="437"/>
      <c r="BB12" s="437"/>
      <c r="BC12" s="437"/>
      <c r="BD12" s="437"/>
      <c r="BE12" s="437"/>
      <c r="BF12" s="437"/>
      <c r="BG12" s="437"/>
      <c r="BH12" s="437"/>
      <c r="BI12" s="437"/>
      <c r="BJ12" s="437"/>
      <c r="BK12" s="437"/>
      <c r="BL12" s="437"/>
      <c r="BM12" s="437"/>
      <c r="BN12" s="437"/>
      <c r="BO12" s="437"/>
      <c r="BP12" s="437"/>
      <c r="BQ12" s="437"/>
      <c r="BR12" s="437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/>
      <c r="DL12" s="437"/>
      <c r="DM12" s="437"/>
      <c r="DN12" s="437"/>
      <c r="DO12" s="437"/>
      <c r="DP12" s="437"/>
      <c r="DQ12" s="437"/>
      <c r="DR12" s="437"/>
      <c r="DS12" s="437"/>
      <c r="DT12" s="437"/>
      <c r="DU12" s="437"/>
      <c r="DV12" s="437"/>
      <c r="DW12" s="437"/>
      <c r="DX12" s="437"/>
      <c r="DY12" s="437"/>
      <c r="DZ12" s="437"/>
      <c r="EA12" s="437"/>
      <c r="EB12" s="437"/>
      <c r="EC12" s="437"/>
      <c r="ED12" s="437"/>
      <c r="EE12" s="437"/>
      <c r="EF12" s="437"/>
      <c r="EG12" s="437"/>
      <c r="EH12" s="437"/>
      <c r="EI12" s="437"/>
      <c r="EJ12" s="437"/>
      <c r="EK12" s="437"/>
      <c r="EL12" s="437"/>
      <c r="EM12" s="437"/>
      <c r="EN12" s="437"/>
      <c r="EO12" s="437"/>
      <c r="EP12" s="437"/>
      <c r="EQ12" s="437"/>
      <c r="ER12" s="437"/>
      <c r="ES12" s="437"/>
      <c r="ET12" s="437"/>
      <c r="EU12" s="437"/>
      <c r="EV12" s="437"/>
      <c r="EW12" s="437"/>
      <c r="EX12" s="437"/>
      <c r="EY12" s="437"/>
      <c r="EZ12" s="437"/>
      <c r="FA12" s="437"/>
      <c r="FB12" s="437"/>
      <c r="FC12" s="437"/>
      <c r="FD12" s="437"/>
      <c r="FE12" s="437"/>
      <c r="FF12" s="437"/>
      <c r="FG12" s="437"/>
      <c r="FH12" s="437"/>
      <c r="FI12" s="437"/>
      <c r="FJ12" s="437"/>
      <c r="FK12" s="437"/>
      <c r="FL12" s="437"/>
      <c r="FM12" s="437"/>
      <c r="FN12" s="437"/>
      <c r="FO12" s="437"/>
      <c r="FP12" s="437"/>
      <c r="FQ12" s="437"/>
      <c r="FR12" s="437"/>
      <c r="FS12" s="437"/>
      <c r="FT12" s="437"/>
      <c r="FU12" s="437"/>
      <c r="FV12" s="437"/>
      <c r="FW12" s="437"/>
      <c r="FX12" s="437"/>
      <c r="FY12" s="437"/>
      <c r="FZ12" s="437"/>
      <c r="GA12" s="437"/>
      <c r="GB12" s="437"/>
      <c r="GC12" s="437"/>
      <c r="GD12" s="437"/>
      <c r="GE12" s="437"/>
      <c r="GF12" s="437"/>
      <c r="GG12" s="437"/>
      <c r="GH12" s="437"/>
      <c r="GI12" s="437"/>
      <c r="GJ12" s="437"/>
      <c r="GK12" s="437"/>
      <c r="GL12" s="437"/>
      <c r="GM12" s="437"/>
      <c r="GN12" s="437"/>
      <c r="GO12" s="437"/>
      <c r="GP12" s="437"/>
      <c r="GQ12" s="437"/>
      <c r="GR12" s="437"/>
      <c r="GS12" s="437"/>
      <c r="GT12" s="437"/>
      <c r="GU12" s="437"/>
      <c r="GV12" s="437"/>
      <c r="GW12" s="437"/>
      <c r="GX12" s="437"/>
      <c r="GY12" s="437"/>
      <c r="GZ12" s="437"/>
      <c r="HA12" s="437"/>
      <c r="HB12" s="437"/>
      <c r="HC12" s="437"/>
      <c r="HD12" s="437"/>
      <c r="HE12" s="437"/>
      <c r="HF12" s="437"/>
      <c r="HG12" s="437"/>
      <c r="HH12" s="437"/>
      <c r="HI12" s="437"/>
      <c r="HJ12" s="437"/>
      <c r="HK12" s="437"/>
      <c r="HL12" s="437"/>
      <c r="HM12" s="437"/>
      <c r="HN12" s="437"/>
      <c r="HO12" s="437"/>
      <c r="HP12" s="437"/>
      <c r="HQ12" s="437"/>
      <c r="HR12" s="437"/>
      <c r="HS12" s="437"/>
      <c r="HT12" s="437"/>
      <c r="HU12" s="437"/>
      <c r="HV12" s="437"/>
      <c r="HW12" s="437"/>
      <c r="HX12" s="437"/>
      <c r="HY12" s="437"/>
      <c r="HZ12" s="437"/>
      <c r="IA12" s="437"/>
      <c r="IB12" s="437"/>
      <c r="IC12" s="437"/>
      <c r="ID12" s="437"/>
      <c r="IE12" s="437"/>
      <c r="IF12" s="437"/>
      <c r="IG12" s="437"/>
      <c r="IH12" s="437"/>
      <c r="II12" s="437"/>
      <c r="IJ12" s="437"/>
      <c r="IK12" s="437"/>
      <c r="IL12" s="437"/>
      <c r="IM12" s="437"/>
      <c r="IN12" s="437"/>
      <c r="IO12" s="437"/>
      <c r="IP12" s="437"/>
      <c r="IQ12" s="437"/>
      <c r="IR12" s="437"/>
      <c r="IS12" s="437"/>
      <c r="IT12" s="437"/>
      <c r="IU12" s="437"/>
      <c r="IV12" s="437"/>
      <c r="IW12" s="437"/>
    </row>
    <row r="13" customFormat="false" ht="12.75" hidden="false" customHeight="false" outlineLevel="0" collapsed="false">
      <c r="A13" s="449" t="n">
        <f aca="false">A12+1</f>
        <v>10</v>
      </c>
      <c r="B13" s="454"/>
      <c r="C13" s="455" t="str">
        <f aca="false">'Plant Configuration'!C18</f>
        <v>Accountant</v>
      </c>
      <c r="D13" s="437"/>
      <c r="E13" s="456" t="n">
        <v>40000</v>
      </c>
      <c r="F13" s="456" t="n">
        <v>40000</v>
      </c>
      <c r="G13" s="456" t="n">
        <v>40000</v>
      </c>
      <c r="H13" s="456" t="n">
        <v>40000</v>
      </c>
      <c r="I13" s="456" t="n">
        <v>40000</v>
      </c>
      <c r="J13" s="456" t="n">
        <v>40000</v>
      </c>
      <c r="K13" s="456"/>
      <c r="L13" s="456"/>
      <c r="M13" s="456"/>
      <c r="N13" s="456"/>
      <c r="O13" s="456"/>
      <c r="P13" s="456"/>
      <c r="Q13" s="456"/>
      <c r="R13" s="456"/>
      <c r="S13" s="456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437"/>
      <c r="AX13" s="437"/>
      <c r="AY13" s="437"/>
      <c r="AZ13" s="437"/>
      <c r="BA13" s="437"/>
      <c r="BB13" s="437"/>
      <c r="BC13" s="437"/>
      <c r="BD13" s="437"/>
      <c r="BE13" s="437"/>
      <c r="BF13" s="437"/>
      <c r="BG13" s="437"/>
      <c r="BH13" s="437"/>
      <c r="BI13" s="437"/>
      <c r="BJ13" s="437"/>
      <c r="BK13" s="437"/>
      <c r="BL13" s="437"/>
      <c r="BM13" s="437"/>
      <c r="BN13" s="437"/>
      <c r="BO13" s="437"/>
      <c r="BP13" s="437"/>
      <c r="BQ13" s="437"/>
      <c r="BR13" s="437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/>
      <c r="DL13" s="437"/>
      <c r="DM13" s="437"/>
      <c r="DN13" s="437"/>
      <c r="DO13" s="437"/>
      <c r="DP13" s="437"/>
      <c r="DQ13" s="437"/>
      <c r="DR13" s="437"/>
      <c r="DS13" s="437"/>
      <c r="DT13" s="437"/>
      <c r="DU13" s="437"/>
      <c r="DV13" s="437"/>
      <c r="DW13" s="437"/>
      <c r="DX13" s="437"/>
      <c r="DY13" s="437"/>
      <c r="DZ13" s="437"/>
      <c r="EA13" s="437"/>
      <c r="EB13" s="437"/>
      <c r="EC13" s="437"/>
      <c r="ED13" s="437"/>
      <c r="EE13" s="437"/>
      <c r="EF13" s="437"/>
      <c r="EG13" s="437"/>
      <c r="EH13" s="437"/>
      <c r="EI13" s="437"/>
      <c r="EJ13" s="437"/>
      <c r="EK13" s="437"/>
      <c r="EL13" s="437"/>
      <c r="EM13" s="437"/>
      <c r="EN13" s="437"/>
      <c r="EO13" s="437"/>
      <c r="EP13" s="437"/>
      <c r="EQ13" s="437"/>
      <c r="ER13" s="437"/>
      <c r="ES13" s="437"/>
      <c r="ET13" s="437"/>
      <c r="EU13" s="437"/>
      <c r="EV13" s="437"/>
      <c r="EW13" s="437"/>
      <c r="EX13" s="437"/>
      <c r="EY13" s="437"/>
      <c r="EZ13" s="437"/>
      <c r="FA13" s="437"/>
      <c r="FB13" s="437"/>
      <c r="FC13" s="437"/>
      <c r="FD13" s="437"/>
      <c r="FE13" s="437"/>
      <c r="FF13" s="437"/>
      <c r="FG13" s="437"/>
      <c r="FH13" s="437"/>
      <c r="FI13" s="437"/>
      <c r="FJ13" s="437"/>
      <c r="FK13" s="437"/>
      <c r="FL13" s="437"/>
      <c r="FM13" s="437"/>
      <c r="FN13" s="437"/>
      <c r="FO13" s="437"/>
      <c r="FP13" s="437"/>
      <c r="FQ13" s="437"/>
      <c r="FR13" s="437"/>
      <c r="FS13" s="437"/>
      <c r="FT13" s="437"/>
      <c r="FU13" s="437"/>
      <c r="FV13" s="437"/>
      <c r="FW13" s="437"/>
      <c r="FX13" s="437"/>
      <c r="FY13" s="437"/>
      <c r="FZ13" s="437"/>
      <c r="GA13" s="437"/>
      <c r="GB13" s="437"/>
      <c r="GC13" s="437"/>
      <c r="GD13" s="437"/>
      <c r="GE13" s="437"/>
      <c r="GF13" s="437"/>
      <c r="GG13" s="437"/>
      <c r="GH13" s="437"/>
      <c r="GI13" s="437"/>
      <c r="GJ13" s="437"/>
      <c r="GK13" s="437"/>
      <c r="GL13" s="437"/>
      <c r="GM13" s="437"/>
      <c r="GN13" s="437"/>
      <c r="GO13" s="437"/>
      <c r="GP13" s="437"/>
      <c r="GQ13" s="437"/>
      <c r="GR13" s="437"/>
      <c r="GS13" s="437"/>
      <c r="GT13" s="437"/>
      <c r="GU13" s="437"/>
      <c r="GV13" s="437"/>
      <c r="GW13" s="437"/>
      <c r="GX13" s="437"/>
      <c r="GY13" s="437"/>
      <c r="GZ13" s="437"/>
      <c r="HA13" s="437"/>
      <c r="HB13" s="437"/>
      <c r="HC13" s="437"/>
      <c r="HD13" s="437"/>
      <c r="HE13" s="437"/>
      <c r="HF13" s="437"/>
      <c r="HG13" s="437"/>
      <c r="HH13" s="437"/>
      <c r="HI13" s="437"/>
      <c r="HJ13" s="437"/>
      <c r="HK13" s="437"/>
      <c r="HL13" s="437"/>
      <c r="HM13" s="437"/>
      <c r="HN13" s="437"/>
      <c r="HO13" s="437"/>
      <c r="HP13" s="437"/>
      <c r="HQ13" s="437"/>
      <c r="HR13" s="437"/>
      <c r="HS13" s="437"/>
      <c r="HT13" s="437"/>
      <c r="HU13" s="437"/>
      <c r="HV13" s="437"/>
      <c r="HW13" s="437"/>
      <c r="HX13" s="437"/>
      <c r="HY13" s="437"/>
      <c r="HZ13" s="437"/>
      <c r="IA13" s="437"/>
      <c r="IB13" s="437"/>
      <c r="IC13" s="437"/>
      <c r="ID13" s="437"/>
      <c r="IE13" s="437"/>
      <c r="IF13" s="437"/>
      <c r="IG13" s="437"/>
      <c r="IH13" s="437"/>
      <c r="II13" s="437"/>
      <c r="IJ13" s="437"/>
      <c r="IK13" s="437"/>
      <c r="IL13" s="437"/>
      <c r="IM13" s="437"/>
      <c r="IN13" s="437"/>
      <c r="IO13" s="437"/>
      <c r="IP13" s="437"/>
      <c r="IQ13" s="437"/>
      <c r="IR13" s="437"/>
      <c r="IS13" s="437"/>
      <c r="IT13" s="437"/>
      <c r="IU13" s="437"/>
      <c r="IV13" s="437"/>
      <c r="IW13" s="437"/>
    </row>
    <row r="14" customFormat="false" ht="12.75" hidden="false" customHeight="false" outlineLevel="0" collapsed="false">
      <c r="A14" s="449" t="n">
        <f aca="false">A13+1</f>
        <v>11</v>
      </c>
      <c r="B14" s="454"/>
      <c r="C14" s="455" t="str">
        <f aca="false">'Plant Configuration'!C19</f>
        <v>Administrative Assistant</v>
      </c>
      <c r="D14" s="437"/>
      <c r="E14" s="456" t="n">
        <v>27000</v>
      </c>
      <c r="F14" s="456" t="n">
        <v>27000</v>
      </c>
      <c r="G14" s="456" t="n">
        <v>27000</v>
      </c>
      <c r="H14" s="456" t="n">
        <v>27000</v>
      </c>
      <c r="I14" s="456" t="n">
        <v>27000</v>
      </c>
      <c r="J14" s="456" t="n">
        <v>27000</v>
      </c>
      <c r="K14" s="456"/>
      <c r="L14" s="456"/>
      <c r="M14" s="456"/>
      <c r="N14" s="456"/>
      <c r="O14" s="456"/>
      <c r="P14" s="456"/>
      <c r="Q14" s="456"/>
      <c r="R14" s="456"/>
      <c r="S14" s="456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437"/>
      <c r="BN14" s="437"/>
      <c r="BO14" s="437"/>
      <c r="BP14" s="437"/>
      <c r="BQ14" s="437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437"/>
      <c r="DD14" s="437"/>
      <c r="DE14" s="437"/>
      <c r="DF14" s="437"/>
      <c r="DG14" s="437"/>
      <c r="DH14" s="437"/>
      <c r="DI14" s="437"/>
      <c r="DJ14" s="437"/>
      <c r="DK14" s="437"/>
      <c r="DL14" s="437"/>
      <c r="DM14" s="437"/>
      <c r="DN14" s="437"/>
      <c r="DO14" s="437"/>
      <c r="DP14" s="437"/>
      <c r="DQ14" s="437"/>
      <c r="DR14" s="437"/>
      <c r="DS14" s="437"/>
      <c r="DT14" s="437"/>
      <c r="DU14" s="437"/>
      <c r="DV14" s="437"/>
      <c r="DW14" s="437"/>
      <c r="DX14" s="437"/>
      <c r="DY14" s="437"/>
      <c r="DZ14" s="437"/>
      <c r="EA14" s="437"/>
      <c r="EB14" s="437"/>
      <c r="EC14" s="437"/>
      <c r="ED14" s="437"/>
      <c r="EE14" s="437"/>
      <c r="EF14" s="437"/>
      <c r="EG14" s="437"/>
      <c r="EH14" s="437"/>
      <c r="EI14" s="437"/>
      <c r="EJ14" s="437"/>
      <c r="EK14" s="437"/>
      <c r="EL14" s="437"/>
      <c r="EM14" s="437"/>
      <c r="EN14" s="437"/>
      <c r="EO14" s="437"/>
      <c r="EP14" s="437"/>
      <c r="EQ14" s="437"/>
      <c r="ER14" s="437"/>
      <c r="ES14" s="437"/>
      <c r="ET14" s="437"/>
      <c r="EU14" s="437"/>
      <c r="EV14" s="437"/>
      <c r="EW14" s="437"/>
      <c r="EX14" s="437"/>
      <c r="EY14" s="437"/>
      <c r="EZ14" s="437"/>
      <c r="FA14" s="437"/>
      <c r="FB14" s="437"/>
      <c r="FC14" s="437"/>
      <c r="FD14" s="437"/>
      <c r="FE14" s="437"/>
      <c r="FF14" s="437"/>
      <c r="FG14" s="437"/>
      <c r="FH14" s="437"/>
      <c r="FI14" s="437"/>
      <c r="FJ14" s="437"/>
      <c r="FK14" s="437"/>
      <c r="FL14" s="437"/>
      <c r="FM14" s="437"/>
      <c r="FN14" s="437"/>
      <c r="FO14" s="437"/>
      <c r="FP14" s="437"/>
      <c r="FQ14" s="437"/>
      <c r="FR14" s="437"/>
      <c r="FS14" s="437"/>
      <c r="FT14" s="437"/>
      <c r="FU14" s="437"/>
      <c r="FV14" s="437"/>
      <c r="FW14" s="437"/>
      <c r="FX14" s="437"/>
      <c r="FY14" s="437"/>
      <c r="FZ14" s="437"/>
      <c r="GA14" s="437"/>
      <c r="GB14" s="437"/>
      <c r="GC14" s="437"/>
      <c r="GD14" s="437"/>
      <c r="GE14" s="437"/>
      <c r="GF14" s="437"/>
      <c r="GG14" s="437"/>
      <c r="GH14" s="437"/>
      <c r="GI14" s="437"/>
      <c r="GJ14" s="437"/>
      <c r="GK14" s="437"/>
      <c r="GL14" s="437"/>
      <c r="GM14" s="437"/>
      <c r="GN14" s="437"/>
      <c r="GO14" s="437"/>
      <c r="GP14" s="437"/>
      <c r="GQ14" s="437"/>
      <c r="GR14" s="437"/>
      <c r="GS14" s="437"/>
      <c r="GT14" s="437"/>
      <c r="GU14" s="437"/>
      <c r="GV14" s="437"/>
      <c r="GW14" s="437"/>
      <c r="GX14" s="437"/>
      <c r="GY14" s="437"/>
      <c r="GZ14" s="437"/>
      <c r="HA14" s="437"/>
      <c r="HB14" s="437"/>
      <c r="HC14" s="437"/>
      <c r="HD14" s="437"/>
      <c r="HE14" s="437"/>
      <c r="HF14" s="437"/>
      <c r="HG14" s="437"/>
      <c r="HH14" s="437"/>
      <c r="HI14" s="437"/>
      <c r="HJ14" s="437"/>
      <c r="HK14" s="437"/>
      <c r="HL14" s="437"/>
      <c r="HM14" s="437"/>
      <c r="HN14" s="437"/>
      <c r="HO14" s="437"/>
      <c r="HP14" s="437"/>
      <c r="HQ14" s="437"/>
      <c r="HR14" s="437"/>
      <c r="HS14" s="437"/>
      <c r="HT14" s="437"/>
      <c r="HU14" s="437"/>
      <c r="HV14" s="437"/>
      <c r="HW14" s="437"/>
      <c r="HX14" s="437"/>
      <c r="HY14" s="437"/>
      <c r="HZ14" s="437"/>
      <c r="IA14" s="437"/>
      <c r="IB14" s="437"/>
      <c r="IC14" s="437"/>
      <c r="ID14" s="437"/>
      <c r="IE14" s="437"/>
      <c r="IF14" s="437"/>
      <c r="IG14" s="437"/>
      <c r="IH14" s="437"/>
      <c r="II14" s="437"/>
      <c r="IJ14" s="437"/>
      <c r="IK14" s="437"/>
      <c r="IL14" s="437"/>
      <c r="IM14" s="437"/>
      <c r="IN14" s="437"/>
      <c r="IO14" s="437"/>
      <c r="IP14" s="437"/>
      <c r="IQ14" s="437"/>
      <c r="IR14" s="437"/>
      <c r="IS14" s="437"/>
      <c r="IT14" s="437"/>
      <c r="IU14" s="437"/>
      <c r="IV14" s="437"/>
      <c r="IW14" s="437"/>
    </row>
    <row r="15" customFormat="false" ht="12.75" hidden="false" customHeight="false" outlineLevel="0" collapsed="false">
      <c r="A15" s="449" t="n">
        <f aca="false">A14+1</f>
        <v>12</v>
      </c>
      <c r="B15" s="454"/>
      <c r="C15" s="455" t="str">
        <f aca="false">'Plant Configuration'!C20</f>
        <v>Warehouse Supervisor</v>
      </c>
      <c r="D15" s="437"/>
      <c r="E15" s="456" t="n">
        <v>30000</v>
      </c>
      <c r="F15" s="456" t="n">
        <v>30000</v>
      </c>
      <c r="G15" s="456" t="n">
        <v>30000</v>
      </c>
      <c r="H15" s="456" t="n">
        <v>30000</v>
      </c>
      <c r="I15" s="456" t="n">
        <v>30000</v>
      </c>
      <c r="J15" s="456" t="n">
        <v>30000</v>
      </c>
      <c r="K15" s="456"/>
      <c r="L15" s="456"/>
      <c r="M15" s="456"/>
      <c r="N15" s="456"/>
      <c r="O15" s="456"/>
      <c r="P15" s="456"/>
      <c r="Q15" s="456"/>
      <c r="R15" s="456"/>
      <c r="S15" s="456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37"/>
      <c r="AW15" s="437"/>
      <c r="AX15" s="437"/>
      <c r="AY15" s="437"/>
      <c r="AZ15" s="437"/>
      <c r="BA15" s="437"/>
      <c r="BB15" s="437"/>
      <c r="BC15" s="437"/>
      <c r="BD15" s="437"/>
      <c r="BE15" s="437"/>
      <c r="BF15" s="437"/>
      <c r="BG15" s="437"/>
      <c r="BH15" s="437"/>
      <c r="BI15" s="437"/>
      <c r="BJ15" s="437"/>
      <c r="BK15" s="437"/>
      <c r="BL15" s="437"/>
      <c r="BM15" s="437"/>
      <c r="BN15" s="437"/>
      <c r="BO15" s="437"/>
      <c r="BP15" s="437"/>
      <c r="BQ15" s="437"/>
      <c r="BR15" s="437"/>
      <c r="BS15" s="437"/>
      <c r="BT15" s="437"/>
      <c r="BU15" s="437"/>
      <c r="BV15" s="437"/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37"/>
      <c r="DJ15" s="437"/>
      <c r="DK15" s="437"/>
      <c r="DL15" s="437"/>
      <c r="DM15" s="437"/>
      <c r="DN15" s="437"/>
      <c r="DO15" s="437"/>
      <c r="DP15" s="437"/>
      <c r="DQ15" s="437"/>
      <c r="DR15" s="437"/>
      <c r="DS15" s="437"/>
      <c r="DT15" s="437"/>
      <c r="DU15" s="437"/>
      <c r="DV15" s="437"/>
      <c r="DW15" s="437"/>
      <c r="DX15" s="437"/>
      <c r="DY15" s="437"/>
      <c r="DZ15" s="437"/>
      <c r="EA15" s="437"/>
      <c r="EB15" s="437"/>
      <c r="EC15" s="437"/>
      <c r="ED15" s="437"/>
      <c r="EE15" s="437"/>
      <c r="EF15" s="437"/>
      <c r="EG15" s="437"/>
      <c r="EH15" s="437"/>
      <c r="EI15" s="437"/>
      <c r="EJ15" s="437"/>
      <c r="EK15" s="437"/>
      <c r="EL15" s="437"/>
      <c r="EM15" s="437"/>
      <c r="EN15" s="437"/>
      <c r="EO15" s="437"/>
      <c r="EP15" s="437"/>
      <c r="EQ15" s="437"/>
      <c r="ER15" s="437"/>
      <c r="ES15" s="437"/>
      <c r="ET15" s="437"/>
      <c r="EU15" s="437"/>
      <c r="EV15" s="437"/>
      <c r="EW15" s="437"/>
      <c r="EX15" s="437"/>
      <c r="EY15" s="437"/>
      <c r="EZ15" s="437"/>
      <c r="FA15" s="437"/>
      <c r="FB15" s="437"/>
      <c r="FC15" s="437"/>
      <c r="FD15" s="437"/>
      <c r="FE15" s="437"/>
      <c r="FF15" s="437"/>
      <c r="FG15" s="437"/>
      <c r="FH15" s="437"/>
      <c r="FI15" s="437"/>
      <c r="FJ15" s="437"/>
      <c r="FK15" s="437"/>
      <c r="FL15" s="437"/>
      <c r="FM15" s="437"/>
      <c r="FN15" s="437"/>
      <c r="FO15" s="437"/>
      <c r="FP15" s="437"/>
      <c r="FQ15" s="437"/>
      <c r="FR15" s="437"/>
      <c r="FS15" s="437"/>
      <c r="FT15" s="437"/>
      <c r="FU15" s="437"/>
      <c r="FV15" s="437"/>
      <c r="FW15" s="437"/>
      <c r="FX15" s="437"/>
      <c r="FY15" s="437"/>
      <c r="FZ15" s="437"/>
      <c r="GA15" s="437"/>
      <c r="GB15" s="437"/>
      <c r="GC15" s="437"/>
      <c r="GD15" s="437"/>
      <c r="GE15" s="437"/>
      <c r="GF15" s="437"/>
      <c r="GG15" s="437"/>
      <c r="GH15" s="437"/>
      <c r="GI15" s="437"/>
      <c r="GJ15" s="437"/>
      <c r="GK15" s="437"/>
      <c r="GL15" s="437"/>
      <c r="GM15" s="437"/>
      <c r="GN15" s="437"/>
      <c r="GO15" s="437"/>
      <c r="GP15" s="437"/>
      <c r="GQ15" s="437"/>
      <c r="GR15" s="437"/>
      <c r="GS15" s="437"/>
      <c r="GT15" s="437"/>
      <c r="GU15" s="437"/>
      <c r="GV15" s="437"/>
      <c r="GW15" s="437"/>
      <c r="GX15" s="437"/>
      <c r="GY15" s="437"/>
      <c r="GZ15" s="437"/>
      <c r="HA15" s="437"/>
      <c r="HB15" s="437"/>
      <c r="HC15" s="437"/>
      <c r="HD15" s="437"/>
      <c r="HE15" s="437"/>
      <c r="HF15" s="437"/>
      <c r="HG15" s="437"/>
      <c r="HH15" s="437"/>
      <c r="HI15" s="437"/>
      <c r="HJ15" s="437"/>
      <c r="HK15" s="437"/>
      <c r="HL15" s="437"/>
      <c r="HM15" s="437"/>
      <c r="HN15" s="437"/>
      <c r="HO15" s="437"/>
      <c r="HP15" s="437"/>
      <c r="HQ15" s="437"/>
      <c r="HR15" s="437"/>
      <c r="HS15" s="437"/>
      <c r="HT15" s="437"/>
      <c r="HU15" s="437"/>
      <c r="HV15" s="437"/>
      <c r="HW15" s="437"/>
      <c r="HX15" s="437"/>
      <c r="HY15" s="437"/>
      <c r="HZ15" s="437"/>
      <c r="IA15" s="437"/>
      <c r="IB15" s="437"/>
      <c r="IC15" s="437"/>
      <c r="ID15" s="437"/>
      <c r="IE15" s="437"/>
      <c r="IF15" s="437"/>
      <c r="IG15" s="437"/>
      <c r="IH15" s="437"/>
      <c r="II15" s="437"/>
      <c r="IJ15" s="437"/>
      <c r="IK15" s="437"/>
      <c r="IL15" s="437"/>
      <c r="IM15" s="437"/>
      <c r="IN15" s="437"/>
      <c r="IO15" s="437"/>
      <c r="IP15" s="437"/>
      <c r="IQ15" s="437"/>
      <c r="IR15" s="437"/>
      <c r="IS15" s="437"/>
      <c r="IT15" s="437"/>
      <c r="IU15" s="437"/>
      <c r="IV15" s="437"/>
      <c r="IW15" s="437"/>
    </row>
    <row r="16" customFormat="false" ht="12.75" hidden="false" customHeight="false" outlineLevel="0" collapsed="false">
      <c r="A16" s="449" t="n">
        <f aca="false">A15+1</f>
        <v>13</v>
      </c>
      <c r="B16" s="454"/>
      <c r="C16" s="455" t="str">
        <f aca="false">'Plant Configuration'!C21</f>
        <v>Other</v>
      </c>
      <c r="D16" s="437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437"/>
      <c r="AU16" s="437"/>
      <c r="AV16" s="437"/>
      <c r="AW16" s="437"/>
      <c r="AX16" s="437"/>
      <c r="AY16" s="437"/>
      <c r="AZ16" s="437"/>
      <c r="BA16" s="437"/>
      <c r="BB16" s="437"/>
      <c r="BC16" s="437"/>
      <c r="BD16" s="437"/>
      <c r="BE16" s="437"/>
      <c r="BF16" s="437"/>
      <c r="BG16" s="437"/>
      <c r="BH16" s="437"/>
      <c r="BI16" s="437"/>
      <c r="BJ16" s="437"/>
      <c r="BK16" s="437"/>
      <c r="BL16" s="437"/>
      <c r="BM16" s="437"/>
      <c r="BN16" s="437"/>
      <c r="BO16" s="437"/>
      <c r="BP16" s="437"/>
      <c r="BQ16" s="437"/>
      <c r="BR16" s="437"/>
      <c r="BS16" s="437"/>
      <c r="BT16" s="437"/>
      <c r="BU16" s="437"/>
      <c r="BV16" s="437"/>
      <c r="BW16" s="437"/>
      <c r="BX16" s="437"/>
      <c r="BY16" s="437"/>
      <c r="BZ16" s="437"/>
      <c r="CA16" s="437"/>
      <c r="CB16" s="437"/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437"/>
      <c r="DG16" s="437"/>
      <c r="DH16" s="437"/>
      <c r="DI16" s="437"/>
      <c r="DJ16" s="437"/>
      <c r="DK16" s="437"/>
      <c r="DL16" s="437"/>
      <c r="DM16" s="437"/>
      <c r="DN16" s="437"/>
      <c r="DO16" s="437"/>
      <c r="DP16" s="437"/>
      <c r="DQ16" s="437"/>
      <c r="DR16" s="437"/>
      <c r="DS16" s="437"/>
      <c r="DT16" s="437"/>
      <c r="DU16" s="437"/>
      <c r="DV16" s="437"/>
      <c r="DW16" s="437"/>
      <c r="DX16" s="437"/>
      <c r="DY16" s="437"/>
      <c r="DZ16" s="437"/>
      <c r="EA16" s="437"/>
      <c r="EB16" s="437"/>
      <c r="EC16" s="437"/>
      <c r="ED16" s="437"/>
      <c r="EE16" s="437"/>
      <c r="EF16" s="437"/>
      <c r="EG16" s="437"/>
      <c r="EH16" s="437"/>
      <c r="EI16" s="437"/>
      <c r="EJ16" s="437"/>
      <c r="EK16" s="437"/>
      <c r="EL16" s="437"/>
      <c r="EM16" s="437"/>
      <c r="EN16" s="437"/>
      <c r="EO16" s="437"/>
      <c r="EP16" s="437"/>
      <c r="EQ16" s="437"/>
      <c r="ER16" s="437"/>
      <c r="ES16" s="437"/>
      <c r="ET16" s="437"/>
      <c r="EU16" s="437"/>
      <c r="EV16" s="437"/>
      <c r="EW16" s="437"/>
      <c r="EX16" s="437"/>
      <c r="EY16" s="437"/>
      <c r="EZ16" s="437"/>
      <c r="FA16" s="437"/>
      <c r="FB16" s="437"/>
      <c r="FC16" s="437"/>
      <c r="FD16" s="437"/>
      <c r="FE16" s="437"/>
      <c r="FF16" s="437"/>
      <c r="FG16" s="437"/>
      <c r="FH16" s="437"/>
      <c r="FI16" s="437"/>
      <c r="FJ16" s="437"/>
      <c r="FK16" s="437"/>
      <c r="FL16" s="437"/>
      <c r="FM16" s="437"/>
      <c r="FN16" s="437"/>
      <c r="FO16" s="437"/>
      <c r="FP16" s="437"/>
      <c r="FQ16" s="437"/>
      <c r="FR16" s="437"/>
      <c r="FS16" s="437"/>
      <c r="FT16" s="437"/>
      <c r="FU16" s="437"/>
      <c r="FV16" s="437"/>
      <c r="FW16" s="437"/>
      <c r="FX16" s="437"/>
      <c r="FY16" s="437"/>
      <c r="FZ16" s="437"/>
      <c r="GA16" s="437"/>
      <c r="GB16" s="437"/>
      <c r="GC16" s="437"/>
      <c r="GD16" s="437"/>
      <c r="GE16" s="437"/>
      <c r="GF16" s="437"/>
      <c r="GG16" s="437"/>
      <c r="GH16" s="437"/>
      <c r="GI16" s="437"/>
      <c r="GJ16" s="437"/>
      <c r="GK16" s="437"/>
      <c r="GL16" s="437"/>
      <c r="GM16" s="437"/>
      <c r="GN16" s="437"/>
      <c r="GO16" s="437"/>
      <c r="GP16" s="437"/>
      <c r="GQ16" s="437"/>
      <c r="GR16" s="437"/>
      <c r="GS16" s="437"/>
      <c r="GT16" s="437"/>
      <c r="GU16" s="437"/>
      <c r="GV16" s="437"/>
      <c r="GW16" s="437"/>
      <c r="GX16" s="437"/>
      <c r="GY16" s="437"/>
      <c r="GZ16" s="437"/>
      <c r="HA16" s="437"/>
      <c r="HB16" s="437"/>
      <c r="HC16" s="437"/>
      <c r="HD16" s="437"/>
      <c r="HE16" s="437"/>
      <c r="HF16" s="437"/>
      <c r="HG16" s="437"/>
      <c r="HH16" s="437"/>
      <c r="HI16" s="437"/>
      <c r="HJ16" s="437"/>
      <c r="HK16" s="437"/>
      <c r="HL16" s="437"/>
      <c r="HM16" s="437"/>
      <c r="HN16" s="437"/>
      <c r="HO16" s="437"/>
      <c r="HP16" s="437"/>
      <c r="HQ16" s="437"/>
      <c r="HR16" s="437"/>
      <c r="HS16" s="437"/>
      <c r="HT16" s="437"/>
      <c r="HU16" s="437"/>
      <c r="HV16" s="437"/>
      <c r="HW16" s="437"/>
      <c r="HX16" s="437"/>
      <c r="HY16" s="437"/>
      <c r="HZ16" s="437"/>
      <c r="IA16" s="437"/>
      <c r="IB16" s="437"/>
      <c r="IC16" s="437"/>
      <c r="ID16" s="437"/>
      <c r="IE16" s="437"/>
      <c r="IF16" s="437"/>
      <c r="IG16" s="437"/>
      <c r="IH16" s="437"/>
      <c r="II16" s="437"/>
      <c r="IJ16" s="437"/>
      <c r="IK16" s="437"/>
      <c r="IL16" s="437"/>
      <c r="IM16" s="437"/>
      <c r="IN16" s="437"/>
      <c r="IO16" s="437"/>
      <c r="IP16" s="437"/>
      <c r="IQ16" s="437"/>
      <c r="IR16" s="437"/>
      <c r="IS16" s="437"/>
      <c r="IT16" s="437"/>
      <c r="IU16" s="437"/>
      <c r="IV16" s="437"/>
      <c r="IW16" s="437"/>
    </row>
    <row r="17" customFormat="false" ht="12.75" hidden="false" customHeight="false" outlineLevel="0" collapsed="false">
      <c r="A17" s="449" t="n">
        <f aca="false">A16+1</f>
        <v>14</v>
      </c>
      <c r="B17" s="454"/>
      <c r="C17" s="455" t="str">
        <f aca="false">'Plant Configuration'!C22</f>
        <v>Other</v>
      </c>
      <c r="D17" s="437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437"/>
      <c r="AU17" s="437"/>
      <c r="AV17" s="437"/>
      <c r="AW17" s="437"/>
      <c r="AX17" s="437"/>
      <c r="AY17" s="437"/>
      <c r="AZ17" s="437"/>
      <c r="BA17" s="437"/>
      <c r="BB17" s="437"/>
      <c r="BC17" s="437"/>
      <c r="BD17" s="437"/>
      <c r="BE17" s="437"/>
      <c r="BF17" s="437"/>
      <c r="BG17" s="437"/>
      <c r="BH17" s="437"/>
      <c r="BI17" s="437"/>
      <c r="BJ17" s="437"/>
      <c r="BK17" s="437"/>
      <c r="BL17" s="437"/>
      <c r="BM17" s="437"/>
      <c r="BN17" s="437"/>
      <c r="BO17" s="437"/>
      <c r="BP17" s="437"/>
      <c r="BQ17" s="437"/>
      <c r="BR17" s="437"/>
      <c r="BS17" s="437"/>
      <c r="BT17" s="437"/>
      <c r="BU17" s="437"/>
      <c r="BV17" s="437"/>
      <c r="BW17" s="437"/>
      <c r="BX17" s="437"/>
      <c r="BY17" s="437"/>
      <c r="BZ17" s="437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37"/>
      <c r="CL17" s="437"/>
      <c r="CM17" s="437"/>
      <c r="CN17" s="437"/>
      <c r="CO17" s="437"/>
      <c r="CP17" s="437"/>
      <c r="CQ17" s="437"/>
      <c r="CR17" s="437"/>
      <c r="CS17" s="437"/>
      <c r="CT17" s="437"/>
      <c r="CU17" s="437"/>
      <c r="CV17" s="437"/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437"/>
      <c r="EQ17" s="437"/>
      <c r="ER17" s="437"/>
      <c r="ES17" s="437"/>
      <c r="ET17" s="437"/>
      <c r="EU17" s="437"/>
      <c r="EV17" s="437"/>
      <c r="EW17" s="437"/>
      <c r="EX17" s="437"/>
      <c r="EY17" s="437"/>
      <c r="EZ17" s="437"/>
      <c r="FA17" s="437"/>
      <c r="FB17" s="437"/>
      <c r="FC17" s="437"/>
      <c r="FD17" s="437"/>
      <c r="FE17" s="437"/>
      <c r="FF17" s="437"/>
      <c r="FG17" s="437"/>
      <c r="FH17" s="437"/>
      <c r="FI17" s="437"/>
      <c r="FJ17" s="437"/>
      <c r="FK17" s="437"/>
      <c r="FL17" s="437"/>
      <c r="FM17" s="437"/>
      <c r="FN17" s="437"/>
      <c r="FO17" s="437"/>
      <c r="FP17" s="437"/>
      <c r="FQ17" s="437"/>
      <c r="FR17" s="437"/>
      <c r="FS17" s="437"/>
      <c r="FT17" s="437"/>
      <c r="FU17" s="437"/>
      <c r="FV17" s="437"/>
      <c r="FW17" s="437"/>
      <c r="FX17" s="437"/>
      <c r="FY17" s="437"/>
      <c r="FZ17" s="437"/>
      <c r="GA17" s="437"/>
      <c r="GB17" s="437"/>
      <c r="GC17" s="437"/>
      <c r="GD17" s="437"/>
      <c r="GE17" s="437"/>
      <c r="GF17" s="437"/>
      <c r="GG17" s="437"/>
      <c r="GH17" s="437"/>
      <c r="GI17" s="437"/>
      <c r="GJ17" s="437"/>
      <c r="GK17" s="437"/>
      <c r="GL17" s="437"/>
      <c r="GM17" s="437"/>
      <c r="GN17" s="437"/>
      <c r="GO17" s="437"/>
      <c r="GP17" s="437"/>
      <c r="GQ17" s="437"/>
      <c r="GR17" s="437"/>
      <c r="GS17" s="437"/>
      <c r="GT17" s="437"/>
      <c r="GU17" s="437"/>
      <c r="GV17" s="437"/>
      <c r="GW17" s="437"/>
      <c r="GX17" s="437"/>
      <c r="GY17" s="437"/>
      <c r="GZ17" s="437"/>
      <c r="HA17" s="437"/>
      <c r="HB17" s="437"/>
      <c r="HC17" s="437"/>
      <c r="HD17" s="437"/>
      <c r="HE17" s="437"/>
      <c r="HF17" s="437"/>
      <c r="HG17" s="437"/>
      <c r="HH17" s="437"/>
      <c r="HI17" s="437"/>
      <c r="HJ17" s="437"/>
      <c r="HK17" s="437"/>
      <c r="HL17" s="437"/>
      <c r="HM17" s="437"/>
      <c r="HN17" s="437"/>
      <c r="HO17" s="437"/>
      <c r="HP17" s="437"/>
      <c r="HQ17" s="437"/>
      <c r="HR17" s="437"/>
      <c r="HS17" s="437"/>
      <c r="HT17" s="437"/>
      <c r="HU17" s="437"/>
      <c r="HV17" s="437"/>
      <c r="HW17" s="437"/>
      <c r="HX17" s="437"/>
      <c r="HY17" s="437"/>
      <c r="HZ17" s="437"/>
      <c r="IA17" s="437"/>
      <c r="IB17" s="437"/>
      <c r="IC17" s="437"/>
      <c r="ID17" s="437"/>
      <c r="IE17" s="437"/>
      <c r="IF17" s="437"/>
      <c r="IG17" s="437"/>
      <c r="IH17" s="437"/>
      <c r="II17" s="437"/>
      <c r="IJ17" s="437"/>
      <c r="IK17" s="437"/>
      <c r="IL17" s="437"/>
      <c r="IM17" s="437"/>
      <c r="IN17" s="437"/>
      <c r="IO17" s="437"/>
      <c r="IP17" s="437"/>
      <c r="IQ17" s="437"/>
      <c r="IR17" s="437"/>
      <c r="IS17" s="437"/>
      <c r="IT17" s="437"/>
      <c r="IU17" s="437"/>
      <c r="IV17" s="437"/>
      <c r="IW17" s="437"/>
    </row>
    <row r="18" customFormat="false" ht="12.75" hidden="false" customHeight="false" outlineLevel="0" collapsed="false">
      <c r="A18" s="449" t="n">
        <f aca="false">A17+1</f>
        <v>15</v>
      </c>
      <c r="B18" s="454"/>
      <c r="C18" s="455" t="str">
        <f aca="false">'Plant Configuration'!C23</f>
        <v>Other</v>
      </c>
      <c r="D18" s="437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  <c r="AU18" s="437"/>
      <c r="AV18" s="437"/>
      <c r="AW18" s="437"/>
      <c r="AX18" s="437"/>
      <c r="AY18" s="437"/>
      <c r="AZ18" s="437"/>
      <c r="BA18" s="437"/>
      <c r="BB18" s="437"/>
      <c r="BC18" s="437"/>
      <c r="BD18" s="437"/>
      <c r="BE18" s="437"/>
      <c r="BF18" s="437"/>
      <c r="BG18" s="437"/>
      <c r="BH18" s="437"/>
      <c r="BI18" s="437"/>
      <c r="BJ18" s="437"/>
      <c r="BK18" s="437"/>
      <c r="BL18" s="437"/>
      <c r="BM18" s="437"/>
      <c r="BN18" s="437"/>
      <c r="BO18" s="437"/>
      <c r="BP18" s="437"/>
      <c r="BQ18" s="437"/>
      <c r="BR18" s="437"/>
      <c r="BS18" s="437"/>
      <c r="BT18" s="437"/>
      <c r="BU18" s="437"/>
      <c r="BV18" s="437"/>
      <c r="BW18" s="437"/>
      <c r="BX18" s="437"/>
      <c r="BY18" s="437"/>
      <c r="BZ18" s="437"/>
      <c r="CA18" s="437"/>
      <c r="CB18" s="437"/>
      <c r="CC18" s="437"/>
      <c r="CD18" s="437"/>
      <c r="CE18" s="437"/>
      <c r="CF18" s="437"/>
      <c r="CG18" s="437"/>
      <c r="CH18" s="437"/>
      <c r="CI18" s="437"/>
      <c r="CJ18" s="437"/>
      <c r="CK18" s="437"/>
      <c r="CL18" s="437"/>
      <c r="CM18" s="437"/>
      <c r="CN18" s="437"/>
      <c r="CO18" s="437"/>
      <c r="CP18" s="437"/>
      <c r="CQ18" s="437"/>
      <c r="CR18" s="437"/>
      <c r="CS18" s="437"/>
      <c r="CT18" s="437"/>
      <c r="CU18" s="437"/>
      <c r="CV18" s="437"/>
      <c r="CW18" s="437"/>
      <c r="CX18" s="437"/>
      <c r="CY18" s="437"/>
      <c r="CZ18" s="437"/>
      <c r="DA18" s="437"/>
      <c r="DB18" s="437"/>
      <c r="DC18" s="437"/>
      <c r="DD18" s="437"/>
      <c r="DE18" s="437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437"/>
      <c r="EQ18" s="437"/>
      <c r="ER18" s="437"/>
      <c r="ES18" s="437"/>
      <c r="ET18" s="437"/>
      <c r="EU18" s="437"/>
      <c r="EV18" s="437"/>
      <c r="EW18" s="437"/>
      <c r="EX18" s="437"/>
      <c r="EY18" s="437"/>
      <c r="EZ18" s="437"/>
      <c r="FA18" s="437"/>
      <c r="FB18" s="437"/>
      <c r="FC18" s="437"/>
      <c r="FD18" s="437"/>
      <c r="FE18" s="437"/>
      <c r="FF18" s="437"/>
      <c r="FG18" s="437"/>
      <c r="FH18" s="437"/>
      <c r="FI18" s="437"/>
      <c r="FJ18" s="437"/>
      <c r="FK18" s="437"/>
      <c r="FL18" s="437"/>
      <c r="FM18" s="437"/>
      <c r="FN18" s="437"/>
      <c r="FO18" s="437"/>
      <c r="FP18" s="437"/>
      <c r="FQ18" s="437"/>
      <c r="FR18" s="437"/>
      <c r="FS18" s="437"/>
      <c r="FT18" s="437"/>
      <c r="FU18" s="437"/>
      <c r="FV18" s="437"/>
      <c r="FW18" s="437"/>
      <c r="FX18" s="437"/>
      <c r="FY18" s="437"/>
      <c r="FZ18" s="437"/>
      <c r="GA18" s="437"/>
      <c r="GB18" s="437"/>
      <c r="GC18" s="437"/>
      <c r="GD18" s="437"/>
      <c r="GE18" s="437"/>
      <c r="GF18" s="437"/>
      <c r="GG18" s="437"/>
      <c r="GH18" s="437"/>
      <c r="GI18" s="437"/>
      <c r="GJ18" s="437"/>
      <c r="GK18" s="437"/>
      <c r="GL18" s="437"/>
      <c r="GM18" s="437"/>
      <c r="GN18" s="437"/>
      <c r="GO18" s="437"/>
      <c r="GP18" s="437"/>
      <c r="GQ18" s="437"/>
      <c r="GR18" s="437"/>
      <c r="GS18" s="437"/>
      <c r="GT18" s="437"/>
      <c r="GU18" s="437"/>
      <c r="GV18" s="437"/>
      <c r="GW18" s="437"/>
      <c r="GX18" s="437"/>
      <c r="GY18" s="437"/>
      <c r="GZ18" s="437"/>
      <c r="HA18" s="437"/>
      <c r="HB18" s="437"/>
      <c r="HC18" s="437"/>
      <c r="HD18" s="437"/>
      <c r="HE18" s="437"/>
      <c r="HF18" s="437"/>
      <c r="HG18" s="437"/>
      <c r="HH18" s="437"/>
      <c r="HI18" s="437"/>
      <c r="HJ18" s="437"/>
      <c r="HK18" s="437"/>
      <c r="HL18" s="437"/>
      <c r="HM18" s="437"/>
      <c r="HN18" s="437"/>
      <c r="HO18" s="437"/>
      <c r="HP18" s="437"/>
      <c r="HQ18" s="437"/>
      <c r="HR18" s="437"/>
      <c r="HS18" s="437"/>
      <c r="HT18" s="437"/>
      <c r="HU18" s="437"/>
      <c r="HV18" s="437"/>
      <c r="HW18" s="437"/>
      <c r="HX18" s="437"/>
      <c r="HY18" s="437"/>
      <c r="HZ18" s="437"/>
      <c r="IA18" s="437"/>
      <c r="IB18" s="437"/>
      <c r="IC18" s="437"/>
      <c r="ID18" s="437"/>
      <c r="IE18" s="437"/>
      <c r="IF18" s="437"/>
      <c r="IG18" s="437"/>
      <c r="IH18" s="437"/>
      <c r="II18" s="437"/>
      <c r="IJ18" s="437"/>
      <c r="IK18" s="437"/>
      <c r="IL18" s="437"/>
      <c r="IM18" s="437"/>
      <c r="IN18" s="437"/>
      <c r="IO18" s="437"/>
      <c r="IP18" s="437"/>
      <c r="IQ18" s="437"/>
      <c r="IR18" s="437"/>
      <c r="IS18" s="437"/>
      <c r="IT18" s="437"/>
      <c r="IU18" s="437"/>
      <c r="IV18" s="437"/>
      <c r="IW18" s="437"/>
    </row>
    <row r="19" customFormat="false" ht="12.75" hidden="false" customHeight="false" outlineLevel="0" collapsed="false">
      <c r="A19" s="449" t="n">
        <f aca="false">A18+1</f>
        <v>16</v>
      </c>
      <c r="B19" s="454"/>
      <c r="C19" s="455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</row>
    <row r="20" customFormat="false" ht="12.75" hidden="false" customHeight="false" outlineLevel="0" collapsed="false">
      <c r="A20" s="449" t="n">
        <f aca="false">A19+1</f>
        <v>17</v>
      </c>
      <c r="B20" s="454" t="str">
        <f aca="false">'Plant Configuration'!B25</f>
        <v>Operations Staff</v>
      </c>
      <c r="C20" s="455"/>
      <c r="D20" s="437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37"/>
      <c r="AW20" s="437"/>
      <c r="AX20" s="437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437"/>
      <c r="BN20" s="437"/>
      <c r="BO20" s="437"/>
      <c r="BP20" s="437"/>
      <c r="BQ20" s="437"/>
      <c r="BR20" s="437"/>
      <c r="BS20" s="437"/>
      <c r="BT20" s="437"/>
      <c r="BU20" s="437"/>
      <c r="BV20" s="437"/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437"/>
      <c r="EQ20" s="437"/>
      <c r="ER20" s="437"/>
      <c r="ES20" s="437"/>
      <c r="ET20" s="437"/>
      <c r="EU20" s="437"/>
      <c r="EV20" s="437"/>
      <c r="EW20" s="437"/>
      <c r="EX20" s="437"/>
      <c r="EY20" s="437"/>
      <c r="EZ20" s="437"/>
      <c r="FA20" s="437"/>
      <c r="FB20" s="437"/>
      <c r="FC20" s="437"/>
      <c r="FD20" s="437"/>
      <c r="FE20" s="437"/>
      <c r="FF20" s="437"/>
      <c r="FG20" s="437"/>
      <c r="FH20" s="437"/>
      <c r="FI20" s="437"/>
      <c r="FJ20" s="437"/>
      <c r="FK20" s="437"/>
      <c r="FL20" s="437"/>
      <c r="FM20" s="437"/>
      <c r="FN20" s="437"/>
      <c r="FO20" s="437"/>
      <c r="FP20" s="437"/>
      <c r="FQ20" s="437"/>
      <c r="FR20" s="437"/>
      <c r="FS20" s="437"/>
      <c r="FT20" s="437"/>
      <c r="FU20" s="437"/>
      <c r="FV20" s="437"/>
      <c r="FW20" s="437"/>
      <c r="FX20" s="437"/>
      <c r="FY20" s="437"/>
      <c r="FZ20" s="437"/>
      <c r="GA20" s="437"/>
      <c r="GB20" s="437"/>
      <c r="GC20" s="437"/>
      <c r="GD20" s="437"/>
      <c r="GE20" s="437"/>
      <c r="GF20" s="437"/>
      <c r="GG20" s="437"/>
      <c r="GH20" s="437"/>
      <c r="GI20" s="437"/>
      <c r="GJ20" s="437"/>
      <c r="GK20" s="437"/>
      <c r="GL20" s="437"/>
      <c r="GM20" s="437"/>
      <c r="GN20" s="437"/>
      <c r="GO20" s="437"/>
      <c r="GP20" s="437"/>
      <c r="GQ20" s="437"/>
      <c r="GR20" s="437"/>
      <c r="GS20" s="437"/>
      <c r="GT20" s="437"/>
      <c r="GU20" s="437"/>
      <c r="GV20" s="437"/>
      <c r="GW20" s="437"/>
      <c r="GX20" s="437"/>
      <c r="GY20" s="437"/>
      <c r="GZ20" s="437"/>
      <c r="HA20" s="437"/>
      <c r="HB20" s="437"/>
      <c r="HC20" s="437"/>
      <c r="HD20" s="437"/>
      <c r="HE20" s="437"/>
      <c r="HF20" s="437"/>
      <c r="HG20" s="437"/>
      <c r="HH20" s="437"/>
      <c r="HI20" s="437"/>
      <c r="HJ20" s="437"/>
      <c r="HK20" s="437"/>
      <c r="HL20" s="437"/>
      <c r="HM20" s="437"/>
      <c r="HN20" s="437"/>
      <c r="HO20" s="437"/>
      <c r="HP20" s="437"/>
      <c r="HQ20" s="437"/>
      <c r="HR20" s="437"/>
      <c r="HS20" s="437"/>
      <c r="HT20" s="437"/>
      <c r="HU20" s="437"/>
      <c r="HV20" s="437"/>
      <c r="HW20" s="437"/>
      <c r="HX20" s="437"/>
      <c r="HY20" s="437"/>
      <c r="HZ20" s="437"/>
      <c r="IA20" s="437"/>
      <c r="IB20" s="437"/>
      <c r="IC20" s="437"/>
      <c r="ID20" s="437"/>
      <c r="IE20" s="437"/>
      <c r="IF20" s="437"/>
      <c r="IG20" s="437"/>
      <c r="IH20" s="437"/>
      <c r="II20" s="437"/>
      <c r="IJ20" s="437"/>
      <c r="IK20" s="437"/>
      <c r="IL20" s="437"/>
      <c r="IM20" s="437"/>
      <c r="IN20" s="437"/>
      <c r="IO20" s="437"/>
      <c r="IP20" s="437"/>
      <c r="IQ20" s="437"/>
      <c r="IR20" s="437"/>
      <c r="IS20" s="437"/>
      <c r="IT20" s="437"/>
      <c r="IU20" s="437"/>
      <c r="IV20" s="437"/>
      <c r="IW20" s="437"/>
    </row>
    <row r="21" customFormat="false" ht="12.75" hidden="false" customHeight="false" outlineLevel="0" collapsed="false">
      <c r="A21" s="449" t="n">
        <f aca="false">A20+1</f>
        <v>18</v>
      </c>
      <c r="B21" s="454"/>
      <c r="C21" s="455" t="str">
        <f aca="false">'Plant Configuration'!C26</f>
        <v>Operations Manager</v>
      </c>
      <c r="D21" s="437"/>
      <c r="E21" s="456" t="n">
        <v>70000</v>
      </c>
      <c r="F21" s="456" t="n">
        <v>70000</v>
      </c>
      <c r="G21" s="456" t="n">
        <v>70000</v>
      </c>
      <c r="H21" s="456" t="n">
        <v>70000</v>
      </c>
      <c r="I21" s="456" t="n">
        <v>70000</v>
      </c>
      <c r="J21" s="456" t="n">
        <v>70000</v>
      </c>
      <c r="K21" s="456"/>
      <c r="L21" s="456"/>
      <c r="M21" s="456"/>
      <c r="N21" s="456"/>
      <c r="O21" s="456"/>
      <c r="P21" s="456"/>
      <c r="Q21" s="456"/>
      <c r="R21" s="456"/>
      <c r="S21" s="456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437"/>
      <c r="EQ21" s="437"/>
      <c r="ER21" s="437"/>
      <c r="ES21" s="437"/>
      <c r="ET21" s="437"/>
      <c r="EU21" s="437"/>
      <c r="EV21" s="437"/>
      <c r="EW21" s="437"/>
      <c r="EX21" s="437"/>
      <c r="EY21" s="437"/>
      <c r="EZ21" s="437"/>
      <c r="FA21" s="437"/>
      <c r="FB21" s="437"/>
      <c r="FC21" s="437"/>
      <c r="FD21" s="437"/>
      <c r="FE21" s="437"/>
      <c r="FF21" s="437"/>
      <c r="FG21" s="437"/>
      <c r="FH21" s="437"/>
      <c r="FI21" s="437"/>
      <c r="FJ21" s="437"/>
      <c r="FK21" s="437"/>
      <c r="FL21" s="437"/>
      <c r="FM21" s="437"/>
      <c r="FN21" s="437"/>
      <c r="FO21" s="437"/>
      <c r="FP21" s="437"/>
      <c r="FQ21" s="437"/>
      <c r="FR21" s="437"/>
      <c r="FS21" s="437"/>
      <c r="FT21" s="437"/>
      <c r="FU21" s="437"/>
      <c r="FV21" s="437"/>
      <c r="FW21" s="437"/>
      <c r="FX21" s="437"/>
      <c r="FY21" s="437"/>
      <c r="FZ21" s="437"/>
      <c r="GA21" s="437"/>
      <c r="GB21" s="437"/>
      <c r="GC21" s="437"/>
      <c r="GD21" s="437"/>
      <c r="GE21" s="437"/>
      <c r="GF21" s="437"/>
      <c r="GG21" s="437"/>
      <c r="GH21" s="437"/>
      <c r="GI21" s="437"/>
      <c r="GJ21" s="437"/>
      <c r="GK21" s="437"/>
      <c r="GL21" s="437"/>
      <c r="GM21" s="437"/>
      <c r="GN21" s="437"/>
      <c r="GO21" s="437"/>
      <c r="GP21" s="437"/>
      <c r="GQ21" s="437"/>
      <c r="GR21" s="437"/>
      <c r="GS21" s="437"/>
      <c r="GT21" s="437"/>
      <c r="GU21" s="437"/>
      <c r="GV21" s="437"/>
      <c r="GW21" s="437"/>
      <c r="GX21" s="437"/>
      <c r="GY21" s="437"/>
      <c r="GZ21" s="437"/>
      <c r="HA21" s="437"/>
      <c r="HB21" s="437"/>
      <c r="HC21" s="437"/>
      <c r="HD21" s="437"/>
      <c r="HE21" s="437"/>
      <c r="HF21" s="437"/>
      <c r="HG21" s="437"/>
      <c r="HH21" s="437"/>
      <c r="HI21" s="437"/>
      <c r="HJ21" s="437"/>
      <c r="HK21" s="437"/>
      <c r="HL21" s="437"/>
      <c r="HM21" s="437"/>
      <c r="HN21" s="437"/>
      <c r="HO21" s="437"/>
      <c r="HP21" s="437"/>
      <c r="HQ21" s="437"/>
      <c r="HR21" s="437"/>
      <c r="HS21" s="437"/>
      <c r="HT21" s="437"/>
      <c r="HU21" s="437"/>
      <c r="HV21" s="437"/>
      <c r="HW21" s="437"/>
      <c r="HX21" s="437"/>
      <c r="HY21" s="437"/>
      <c r="HZ21" s="437"/>
      <c r="IA21" s="437"/>
      <c r="IB21" s="437"/>
      <c r="IC21" s="437"/>
      <c r="ID21" s="437"/>
      <c r="IE21" s="437"/>
      <c r="IF21" s="437"/>
      <c r="IG21" s="437"/>
      <c r="IH21" s="437"/>
      <c r="II21" s="437"/>
      <c r="IJ21" s="437"/>
      <c r="IK21" s="437"/>
      <c r="IL21" s="437"/>
      <c r="IM21" s="437"/>
      <c r="IN21" s="437"/>
      <c r="IO21" s="437"/>
      <c r="IP21" s="437"/>
      <c r="IQ21" s="437"/>
      <c r="IR21" s="437"/>
      <c r="IS21" s="437"/>
      <c r="IT21" s="437"/>
      <c r="IU21" s="437"/>
      <c r="IV21" s="437"/>
      <c r="IW21" s="437"/>
    </row>
    <row r="22" customFormat="false" ht="12.75" hidden="false" customHeight="false" outlineLevel="0" collapsed="false">
      <c r="A22" s="449" t="n">
        <f aca="false">A21+1</f>
        <v>19</v>
      </c>
      <c r="B22" s="454"/>
      <c r="C22" s="455" t="str">
        <f aca="false">'Plant Configuration'!C27</f>
        <v>Operations Shift Supervisors</v>
      </c>
      <c r="D22" s="437"/>
      <c r="E22" s="456" t="n">
        <v>60000</v>
      </c>
      <c r="F22" s="456" t="n">
        <v>60000</v>
      </c>
      <c r="G22" s="456" t="n">
        <v>60000</v>
      </c>
      <c r="H22" s="456" t="n">
        <v>60000</v>
      </c>
      <c r="I22" s="456" t="n">
        <v>60000</v>
      </c>
      <c r="J22" s="456" t="n">
        <v>60000</v>
      </c>
      <c r="K22" s="456"/>
      <c r="L22" s="456"/>
      <c r="M22" s="456"/>
      <c r="N22" s="456"/>
      <c r="O22" s="456"/>
      <c r="P22" s="456"/>
      <c r="Q22" s="456"/>
      <c r="R22" s="456"/>
      <c r="S22" s="456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  <c r="AM22" s="437"/>
      <c r="AN22" s="437"/>
      <c r="AO22" s="437"/>
      <c r="AP22" s="437"/>
      <c r="AQ22" s="437"/>
      <c r="AR22" s="437"/>
      <c r="AS22" s="437"/>
      <c r="AT22" s="437"/>
      <c r="AU22" s="437"/>
      <c r="AV22" s="437"/>
      <c r="AW22" s="437"/>
      <c r="AX22" s="437"/>
      <c r="AY22" s="437"/>
      <c r="AZ22" s="437"/>
      <c r="BA22" s="437"/>
      <c r="BB22" s="437"/>
      <c r="BC22" s="437"/>
      <c r="BD22" s="437"/>
      <c r="BE22" s="437"/>
      <c r="BF22" s="437"/>
      <c r="BG22" s="437"/>
      <c r="BH22" s="437"/>
      <c r="BI22" s="437"/>
      <c r="BJ22" s="437"/>
      <c r="BK22" s="437"/>
      <c r="BL22" s="437"/>
      <c r="BM22" s="437"/>
      <c r="BN22" s="437"/>
      <c r="BO22" s="437"/>
      <c r="BP22" s="437"/>
      <c r="BQ22" s="437"/>
      <c r="BR22" s="437"/>
      <c r="BS22" s="437"/>
      <c r="BT22" s="437"/>
      <c r="BU22" s="437"/>
      <c r="BV22" s="437"/>
      <c r="BW22" s="437"/>
      <c r="BX22" s="437"/>
      <c r="BY22" s="437"/>
      <c r="BZ22" s="437"/>
      <c r="CA22" s="437"/>
      <c r="CB22" s="437"/>
      <c r="CC22" s="437"/>
      <c r="CD22" s="437"/>
      <c r="CE22" s="437"/>
      <c r="CF22" s="437"/>
      <c r="CG22" s="437"/>
      <c r="CH22" s="437"/>
      <c r="CI22" s="437"/>
      <c r="CJ22" s="437"/>
      <c r="CK22" s="437"/>
      <c r="CL22" s="437"/>
      <c r="CM22" s="437"/>
      <c r="CN22" s="437"/>
      <c r="CO22" s="437"/>
      <c r="CP22" s="437"/>
      <c r="CQ22" s="437"/>
      <c r="CR22" s="437"/>
      <c r="CS22" s="437"/>
      <c r="CT22" s="437"/>
      <c r="CU22" s="437"/>
      <c r="CV22" s="437"/>
      <c r="CW22" s="437"/>
      <c r="CX22" s="437"/>
      <c r="CY22" s="437"/>
      <c r="CZ22" s="437"/>
      <c r="DA22" s="437"/>
      <c r="DB22" s="437"/>
      <c r="DC22" s="437"/>
      <c r="DD22" s="437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437"/>
      <c r="EQ22" s="437"/>
      <c r="ER22" s="437"/>
      <c r="ES22" s="437"/>
      <c r="ET22" s="437"/>
      <c r="EU22" s="437"/>
      <c r="EV22" s="437"/>
      <c r="EW22" s="437"/>
      <c r="EX22" s="437"/>
      <c r="EY22" s="437"/>
      <c r="EZ22" s="437"/>
      <c r="FA22" s="437"/>
      <c r="FB22" s="437"/>
      <c r="FC22" s="437"/>
      <c r="FD22" s="437"/>
      <c r="FE22" s="437"/>
      <c r="FF22" s="437"/>
      <c r="FG22" s="437"/>
      <c r="FH22" s="437"/>
      <c r="FI22" s="437"/>
      <c r="FJ22" s="437"/>
      <c r="FK22" s="437"/>
      <c r="FL22" s="437"/>
      <c r="FM22" s="437"/>
      <c r="FN22" s="437"/>
      <c r="FO22" s="437"/>
      <c r="FP22" s="437"/>
      <c r="FQ22" s="437"/>
      <c r="FR22" s="437"/>
      <c r="FS22" s="437"/>
      <c r="FT22" s="437"/>
      <c r="FU22" s="437"/>
      <c r="FV22" s="437"/>
      <c r="FW22" s="437"/>
      <c r="FX22" s="437"/>
      <c r="FY22" s="437"/>
      <c r="FZ22" s="437"/>
      <c r="GA22" s="437"/>
      <c r="GB22" s="437"/>
      <c r="GC22" s="437"/>
      <c r="GD22" s="437"/>
      <c r="GE22" s="437"/>
      <c r="GF22" s="437"/>
      <c r="GG22" s="437"/>
      <c r="GH22" s="437"/>
      <c r="GI22" s="437"/>
      <c r="GJ22" s="437"/>
      <c r="GK22" s="437"/>
      <c r="GL22" s="437"/>
      <c r="GM22" s="437"/>
      <c r="GN22" s="437"/>
      <c r="GO22" s="437"/>
      <c r="GP22" s="437"/>
      <c r="GQ22" s="437"/>
      <c r="GR22" s="437"/>
      <c r="GS22" s="437"/>
      <c r="GT22" s="437"/>
      <c r="GU22" s="437"/>
      <c r="GV22" s="437"/>
      <c r="GW22" s="437"/>
      <c r="GX22" s="437"/>
      <c r="GY22" s="437"/>
      <c r="GZ22" s="437"/>
      <c r="HA22" s="437"/>
      <c r="HB22" s="437"/>
      <c r="HC22" s="437"/>
      <c r="HD22" s="437"/>
      <c r="HE22" s="437"/>
      <c r="HF22" s="437"/>
      <c r="HG22" s="437"/>
      <c r="HH22" s="437"/>
      <c r="HI22" s="437"/>
      <c r="HJ22" s="437"/>
      <c r="HK22" s="437"/>
      <c r="HL22" s="437"/>
      <c r="HM22" s="437"/>
      <c r="HN22" s="437"/>
      <c r="HO22" s="437"/>
      <c r="HP22" s="437"/>
      <c r="HQ22" s="437"/>
      <c r="HR22" s="437"/>
      <c r="HS22" s="437"/>
      <c r="HT22" s="437"/>
      <c r="HU22" s="437"/>
      <c r="HV22" s="437"/>
      <c r="HW22" s="437"/>
      <c r="HX22" s="437"/>
      <c r="HY22" s="437"/>
      <c r="HZ22" s="437"/>
      <c r="IA22" s="437"/>
      <c r="IB22" s="437"/>
      <c r="IC22" s="437"/>
      <c r="ID22" s="437"/>
      <c r="IE22" s="437"/>
      <c r="IF22" s="437"/>
      <c r="IG22" s="437"/>
      <c r="IH22" s="437"/>
      <c r="II22" s="437"/>
      <c r="IJ22" s="437"/>
      <c r="IK22" s="437"/>
      <c r="IL22" s="437"/>
      <c r="IM22" s="437"/>
      <c r="IN22" s="437"/>
      <c r="IO22" s="437"/>
      <c r="IP22" s="437"/>
      <c r="IQ22" s="437"/>
      <c r="IR22" s="437"/>
      <c r="IS22" s="437"/>
      <c r="IT22" s="437"/>
      <c r="IU22" s="437"/>
      <c r="IV22" s="437"/>
      <c r="IW22" s="437"/>
    </row>
    <row r="23" customFormat="false" ht="12.75" hidden="false" customHeight="false" outlineLevel="0" collapsed="false">
      <c r="A23" s="449" t="n">
        <f aca="false">A22+1</f>
        <v>20</v>
      </c>
      <c r="B23" s="454"/>
      <c r="C23" s="455" t="str">
        <f aca="false">'Plant Configuration'!C28</f>
        <v>Control Room Operators</v>
      </c>
      <c r="D23" s="437"/>
      <c r="E23" s="456" t="n">
        <v>55000</v>
      </c>
      <c r="F23" s="456" t="n">
        <v>55000</v>
      </c>
      <c r="G23" s="456" t="n">
        <v>55000</v>
      </c>
      <c r="H23" s="456" t="n">
        <v>55000</v>
      </c>
      <c r="I23" s="456" t="n">
        <v>55000</v>
      </c>
      <c r="J23" s="456" t="n">
        <v>55000</v>
      </c>
      <c r="K23" s="456"/>
      <c r="L23" s="456"/>
      <c r="M23" s="456"/>
      <c r="N23" s="456"/>
      <c r="O23" s="456"/>
      <c r="P23" s="456"/>
      <c r="Q23" s="456"/>
      <c r="R23" s="456"/>
      <c r="S23" s="456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7"/>
      <c r="AV23" s="437"/>
      <c r="AW23" s="437"/>
      <c r="AX23" s="437"/>
      <c r="AY23" s="437"/>
      <c r="AZ23" s="437"/>
      <c r="BA23" s="437"/>
      <c r="BB23" s="437"/>
      <c r="BC23" s="437"/>
      <c r="BD23" s="437"/>
      <c r="BE23" s="437"/>
      <c r="BF23" s="437"/>
      <c r="BG23" s="437"/>
      <c r="BH23" s="437"/>
      <c r="BI23" s="437"/>
      <c r="BJ23" s="437"/>
      <c r="BK23" s="437"/>
      <c r="BL23" s="437"/>
      <c r="BM23" s="437"/>
      <c r="BN23" s="437"/>
      <c r="BO23" s="437"/>
      <c r="BP23" s="437"/>
      <c r="BQ23" s="437"/>
      <c r="BR23" s="437"/>
      <c r="BS23" s="437"/>
      <c r="BT23" s="437"/>
      <c r="BU23" s="437"/>
      <c r="BV23" s="437"/>
      <c r="BW23" s="437"/>
      <c r="BX23" s="437"/>
      <c r="BY23" s="437"/>
      <c r="BZ23" s="437"/>
      <c r="CA23" s="437"/>
      <c r="CB23" s="437"/>
      <c r="CC23" s="437"/>
      <c r="CD23" s="437"/>
      <c r="CE23" s="437"/>
      <c r="CF23" s="437"/>
      <c r="CG23" s="437"/>
      <c r="CH23" s="437"/>
      <c r="CI23" s="437"/>
      <c r="CJ23" s="437"/>
      <c r="CK23" s="437"/>
      <c r="CL23" s="437"/>
      <c r="CM23" s="437"/>
      <c r="CN23" s="437"/>
      <c r="CO23" s="437"/>
      <c r="CP23" s="437"/>
      <c r="CQ23" s="437"/>
      <c r="CR23" s="437"/>
      <c r="CS23" s="437"/>
      <c r="CT23" s="437"/>
      <c r="CU23" s="437"/>
      <c r="CV23" s="437"/>
      <c r="CW23" s="437"/>
      <c r="CX23" s="437"/>
      <c r="CY23" s="437"/>
      <c r="CZ23" s="437"/>
      <c r="DA23" s="437"/>
      <c r="DB23" s="437"/>
      <c r="DC23" s="437"/>
      <c r="DD23" s="437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437"/>
      <c r="EQ23" s="437"/>
      <c r="ER23" s="437"/>
      <c r="ES23" s="437"/>
      <c r="ET23" s="437"/>
      <c r="EU23" s="437"/>
      <c r="EV23" s="437"/>
      <c r="EW23" s="437"/>
      <c r="EX23" s="437"/>
      <c r="EY23" s="437"/>
      <c r="EZ23" s="437"/>
      <c r="FA23" s="437"/>
      <c r="FB23" s="437"/>
      <c r="FC23" s="437"/>
      <c r="FD23" s="437"/>
      <c r="FE23" s="437"/>
      <c r="FF23" s="437"/>
      <c r="FG23" s="437"/>
      <c r="FH23" s="437"/>
      <c r="FI23" s="437"/>
      <c r="FJ23" s="437"/>
      <c r="FK23" s="437"/>
      <c r="FL23" s="437"/>
      <c r="FM23" s="437"/>
      <c r="FN23" s="437"/>
      <c r="FO23" s="437"/>
      <c r="FP23" s="437"/>
      <c r="FQ23" s="437"/>
      <c r="FR23" s="437"/>
      <c r="FS23" s="437"/>
      <c r="FT23" s="437"/>
      <c r="FU23" s="437"/>
      <c r="FV23" s="437"/>
      <c r="FW23" s="437"/>
      <c r="FX23" s="437"/>
      <c r="FY23" s="437"/>
      <c r="FZ23" s="437"/>
      <c r="GA23" s="437"/>
      <c r="GB23" s="437"/>
      <c r="GC23" s="437"/>
      <c r="GD23" s="437"/>
      <c r="GE23" s="437"/>
      <c r="GF23" s="437"/>
      <c r="GG23" s="437"/>
      <c r="GH23" s="437"/>
      <c r="GI23" s="437"/>
      <c r="GJ23" s="437"/>
      <c r="GK23" s="437"/>
      <c r="GL23" s="437"/>
      <c r="GM23" s="437"/>
      <c r="GN23" s="437"/>
      <c r="GO23" s="437"/>
      <c r="GP23" s="437"/>
      <c r="GQ23" s="437"/>
      <c r="GR23" s="437"/>
      <c r="GS23" s="437"/>
      <c r="GT23" s="437"/>
      <c r="GU23" s="437"/>
      <c r="GV23" s="437"/>
      <c r="GW23" s="437"/>
      <c r="GX23" s="437"/>
      <c r="GY23" s="437"/>
      <c r="GZ23" s="437"/>
      <c r="HA23" s="437"/>
      <c r="HB23" s="437"/>
      <c r="HC23" s="437"/>
      <c r="HD23" s="437"/>
      <c r="HE23" s="437"/>
      <c r="HF23" s="437"/>
      <c r="HG23" s="437"/>
      <c r="HH23" s="437"/>
      <c r="HI23" s="437"/>
      <c r="HJ23" s="437"/>
      <c r="HK23" s="437"/>
      <c r="HL23" s="437"/>
      <c r="HM23" s="437"/>
      <c r="HN23" s="437"/>
      <c r="HO23" s="437"/>
      <c r="HP23" s="437"/>
      <c r="HQ23" s="437"/>
      <c r="HR23" s="437"/>
      <c r="HS23" s="437"/>
      <c r="HT23" s="437"/>
      <c r="HU23" s="437"/>
      <c r="HV23" s="437"/>
      <c r="HW23" s="437"/>
      <c r="HX23" s="437"/>
      <c r="HY23" s="437"/>
      <c r="HZ23" s="437"/>
      <c r="IA23" s="437"/>
      <c r="IB23" s="437"/>
      <c r="IC23" s="437"/>
      <c r="ID23" s="437"/>
      <c r="IE23" s="437"/>
      <c r="IF23" s="437"/>
      <c r="IG23" s="437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</row>
    <row r="24" customFormat="false" ht="12.75" hidden="false" customHeight="false" outlineLevel="0" collapsed="false">
      <c r="A24" s="449" t="n">
        <f aca="false">A23+1</f>
        <v>21</v>
      </c>
      <c r="B24" s="454"/>
      <c r="C24" s="455" t="str">
        <f aca="false">'Plant Configuration'!C29</f>
        <v>Turbine Operators</v>
      </c>
      <c r="D24" s="437"/>
      <c r="E24" s="456" t="n">
        <v>45000</v>
      </c>
      <c r="F24" s="456" t="n">
        <v>45000</v>
      </c>
      <c r="G24" s="456" t="n">
        <v>45000</v>
      </c>
      <c r="H24" s="456" t="n">
        <v>45000</v>
      </c>
      <c r="I24" s="456" t="n">
        <v>45000</v>
      </c>
      <c r="J24" s="456" t="n">
        <v>45000</v>
      </c>
      <c r="K24" s="456"/>
      <c r="L24" s="456"/>
      <c r="M24" s="456"/>
      <c r="N24" s="456"/>
      <c r="O24" s="456"/>
      <c r="P24" s="456"/>
      <c r="Q24" s="456"/>
      <c r="R24" s="456"/>
      <c r="S24" s="456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37"/>
      <c r="AW24" s="437"/>
      <c r="AX24" s="437"/>
      <c r="AY24" s="437"/>
      <c r="AZ24" s="437"/>
      <c r="BA24" s="437"/>
      <c r="BB24" s="437"/>
      <c r="BC24" s="437"/>
      <c r="BD24" s="437"/>
      <c r="BE24" s="437"/>
      <c r="BF24" s="437"/>
      <c r="BG24" s="437"/>
      <c r="BH24" s="437"/>
      <c r="BI24" s="437"/>
      <c r="BJ24" s="437"/>
      <c r="BK24" s="437"/>
      <c r="BL24" s="437"/>
      <c r="BM24" s="437"/>
      <c r="BN24" s="437"/>
      <c r="BO24" s="437"/>
      <c r="BP24" s="437"/>
      <c r="BQ24" s="437"/>
      <c r="BR24" s="437"/>
      <c r="BS24" s="437"/>
      <c r="BT24" s="437"/>
      <c r="BU24" s="437"/>
      <c r="BV24" s="437"/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  <c r="CJ24" s="437"/>
      <c r="CK24" s="437"/>
      <c r="CL24" s="437"/>
      <c r="CM24" s="437"/>
      <c r="CN24" s="437"/>
      <c r="CO24" s="437"/>
      <c r="CP24" s="437"/>
      <c r="CQ24" s="437"/>
      <c r="CR24" s="437"/>
      <c r="CS24" s="437"/>
      <c r="CT24" s="437"/>
      <c r="CU24" s="437"/>
      <c r="CV24" s="437"/>
      <c r="CW24" s="437"/>
      <c r="CX24" s="437"/>
      <c r="CY24" s="437"/>
      <c r="CZ24" s="437"/>
      <c r="DA24" s="437"/>
      <c r="DB24" s="437"/>
      <c r="DC24" s="437"/>
      <c r="DD24" s="437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437"/>
      <c r="EQ24" s="437"/>
      <c r="ER24" s="437"/>
      <c r="ES24" s="437"/>
      <c r="ET24" s="437"/>
      <c r="EU24" s="437"/>
      <c r="EV24" s="437"/>
      <c r="EW24" s="437"/>
      <c r="EX24" s="437"/>
      <c r="EY24" s="437"/>
      <c r="EZ24" s="437"/>
      <c r="FA24" s="437"/>
      <c r="FB24" s="437"/>
      <c r="FC24" s="437"/>
      <c r="FD24" s="437"/>
      <c r="FE24" s="437"/>
      <c r="FF24" s="437"/>
      <c r="FG24" s="437"/>
      <c r="FH24" s="437"/>
      <c r="FI24" s="437"/>
      <c r="FJ24" s="437"/>
      <c r="FK24" s="437"/>
      <c r="FL24" s="437"/>
      <c r="FM24" s="437"/>
      <c r="FN24" s="437"/>
      <c r="FO24" s="437"/>
      <c r="FP24" s="437"/>
      <c r="FQ24" s="437"/>
      <c r="FR24" s="437"/>
      <c r="FS24" s="437"/>
      <c r="FT24" s="437"/>
      <c r="FU24" s="437"/>
      <c r="FV24" s="437"/>
      <c r="FW24" s="437"/>
      <c r="FX24" s="437"/>
      <c r="FY24" s="437"/>
      <c r="FZ24" s="437"/>
      <c r="GA24" s="437"/>
      <c r="GB24" s="437"/>
      <c r="GC24" s="437"/>
      <c r="GD24" s="437"/>
      <c r="GE24" s="437"/>
      <c r="GF24" s="437"/>
      <c r="GG24" s="437"/>
      <c r="GH24" s="437"/>
      <c r="GI24" s="437"/>
      <c r="GJ24" s="437"/>
      <c r="GK24" s="437"/>
      <c r="GL24" s="437"/>
      <c r="GM24" s="437"/>
      <c r="GN24" s="437"/>
      <c r="GO24" s="437"/>
      <c r="GP24" s="437"/>
      <c r="GQ24" s="437"/>
      <c r="GR24" s="437"/>
      <c r="GS24" s="437"/>
      <c r="GT24" s="437"/>
      <c r="GU24" s="437"/>
      <c r="GV24" s="437"/>
      <c r="GW24" s="437"/>
      <c r="GX24" s="437"/>
      <c r="GY24" s="437"/>
      <c r="GZ24" s="437"/>
      <c r="HA24" s="437"/>
      <c r="HB24" s="437"/>
      <c r="HC24" s="437"/>
      <c r="HD24" s="437"/>
      <c r="HE24" s="437"/>
      <c r="HF24" s="437"/>
      <c r="HG24" s="437"/>
      <c r="HH24" s="437"/>
      <c r="HI24" s="437"/>
      <c r="HJ24" s="437"/>
      <c r="HK24" s="437"/>
      <c r="HL24" s="437"/>
      <c r="HM24" s="437"/>
      <c r="HN24" s="437"/>
      <c r="HO24" s="437"/>
      <c r="HP24" s="437"/>
      <c r="HQ24" s="437"/>
      <c r="HR24" s="437"/>
      <c r="HS24" s="437"/>
      <c r="HT24" s="437"/>
      <c r="HU24" s="437"/>
      <c r="HV24" s="437"/>
      <c r="HW24" s="437"/>
      <c r="HX24" s="437"/>
      <c r="HY24" s="437"/>
      <c r="HZ24" s="437"/>
      <c r="IA24" s="437"/>
      <c r="IB24" s="437"/>
      <c r="IC24" s="437"/>
      <c r="ID24" s="437"/>
      <c r="IE24" s="437"/>
      <c r="IF24" s="437"/>
      <c r="IG24" s="437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</row>
    <row r="25" customFormat="false" ht="12.75" hidden="false" customHeight="false" outlineLevel="0" collapsed="false">
      <c r="A25" s="449" t="n">
        <f aca="false">A24+1</f>
        <v>22</v>
      </c>
      <c r="B25" s="454"/>
      <c r="C25" s="455" t="str">
        <f aca="false">'Plant Configuration'!C30</f>
        <v>Water System Opertors</v>
      </c>
      <c r="D25" s="437"/>
      <c r="E25" s="456" t="n">
        <v>35000</v>
      </c>
      <c r="F25" s="456" t="n">
        <v>35000</v>
      </c>
      <c r="G25" s="456" t="n">
        <v>35000</v>
      </c>
      <c r="H25" s="456" t="n">
        <v>35000</v>
      </c>
      <c r="I25" s="456" t="n">
        <v>35000</v>
      </c>
      <c r="J25" s="456" t="n">
        <v>35000</v>
      </c>
      <c r="K25" s="456"/>
      <c r="L25" s="456"/>
      <c r="M25" s="456"/>
      <c r="N25" s="456"/>
      <c r="O25" s="456"/>
      <c r="P25" s="456"/>
      <c r="Q25" s="456"/>
      <c r="R25" s="456"/>
      <c r="S25" s="456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37"/>
      <c r="AW25" s="437"/>
      <c r="AX25" s="437"/>
      <c r="AY25" s="437"/>
      <c r="AZ25" s="437"/>
      <c r="BA25" s="437"/>
      <c r="BB25" s="437"/>
      <c r="BC25" s="437"/>
      <c r="BD25" s="437"/>
      <c r="BE25" s="437"/>
      <c r="BF25" s="437"/>
      <c r="BG25" s="437"/>
      <c r="BH25" s="437"/>
      <c r="BI25" s="437"/>
      <c r="BJ25" s="437"/>
      <c r="BK25" s="437"/>
      <c r="BL25" s="437"/>
      <c r="BM25" s="437"/>
      <c r="BN25" s="437"/>
      <c r="BO25" s="437"/>
      <c r="BP25" s="437"/>
      <c r="BQ25" s="437"/>
      <c r="BR25" s="437"/>
      <c r="BS25" s="437"/>
      <c r="BT25" s="437"/>
      <c r="BU25" s="437"/>
      <c r="BV25" s="437"/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437"/>
      <c r="EQ25" s="437"/>
      <c r="ER25" s="437"/>
      <c r="ES25" s="437"/>
      <c r="ET25" s="437"/>
      <c r="EU25" s="437"/>
      <c r="EV25" s="437"/>
      <c r="EW25" s="437"/>
      <c r="EX25" s="437"/>
      <c r="EY25" s="437"/>
      <c r="EZ25" s="437"/>
      <c r="FA25" s="437"/>
      <c r="FB25" s="437"/>
      <c r="FC25" s="437"/>
      <c r="FD25" s="437"/>
      <c r="FE25" s="437"/>
      <c r="FF25" s="437"/>
      <c r="FG25" s="437"/>
      <c r="FH25" s="437"/>
      <c r="FI25" s="437"/>
      <c r="FJ25" s="437"/>
      <c r="FK25" s="437"/>
      <c r="FL25" s="437"/>
      <c r="FM25" s="437"/>
      <c r="FN25" s="437"/>
      <c r="FO25" s="437"/>
      <c r="FP25" s="437"/>
      <c r="FQ25" s="437"/>
      <c r="FR25" s="437"/>
      <c r="FS25" s="437"/>
      <c r="FT25" s="437"/>
      <c r="FU25" s="437"/>
      <c r="FV25" s="437"/>
      <c r="FW25" s="437"/>
      <c r="FX25" s="437"/>
      <c r="FY25" s="437"/>
      <c r="FZ25" s="437"/>
      <c r="GA25" s="437"/>
      <c r="GB25" s="437"/>
      <c r="GC25" s="437"/>
      <c r="GD25" s="437"/>
      <c r="GE25" s="437"/>
      <c r="GF25" s="437"/>
      <c r="GG25" s="437"/>
      <c r="GH25" s="437"/>
      <c r="GI25" s="437"/>
      <c r="GJ25" s="437"/>
      <c r="GK25" s="437"/>
      <c r="GL25" s="437"/>
      <c r="GM25" s="437"/>
      <c r="GN25" s="437"/>
      <c r="GO25" s="437"/>
      <c r="GP25" s="437"/>
      <c r="GQ25" s="437"/>
      <c r="GR25" s="437"/>
      <c r="GS25" s="437"/>
      <c r="GT25" s="437"/>
      <c r="GU25" s="437"/>
      <c r="GV25" s="437"/>
      <c r="GW25" s="437"/>
      <c r="GX25" s="437"/>
      <c r="GY25" s="437"/>
      <c r="GZ25" s="437"/>
      <c r="HA25" s="437"/>
      <c r="HB25" s="437"/>
      <c r="HC25" s="437"/>
      <c r="HD25" s="437"/>
      <c r="HE25" s="437"/>
      <c r="HF25" s="437"/>
      <c r="HG25" s="437"/>
      <c r="HH25" s="437"/>
      <c r="HI25" s="437"/>
      <c r="HJ25" s="437"/>
      <c r="HK25" s="437"/>
      <c r="HL25" s="437"/>
      <c r="HM25" s="437"/>
      <c r="HN25" s="437"/>
      <c r="HO25" s="437"/>
      <c r="HP25" s="437"/>
      <c r="HQ25" s="437"/>
      <c r="HR25" s="437"/>
      <c r="HS25" s="437"/>
      <c r="HT25" s="437"/>
      <c r="HU25" s="437"/>
      <c r="HV25" s="437"/>
      <c r="HW25" s="437"/>
      <c r="HX25" s="437"/>
      <c r="HY25" s="437"/>
      <c r="HZ25" s="437"/>
      <c r="IA25" s="437"/>
      <c r="IB25" s="437"/>
      <c r="IC25" s="437"/>
      <c r="ID25" s="437"/>
      <c r="IE25" s="437"/>
      <c r="IF25" s="437"/>
      <c r="IG25" s="437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</row>
    <row r="26" customFormat="false" ht="12.75" hidden="false" customHeight="false" outlineLevel="0" collapsed="false">
      <c r="A26" s="449" t="n">
        <f aca="false">A25+1</f>
        <v>23</v>
      </c>
      <c r="B26" s="454"/>
      <c r="C26" s="455" t="str">
        <f aca="false">'Plant Configuration'!C31</f>
        <v>Fuel Storage/Handling Operators</v>
      </c>
      <c r="D26" s="437"/>
      <c r="E26" s="456" t="n">
        <v>30000</v>
      </c>
      <c r="F26" s="456" t="n">
        <v>30000</v>
      </c>
      <c r="G26" s="456" t="n">
        <v>30000</v>
      </c>
      <c r="H26" s="456" t="n">
        <v>30000</v>
      </c>
      <c r="I26" s="456" t="n">
        <v>30000</v>
      </c>
      <c r="J26" s="456" t="n">
        <v>30000</v>
      </c>
      <c r="K26" s="456"/>
      <c r="L26" s="456"/>
      <c r="M26" s="456"/>
      <c r="N26" s="456"/>
      <c r="O26" s="456"/>
      <c r="P26" s="456"/>
      <c r="Q26" s="456"/>
      <c r="R26" s="456"/>
      <c r="S26" s="456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7"/>
      <c r="BL26" s="437"/>
      <c r="BM26" s="437"/>
      <c r="BN26" s="437"/>
      <c r="BO26" s="437"/>
      <c r="BP26" s="437"/>
      <c r="BQ26" s="437"/>
      <c r="BR26" s="437"/>
      <c r="BS26" s="437"/>
      <c r="BT26" s="437"/>
      <c r="BU26" s="437"/>
      <c r="BV26" s="437"/>
      <c r="BW26" s="437"/>
      <c r="BX26" s="437"/>
      <c r="BY26" s="437"/>
      <c r="BZ26" s="437"/>
      <c r="CA26" s="437"/>
      <c r="CB26" s="437"/>
      <c r="CC26" s="437"/>
      <c r="CD26" s="437"/>
      <c r="CE26" s="437"/>
      <c r="CF26" s="437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7"/>
      <c r="CR26" s="437"/>
      <c r="CS26" s="437"/>
      <c r="CT26" s="437"/>
      <c r="CU26" s="437"/>
      <c r="CV26" s="437"/>
      <c r="CW26" s="437"/>
      <c r="CX26" s="437"/>
      <c r="CY26" s="437"/>
      <c r="CZ26" s="437"/>
      <c r="DA26" s="437"/>
      <c r="DB26" s="437"/>
      <c r="DC26" s="437"/>
      <c r="DD26" s="437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437"/>
      <c r="EQ26" s="437"/>
      <c r="ER26" s="437"/>
      <c r="ES26" s="437"/>
      <c r="ET26" s="437"/>
      <c r="EU26" s="437"/>
      <c r="EV26" s="437"/>
      <c r="EW26" s="437"/>
      <c r="EX26" s="437"/>
      <c r="EY26" s="437"/>
      <c r="EZ26" s="437"/>
      <c r="FA26" s="437"/>
      <c r="FB26" s="437"/>
      <c r="FC26" s="437"/>
      <c r="FD26" s="437"/>
      <c r="FE26" s="437"/>
      <c r="FF26" s="437"/>
      <c r="FG26" s="437"/>
      <c r="FH26" s="437"/>
      <c r="FI26" s="437"/>
      <c r="FJ26" s="437"/>
      <c r="FK26" s="437"/>
      <c r="FL26" s="437"/>
      <c r="FM26" s="437"/>
      <c r="FN26" s="437"/>
      <c r="FO26" s="437"/>
      <c r="FP26" s="437"/>
      <c r="FQ26" s="437"/>
      <c r="FR26" s="437"/>
      <c r="FS26" s="437"/>
      <c r="FT26" s="437"/>
      <c r="FU26" s="437"/>
      <c r="FV26" s="437"/>
      <c r="FW26" s="437"/>
      <c r="FX26" s="437"/>
      <c r="FY26" s="437"/>
      <c r="FZ26" s="437"/>
      <c r="GA26" s="437"/>
      <c r="GB26" s="437"/>
      <c r="GC26" s="437"/>
      <c r="GD26" s="437"/>
      <c r="GE26" s="437"/>
      <c r="GF26" s="437"/>
      <c r="GG26" s="437"/>
      <c r="GH26" s="437"/>
      <c r="GI26" s="437"/>
      <c r="GJ26" s="437"/>
      <c r="GK26" s="437"/>
      <c r="GL26" s="437"/>
      <c r="GM26" s="437"/>
      <c r="GN26" s="437"/>
      <c r="GO26" s="437"/>
      <c r="GP26" s="437"/>
      <c r="GQ26" s="437"/>
      <c r="GR26" s="437"/>
      <c r="GS26" s="437"/>
      <c r="GT26" s="437"/>
      <c r="GU26" s="437"/>
      <c r="GV26" s="437"/>
      <c r="GW26" s="437"/>
      <c r="GX26" s="437"/>
      <c r="GY26" s="437"/>
      <c r="GZ26" s="437"/>
      <c r="HA26" s="437"/>
      <c r="HB26" s="437"/>
      <c r="HC26" s="437"/>
      <c r="HD26" s="437"/>
      <c r="HE26" s="437"/>
      <c r="HF26" s="437"/>
      <c r="HG26" s="437"/>
      <c r="HH26" s="437"/>
      <c r="HI26" s="437"/>
      <c r="HJ26" s="437"/>
      <c r="HK26" s="437"/>
      <c r="HL26" s="437"/>
      <c r="HM26" s="437"/>
      <c r="HN26" s="437"/>
      <c r="HO26" s="437"/>
      <c r="HP26" s="437"/>
      <c r="HQ26" s="437"/>
      <c r="HR26" s="437"/>
      <c r="HS26" s="437"/>
      <c r="HT26" s="437"/>
      <c r="HU26" s="437"/>
      <c r="HV26" s="437"/>
      <c r="HW26" s="437"/>
      <c r="HX26" s="437"/>
      <c r="HY26" s="437"/>
      <c r="HZ26" s="437"/>
      <c r="IA26" s="437"/>
      <c r="IB26" s="437"/>
      <c r="IC26" s="437"/>
      <c r="ID26" s="437"/>
      <c r="IE26" s="437"/>
      <c r="IF26" s="437"/>
      <c r="IG26" s="437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</row>
    <row r="27" customFormat="false" ht="12.75" hidden="false" customHeight="false" outlineLevel="0" collapsed="false">
      <c r="A27" s="449" t="n">
        <f aca="false">A26+1</f>
        <v>24</v>
      </c>
      <c r="B27" s="454"/>
      <c r="C27" s="455" t="str">
        <f aca="false">'Plant Configuration'!C32</f>
        <v>Utility Operators</v>
      </c>
      <c r="D27" s="437"/>
      <c r="E27" s="456" t="n">
        <v>33000</v>
      </c>
      <c r="F27" s="456" t="n">
        <v>33000</v>
      </c>
      <c r="G27" s="456" t="n">
        <v>33000</v>
      </c>
      <c r="H27" s="456" t="n">
        <v>33000</v>
      </c>
      <c r="I27" s="456" t="n">
        <v>33000</v>
      </c>
      <c r="J27" s="456" t="n">
        <v>33000</v>
      </c>
      <c r="K27" s="456"/>
      <c r="L27" s="456"/>
      <c r="M27" s="456"/>
      <c r="N27" s="456"/>
      <c r="O27" s="456"/>
      <c r="P27" s="456"/>
      <c r="Q27" s="456"/>
      <c r="R27" s="456"/>
      <c r="S27" s="456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O27" s="437"/>
      <c r="AP27" s="437"/>
      <c r="AQ27" s="437"/>
      <c r="AR27" s="437"/>
      <c r="AS27" s="437"/>
      <c r="AT27" s="437"/>
      <c r="AU27" s="437"/>
      <c r="AV27" s="437"/>
      <c r="AW27" s="437"/>
      <c r="AX27" s="437"/>
      <c r="AY27" s="437"/>
      <c r="AZ27" s="437"/>
      <c r="BA27" s="437"/>
      <c r="BB27" s="437"/>
      <c r="BC27" s="437"/>
      <c r="BD27" s="437"/>
      <c r="BE27" s="437"/>
      <c r="BF27" s="437"/>
      <c r="BG27" s="437"/>
      <c r="BH27" s="437"/>
      <c r="BI27" s="437"/>
      <c r="BJ27" s="437"/>
      <c r="BK27" s="437"/>
      <c r="BL27" s="437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437"/>
      <c r="BZ27" s="437"/>
      <c r="CA27" s="437"/>
      <c r="CB27" s="437"/>
      <c r="CC27" s="437"/>
      <c r="CD27" s="437"/>
      <c r="CE27" s="437"/>
      <c r="CF27" s="437"/>
      <c r="CG27" s="437"/>
      <c r="CH27" s="437"/>
      <c r="CI27" s="437"/>
      <c r="CJ27" s="437"/>
      <c r="CK27" s="437"/>
      <c r="CL27" s="437"/>
      <c r="CM27" s="437"/>
      <c r="CN27" s="437"/>
      <c r="CO27" s="437"/>
      <c r="CP27" s="437"/>
      <c r="CQ27" s="437"/>
      <c r="CR27" s="437"/>
      <c r="CS27" s="437"/>
      <c r="CT27" s="437"/>
      <c r="CU27" s="437"/>
      <c r="CV27" s="437"/>
      <c r="CW27" s="437"/>
      <c r="CX27" s="437"/>
      <c r="CY27" s="437"/>
      <c r="CZ27" s="437"/>
      <c r="DA27" s="437"/>
      <c r="DB27" s="437"/>
      <c r="DC27" s="437"/>
      <c r="DD27" s="437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437"/>
      <c r="EQ27" s="437"/>
      <c r="ER27" s="437"/>
      <c r="ES27" s="437"/>
      <c r="ET27" s="437"/>
      <c r="EU27" s="437"/>
      <c r="EV27" s="437"/>
      <c r="EW27" s="437"/>
      <c r="EX27" s="437"/>
      <c r="EY27" s="437"/>
      <c r="EZ27" s="437"/>
      <c r="FA27" s="437"/>
      <c r="FB27" s="437"/>
      <c r="FC27" s="437"/>
      <c r="FD27" s="437"/>
      <c r="FE27" s="437"/>
      <c r="FF27" s="437"/>
      <c r="FG27" s="437"/>
      <c r="FH27" s="437"/>
      <c r="FI27" s="437"/>
      <c r="FJ27" s="437"/>
      <c r="FK27" s="437"/>
      <c r="FL27" s="437"/>
      <c r="FM27" s="437"/>
      <c r="FN27" s="437"/>
      <c r="FO27" s="437"/>
      <c r="FP27" s="437"/>
      <c r="FQ27" s="437"/>
      <c r="FR27" s="437"/>
      <c r="FS27" s="437"/>
      <c r="FT27" s="437"/>
      <c r="FU27" s="437"/>
      <c r="FV27" s="437"/>
      <c r="FW27" s="437"/>
      <c r="FX27" s="437"/>
      <c r="FY27" s="437"/>
      <c r="FZ27" s="437"/>
      <c r="GA27" s="437"/>
      <c r="GB27" s="437"/>
      <c r="GC27" s="437"/>
      <c r="GD27" s="437"/>
      <c r="GE27" s="437"/>
      <c r="GF27" s="437"/>
      <c r="GG27" s="437"/>
      <c r="GH27" s="437"/>
      <c r="GI27" s="437"/>
      <c r="GJ27" s="437"/>
      <c r="GK27" s="437"/>
      <c r="GL27" s="437"/>
      <c r="GM27" s="437"/>
      <c r="GN27" s="437"/>
      <c r="GO27" s="437"/>
      <c r="GP27" s="437"/>
      <c r="GQ27" s="437"/>
      <c r="GR27" s="437"/>
      <c r="GS27" s="437"/>
      <c r="GT27" s="437"/>
      <c r="GU27" s="437"/>
      <c r="GV27" s="437"/>
      <c r="GW27" s="437"/>
      <c r="GX27" s="437"/>
      <c r="GY27" s="437"/>
      <c r="GZ27" s="437"/>
      <c r="HA27" s="437"/>
      <c r="HB27" s="437"/>
      <c r="HC27" s="437"/>
      <c r="HD27" s="437"/>
      <c r="HE27" s="437"/>
      <c r="HF27" s="437"/>
      <c r="HG27" s="437"/>
      <c r="HH27" s="437"/>
      <c r="HI27" s="437"/>
      <c r="HJ27" s="437"/>
      <c r="HK27" s="437"/>
      <c r="HL27" s="437"/>
      <c r="HM27" s="437"/>
      <c r="HN27" s="437"/>
      <c r="HO27" s="437"/>
      <c r="HP27" s="437"/>
      <c r="HQ27" s="437"/>
      <c r="HR27" s="437"/>
      <c r="HS27" s="437"/>
      <c r="HT27" s="437"/>
      <c r="HU27" s="437"/>
      <c r="HV27" s="437"/>
      <c r="HW27" s="437"/>
      <c r="HX27" s="437"/>
      <c r="HY27" s="437"/>
      <c r="HZ27" s="437"/>
      <c r="IA27" s="437"/>
      <c r="IB27" s="437"/>
      <c r="IC27" s="437"/>
      <c r="ID27" s="437"/>
      <c r="IE27" s="437"/>
      <c r="IF27" s="437"/>
      <c r="IG27" s="437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</row>
    <row r="28" customFormat="false" ht="12.75" hidden="false" customHeight="false" outlineLevel="0" collapsed="false">
      <c r="A28" s="449" t="n">
        <f aca="false">A27+1</f>
        <v>25</v>
      </c>
      <c r="B28" s="454"/>
      <c r="C28" s="455" t="str">
        <f aca="false">'Plant Configuration'!C33</f>
        <v>Chemist</v>
      </c>
      <c r="D28" s="437"/>
      <c r="E28" s="456" t="n">
        <v>40000</v>
      </c>
      <c r="F28" s="456" t="n">
        <v>40000</v>
      </c>
      <c r="G28" s="456" t="n">
        <v>40000</v>
      </c>
      <c r="H28" s="456" t="n">
        <v>40000</v>
      </c>
      <c r="I28" s="456" t="n">
        <v>40000</v>
      </c>
      <c r="J28" s="456" t="n">
        <v>40000</v>
      </c>
      <c r="K28" s="456"/>
      <c r="L28" s="456"/>
      <c r="M28" s="456"/>
      <c r="N28" s="456"/>
      <c r="O28" s="456"/>
      <c r="P28" s="456"/>
      <c r="Q28" s="456"/>
      <c r="R28" s="456"/>
      <c r="S28" s="456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O28" s="437"/>
      <c r="AP28" s="437"/>
      <c r="AQ28" s="437"/>
      <c r="AR28" s="437"/>
      <c r="AS28" s="437"/>
      <c r="AT28" s="437"/>
      <c r="AU28" s="437"/>
      <c r="AV28" s="437"/>
      <c r="AW28" s="437"/>
      <c r="AX28" s="437"/>
      <c r="AY28" s="437"/>
      <c r="AZ28" s="437"/>
      <c r="BA28" s="437"/>
      <c r="BB28" s="437"/>
      <c r="BC28" s="437"/>
      <c r="BD28" s="437"/>
      <c r="BE28" s="437"/>
      <c r="BF28" s="437"/>
      <c r="BG28" s="437"/>
      <c r="BH28" s="437"/>
      <c r="BI28" s="437"/>
      <c r="BJ28" s="437"/>
      <c r="BK28" s="437"/>
      <c r="BL28" s="437"/>
      <c r="BM28" s="437"/>
      <c r="BN28" s="437"/>
      <c r="BO28" s="437"/>
      <c r="BP28" s="437"/>
      <c r="BQ28" s="437"/>
      <c r="BR28" s="437"/>
      <c r="BS28" s="437"/>
      <c r="BT28" s="437"/>
      <c r="BU28" s="437"/>
      <c r="BV28" s="437"/>
      <c r="BW28" s="437"/>
      <c r="BX28" s="437"/>
      <c r="BY28" s="437"/>
      <c r="BZ28" s="437"/>
      <c r="CA28" s="437"/>
      <c r="CB28" s="437"/>
      <c r="CC28" s="437"/>
      <c r="CD28" s="437"/>
      <c r="CE28" s="437"/>
      <c r="CF28" s="437"/>
      <c r="CG28" s="437"/>
      <c r="CH28" s="437"/>
      <c r="CI28" s="437"/>
      <c r="CJ28" s="437"/>
      <c r="CK28" s="437"/>
      <c r="CL28" s="437"/>
      <c r="CM28" s="437"/>
      <c r="CN28" s="437"/>
      <c r="CO28" s="437"/>
      <c r="CP28" s="437"/>
      <c r="CQ28" s="437"/>
      <c r="CR28" s="437"/>
      <c r="CS28" s="437"/>
      <c r="CT28" s="437"/>
      <c r="CU28" s="437"/>
      <c r="CV28" s="437"/>
      <c r="CW28" s="437"/>
      <c r="CX28" s="437"/>
      <c r="CY28" s="437"/>
      <c r="CZ28" s="437"/>
      <c r="DA28" s="437"/>
      <c r="DB28" s="437"/>
      <c r="DC28" s="437"/>
      <c r="DD28" s="437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437"/>
      <c r="EQ28" s="437"/>
      <c r="ER28" s="437"/>
      <c r="ES28" s="437"/>
      <c r="ET28" s="437"/>
      <c r="EU28" s="437"/>
      <c r="EV28" s="437"/>
      <c r="EW28" s="437"/>
      <c r="EX28" s="437"/>
      <c r="EY28" s="437"/>
      <c r="EZ28" s="437"/>
      <c r="FA28" s="437"/>
      <c r="FB28" s="437"/>
      <c r="FC28" s="437"/>
      <c r="FD28" s="437"/>
      <c r="FE28" s="437"/>
      <c r="FF28" s="437"/>
      <c r="FG28" s="437"/>
      <c r="FH28" s="437"/>
      <c r="FI28" s="437"/>
      <c r="FJ28" s="437"/>
      <c r="FK28" s="437"/>
      <c r="FL28" s="437"/>
      <c r="FM28" s="437"/>
      <c r="FN28" s="437"/>
      <c r="FO28" s="437"/>
      <c r="FP28" s="437"/>
      <c r="FQ28" s="437"/>
      <c r="FR28" s="437"/>
      <c r="FS28" s="437"/>
      <c r="FT28" s="437"/>
      <c r="FU28" s="437"/>
      <c r="FV28" s="437"/>
      <c r="FW28" s="437"/>
      <c r="FX28" s="437"/>
      <c r="FY28" s="437"/>
      <c r="FZ28" s="437"/>
      <c r="GA28" s="437"/>
      <c r="GB28" s="437"/>
      <c r="GC28" s="437"/>
      <c r="GD28" s="437"/>
      <c r="GE28" s="437"/>
      <c r="GF28" s="437"/>
      <c r="GG28" s="437"/>
      <c r="GH28" s="437"/>
      <c r="GI28" s="437"/>
      <c r="GJ28" s="437"/>
      <c r="GK28" s="437"/>
      <c r="GL28" s="437"/>
      <c r="GM28" s="437"/>
      <c r="GN28" s="437"/>
      <c r="GO28" s="437"/>
      <c r="GP28" s="437"/>
      <c r="GQ28" s="437"/>
      <c r="GR28" s="437"/>
      <c r="GS28" s="437"/>
      <c r="GT28" s="437"/>
      <c r="GU28" s="437"/>
      <c r="GV28" s="437"/>
      <c r="GW28" s="437"/>
      <c r="GX28" s="437"/>
      <c r="GY28" s="437"/>
      <c r="GZ28" s="437"/>
      <c r="HA28" s="437"/>
      <c r="HB28" s="437"/>
      <c r="HC28" s="437"/>
      <c r="HD28" s="437"/>
      <c r="HE28" s="437"/>
      <c r="HF28" s="437"/>
      <c r="HG28" s="437"/>
      <c r="HH28" s="437"/>
      <c r="HI28" s="437"/>
      <c r="HJ28" s="437"/>
      <c r="HK28" s="437"/>
      <c r="HL28" s="437"/>
      <c r="HM28" s="437"/>
      <c r="HN28" s="437"/>
      <c r="HO28" s="437"/>
      <c r="HP28" s="437"/>
      <c r="HQ28" s="437"/>
      <c r="HR28" s="437"/>
      <c r="HS28" s="437"/>
      <c r="HT28" s="437"/>
      <c r="HU28" s="437"/>
      <c r="HV28" s="437"/>
      <c r="HW28" s="437"/>
      <c r="HX28" s="437"/>
      <c r="HY28" s="437"/>
      <c r="HZ28" s="437"/>
      <c r="IA28" s="437"/>
      <c r="IB28" s="437"/>
      <c r="IC28" s="437"/>
      <c r="ID28" s="437"/>
      <c r="IE28" s="437"/>
      <c r="IF28" s="437"/>
      <c r="IG28" s="437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</row>
    <row r="29" customFormat="false" ht="12.75" hidden="false" customHeight="false" outlineLevel="0" collapsed="false">
      <c r="A29" s="449" t="n">
        <f aca="false">A28+1</f>
        <v>26</v>
      </c>
      <c r="B29" s="454"/>
      <c r="C29" s="455" t="str">
        <f aca="false">'Plant Configuration'!C34</f>
        <v>Tech III</v>
      </c>
      <c r="D29" s="437"/>
      <c r="E29" s="456" t="n">
        <f aca="false">25*2080</f>
        <v>52000</v>
      </c>
      <c r="F29" s="456" t="n">
        <f aca="false">25*2080</f>
        <v>52000</v>
      </c>
      <c r="G29" s="456" t="n">
        <f aca="false">25*2080</f>
        <v>52000</v>
      </c>
      <c r="H29" s="456" t="n">
        <f aca="false">25*2080</f>
        <v>52000</v>
      </c>
      <c r="I29" s="456" t="n">
        <f aca="false">25*2080</f>
        <v>52000</v>
      </c>
      <c r="J29" s="456" t="n">
        <f aca="false">25*2080</f>
        <v>52000</v>
      </c>
      <c r="K29" s="456"/>
      <c r="L29" s="456"/>
      <c r="M29" s="456"/>
      <c r="N29" s="456"/>
      <c r="O29" s="456"/>
      <c r="P29" s="456"/>
      <c r="Q29" s="456"/>
      <c r="R29" s="456"/>
      <c r="S29" s="456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7"/>
      <c r="AR29" s="437"/>
      <c r="AS29" s="437"/>
      <c r="AT29" s="437"/>
      <c r="AU29" s="437"/>
      <c r="AV29" s="437"/>
      <c r="AW29" s="437"/>
      <c r="AX29" s="437"/>
      <c r="AY29" s="437"/>
      <c r="AZ29" s="437"/>
      <c r="BA29" s="437"/>
      <c r="BB29" s="437"/>
      <c r="BC29" s="437"/>
      <c r="BD29" s="437"/>
      <c r="BE29" s="437"/>
      <c r="BF29" s="437"/>
      <c r="BG29" s="437"/>
      <c r="BH29" s="437"/>
      <c r="BI29" s="437"/>
      <c r="BJ29" s="437"/>
      <c r="BK29" s="437"/>
      <c r="BL29" s="437"/>
      <c r="BM29" s="437"/>
      <c r="BN29" s="437"/>
      <c r="BO29" s="437"/>
      <c r="BP29" s="437"/>
      <c r="BQ29" s="437"/>
      <c r="BR29" s="437"/>
      <c r="BS29" s="437"/>
      <c r="BT29" s="437"/>
      <c r="BU29" s="437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437"/>
      <c r="EQ29" s="437"/>
      <c r="ER29" s="437"/>
      <c r="ES29" s="437"/>
      <c r="ET29" s="437"/>
      <c r="EU29" s="437"/>
      <c r="EV29" s="437"/>
      <c r="EW29" s="437"/>
      <c r="EX29" s="437"/>
      <c r="EY29" s="437"/>
      <c r="EZ29" s="437"/>
      <c r="FA29" s="437"/>
      <c r="FB29" s="437"/>
      <c r="FC29" s="437"/>
      <c r="FD29" s="437"/>
      <c r="FE29" s="437"/>
      <c r="FF29" s="437"/>
      <c r="FG29" s="437"/>
      <c r="FH29" s="437"/>
      <c r="FI29" s="437"/>
      <c r="FJ29" s="437"/>
      <c r="FK29" s="437"/>
      <c r="FL29" s="437"/>
      <c r="FM29" s="437"/>
      <c r="FN29" s="437"/>
      <c r="FO29" s="437"/>
      <c r="FP29" s="437"/>
      <c r="FQ29" s="437"/>
      <c r="FR29" s="437"/>
      <c r="FS29" s="437"/>
      <c r="FT29" s="437"/>
      <c r="FU29" s="437"/>
      <c r="FV29" s="437"/>
      <c r="FW29" s="437"/>
      <c r="FX29" s="437"/>
      <c r="FY29" s="437"/>
      <c r="FZ29" s="437"/>
      <c r="GA29" s="437"/>
      <c r="GB29" s="437"/>
      <c r="GC29" s="437"/>
      <c r="GD29" s="437"/>
      <c r="GE29" s="437"/>
      <c r="GF29" s="437"/>
      <c r="GG29" s="437"/>
      <c r="GH29" s="437"/>
      <c r="GI29" s="437"/>
      <c r="GJ29" s="437"/>
      <c r="GK29" s="437"/>
      <c r="GL29" s="437"/>
      <c r="GM29" s="437"/>
      <c r="GN29" s="437"/>
      <c r="GO29" s="437"/>
      <c r="GP29" s="437"/>
      <c r="GQ29" s="437"/>
      <c r="GR29" s="437"/>
      <c r="GS29" s="437"/>
      <c r="GT29" s="437"/>
      <c r="GU29" s="437"/>
      <c r="GV29" s="437"/>
      <c r="GW29" s="437"/>
      <c r="GX29" s="437"/>
      <c r="GY29" s="437"/>
      <c r="GZ29" s="437"/>
      <c r="HA29" s="437"/>
      <c r="HB29" s="437"/>
      <c r="HC29" s="437"/>
      <c r="HD29" s="437"/>
      <c r="HE29" s="437"/>
      <c r="HF29" s="437"/>
      <c r="HG29" s="437"/>
      <c r="HH29" s="437"/>
      <c r="HI29" s="437"/>
      <c r="HJ29" s="437"/>
      <c r="HK29" s="437"/>
      <c r="HL29" s="437"/>
      <c r="HM29" s="437"/>
      <c r="HN29" s="437"/>
      <c r="HO29" s="437"/>
      <c r="HP29" s="437"/>
      <c r="HQ29" s="437"/>
      <c r="HR29" s="437"/>
      <c r="HS29" s="437"/>
      <c r="HT29" s="437"/>
      <c r="HU29" s="437"/>
      <c r="HV29" s="437"/>
      <c r="HW29" s="437"/>
      <c r="HX29" s="437"/>
      <c r="HY29" s="437"/>
      <c r="HZ29" s="437"/>
      <c r="IA29" s="437"/>
      <c r="IB29" s="437"/>
      <c r="IC29" s="437"/>
      <c r="ID29" s="437"/>
      <c r="IE29" s="437"/>
      <c r="IF29" s="437"/>
      <c r="IG29" s="437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</row>
    <row r="30" customFormat="false" ht="12.75" hidden="false" customHeight="false" outlineLevel="0" collapsed="false">
      <c r="A30" s="449" t="n">
        <f aca="false">A29+1</f>
        <v>27</v>
      </c>
      <c r="B30" s="454"/>
      <c r="C30" s="455" t="str">
        <f aca="false">'Plant Configuration'!C35</f>
        <v>Tech II</v>
      </c>
      <c r="D30" s="437"/>
      <c r="E30" s="456" t="n">
        <f aca="false">22*2080</f>
        <v>45760</v>
      </c>
      <c r="F30" s="456" t="n">
        <f aca="false">22*2080</f>
        <v>45760</v>
      </c>
      <c r="G30" s="456" t="n">
        <f aca="false">22*2080</f>
        <v>45760</v>
      </c>
      <c r="H30" s="456" t="n">
        <f aca="false">22*2080</f>
        <v>45760</v>
      </c>
      <c r="I30" s="456" t="n">
        <f aca="false">22*2080</f>
        <v>45760</v>
      </c>
      <c r="J30" s="456" t="n">
        <f aca="false">22*2080</f>
        <v>45760</v>
      </c>
      <c r="K30" s="456"/>
      <c r="L30" s="456"/>
      <c r="M30" s="456"/>
      <c r="N30" s="456"/>
      <c r="O30" s="456"/>
      <c r="P30" s="456"/>
      <c r="Q30" s="456"/>
      <c r="R30" s="456"/>
      <c r="S30" s="456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437"/>
      <c r="BL30" s="437"/>
      <c r="BM30" s="437"/>
      <c r="BN30" s="437"/>
      <c r="BO30" s="437"/>
      <c r="BP30" s="437"/>
      <c r="BQ30" s="437"/>
      <c r="BR30" s="437"/>
      <c r="BS30" s="437"/>
      <c r="BT30" s="437"/>
      <c r="BU30" s="437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437"/>
      <c r="EQ30" s="437"/>
      <c r="ER30" s="437"/>
      <c r="ES30" s="437"/>
      <c r="ET30" s="437"/>
      <c r="EU30" s="437"/>
      <c r="EV30" s="437"/>
      <c r="EW30" s="437"/>
      <c r="EX30" s="437"/>
      <c r="EY30" s="437"/>
      <c r="EZ30" s="437"/>
      <c r="FA30" s="437"/>
      <c r="FB30" s="437"/>
      <c r="FC30" s="437"/>
      <c r="FD30" s="437"/>
      <c r="FE30" s="437"/>
      <c r="FF30" s="437"/>
      <c r="FG30" s="437"/>
      <c r="FH30" s="437"/>
      <c r="FI30" s="437"/>
      <c r="FJ30" s="437"/>
      <c r="FK30" s="437"/>
      <c r="FL30" s="437"/>
      <c r="FM30" s="437"/>
      <c r="FN30" s="437"/>
      <c r="FO30" s="437"/>
      <c r="FP30" s="437"/>
      <c r="FQ30" s="437"/>
      <c r="FR30" s="437"/>
      <c r="FS30" s="437"/>
      <c r="FT30" s="437"/>
      <c r="FU30" s="437"/>
      <c r="FV30" s="437"/>
      <c r="FW30" s="437"/>
      <c r="FX30" s="437"/>
      <c r="FY30" s="437"/>
      <c r="FZ30" s="437"/>
      <c r="GA30" s="437"/>
      <c r="GB30" s="437"/>
      <c r="GC30" s="437"/>
      <c r="GD30" s="437"/>
      <c r="GE30" s="437"/>
      <c r="GF30" s="437"/>
      <c r="GG30" s="437"/>
      <c r="GH30" s="437"/>
      <c r="GI30" s="437"/>
      <c r="GJ30" s="437"/>
      <c r="GK30" s="437"/>
      <c r="GL30" s="437"/>
      <c r="GM30" s="437"/>
      <c r="GN30" s="437"/>
      <c r="GO30" s="437"/>
      <c r="GP30" s="437"/>
      <c r="GQ30" s="437"/>
      <c r="GR30" s="437"/>
      <c r="GS30" s="437"/>
      <c r="GT30" s="437"/>
      <c r="GU30" s="437"/>
      <c r="GV30" s="437"/>
      <c r="GW30" s="437"/>
      <c r="GX30" s="437"/>
      <c r="GY30" s="437"/>
      <c r="GZ30" s="437"/>
      <c r="HA30" s="437"/>
      <c r="HB30" s="437"/>
      <c r="HC30" s="437"/>
      <c r="HD30" s="437"/>
      <c r="HE30" s="437"/>
      <c r="HF30" s="437"/>
      <c r="HG30" s="437"/>
      <c r="HH30" s="437"/>
      <c r="HI30" s="437"/>
      <c r="HJ30" s="437"/>
      <c r="HK30" s="437"/>
      <c r="HL30" s="437"/>
      <c r="HM30" s="437"/>
      <c r="HN30" s="437"/>
      <c r="HO30" s="437"/>
      <c r="HP30" s="437"/>
      <c r="HQ30" s="437"/>
      <c r="HR30" s="437"/>
      <c r="HS30" s="437"/>
      <c r="HT30" s="437"/>
      <c r="HU30" s="437"/>
      <c r="HV30" s="437"/>
      <c r="HW30" s="437"/>
      <c r="HX30" s="437"/>
      <c r="HY30" s="437"/>
      <c r="HZ30" s="437"/>
      <c r="IA30" s="437"/>
      <c r="IB30" s="437"/>
      <c r="IC30" s="437"/>
      <c r="ID30" s="437"/>
      <c r="IE30" s="437"/>
      <c r="IF30" s="437"/>
      <c r="IG30" s="437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</row>
    <row r="31" customFormat="false" ht="12.75" hidden="false" customHeight="false" outlineLevel="0" collapsed="false">
      <c r="A31" s="449" t="n">
        <f aca="false">A30+1</f>
        <v>28</v>
      </c>
      <c r="B31" s="454"/>
      <c r="C31" s="455" t="str">
        <f aca="false">'Plant Configuration'!C36</f>
        <v>Other</v>
      </c>
      <c r="D31" s="437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437"/>
      <c r="BN31" s="437"/>
      <c r="BO31" s="437"/>
      <c r="BP31" s="437"/>
      <c r="BQ31" s="437"/>
      <c r="BR31" s="437"/>
      <c r="BS31" s="437"/>
      <c r="BT31" s="437"/>
      <c r="BU31" s="437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437"/>
      <c r="EQ31" s="437"/>
      <c r="ER31" s="437"/>
      <c r="ES31" s="437"/>
      <c r="ET31" s="437"/>
      <c r="EU31" s="437"/>
      <c r="EV31" s="437"/>
      <c r="EW31" s="437"/>
      <c r="EX31" s="437"/>
      <c r="EY31" s="437"/>
      <c r="EZ31" s="437"/>
      <c r="FA31" s="437"/>
      <c r="FB31" s="437"/>
      <c r="FC31" s="437"/>
      <c r="FD31" s="437"/>
      <c r="FE31" s="437"/>
      <c r="FF31" s="437"/>
      <c r="FG31" s="437"/>
      <c r="FH31" s="437"/>
      <c r="FI31" s="437"/>
      <c r="FJ31" s="437"/>
      <c r="FK31" s="437"/>
      <c r="FL31" s="437"/>
      <c r="FM31" s="437"/>
      <c r="FN31" s="437"/>
      <c r="FO31" s="437"/>
      <c r="FP31" s="437"/>
      <c r="FQ31" s="437"/>
      <c r="FR31" s="437"/>
      <c r="FS31" s="437"/>
      <c r="FT31" s="437"/>
      <c r="FU31" s="437"/>
      <c r="FV31" s="437"/>
      <c r="FW31" s="437"/>
      <c r="FX31" s="437"/>
      <c r="FY31" s="437"/>
      <c r="FZ31" s="437"/>
      <c r="GA31" s="437"/>
      <c r="GB31" s="437"/>
      <c r="GC31" s="437"/>
      <c r="GD31" s="437"/>
      <c r="GE31" s="437"/>
      <c r="GF31" s="437"/>
      <c r="GG31" s="437"/>
      <c r="GH31" s="437"/>
      <c r="GI31" s="437"/>
      <c r="GJ31" s="437"/>
      <c r="GK31" s="437"/>
      <c r="GL31" s="437"/>
      <c r="GM31" s="437"/>
      <c r="GN31" s="437"/>
      <c r="GO31" s="437"/>
      <c r="GP31" s="437"/>
      <c r="GQ31" s="437"/>
      <c r="GR31" s="437"/>
      <c r="GS31" s="437"/>
      <c r="GT31" s="437"/>
      <c r="GU31" s="437"/>
      <c r="GV31" s="437"/>
      <c r="GW31" s="437"/>
      <c r="GX31" s="437"/>
      <c r="GY31" s="437"/>
      <c r="GZ31" s="437"/>
      <c r="HA31" s="437"/>
      <c r="HB31" s="437"/>
      <c r="HC31" s="437"/>
      <c r="HD31" s="437"/>
      <c r="HE31" s="437"/>
      <c r="HF31" s="437"/>
      <c r="HG31" s="437"/>
      <c r="HH31" s="437"/>
      <c r="HI31" s="437"/>
      <c r="HJ31" s="437"/>
      <c r="HK31" s="437"/>
      <c r="HL31" s="437"/>
      <c r="HM31" s="437"/>
      <c r="HN31" s="437"/>
      <c r="HO31" s="437"/>
      <c r="HP31" s="437"/>
      <c r="HQ31" s="437"/>
      <c r="HR31" s="437"/>
      <c r="HS31" s="437"/>
      <c r="HT31" s="437"/>
      <c r="HU31" s="437"/>
      <c r="HV31" s="437"/>
      <c r="HW31" s="437"/>
      <c r="HX31" s="437"/>
      <c r="HY31" s="437"/>
      <c r="HZ31" s="437"/>
      <c r="IA31" s="437"/>
      <c r="IB31" s="437"/>
      <c r="IC31" s="437"/>
      <c r="ID31" s="437"/>
      <c r="IE31" s="437"/>
      <c r="IF31" s="437"/>
      <c r="IG31" s="437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</row>
    <row r="32" customFormat="false" ht="12.75" hidden="false" customHeight="false" outlineLevel="0" collapsed="false">
      <c r="A32" s="449" t="n">
        <f aca="false">A31+1</f>
        <v>29</v>
      </c>
      <c r="B32" s="454"/>
      <c r="C32" s="455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</row>
    <row r="33" customFormat="false" ht="12.75" hidden="false" customHeight="false" outlineLevel="0" collapsed="false">
      <c r="A33" s="449" t="n">
        <f aca="false">A32+1</f>
        <v>30</v>
      </c>
      <c r="B33" s="454" t="str">
        <f aca="false">'Plant Configuration'!B38</f>
        <v>Maintenance Staff</v>
      </c>
      <c r="C33" s="455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37"/>
      <c r="AW33" s="437"/>
      <c r="AX33" s="437"/>
      <c r="AY33" s="437"/>
      <c r="AZ33" s="437"/>
      <c r="BA33" s="437"/>
      <c r="BB33" s="437"/>
      <c r="BC33" s="437"/>
      <c r="BD33" s="437"/>
      <c r="BE33" s="437"/>
      <c r="BF33" s="437"/>
      <c r="BG33" s="437"/>
      <c r="BH33" s="437"/>
      <c r="BI33" s="437"/>
      <c r="BJ33" s="437"/>
      <c r="BK33" s="437"/>
      <c r="BL33" s="437"/>
      <c r="BM33" s="437"/>
      <c r="BN33" s="437"/>
      <c r="BO33" s="437"/>
      <c r="BP33" s="437"/>
      <c r="BQ33" s="437"/>
      <c r="BR33" s="437"/>
      <c r="BS33" s="437"/>
      <c r="BT33" s="437"/>
      <c r="BU33" s="437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437"/>
      <c r="EQ33" s="437"/>
      <c r="ER33" s="437"/>
      <c r="ES33" s="437"/>
      <c r="ET33" s="437"/>
      <c r="EU33" s="437"/>
      <c r="EV33" s="437"/>
      <c r="EW33" s="437"/>
      <c r="EX33" s="437"/>
      <c r="EY33" s="437"/>
      <c r="EZ33" s="437"/>
      <c r="FA33" s="437"/>
      <c r="FB33" s="437"/>
      <c r="FC33" s="437"/>
      <c r="FD33" s="437"/>
      <c r="FE33" s="437"/>
      <c r="FF33" s="437"/>
      <c r="FG33" s="437"/>
      <c r="FH33" s="437"/>
      <c r="FI33" s="437"/>
      <c r="FJ33" s="437"/>
      <c r="FK33" s="437"/>
      <c r="FL33" s="437"/>
      <c r="FM33" s="437"/>
      <c r="FN33" s="437"/>
      <c r="FO33" s="437"/>
      <c r="FP33" s="437"/>
      <c r="FQ33" s="437"/>
      <c r="FR33" s="437"/>
      <c r="FS33" s="437"/>
      <c r="FT33" s="437"/>
      <c r="FU33" s="437"/>
      <c r="FV33" s="437"/>
      <c r="FW33" s="437"/>
      <c r="FX33" s="437"/>
      <c r="FY33" s="437"/>
      <c r="FZ33" s="437"/>
      <c r="GA33" s="437"/>
      <c r="GB33" s="437"/>
      <c r="GC33" s="437"/>
      <c r="GD33" s="437"/>
      <c r="GE33" s="437"/>
      <c r="GF33" s="437"/>
      <c r="GG33" s="437"/>
      <c r="GH33" s="437"/>
      <c r="GI33" s="437"/>
      <c r="GJ33" s="437"/>
      <c r="GK33" s="437"/>
      <c r="GL33" s="437"/>
      <c r="GM33" s="437"/>
      <c r="GN33" s="437"/>
      <c r="GO33" s="437"/>
      <c r="GP33" s="437"/>
      <c r="GQ33" s="437"/>
      <c r="GR33" s="437"/>
      <c r="GS33" s="437"/>
      <c r="GT33" s="437"/>
      <c r="GU33" s="437"/>
      <c r="GV33" s="437"/>
      <c r="GW33" s="437"/>
      <c r="GX33" s="437"/>
      <c r="GY33" s="437"/>
      <c r="GZ33" s="437"/>
      <c r="HA33" s="437"/>
      <c r="HB33" s="437"/>
      <c r="HC33" s="437"/>
      <c r="HD33" s="437"/>
      <c r="HE33" s="437"/>
      <c r="HF33" s="437"/>
      <c r="HG33" s="437"/>
      <c r="HH33" s="437"/>
      <c r="HI33" s="437"/>
      <c r="HJ33" s="437"/>
      <c r="HK33" s="437"/>
      <c r="HL33" s="437"/>
      <c r="HM33" s="437"/>
      <c r="HN33" s="437"/>
      <c r="HO33" s="437"/>
      <c r="HP33" s="437"/>
      <c r="HQ33" s="437"/>
      <c r="HR33" s="437"/>
      <c r="HS33" s="437"/>
      <c r="HT33" s="437"/>
      <c r="HU33" s="437"/>
      <c r="HV33" s="437"/>
      <c r="HW33" s="437"/>
      <c r="HX33" s="437"/>
      <c r="HY33" s="437"/>
      <c r="HZ33" s="437"/>
      <c r="IA33" s="437"/>
      <c r="IB33" s="437"/>
      <c r="IC33" s="437"/>
      <c r="ID33" s="437"/>
      <c r="IE33" s="437"/>
      <c r="IF33" s="437"/>
      <c r="IG33" s="437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</row>
    <row r="34" customFormat="false" ht="12.75" hidden="false" customHeight="false" outlineLevel="0" collapsed="false">
      <c r="A34" s="449" t="n">
        <f aca="false">A33+1</f>
        <v>31</v>
      </c>
      <c r="B34" s="454"/>
      <c r="C34" s="455" t="str">
        <f aca="false">'Plant Configuration'!C39</f>
        <v>Maintenance Manager</v>
      </c>
      <c r="D34" s="437"/>
      <c r="E34" s="456" t="n">
        <v>65000</v>
      </c>
      <c r="F34" s="456" t="n">
        <v>65000</v>
      </c>
      <c r="G34" s="456" t="n">
        <v>65000</v>
      </c>
      <c r="H34" s="456" t="n">
        <v>65000</v>
      </c>
      <c r="I34" s="456" t="n">
        <v>65000</v>
      </c>
      <c r="J34" s="456" t="n">
        <v>65000</v>
      </c>
      <c r="K34" s="456"/>
      <c r="L34" s="456"/>
      <c r="M34" s="456"/>
      <c r="N34" s="456"/>
      <c r="O34" s="456"/>
      <c r="P34" s="456"/>
      <c r="Q34" s="456"/>
      <c r="R34" s="456"/>
      <c r="S34" s="456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37"/>
      <c r="AW34" s="437"/>
      <c r="AX34" s="437"/>
      <c r="AY34" s="437"/>
      <c r="AZ34" s="437"/>
      <c r="BA34" s="437"/>
      <c r="BB34" s="437"/>
      <c r="BC34" s="437"/>
      <c r="BD34" s="437"/>
      <c r="BE34" s="437"/>
      <c r="BF34" s="437"/>
      <c r="BG34" s="437"/>
      <c r="BH34" s="437"/>
      <c r="BI34" s="437"/>
      <c r="BJ34" s="437"/>
      <c r="BK34" s="437"/>
      <c r="BL34" s="437"/>
      <c r="BM34" s="437"/>
      <c r="BN34" s="437"/>
      <c r="BO34" s="437"/>
      <c r="BP34" s="437"/>
      <c r="BQ34" s="437"/>
      <c r="BR34" s="437"/>
      <c r="BS34" s="437"/>
      <c r="BT34" s="437"/>
      <c r="BU34" s="437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437"/>
      <c r="EQ34" s="437"/>
      <c r="ER34" s="437"/>
      <c r="ES34" s="437"/>
      <c r="ET34" s="437"/>
      <c r="EU34" s="437"/>
      <c r="EV34" s="437"/>
      <c r="EW34" s="437"/>
      <c r="EX34" s="437"/>
      <c r="EY34" s="437"/>
      <c r="EZ34" s="437"/>
      <c r="FA34" s="437"/>
      <c r="FB34" s="437"/>
      <c r="FC34" s="437"/>
      <c r="FD34" s="437"/>
      <c r="FE34" s="437"/>
      <c r="FF34" s="437"/>
      <c r="FG34" s="437"/>
      <c r="FH34" s="437"/>
      <c r="FI34" s="437"/>
      <c r="FJ34" s="437"/>
      <c r="FK34" s="437"/>
      <c r="FL34" s="437"/>
      <c r="FM34" s="437"/>
      <c r="FN34" s="437"/>
      <c r="FO34" s="437"/>
      <c r="FP34" s="437"/>
      <c r="FQ34" s="437"/>
      <c r="FR34" s="437"/>
      <c r="FS34" s="437"/>
      <c r="FT34" s="437"/>
      <c r="FU34" s="437"/>
      <c r="FV34" s="437"/>
      <c r="FW34" s="437"/>
      <c r="FX34" s="437"/>
      <c r="FY34" s="437"/>
      <c r="FZ34" s="437"/>
      <c r="GA34" s="437"/>
      <c r="GB34" s="437"/>
      <c r="GC34" s="437"/>
      <c r="GD34" s="437"/>
      <c r="GE34" s="437"/>
      <c r="GF34" s="437"/>
      <c r="GG34" s="437"/>
      <c r="GH34" s="437"/>
      <c r="GI34" s="437"/>
      <c r="GJ34" s="437"/>
      <c r="GK34" s="437"/>
      <c r="GL34" s="437"/>
      <c r="GM34" s="437"/>
      <c r="GN34" s="437"/>
      <c r="GO34" s="437"/>
      <c r="GP34" s="437"/>
      <c r="GQ34" s="437"/>
      <c r="GR34" s="437"/>
      <c r="GS34" s="437"/>
      <c r="GT34" s="437"/>
      <c r="GU34" s="437"/>
      <c r="GV34" s="437"/>
      <c r="GW34" s="437"/>
      <c r="GX34" s="437"/>
      <c r="GY34" s="437"/>
      <c r="GZ34" s="437"/>
      <c r="HA34" s="437"/>
      <c r="HB34" s="437"/>
      <c r="HC34" s="437"/>
      <c r="HD34" s="437"/>
      <c r="HE34" s="437"/>
      <c r="HF34" s="437"/>
      <c r="HG34" s="437"/>
      <c r="HH34" s="437"/>
      <c r="HI34" s="437"/>
      <c r="HJ34" s="437"/>
      <c r="HK34" s="437"/>
      <c r="HL34" s="437"/>
      <c r="HM34" s="437"/>
      <c r="HN34" s="437"/>
      <c r="HO34" s="437"/>
      <c r="HP34" s="437"/>
      <c r="HQ34" s="437"/>
      <c r="HR34" s="437"/>
      <c r="HS34" s="437"/>
      <c r="HT34" s="437"/>
      <c r="HU34" s="437"/>
      <c r="HV34" s="437"/>
      <c r="HW34" s="437"/>
      <c r="HX34" s="437"/>
      <c r="HY34" s="437"/>
      <c r="HZ34" s="437"/>
      <c r="IA34" s="437"/>
      <c r="IB34" s="437"/>
      <c r="IC34" s="437"/>
      <c r="ID34" s="437"/>
      <c r="IE34" s="437"/>
      <c r="IF34" s="437"/>
      <c r="IG34" s="437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</row>
    <row r="35" customFormat="false" ht="12.75" hidden="false" customHeight="false" outlineLevel="0" collapsed="false">
      <c r="A35" s="449" t="n">
        <f aca="false">A34+1</f>
        <v>32</v>
      </c>
      <c r="B35" s="454"/>
      <c r="C35" s="455" t="str">
        <f aca="false">'Plant Configuration'!C40</f>
        <v>Mechanical Engineer</v>
      </c>
      <c r="D35" s="437"/>
      <c r="E35" s="456" t="n">
        <v>50000</v>
      </c>
      <c r="F35" s="456" t="n">
        <v>50000</v>
      </c>
      <c r="G35" s="456" t="n">
        <v>50000</v>
      </c>
      <c r="H35" s="456" t="n">
        <v>50000</v>
      </c>
      <c r="I35" s="456" t="n">
        <v>50000</v>
      </c>
      <c r="J35" s="456" t="n">
        <v>50000</v>
      </c>
      <c r="K35" s="456"/>
      <c r="L35" s="456"/>
      <c r="M35" s="456"/>
      <c r="N35" s="456"/>
      <c r="O35" s="456"/>
      <c r="P35" s="456"/>
      <c r="Q35" s="456"/>
      <c r="R35" s="456"/>
      <c r="S35" s="456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37"/>
      <c r="AW35" s="437"/>
      <c r="AX35" s="437"/>
      <c r="AY35" s="437"/>
      <c r="AZ35" s="437"/>
      <c r="BA35" s="437"/>
      <c r="BB35" s="437"/>
      <c r="BC35" s="437"/>
      <c r="BD35" s="437"/>
      <c r="BE35" s="437"/>
      <c r="BF35" s="437"/>
      <c r="BG35" s="437"/>
      <c r="BH35" s="437"/>
      <c r="BI35" s="437"/>
      <c r="BJ35" s="437"/>
      <c r="BK35" s="437"/>
      <c r="BL35" s="437"/>
      <c r="BM35" s="437"/>
      <c r="BN35" s="437"/>
      <c r="BO35" s="437"/>
      <c r="BP35" s="437"/>
      <c r="BQ35" s="437"/>
      <c r="BR35" s="437"/>
      <c r="BS35" s="437"/>
      <c r="BT35" s="437"/>
      <c r="BU35" s="437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437"/>
      <c r="EQ35" s="437"/>
      <c r="ER35" s="437"/>
      <c r="ES35" s="437"/>
      <c r="ET35" s="437"/>
      <c r="EU35" s="437"/>
      <c r="EV35" s="437"/>
      <c r="EW35" s="437"/>
      <c r="EX35" s="437"/>
      <c r="EY35" s="437"/>
      <c r="EZ35" s="437"/>
      <c r="FA35" s="437"/>
      <c r="FB35" s="437"/>
      <c r="FC35" s="437"/>
      <c r="FD35" s="437"/>
      <c r="FE35" s="437"/>
      <c r="FF35" s="437"/>
      <c r="FG35" s="437"/>
      <c r="FH35" s="437"/>
      <c r="FI35" s="437"/>
      <c r="FJ35" s="437"/>
      <c r="FK35" s="437"/>
      <c r="FL35" s="437"/>
      <c r="FM35" s="437"/>
      <c r="FN35" s="437"/>
      <c r="FO35" s="437"/>
      <c r="FP35" s="437"/>
      <c r="FQ35" s="437"/>
      <c r="FR35" s="437"/>
      <c r="FS35" s="437"/>
      <c r="FT35" s="437"/>
      <c r="FU35" s="437"/>
      <c r="FV35" s="437"/>
      <c r="FW35" s="437"/>
      <c r="FX35" s="437"/>
      <c r="FY35" s="437"/>
      <c r="FZ35" s="437"/>
      <c r="GA35" s="437"/>
      <c r="GB35" s="437"/>
      <c r="GC35" s="437"/>
      <c r="GD35" s="437"/>
      <c r="GE35" s="437"/>
      <c r="GF35" s="437"/>
      <c r="GG35" s="437"/>
      <c r="GH35" s="437"/>
      <c r="GI35" s="437"/>
      <c r="GJ35" s="437"/>
      <c r="GK35" s="437"/>
      <c r="GL35" s="437"/>
      <c r="GM35" s="437"/>
      <c r="GN35" s="437"/>
      <c r="GO35" s="437"/>
      <c r="GP35" s="437"/>
      <c r="GQ35" s="437"/>
      <c r="GR35" s="437"/>
      <c r="GS35" s="437"/>
      <c r="GT35" s="437"/>
      <c r="GU35" s="437"/>
      <c r="GV35" s="437"/>
      <c r="GW35" s="437"/>
      <c r="GX35" s="437"/>
      <c r="GY35" s="437"/>
      <c r="GZ35" s="437"/>
      <c r="HA35" s="437"/>
      <c r="HB35" s="437"/>
      <c r="HC35" s="437"/>
      <c r="HD35" s="437"/>
      <c r="HE35" s="437"/>
      <c r="HF35" s="437"/>
      <c r="HG35" s="437"/>
      <c r="HH35" s="437"/>
      <c r="HI35" s="437"/>
      <c r="HJ35" s="437"/>
      <c r="HK35" s="437"/>
      <c r="HL35" s="437"/>
      <c r="HM35" s="437"/>
      <c r="HN35" s="437"/>
      <c r="HO35" s="437"/>
      <c r="HP35" s="437"/>
      <c r="HQ35" s="437"/>
      <c r="HR35" s="437"/>
      <c r="HS35" s="437"/>
      <c r="HT35" s="437"/>
      <c r="HU35" s="437"/>
      <c r="HV35" s="437"/>
      <c r="HW35" s="437"/>
      <c r="HX35" s="437"/>
      <c r="HY35" s="437"/>
      <c r="HZ35" s="437"/>
      <c r="IA35" s="437"/>
      <c r="IB35" s="437"/>
      <c r="IC35" s="437"/>
      <c r="ID35" s="437"/>
      <c r="IE35" s="437"/>
      <c r="IF35" s="437"/>
      <c r="IG35" s="437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</row>
    <row r="36" customFormat="false" ht="12.75" hidden="false" customHeight="false" outlineLevel="0" collapsed="false">
      <c r="A36" s="449" t="n">
        <f aca="false">A35+1</f>
        <v>33</v>
      </c>
      <c r="B36" s="454"/>
      <c r="C36" s="455" t="str">
        <f aca="false">'Plant Configuration'!C41</f>
        <v>Maintenance Planner</v>
      </c>
      <c r="D36" s="437"/>
      <c r="E36" s="456" t="n">
        <v>40000</v>
      </c>
      <c r="F36" s="456" t="n">
        <v>40000</v>
      </c>
      <c r="G36" s="456" t="n">
        <v>40000</v>
      </c>
      <c r="H36" s="456" t="n">
        <v>40000</v>
      </c>
      <c r="I36" s="456" t="n">
        <v>40000</v>
      </c>
      <c r="J36" s="456" t="n">
        <v>40000</v>
      </c>
      <c r="K36" s="456"/>
      <c r="L36" s="456"/>
      <c r="M36" s="456"/>
      <c r="N36" s="456"/>
      <c r="O36" s="456"/>
      <c r="P36" s="456"/>
      <c r="Q36" s="456"/>
      <c r="R36" s="456"/>
      <c r="S36" s="456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</row>
    <row r="37" customFormat="false" ht="12.75" hidden="false" customHeight="false" outlineLevel="0" collapsed="false">
      <c r="A37" s="449" t="n">
        <f aca="false">A36+1</f>
        <v>34</v>
      </c>
      <c r="B37" s="454"/>
      <c r="C37" s="455" t="str">
        <f aca="false">'Plant Configuration'!C42</f>
        <v>Mechanic</v>
      </c>
      <c r="D37" s="437"/>
      <c r="E37" s="456" t="n">
        <v>38000</v>
      </c>
      <c r="F37" s="456" t="n">
        <v>38000</v>
      </c>
      <c r="G37" s="456" t="n">
        <v>38000</v>
      </c>
      <c r="H37" s="456" t="n">
        <v>38000</v>
      </c>
      <c r="I37" s="456" t="n">
        <v>38000</v>
      </c>
      <c r="J37" s="456" t="n">
        <v>38000</v>
      </c>
      <c r="K37" s="456"/>
      <c r="L37" s="456"/>
      <c r="M37" s="456"/>
      <c r="N37" s="456"/>
      <c r="O37" s="456"/>
      <c r="P37" s="456"/>
      <c r="Q37" s="456"/>
      <c r="R37" s="456"/>
      <c r="S37" s="456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P37" s="437"/>
      <c r="AQ37" s="437"/>
      <c r="AR37" s="437"/>
      <c r="AS37" s="437"/>
      <c r="AT37" s="437"/>
      <c r="AU37" s="437"/>
      <c r="AV37" s="437"/>
      <c r="AW37" s="437"/>
      <c r="AX37" s="437"/>
      <c r="AY37" s="437"/>
      <c r="AZ37" s="437"/>
      <c r="BA37" s="437"/>
      <c r="BB37" s="437"/>
      <c r="BC37" s="437"/>
      <c r="BD37" s="437"/>
      <c r="BE37" s="437"/>
      <c r="BF37" s="437"/>
      <c r="BG37" s="437"/>
      <c r="BH37" s="437"/>
      <c r="BI37" s="437"/>
      <c r="BJ37" s="437"/>
      <c r="BK37" s="437"/>
      <c r="BL37" s="437"/>
      <c r="BM37" s="437"/>
      <c r="BN37" s="437"/>
      <c r="BO37" s="437"/>
      <c r="BP37" s="437"/>
      <c r="BQ37" s="437"/>
      <c r="BR37" s="437"/>
      <c r="BS37" s="437"/>
      <c r="BT37" s="437"/>
      <c r="BU37" s="437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437"/>
      <c r="ER37" s="437"/>
      <c r="ES37" s="437"/>
      <c r="ET37" s="437"/>
      <c r="EU37" s="437"/>
      <c r="EV37" s="437"/>
      <c r="EW37" s="437"/>
      <c r="EX37" s="437"/>
      <c r="EY37" s="437"/>
      <c r="EZ37" s="437"/>
      <c r="FA37" s="437"/>
      <c r="FB37" s="437"/>
      <c r="FC37" s="437"/>
      <c r="FD37" s="437"/>
      <c r="FE37" s="437"/>
      <c r="FF37" s="437"/>
      <c r="FG37" s="437"/>
      <c r="FH37" s="437"/>
      <c r="FI37" s="437"/>
      <c r="FJ37" s="437"/>
      <c r="FK37" s="437"/>
      <c r="FL37" s="437"/>
      <c r="FM37" s="437"/>
      <c r="FN37" s="437"/>
      <c r="FO37" s="437"/>
      <c r="FP37" s="437"/>
      <c r="FQ37" s="437"/>
      <c r="FR37" s="437"/>
      <c r="FS37" s="437"/>
      <c r="FT37" s="437"/>
      <c r="FU37" s="437"/>
      <c r="FV37" s="437"/>
      <c r="FW37" s="437"/>
      <c r="FX37" s="437"/>
      <c r="FY37" s="437"/>
      <c r="FZ37" s="437"/>
      <c r="GA37" s="437"/>
      <c r="GB37" s="437"/>
      <c r="GC37" s="437"/>
      <c r="GD37" s="437"/>
      <c r="GE37" s="437"/>
      <c r="GF37" s="437"/>
      <c r="GG37" s="437"/>
      <c r="GH37" s="437"/>
      <c r="GI37" s="437"/>
      <c r="GJ37" s="437"/>
      <c r="GK37" s="437"/>
      <c r="GL37" s="437"/>
      <c r="GM37" s="437"/>
      <c r="GN37" s="437"/>
      <c r="GO37" s="437"/>
      <c r="GP37" s="437"/>
      <c r="GQ37" s="437"/>
      <c r="GR37" s="437"/>
      <c r="GS37" s="437"/>
      <c r="GT37" s="437"/>
      <c r="GU37" s="437"/>
      <c r="GV37" s="437"/>
      <c r="GW37" s="437"/>
      <c r="GX37" s="437"/>
      <c r="GY37" s="437"/>
      <c r="GZ37" s="437"/>
      <c r="HA37" s="437"/>
      <c r="HB37" s="437"/>
      <c r="HC37" s="437"/>
      <c r="HD37" s="437"/>
      <c r="HE37" s="437"/>
      <c r="HF37" s="437"/>
      <c r="HG37" s="437"/>
      <c r="HH37" s="437"/>
      <c r="HI37" s="437"/>
      <c r="HJ37" s="437"/>
      <c r="HK37" s="437"/>
      <c r="HL37" s="437"/>
      <c r="HM37" s="437"/>
      <c r="HN37" s="437"/>
      <c r="HO37" s="437"/>
      <c r="HP37" s="437"/>
      <c r="HQ37" s="437"/>
      <c r="HR37" s="437"/>
      <c r="HS37" s="437"/>
      <c r="HT37" s="437"/>
      <c r="HU37" s="437"/>
      <c r="HV37" s="437"/>
      <c r="HW37" s="437"/>
      <c r="HX37" s="437"/>
      <c r="HY37" s="437"/>
      <c r="HZ37" s="437"/>
      <c r="IA37" s="437"/>
      <c r="IB37" s="437"/>
      <c r="IC37" s="437"/>
      <c r="ID37" s="437"/>
      <c r="IE37" s="437"/>
      <c r="IF37" s="437"/>
      <c r="IG37" s="437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</row>
    <row r="38" customFormat="false" ht="12.75" hidden="false" customHeight="false" outlineLevel="0" collapsed="false">
      <c r="A38" s="449" t="n">
        <f aca="false">A37+1</f>
        <v>35</v>
      </c>
      <c r="B38" s="454"/>
      <c r="C38" s="455" t="str">
        <f aca="false">'Plant Configuration'!C43</f>
        <v>I&amp;C Engineer</v>
      </c>
      <c r="D38" s="437"/>
      <c r="E38" s="456" t="n">
        <v>60000</v>
      </c>
      <c r="F38" s="456" t="n">
        <v>60000</v>
      </c>
      <c r="G38" s="456" t="n">
        <v>60000</v>
      </c>
      <c r="H38" s="456" t="n">
        <v>60000</v>
      </c>
      <c r="I38" s="456" t="n">
        <v>60000</v>
      </c>
      <c r="J38" s="456" t="n">
        <v>60000</v>
      </c>
      <c r="K38" s="456"/>
      <c r="L38" s="456"/>
      <c r="M38" s="456"/>
      <c r="N38" s="456"/>
      <c r="O38" s="456"/>
      <c r="P38" s="456"/>
      <c r="Q38" s="456"/>
      <c r="R38" s="456"/>
      <c r="S38" s="456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437"/>
      <c r="AQ38" s="437"/>
      <c r="AR38" s="437"/>
      <c r="AS38" s="437"/>
      <c r="AT38" s="437"/>
      <c r="AU38" s="437"/>
      <c r="AV38" s="437"/>
      <c r="AW38" s="437"/>
      <c r="AX38" s="437"/>
      <c r="AY38" s="437"/>
      <c r="AZ38" s="437"/>
      <c r="BA38" s="437"/>
      <c r="BB38" s="437"/>
      <c r="BC38" s="437"/>
      <c r="BD38" s="437"/>
      <c r="BE38" s="437"/>
      <c r="BF38" s="437"/>
      <c r="BG38" s="437"/>
      <c r="BH38" s="437"/>
      <c r="BI38" s="437"/>
      <c r="BJ38" s="437"/>
      <c r="BK38" s="437"/>
      <c r="BL38" s="437"/>
      <c r="BM38" s="437"/>
      <c r="BN38" s="437"/>
      <c r="BO38" s="437"/>
      <c r="BP38" s="437"/>
      <c r="BQ38" s="437"/>
      <c r="BR38" s="437"/>
      <c r="BS38" s="437"/>
      <c r="BT38" s="437"/>
      <c r="BU38" s="437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437"/>
      <c r="ER38" s="437"/>
      <c r="ES38" s="437"/>
      <c r="ET38" s="437"/>
      <c r="EU38" s="437"/>
      <c r="EV38" s="437"/>
      <c r="EW38" s="437"/>
      <c r="EX38" s="437"/>
      <c r="EY38" s="437"/>
      <c r="EZ38" s="437"/>
      <c r="FA38" s="437"/>
      <c r="FB38" s="437"/>
      <c r="FC38" s="437"/>
      <c r="FD38" s="437"/>
      <c r="FE38" s="437"/>
      <c r="FF38" s="437"/>
      <c r="FG38" s="437"/>
      <c r="FH38" s="437"/>
      <c r="FI38" s="437"/>
      <c r="FJ38" s="437"/>
      <c r="FK38" s="437"/>
      <c r="FL38" s="437"/>
      <c r="FM38" s="437"/>
      <c r="FN38" s="437"/>
      <c r="FO38" s="437"/>
      <c r="FP38" s="437"/>
      <c r="FQ38" s="437"/>
      <c r="FR38" s="437"/>
      <c r="FS38" s="437"/>
      <c r="FT38" s="437"/>
      <c r="FU38" s="437"/>
      <c r="FV38" s="437"/>
      <c r="FW38" s="437"/>
      <c r="FX38" s="437"/>
      <c r="FY38" s="437"/>
      <c r="FZ38" s="437"/>
      <c r="GA38" s="437"/>
      <c r="GB38" s="437"/>
      <c r="GC38" s="437"/>
      <c r="GD38" s="437"/>
      <c r="GE38" s="437"/>
      <c r="GF38" s="437"/>
      <c r="GG38" s="437"/>
      <c r="GH38" s="437"/>
      <c r="GI38" s="437"/>
      <c r="GJ38" s="437"/>
      <c r="GK38" s="437"/>
      <c r="GL38" s="437"/>
      <c r="GM38" s="437"/>
      <c r="GN38" s="437"/>
      <c r="GO38" s="437"/>
      <c r="GP38" s="437"/>
      <c r="GQ38" s="437"/>
      <c r="GR38" s="437"/>
      <c r="GS38" s="437"/>
      <c r="GT38" s="437"/>
      <c r="GU38" s="437"/>
      <c r="GV38" s="437"/>
      <c r="GW38" s="437"/>
      <c r="GX38" s="437"/>
      <c r="GY38" s="437"/>
      <c r="GZ38" s="437"/>
      <c r="HA38" s="437"/>
      <c r="HB38" s="437"/>
      <c r="HC38" s="437"/>
      <c r="HD38" s="437"/>
      <c r="HE38" s="437"/>
      <c r="HF38" s="437"/>
      <c r="HG38" s="437"/>
      <c r="HH38" s="437"/>
      <c r="HI38" s="437"/>
      <c r="HJ38" s="437"/>
      <c r="HK38" s="437"/>
      <c r="HL38" s="437"/>
      <c r="HM38" s="437"/>
      <c r="HN38" s="437"/>
      <c r="HO38" s="437"/>
      <c r="HP38" s="437"/>
      <c r="HQ38" s="437"/>
      <c r="HR38" s="437"/>
      <c r="HS38" s="437"/>
      <c r="HT38" s="437"/>
      <c r="HU38" s="437"/>
      <c r="HV38" s="437"/>
      <c r="HW38" s="437"/>
      <c r="HX38" s="437"/>
      <c r="HY38" s="437"/>
      <c r="HZ38" s="437"/>
      <c r="IA38" s="437"/>
      <c r="IB38" s="437"/>
      <c r="IC38" s="437"/>
      <c r="ID38" s="437"/>
      <c r="IE38" s="437"/>
      <c r="IF38" s="437"/>
      <c r="IG38" s="437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</row>
    <row r="39" customFormat="false" ht="12.75" hidden="false" customHeight="false" outlineLevel="0" collapsed="false">
      <c r="A39" s="449" t="n">
        <f aca="false">A38+1</f>
        <v>36</v>
      </c>
      <c r="B39" s="454"/>
      <c r="C39" s="455" t="str">
        <f aca="false">'Plant Configuration'!C44</f>
        <v>I&amp;C Technician</v>
      </c>
      <c r="D39" s="437"/>
      <c r="E39" s="456" t="n">
        <v>55000</v>
      </c>
      <c r="F39" s="456" t="n">
        <v>55000</v>
      </c>
      <c r="G39" s="456" t="n">
        <v>55000</v>
      </c>
      <c r="H39" s="456" t="n">
        <v>55000</v>
      </c>
      <c r="I39" s="456" t="n">
        <v>55000</v>
      </c>
      <c r="J39" s="456" t="n">
        <v>55000</v>
      </c>
      <c r="K39" s="456"/>
      <c r="L39" s="456"/>
      <c r="M39" s="456"/>
      <c r="N39" s="456"/>
      <c r="O39" s="456"/>
      <c r="P39" s="456"/>
      <c r="Q39" s="456"/>
      <c r="R39" s="456"/>
      <c r="S39" s="456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437"/>
      <c r="AQ39" s="437"/>
      <c r="AR39" s="437"/>
      <c r="AS39" s="437"/>
      <c r="AT39" s="437"/>
      <c r="AU39" s="437"/>
      <c r="AV39" s="437"/>
      <c r="AW39" s="437"/>
      <c r="AX39" s="437"/>
      <c r="AY39" s="437"/>
      <c r="AZ39" s="437"/>
      <c r="BA39" s="437"/>
      <c r="BB39" s="437"/>
      <c r="BC39" s="437"/>
      <c r="BD39" s="437"/>
      <c r="BE39" s="437"/>
      <c r="BF39" s="437"/>
      <c r="BG39" s="437"/>
      <c r="BH39" s="437"/>
      <c r="BI39" s="437"/>
      <c r="BJ39" s="437"/>
      <c r="BK39" s="437"/>
      <c r="BL39" s="437"/>
      <c r="BM39" s="437"/>
      <c r="BN39" s="437"/>
      <c r="BO39" s="437"/>
      <c r="BP39" s="437"/>
      <c r="BQ39" s="437"/>
      <c r="BR39" s="437"/>
      <c r="BS39" s="437"/>
      <c r="BT39" s="437"/>
      <c r="BU39" s="437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437"/>
      <c r="ER39" s="437"/>
      <c r="ES39" s="437"/>
      <c r="ET39" s="437"/>
      <c r="EU39" s="437"/>
      <c r="EV39" s="437"/>
      <c r="EW39" s="437"/>
      <c r="EX39" s="437"/>
      <c r="EY39" s="437"/>
      <c r="EZ39" s="437"/>
      <c r="FA39" s="437"/>
      <c r="FB39" s="437"/>
      <c r="FC39" s="437"/>
      <c r="FD39" s="437"/>
      <c r="FE39" s="437"/>
      <c r="FF39" s="437"/>
      <c r="FG39" s="437"/>
      <c r="FH39" s="437"/>
      <c r="FI39" s="437"/>
      <c r="FJ39" s="437"/>
      <c r="FK39" s="437"/>
      <c r="FL39" s="437"/>
      <c r="FM39" s="437"/>
      <c r="FN39" s="437"/>
      <c r="FO39" s="437"/>
      <c r="FP39" s="437"/>
      <c r="FQ39" s="437"/>
      <c r="FR39" s="437"/>
      <c r="FS39" s="437"/>
      <c r="FT39" s="437"/>
      <c r="FU39" s="437"/>
      <c r="FV39" s="437"/>
      <c r="FW39" s="437"/>
      <c r="FX39" s="437"/>
      <c r="FY39" s="437"/>
      <c r="FZ39" s="437"/>
      <c r="GA39" s="437"/>
      <c r="GB39" s="437"/>
      <c r="GC39" s="437"/>
      <c r="GD39" s="437"/>
      <c r="GE39" s="437"/>
      <c r="GF39" s="437"/>
      <c r="GG39" s="437"/>
      <c r="GH39" s="437"/>
      <c r="GI39" s="437"/>
      <c r="GJ39" s="437"/>
      <c r="GK39" s="437"/>
      <c r="GL39" s="437"/>
      <c r="GM39" s="437"/>
      <c r="GN39" s="437"/>
      <c r="GO39" s="437"/>
      <c r="GP39" s="437"/>
      <c r="GQ39" s="437"/>
      <c r="GR39" s="437"/>
      <c r="GS39" s="437"/>
      <c r="GT39" s="437"/>
      <c r="GU39" s="437"/>
      <c r="GV39" s="437"/>
      <c r="GW39" s="437"/>
      <c r="GX39" s="437"/>
      <c r="GY39" s="437"/>
      <c r="GZ39" s="437"/>
      <c r="HA39" s="437"/>
      <c r="HB39" s="437"/>
      <c r="HC39" s="437"/>
      <c r="HD39" s="437"/>
      <c r="HE39" s="437"/>
      <c r="HF39" s="437"/>
      <c r="HG39" s="437"/>
      <c r="HH39" s="437"/>
      <c r="HI39" s="437"/>
      <c r="HJ39" s="437"/>
      <c r="HK39" s="437"/>
      <c r="HL39" s="437"/>
      <c r="HM39" s="437"/>
      <c r="HN39" s="437"/>
      <c r="HO39" s="437"/>
      <c r="HP39" s="437"/>
      <c r="HQ39" s="437"/>
      <c r="HR39" s="437"/>
      <c r="HS39" s="437"/>
      <c r="HT39" s="437"/>
      <c r="HU39" s="437"/>
      <c r="HV39" s="437"/>
      <c r="HW39" s="437"/>
      <c r="HX39" s="437"/>
      <c r="HY39" s="437"/>
      <c r="HZ39" s="437"/>
      <c r="IA39" s="437"/>
      <c r="IB39" s="437"/>
      <c r="IC39" s="437"/>
      <c r="ID39" s="437"/>
      <c r="IE39" s="437"/>
      <c r="IF39" s="437"/>
      <c r="IG39" s="437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</row>
    <row r="40" customFormat="false" ht="12.75" hidden="false" customHeight="false" outlineLevel="0" collapsed="false">
      <c r="A40" s="449" t="n">
        <f aca="false">A39+1</f>
        <v>37</v>
      </c>
      <c r="B40" s="454"/>
      <c r="C40" s="455" t="str">
        <f aca="false">'Plant Configuration'!C45</f>
        <v>Electrical Technician</v>
      </c>
      <c r="D40" s="437"/>
      <c r="E40" s="456" t="n">
        <v>45000</v>
      </c>
      <c r="F40" s="456" t="n">
        <v>45000</v>
      </c>
      <c r="G40" s="456" t="n">
        <v>45000</v>
      </c>
      <c r="H40" s="456" t="n">
        <v>45000</v>
      </c>
      <c r="I40" s="456" t="n">
        <v>45000</v>
      </c>
      <c r="J40" s="456" t="n">
        <v>45000</v>
      </c>
      <c r="K40" s="456"/>
      <c r="L40" s="456"/>
      <c r="M40" s="456"/>
      <c r="N40" s="456"/>
      <c r="O40" s="456"/>
      <c r="P40" s="456"/>
      <c r="Q40" s="456"/>
      <c r="R40" s="456"/>
      <c r="S40" s="456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437"/>
      <c r="BA40" s="437"/>
      <c r="BB40" s="437"/>
      <c r="BC40" s="437"/>
      <c r="BD40" s="437"/>
      <c r="BE40" s="437"/>
      <c r="BF40" s="437"/>
      <c r="BG40" s="437"/>
      <c r="BH40" s="437"/>
      <c r="BI40" s="437"/>
      <c r="BJ40" s="437"/>
      <c r="BK40" s="437"/>
      <c r="BL40" s="437"/>
      <c r="BM40" s="437"/>
      <c r="BN40" s="437"/>
      <c r="BO40" s="437"/>
      <c r="BP40" s="437"/>
      <c r="BQ40" s="437"/>
      <c r="BR40" s="437"/>
      <c r="BS40" s="437"/>
      <c r="BT40" s="437"/>
      <c r="BU40" s="437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437"/>
      <c r="ER40" s="437"/>
      <c r="ES40" s="437"/>
      <c r="ET40" s="437"/>
      <c r="EU40" s="437"/>
      <c r="EV40" s="437"/>
      <c r="EW40" s="437"/>
      <c r="EX40" s="437"/>
      <c r="EY40" s="437"/>
      <c r="EZ40" s="437"/>
      <c r="FA40" s="437"/>
      <c r="FB40" s="437"/>
      <c r="FC40" s="437"/>
      <c r="FD40" s="437"/>
      <c r="FE40" s="437"/>
      <c r="FF40" s="437"/>
      <c r="FG40" s="437"/>
      <c r="FH40" s="437"/>
      <c r="FI40" s="437"/>
      <c r="FJ40" s="437"/>
      <c r="FK40" s="437"/>
      <c r="FL40" s="437"/>
      <c r="FM40" s="437"/>
      <c r="FN40" s="437"/>
      <c r="FO40" s="437"/>
      <c r="FP40" s="437"/>
      <c r="FQ40" s="437"/>
      <c r="FR40" s="437"/>
      <c r="FS40" s="437"/>
      <c r="FT40" s="437"/>
      <c r="FU40" s="437"/>
      <c r="FV40" s="437"/>
      <c r="FW40" s="437"/>
      <c r="FX40" s="437"/>
      <c r="FY40" s="437"/>
      <c r="FZ40" s="437"/>
      <c r="GA40" s="437"/>
      <c r="GB40" s="437"/>
      <c r="GC40" s="437"/>
      <c r="GD40" s="437"/>
      <c r="GE40" s="437"/>
      <c r="GF40" s="437"/>
      <c r="GG40" s="437"/>
      <c r="GH40" s="437"/>
      <c r="GI40" s="437"/>
      <c r="GJ40" s="437"/>
      <c r="GK40" s="437"/>
      <c r="GL40" s="437"/>
      <c r="GM40" s="437"/>
      <c r="GN40" s="437"/>
      <c r="GO40" s="437"/>
      <c r="GP40" s="437"/>
      <c r="GQ40" s="437"/>
      <c r="GR40" s="437"/>
      <c r="GS40" s="437"/>
      <c r="GT40" s="437"/>
      <c r="GU40" s="437"/>
      <c r="GV40" s="437"/>
      <c r="GW40" s="437"/>
      <c r="GX40" s="437"/>
      <c r="GY40" s="437"/>
      <c r="GZ40" s="437"/>
      <c r="HA40" s="437"/>
      <c r="HB40" s="437"/>
      <c r="HC40" s="437"/>
      <c r="HD40" s="437"/>
      <c r="HE40" s="437"/>
      <c r="HF40" s="437"/>
      <c r="HG40" s="437"/>
      <c r="HH40" s="437"/>
      <c r="HI40" s="437"/>
      <c r="HJ40" s="437"/>
      <c r="HK40" s="437"/>
      <c r="HL40" s="437"/>
      <c r="HM40" s="437"/>
      <c r="HN40" s="437"/>
      <c r="HO40" s="437"/>
      <c r="HP40" s="437"/>
      <c r="HQ40" s="437"/>
      <c r="HR40" s="437"/>
      <c r="HS40" s="437"/>
      <c r="HT40" s="437"/>
      <c r="HU40" s="437"/>
      <c r="HV40" s="437"/>
      <c r="HW40" s="437"/>
      <c r="HX40" s="437"/>
      <c r="HY40" s="437"/>
      <c r="HZ40" s="437"/>
      <c r="IA40" s="437"/>
      <c r="IB40" s="437"/>
      <c r="IC40" s="437"/>
      <c r="ID40" s="437"/>
      <c r="IE40" s="437"/>
      <c r="IF40" s="437"/>
      <c r="IG40" s="437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</row>
    <row r="41" customFormat="false" ht="12.75" hidden="false" customHeight="false" outlineLevel="0" collapsed="false">
      <c r="A41" s="449" t="n">
        <f aca="false">A40+1</f>
        <v>38</v>
      </c>
      <c r="B41" s="454"/>
      <c r="C41" s="455" t="str">
        <f aca="false">'Plant Configuration'!C46</f>
        <v>Other</v>
      </c>
      <c r="D41" s="437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  <c r="S41" s="456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37"/>
      <c r="AW41" s="437"/>
      <c r="AX41" s="437"/>
      <c r="AY41" s="437"/>
      <c r="AZ41" s="437"/>
      <c r="BA41" s="437"/>
      <c r="BB41" s="437"/>
      <c r="BC41" s="437"/>
      <c r="BD41" s="437"/>
      <c r="BE41" s="437"/>
      <c r="BF41" s="437"/>
      <c r="BG41" s="437"/>
      <c r="BH41" s="437"/>
      <c r="BI41" s="437"/>
      <c r="BJ41" s="437"/>
      <c r="BK41" s="437"/>
      <c r="BL41" s="437"/>
      <c r="BM41" s="437"/>
      <c r="BN41" s="437"/>
      <c r="BO41" s="437"/>
      <c r="BP41" s="437"/>
      <c r="BQ41" s="437"/>
      <c r="BR41" s="437"/>
      <c r="BS41" s="437"/>
      <c r="BT41" s="437"/>
      <c r="BU41" s="437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437"/>
      <c r="ER41" s="437"/>
      <c r="ES41" s="437"/>
      <c r="ET41" s="437"/>
      <c r="EU41" s="437"/>
      <c r="EV41" s="437"/>
      <c r="EW41" s="437"/>
      <c r="EX41" s="437"/>
      <c r="EY41" s="437"/>
      <c r="EZ41" s="437"/>
      <c r="FA41" s="437"/>
      <c r="FB41" s="437"/>
      <c r="FC41" s="437"/>
      <c r="FD41" s="437"/>
      <c r="FE41" s="437"/>
      <c r="FF41" s="437"/>
      <c r="FG41" s="437"/>
      <c r="FH41" s="437"/>
      <c r="FI41" s="437"/>
      <c r="FJ41" s="437"/>
      <c r="FK41" s="437"/>
      <c r="FL41" s="437"/>
      <c r="FM41" s="437"/>
      <c r="FN41" s="437"/>
      <c r="FO41" s="437"/>
      <c r="FP41" s="437"/>
      <c r="FQ41" s="437"/>
      <c r="FR41" s="437"/>
      <c r="FS41" s="437"/>
      <c r="FT41" s="437"/>
      <c r="FU41" s="437"/>
      <c r="FV41" s="437"/>
      <c r="FW41" s="437"/>
      <c r="FX41" s="437"/>
      <c r="FY41" s="437"/>
      <c r="FZ41" s="437"/>
      <c r="GA41" s="437"/>
      <c r="GB41" s="437"/>
      <c r="GC41" s="437"/>
      <c r="GD41" s="437"/>
      <c r="GE41" s="437"/>
      <c r="GF41" s="437"/>
      <c r="GG41" s="437"/>
      <c r="GH41" s="437"/>
      <c r="GI41" s="437"/>
      <c r="GJ41" s="437"/>
      <c r="GK41" s="437"/>
      <c r="GL41" s="437"/>
      <c r="GM41" s="437"/>
      <c r="GN41" s="437"/>
      <c r="GO41" s="437"/>
      <c r="GP41" s="437"/>
      <c r="GQ41" s="437"/>
      <c r="GR41" s="437"/>
      <c r="GS41" s="437"/>
      <c r="GT41" s="437"/>
      <c r="GU41" s="437"/>
      <c r="GV41" s="437"/>
      <c r="GW41" s="437"/>
      <c r="GX41" s="437"/>
      <c r="GY41" s="437"/>
      <c r="GZ41" s="437"/>
      <c r="HA41" s="437"/>
      <c r="HB41" s="437"/>
      <c r="HC41" s="437"/>
      <c r="HD41" s="437"/>
      <c r="HE41" s="437"/>
      <c r="HF41" s="437"/>
      <c r="HG41" s="437"/>
      <c r="HH41" s="437"/>
      <c r="HI41" s="437"/>
      <c r="HJ41" s="437"/>
      <c r="HK41" s="437"/>
      <c r="HL41" s="437"/>
      <c r="HM41" s="437"/>
      <c r="HN41" s="437"/>
      <c r="HO41" s="437"/>
      <c r="HP41" s="437"/>
      <c r="HQ41" s="437"/>
      <c r="HR41" s="437"/>
      <c r="HS41" s="437"/>
      <c r="HT41" s="437"/>
      <c r="HU41" s="437"/>
      <c r="HV41" s="437"/>
      <c r="HW41" s="437"/>
      <c r="HX41" s="437"/>
      <c r="HY41" s="437"/>
      <c r="HZ41" s="437"/>
      <c r="IA41" s="437"/>
      <c r="IB41" s="437"/>
      <c r="IC41" s="437"/>
      <c r="ID41" s="437"/>
      <c r="IE41" s="437"/>
      <c r="IF41" s="437"/>
      <c r="IG41" s="437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</row>
    <row r="42" customFormat="false" ht="12.75" hidden="false" customHeight="false" outlineLevel="0" collapsed="false">
      <c r="A42" s="449" t="n">
        <f aca="false">A41+1</f>
        <v>39</v>
      </c>
      <c r="B42" s="454"/>
      <c r="C42" s="455" t="str">
        <f aca="false">'Plant Configuration'!C47</f>
        <v>Other</v>
      </c>
      <c r="D42" s="437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456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7"/>
      <c r="AR42" s="437"/>
      <c r="AS42" s="437"/>
      <c r="AT42" s="437"/>
      <c r="AU42" s="437"/>
      <c r="AV42" s="437"/>
      <c r="AW42" s="437"/>
      <c r="AX42" s="437"/>
      <c r="AY42" s="437"/>
      <c r="AZ42" s="437"/>
      <c r="BA42" s="437"/>
      <c r="BB42" s="437"/>
      <c r="BC42" s="437"/>
      <c r="BD42" s="437"/>
      <c r="BE42" s="437"/>
      <c r="BF42" s="437"/>
      <c r="BG42" s="437"/>
      <c r="BH42" s="437"/>
      <c r="BI42" s="437"/>
      <c r="BJ42" s="437"/>
      <c r="BK42" s="437"/>
      <c r="BL42" s="437"/>
      <c r="BM42" s="437"/>
      <c r="BN42" s="437"/>
      <c r="BO42" s="437"/>
      <c r="BP42" s="437"/>
      <c r="BQ42" s="437"/>
      <c r="BR42" s="437"/>
      <c r="BS42" s="437"/>
      <c r="BT42" s="437"/>
      <c r="BU42" s="437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437"/>
      <c r="ER42" s="437"/>
      <c r="ES42" s="437"/>
      <c r="ET42" s="437"/>
      <c r="EU42" s="437"/>
      <c r="EV42" s="437"/>
      <c r="EW42" s="437"/>
      <c r="EX42" s="437"/>
      <c r="EY42" s="437"/>
      <c r="EZ42" s="437"/>
      <c r="FA42" s="437"/>
      <c r="FB42" s="437"/>
      <c r="FC42" s="437"/>
      <c r="FD42" s="437"/>
      <c r="FE42" s="437"/>
      <c r="FF42" s="437"/>
      <c r="FG42" s="437"/>
      <c r="FH42" s="437"/>
      <c r="FI42" s="437"/>
      <c r="FJ42" s="437"/>
      <c r="FK42" s="437"/>
      <c r="FL42" s="437"/>
      <c r="FM42" s="437"/>
      <c r="FN42" s="437"/>
      <c r="FO42" s="437"/>
      <c r="FP42" s="437"/>
      <c r="FQ42" s="437"/>
      <c r="FR42" s="437"/>
      <c r="FS42" s="437"/>
      <c r="FT42" s="437"/>
      <c r="FU42" s="437"/>
      <c r="FV42" s="437"/>
      <c r="FW42" s="437"/>
      <c r="FX42" s="437"/>
      <c r="FY42" s="437"/>
      <c r="FZ42" s="437"/>
      <c r="GA42" s="437"/>
      <c r="GB42" s="437"/>
      <c r="GC42" s="437"/>
      <c r="GD42" s="437"/>
      <c r="GE42" s="437"/>
      <c r="GF42" s="437"/>
      <c r="GG42" s="437"/>
      <c r="GH42" s="437"/>
      <c r="GI42" s="437"/>
      <c r="GJ42" s="437"/>
      <c r="GK42" s="437"/>
      <c r="GL42" s="437"/>
      <c r="GM42" s="437"/>
      <c r="GN42" s="437"/>
      <c r="GO42" s="437"/>
      <c r="GP42" s="437"/>
      <c r="GQ42" s="437"/>
      <c r="GR42" s="437"/>
      <c r="GS42" s="437"/>
      <c r="GT42" s="437"/>
      <c r="GU42" s="437"/>
      <c r="GV42" s="437"/>
      <c r="GW42" s="437"/>
      <c r="GX42" s="437"/>
      <c r="GY42" s="437"/>
      <c r="GZ42" s="437"/>
      <c r="HA42" s="437"/>
      <c r="HB42" s="437"/>
      <c r="HC42" s="437"/>
      <c r="HD42" s="437"/>
      <c r="HE42" s="437"/>
      <c r="HF42" s="437"/>
      <c r="HG42" s="437"/>
      <c r="HH42" s="437"/>
      <c r="HI42" s="437"/>
      <c r="HJ42" s="437"/>
      <c r="HK42" s="437"/>
      <c r="HL42" s="437"/>
      <c r="HM42" s="437"/>
      <c r="HN42" s="437"/>
      <c r="HO42" s="437"/>
      <c r="HP42" s="437"/>
      <c r="HQ42" s="437"/>
      <c r="HR42" s="437"/>
      <c r="HS42" s="437"/>
      <c r="HT42" s="437"/>
      <c r="HU42" s="437"/>
      <c r="HV42" s="437"/>
      <c r="HW42" s="437"/>
      <c r="HX42" s="437"/>
      <c r="HY42" s="437"/>
      <c r="HZ42" s="437"/>
      <c r="IA42" s="437"/>
      <c r="IB42" s="437"/>
      <c r="IC42" s="437"/>
      <c r="ID42" s="437"/>
      <c r="IE42" s="437"/>
      <c r="IF42" s="437"/>
      <c r="IG42" s="437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</row>
    <row r="43" customFormat="false" ht="12.75" hidden="false" customHeight="false" outlineLevel="0" collapsed="false">
      <c r="A43" s="449" t="n">
        <f aca="false">A42+1</f>
        <v>40</v>
      </c>
      <c r="B43" s="454"/>
      <c r="C43" s="455" t="str">
        <f aca="false">'Plant Configuration'!C48</f>
        <v>Other</v>
      </c>
      <c r="D43" s="437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37"/>
      <c r="AW43" s="437"/>
      <c r="AX43" s="437"/>
      <c r="AY43" s="437"/>
      <c r="AZ43" s="437"/>
      <c r="BA43" s="437"/>
      <c r="BB43" s="437"/>
      <c r="BC43" s="437"/>
      <c r="BD43" s="437"/>
      <c r="BE43" s="437"/>
      <c r="BF43" s="437"/>
      <c r="BG43" s="437"/>
      <c r="BH43" s="437"/>
      <c r="BI43" s="437"/>
      <c r="BJ43" s="437"/>
      <c r="BK43" s="437"/>
      <c r="BL43" s="437"/>
      <c r="BM43" s="437"/>
      <c r="BN43" s="437"/>
      <c r="BO43" s="437"/>
      <c r="BP43" s="437"/>
      <c r="BQ43" s="437"/>
      <c r="BR43" s="437"/>
      <c r="BS43" s="437"/>
      <c r="BT43" s="437"/>
      <c r="BU43" s="437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437"/>
      <c r="ER43" s="437"/>
      <c r="ES43" s="437"/>
      <c r="ET43" s="437"/>
      <c r="EU43" s="437"/>
      <c r="EV43" s="437"/>
      <c r="EW43" s="437"/>
      <c r="EX43" s="437"/>
      <c r="EY43" s="437"/>
      <c r="EZ43" s="437"/>
      <c r="FA43" s="437"/>
      <c r="FB43" s="437"/>
      <c r="FC43" s="437"/>
      <c r="FD43" s="437"/>
      <c r="FE43" s="437"/>
      <c r="FF43" s="437"/>
      <c r="FG43" s="437"/>
      <c r="FH43" s="437"/>
      <c r="FI43" s="437"/>
      <c r="FJ43" s="437"/>
      <c r="FK43" s="437"/>
      <c r="FL43" s="437"/>
      <c r="FM43" s="437"/>
      <c r="FN43" s="437"/>
      <c r="FO43" s="437"/>
      <c r="FP43" s="437"/>
      <c r="FQ43" s="437"/>
      <c r="FR43" s="437"/>
      <c r="FS43" s="437"/>
      <c r="FT43" s="437"/>
      <c r="FU43" s="437"/>
      <c r="FV43" s="437"/>
      <c r="FW43" s="437"/>
      <c r="FX43" s="437"/>
      <c r="FY43" s="437"/>
      <c r="FZ43" s="437"/>
      <c r="GA43" s="437"/>
      <c r="GB43" s="437"/>
      <c r="GC43" s="437"/>
      <c r="GD43" s="437"/>
      <c r="GE43" s="437"/>
      <c r="GF43" s="437"/>
      <c r="GG43" s="437"/>
      <c r="GH43" s="437"/>
      <c r="GI43" s="437"/>
      <c r="GJ43" s="437"/>
      <c r="GK43" s="437"/>
      <c r="GL43" s="437"/>
      <c r="GM43" s="437"/>
      <c r="GN43" s="437"/>
      <c r="GO43" s="437"/>
      <c r="GP43" s="437"/>
      <c r="GQ43" s="437"/>
      <c r="GR43" s="437"/>
      <c r="GS43" s="437"/>
      <c r="GT43" s="437"/>
      <c r="GU43" s="437"/>
      <c r="GV43" s="437"/>
      <c r="GW43" s="437"/>
      <c r="GX43" s="437"/>
      <c r="GY43" s="437"/>
      <c r="GZ43" s="437"/>
      <c r="HA43" s="437"/>
      <c r="HB43" s="437"/>
      <c r="HC43" s="437"/>
      <c r="HD43" s="437"/>
      <c r="HE43" s="437"/>
      <c r="HF43" s="437"/>
      <c r="HG43" s="437"/>
      <c r="HH43" s="437"/>
      <c r="HI43" s="437"/>
      <c r="HJ43" s="437"/>
      <c r="HK43" s="437"/>
      <c r="HL43" s="437"/>
      <c r="HM43" s="437"/>
      <c r="HN43" s="437"/>
      <c r="HO43" s="437"/>
      <c r="HP43" s="437"/>
      <c r="HQ43" s="437"/>
      <c r="HR43" s="437"/>
      <c r="HS43" s="437"/>
      <c r="HT43" s="437"/>
      <c r="HU43" s="437"/>
      <c r="HV43" s="437"/>
      <c r="HW43" s="437"/>
      <c r="HX43" s="437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</row>
    <row r="44" customFormat="false" ht="12.75" hidden="false" customHeight="false" outlineLevel="0" collapsed="false">
      <c r="A44" s="449" t="n">
        <f aca="false">A43+1</f>
        <v>41</v>
      </c>
      <c r="B44" s="454"/>
      <c r="C44" s="455" t="str">
        <f aca="false">'Plant Configuration'!C49</f>
        <v>Other</v>
      </c>
      <c r="D44" s="437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  <c r="AM44" s="437"/>
      <c r="AN44" s="437"/>
      <c r="AO44" s="437"/>
      <c r="AP44" s="437"/>
      <c r="AQ44" s="437"/>
      <c r="AR44" s="437"/>
      <c r="AS44" s="437"/>
      <c r="AT44" s="437"/>
      <c r="AU44" s="437"/>
      <c r="AV44" s="437"/>
      <c r="AW44" s="437"/>
      <c r="AX44" s="437"/>
      <c r="AY44" s="437"/>
      <c r="AZ44" s="437"/>
      <c r="BA44" s="437"/>
      <c r="BB44" s="437"/>
      <c r="BC44" s="437"/>
      <c r="BD44" s="437"/>
      <c r="BE44" s="437"/>
      <c r="BF44" s="437"/>
      <c r="BG44" s="437"/>
      <c r="BH44" s="437"/>
      <c r="BI44" s="437"/>
      <c r="BJ44" s="437"/>
      <c r="BK44" s="437"/>
      <c r="BL44" s="437"/>
      <c r="BM44" s="437"/>
      <c r="BN44" s="437"/>
      <c r="BO44" s="437"/>
      <c r="BP44" s="437"/>
      <c r="BQ44" s="437"/>
      <c r="BR44" s="437"/>
      <c r="BS44" s="437"/>
      <c r="BT44" s="437"/>
      <c r="BU44" s="437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437"/>
      <c r="ER44" s="437"/>
      <c r="ES44" s="437"/>
      <c r="ET44" s="437"/>
      <c r="EU44" s="437"/>
      <c r="EV44" s="437"/>
      <c r="EW44" s="437"/>
      <c r="EX44" s="437"/>
      <c r="EY44" s="437"/>
      <c r="EZ44" s="437"/>
      <c r="FA44" s="437"/>
      <c r="FB44" s="437"/>
      <c r="FC44" s="437"/>
      <c r="FD44" s="437"/>
      <c r="FE44" s="437"/>
      <c r="FF44" s="437"/>
      <c r="FG44" s="437"/>
      <c r="FH44" s="437"/>
      <c r="FI44" s="437"/>
      <c r="FJ44" s="437"/>
      <c r="FK44" s="437"/>
      <c r="FL44" s="437"/>
      <c r="FM44" s="437"/>
      <c r="FN44" s="437"/>
      <c r="FO44" s="437"/>
      <c r="FP44" s="437"/>
      <c r="FQ44" s="437"/>
      <c r="FR44" s="437"/>
      <c r="FS44" s="437"/>
      <c r="FT44" s="437"/>
      <c r="FU44" s="437"/>
      <c r="FV44" s="437"/>
      <c r="FW44" s="437"/>
      <c r="FX44" s="437"/>
      <c r="FY44" s="437"/>
      <c r="FZ44" s="437"/>
      <c r="GA44" s="437"/>
      <c r="GB44" s="437"/>
      <c r="GC44" s="437"/>
      <c r="GD44" s="437"/>
      <c r="GE44" s="437"/>
      <c r="GF44" s="437"/>
      <c r="GG44" s="437"/>
      <c r="GH44" s="437"/>
      <c r="GI44" s="437"/>
      <c r="GJ44" s="437"/>
      <c r="GK44" s="437"/>
      <c r="GL44" s="437"/>
      <c r="GM44" s="437"/>
      <c r="GN44" s="437"/>
      <c r="GO44" s="437"/>
      <c r="GP44" s="437"/>
      <c r="GQ44" s="437"/>
      <c r="GR44" s="437"/>
      <c r="GS44" s="437"/>
      <c r="GT44" s="437"/>
      <c r="GU44" s="437"/>
      <c r="GV44" s="437"/>
      <c r="GW44" s="437"/>
      <c r="GX44" s="437"/>
      <c r="GY44" s="437"/>
      <c r="GZ44" s="437"/>
      <c r="HA44" s="437"/>
      <c r="HB44" s="437"/>
      <c r="HC44" s="437"/>
      <c r="HD44" s="437"/>
      <c r="HE44" s="437"/>
      <c r="HF44" s="437"/>
      <c r="HG44" s="437"/>
      <c r="HH44" s="437"/>
      <c r="HI44" s="437"/>
      <c r="HJ44" s="437"/>
      <c r="HK44" s="437"/>
      <c r="HL44" s="437"/>
      <c r="HM44" s="437"/>
      <c r="HN44" s="437"/>
      <c r="HO44" s="437"/>
      <c r="HP44" s="437"/>
      <c r="HQ44" s="437"/>
      <c r="HR44" s="437"/>
      <c r="HS44" s="437"/>
      <c r="HT44" s="437"/>
      <c r="HU44" s="437"/>
      <c r="HV44" s="437"/>
      <c r="HW44" s="437"/>
      <c r="HX44" s="437"/>
      <c r="HY44" s="437"/>
      <c r="HZ44" s="437"/>
      <c r="IA44" s="437"/>
      <c r="IB44" s="437"/>
      <c r="IC44" s="437"/>
      <c r="ID44" s="437"/>
      <c r="IE44" s="437"/>
      <c r="IF44" s="437"/>
      <c r="IG44" s="437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</row>
    <row r="45" customFormat="false" ht="12.75" hidden="false" customHeight="false" outlineLevel="0" collapsed="false">
      <c r="A45" s="449" t="n">
        <f aca="false">A44+1</f>
        <v>42</v>
      </c>
      <c r="C45" s="437"/>
      <c r="D45" s="437"/>
      <c r="E45" s="457"/>
      <c r="F45" s="457"/>
      <c r="G45" s="457"/>
      <c r="H45" s="457"/>
      <c r="I45" s="457"/>
      <c r="J45" s="457"/>
      <c r="K45" s="457"/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37"/>
      <c r="AW45" s="437"/>
      <c r="AX45" s="437"/>
      <c r="AY45" s="437"/>
      <c r="AZ45" s="437"/>
      <c r="BA45" s="437"/>
      <c r="BB45" s="437"/>
      <c r="BC45" s="437"/>
      <c r="BD45" s="437"/>
      <c r="BE45" s="437"/>
      <c r="BF45" s="437"/>
      <c r="BG45" s="437"/>
      <c r="BH45" s="437"/>
      <c r="BI45" s="437"/>
      <c r="BJ45" s="437"/>
      <c r="BK45" s="437"/>
      <c r="BL45" s="437"/>
      <c r="BM45" s="437"/>
      <c r="BN45" s="437"/>
      <c r="BO45" s="437"/>
      <c r="BP45" s="437"/>
      <c r="BQ45" s="437"/>
      <c r="BR45" s="437"/>
      <c r="BS45" s="437"/>
      <c r="BT45" s="437"/>
      <c r="BU45" s="437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437"/>
      <c r="ER45" s="437"/>
      <c r="ES45" s="437"/>
      <c r="ET45" s="437"/>
      <c r="EU45" s="437"/>
      <c r="EV45" s="437"/>
      <c r="EW45" s="437"/>
      <c r="EX45" s="437"/>
      <c r="EY45" s="437"/>
      <c r="EZ45" s="437"/>
      <c r="FA45" s="437"/>
      <c r="FB45" s="437"/>
      <c r="FC45" s="437"/>
      <c r="FD45" s="437"/>
      <c r="FE45" s="437"/>
      <c r="FF45" s="437"/>
      <c r="FG45" s="437"/>
      <c r="FH45" s="437"/>
      <c r="FI45" s="437"/>
      <c r="FJ45" s="437"/>
      <c r="FK45" s="437"/>
      <c r="FL45" s="437"/>
      <c r="FM45" s="437"/>
      <c r="FN45" s="437"/>
      <c r="FO45" s="437"/>
      <c r="FP45" s="437"/>
      <c r="FQ45" s="437"/>
      <c r="FR45" s="437"/>
      <c r="FS45" s="437"/>
      <c r="FT45" s="437"/>
      <c r="FU45" s="437"/>
      <c r="FV45" s="437"/>
      <c r="FW45" s="437"/>
      <c r="FX45" s="437"/>
      <c r="FY45" s="437"/>
      <c r="FZ45" s="437"/>
      <c r="GA45" s="437"/>
      <c r="GB45" s="437"/>
      <c r="GC45" s="437"/>
      <c r="GD45" s="437"/>
      <c r="GE45" s="437"/>
      <c r="GF45" s="437"/>
      <c r="GG45" s="437"/>
      <c r="GH45" s="437"/>
      <c r="GI45" s="437"/>
      <c r="GJ45" s="437"/>
      <c r="GK45" s="437"/>
      <c r="GL45" s="437"/>
      <c r="GM45" s="437"/>
      <c r="GN45" s="437"/>
      <c r="GO45" s="437"/>
      <c r="GP45" s="437"/>
      <c r="GQ45" s="437"/>
      <c r="GR45" s="437"/>
      <c r="GS45" s="437"/>
      <c r="GT45" s="437"/>
      <c r="GU45" s="437"/>
      <c r="GV45" s="437"/>
      <c r="GW45" s="437"/>
      <c r="GX45" s="437"/>
      <c r="GY45" s="437"/>
      <c r="GZ45" s="437"/>
      <c r="HA45" s="437"/>
      <c r="HB45" s="437"/>
      <c r="HC45" s="437"/>
      <c r="HD45" s="437"/>
      <c r="HE45" s="437"/>
      <c r="HF45" s="437"/>
      <c r="HG45" s="437"/>
      <c r="HH45" s="437"/>
      <c r="HI45" s="437"/>
      <c r="HJ45" s="437"/>
      <c r="HK45" s="437"/>
      <c r="HL45" s="437"/>
      <c r="HM45" s="437"/>
      <c r="HN45" s="437"/>
      <c r="HO45" s="437"/>
      <c r="HP45" s="437"/>
      <c r="HQ45" s="437"/>
      <c r="HR45" s="437"/>
      <c r="HS45" s="437"/>
      <c r="HT45" s="437"/>
      <c r="HU45" s="437"/>
      <c r="HV45" s="437"/>
      <c r="HW45" s="437"/>
      <c r="HX45" s="437"/>
      <c r="HY45" s="437"/>
      <c r="HZ45" s="437"/>
      <c r="IA45" s="437"/>
      <c r="IB45" s="437"/>
      <c r="IC45" s="437"/>
      <c r="ID45" s="437"/>
      <c r="IE45" s="437"/>
      <c r="IF45" s="437"/>
      <c r="IG45" s="437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</row>
    <row r="46" customFormat="false" ht="12.75" hidden="false" customHeight="false" outlineLevel="0" collapsed="false">
      <c r="A46" s="449" t="n">
        <f aca="false">A45+1</f>
        <v>43</v>
      </c>
      <c r="C46" s="437"/>
      <c r="D46" s="437"/>
      <c r="E46" s="457"/>
      <c r="F46" s="457"/>
      <c r="G46" s="457"/>
      <c r="H46" s="457"/>
      <c r="I46" s="457"/>
      <c r="J46" s="457"/>
      <c r="K46" s="457"/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37"/>
      <c r="AP46" s="437"/>
      <c r="AQ46" s="437"/>
      <c r="AR46" s="437"/>
      <c r="AS46" s="437"/>
      <c r="AT46" s="437"/>
      <c r="AU46" s="437"/>
      <c r="AV46" s="437"/>
      <c r="AW46" s="437"/>
      <c r="AX46" s="437"/>
      <c r="AY46" s="437"/>
      <c r="AZ46" s="437"/>
      <c r="BA46" s="437"/>
      <c r="BB46" s="437"/>
      <c r="BC46" s="437"/>
      <c r="BD46" s="437"/>
      <c r="BE46" s="437"/>
      <c r="BF46" s="437"/>
      <c r="BG46" s="437"/>
      <c r="BH46" s="437"/>
      <c r="BI46" s="437"/>
      <c r="BJ46" s="437"/>
      <c r="BK46" s="437"/>
      <c r="BL46" s="437"/>
      <c r="BM46" s="437"/>
      <c r="BN46" s="437"/>
      <c r="BO46" s="437"/>
      <c r="BP46" s="437"/>
      <c r="BQ46" s="437"/>
      <c r="BR46" s="437"/>
      <c r="BS46" s="437"/>
      <c r="BT46" s="437"/>
      <c r="BU46" s="437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437"/>
      <c r="ER46" s="437"/>
      <c r="ES46" s="437"/>
      <c r="ET46" s="437"/>
      <c r="EU46" s="437"/>
      <c r="EV46" s="437"/>
      <c r="EW46" s="437"/>
      <c r="EX46" s="437"/>
      <c r="EY46" s="437"/>
      <c r="EZ46" s="437"/>
      <c r="FA46" s="437"/>
      <c r="FB46" s="437"/>
      <c r="FC46" s="437"/>
      <c r="FD46" s="437"/>
      <c r="FE46" s="437"/>
      <c r="FF46" s="437"/>
      <c r="FG46" s="437"/>
      <c r="FH46" s="437"/>
      <c r="FI46" s="437"/>
      <c r="FJ46" s="437"/>
      <c r="FK46" s="437"/>
      <c r="FL46" s="437"/>
      <c r="FM46" s="437"/>
      <c r="FN46" s="437"/>
      <c r="FO46" s="437"/>
      <c r="FP46" s="437"/>
      <c r="FQ46" s="437"/>
      <c r="FR46" s="437"/>
      <c r="FS46" s="437"/>
      <c r="FT46" s="437"/>
      <c r="FU46" s="437"/>
      <c r="FV46" s="437"/>
      <c r="FW46" s="437"/>
      <c r="FX46" s="437"/>
      <c r="FY46" s="437"/>
      <c r="FZ46" s="437"/>
      <c r="GA46" s="437"/>
      <c r="GB46" s="437"/>
      <c r="GC46" s="437"/>
      <c r="GD46" s="437"/>
      <c r="GE46" s="437"/>
      <c r="GF46" s="437"/>
      <c r="GG46" s="437"/>
      <c r="GH46" s="437"/>
      <c r="GI46" s="437"/>
      <c r="GJ46" s="437"/>
      <c r="GK46" s="437"/>
      <c r="GL46" s="437"/>
      <c r="GM46" s="437"/>
      <c r="GN46" s="437"/>
      <c r="GO46" s="437"/>
      <c r="GP46" s="437"/>
      <c r="GQ46" s="437"/>
      <c r="GR46" s="437"/>
      <c r="GS46" s="437"/>
      <c r="GT46" s="437"/>
      <c r="GU46" s="437"/>
      <c r="GV46" s="437"/>
      <c r="GW46" s="437"/>
      <c r="GX46" s="437"/>
      <c r="GY46" s="437"/>
      <c r="GZ46" s="437"/>
      <c r="HA46" s="437"/>
      <c r="HB46" s="437"/>
      <c r="HC46" s="437"/>
      <c r="HD46" s="437"/>
      <c r="HE46" s="437"/>
      <c r="HF46" s="437"/>
      <c r="HG46" s="437"/>
      <c r="HH46" s="437"/>
      <c r="HI46" s="437"/>
      <c r="HJ46" s="437"/>
      <c r="HK46" s="437"/>
      <c r="HL46" s="437"/>
      <c r="HM46" s="437"/>
      <c r="HN46" s="437"/>
      <c r="HO46" s="437"/>
      <c r="HP46" s="437"/>
      <c r="HQ46" s="437"/>
      <c r="HR46" s="437"/>
      <c r="HS46" s="437"/>
      <c r="HT46" s="437"/>
      <c r="HU46" s="437"/>
      <c r="HV46" s="437"/>
      <c r="HW46" s="437"/>
      <c r="HX46" s="437"/>
      <c r="HY46" s="437"/>
      <c r="HZ46" s="437"/>
      <c r="IA46" s="437"/>
      <c r="IB46" s="437"/>
      <c r="IC46" s="437"/>
      <c r="ID46" s="437"/>
      <c r="IE46" s="437"/>
      <c r="IF46" s="437"/>
      <c r="IG46" s="437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</row>
    <row r="47" customFormat="false" ht="18" hidden="false" customHeight="false" outlineLevel="0" collapsed="false">
      <c r="A47" s="449" t="n">
        <f aca="false">A46+1</f>
        <v>44</v>
      </c>
      <c r="B47" s="458" t="s">
        <v>226</v>
      </c>
      <c r="C47" s="437"/>
      <c r="D47" s="437"/>
      <c r="E47" s="457"/>
      <c r="F47" s="457"/>
      <c r="G47" s="457"/>
      <c r="H47" s="457"/>
      <c r="I47" s="457"/>
      <c r="J47" s="457"/>
      <c r="K47" s="457"/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7"/>
      <c r="AY47" s="437"/>
      <c r="AZ47" s="437"/>
      <c r="BA47" s="437"/>
      <c r="BB47" s="437"/>
      <c r="BC47" s="437"/>
      <c r="BD47" s="437"/>
      <c r="BE47" s="437"/>
      <c r="BF47" s="437"/>
      <c r="BG47" s="437"/>
      <c r="BH47" s="437"/>
      <c r="BI47" s="437"/>
      <c r="BJ47" s="437"/>
      <c r="BK47" s="437"/>
      <c r="BL47" s="437"/>
      <c r="BM47" s="437"/>
      <c r="BN47" s="437"/>
      <c r="BO47" s="437"/>
      <c r="BP47" s="437"/>
      <c r="BQ47" s="437"/>
      <c r="BR47" s="437"/>
      <c r="BS47" s="437"/>
      <c r="BT47" s="437"/>
      <c r="BU47" s="437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437"/>
      <c r="ER47" s="437"/>
      <c r="ES47" s="437"/>
      <c r="ET47" s="437"/>
      <c r="EU47" s="437"/>
      <c r="EV47" s="437"/>
      <c r="EW47" s="437"/>
      <c r="EX47" s="437"/>
      <c r="EY47" s="437"/>
      <c r="EZ47" s="437"/>
      <c r="FA47" s="437"/>
      <c r="FB47" s="437"/>
      <c r="FC47" s="437"/>
      <c r="FD47" s="437"/>
      <c r="FE47" s="437"/>
      <c r="FF47" s="437"/>
      <c r="FG47" s="437"/>
      <c r="FH47" s="437"/>
      <c r="FI47" s="437"/>
      <c r="FJ47" s="437"/>
      <c r="FK47" s="437"/>
      <c r="FL47" s="437"/>
      <c r="FM47" s="437"/>
      <c r="FN47" s="437"/>
      <c r="FO47" s="437"/>
      <c r="FP47" s="437"/>
      <c r="FQ47" s="437"/>
      <c r="FR47" s="437"/>
      <c r="FS47" s="437"/>
      <c r="FT47" s="437"/>
      <c r="FU47" s="437"/>
      <c r="FV47" s="437"/>
      <c r="FW47" s="437"/>
      <c r="FX47" s="437"/>
      <c r="FY47" s="437"/>
      <c r="FZ47" s="437"/>
      <c r="GA47" s="437"/>
      <c r="GB47" s="437"/>
      <c r="GC47" s="437"/>
      <c r="GD47" s="437"/>
      <c r="GE47" s="437"/>
      <c r="GF47" s="437"/>
      <c r="GG47" s="437"/>
      <c r="GH47" s="437"/>
      <c r="GI47" s="437"/>
      <c r="GJ47" s="437"/>
      <c r="GK47" s="437"/>
      <c r="GL47" s="437"/>
      <c r="GM47" s="437"/>
      <c r="GN47" s="437"/>
      <c r="GO47" s="437"/>
      <c r="GP47" s="437"/>
      <c r="GQ47" s="437"/>
      <c r="GR47" s="437"/>
      <c r="GS47" s="437"/>
      <c r="GT47" s="437"/>
      <c r="GU47" s="437"/>
      <c r="GV47" s="437"/>
      <c r="GW47" s="437"/>
      <c r="GX47" s="437"/>
      <c r="GY47" s="437"/>
      <c r="GZ47" s="437"/>
      <c r="HA47" s="437"/>
      <c r="HB47" s="437"/>
      <c r="HC47" s="437"/>
      <c r="HD47" s="437"/>
      <c r="HE47" s="437"/>
      <c r="HF47" s="437"/>
      <c r="HG47" s="437"/>
      <c r="HH47" s="437"/>
      <c r="HI47" s="437"/>
      <c r="HJ47" s="437"/>
      <c r="HK47" s="437"/>
      <c r="HL47" s="437"/>
      <c r="HM47" s="437"/>
      <c r="HN47" s="437"/>
      <c r="HO47" s="437"/>
      <c r="HP47" s="437"/>
      <c r="HQ47" s="437"/>
      <c r="HR47" s="437"/>
      <c r="HS47" s="437"/>
      <c r="HT47" s="437"/>
      <c r="HU47" s="437"/>
      <c r="HV47" s="437"/>
      <c r="HW47" s="437"/>
      <c r="HX47" s="437"/>
      <c r="HY47" s="437"/>
      <c r="HZ47" s="437"/>
      <c r="IA47" s="437"/>
      <c r="IB47" s="437"/>
      <c r="IC47" s="437"/>
      <c r="ID47" s="437"/>
      <c r="IE47" s="437"/>
      <c r="IF47" s="437"/>
      <c r="IG47" s="437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</row>
    <row r="48" customFormat="false" ht="12.75" hidden="false" customHeight="false" outlineLevel="0" collapsed="false">
      <c r="A48" s="449" t="n">
        <f aca="false">A47+1</f>
        <v>45</v>
      </c>
      <c r="C48" s="459"/>
      <c r="D48" s="437"/>
      <c r="E48" s="457"/>
      <c r="F48" s="457"/>
      <c r="G48" s="457"/>
      <c r="H48" s="457"/>
      <c r="I48" s="457"/>
      <c r="J48" s="457"/>
      <c r="K48" s="457"/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  <c r="AM48" s="437"/>
      <c r="AN48" s="437"/>
      <c r="AO48" s="437"/>
      <c r="AP48" s="437"/>
      <c r="AQ48" s="437"/>
      <c r="AR48" s="437"/>
      <c r="AS48" s="437"/>
      <c r="AT48" s="437"/>
      <c r="AU48" s="437"/>
      <c r="AV48" s="437"/>
      <c r="AW48" s="437"/>
      <c r="AX48" s="437"/>
      <c r="AY48" s="437"/>
      <c r="AZ48" s="437"/>
      <c r="BA48" s="437"/>
      <c r="BB48" s="437"/>
      <c r="BC48" s="437"/>
      <c r="BD48" s="437"/>
      <c r="BE48" s="437"/>
      <c r="BF48" s="437"/>
      <c r="BG48" s="437"/>
      <c r="BH48" s="437"/>
      <c r="BI48" s="437"/>
      <c r="BJ48" s="437"/>
      <c r="BK48" s="437"/>
      <c r="BL48" s="437"/>
      <c r="BM48" s="437"/>
      <c r="BN48" s="437"/>
      <c r="BO48" s="437"/>
      <c r="BP48" s="437"/>
      <c r="BQ48" s="437"/>
      <c r="BR48" s="437"/>
      <c r="BS48" s="437"/>
      <c r="BT48" s="437"/>
      <c r="BU48" s="437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437"/>
      <c r="ER48" s="437"/>
      <c r="ES48" s="437"/>
      <c r="ET48" s="437"/>
      <c r="EU48" s="437"/>
      <c r="EV48" s="437"/>
      <c r="EW48" s="437"/>
      <c r="EX48" s="437"/>
      <c r="EY48" s="437"/>
      <c r="EZ48" s="437"/>
      <c r="FA48" s="437"/>
      <c r="FB48" s="437"/>
      <c r="FC48" s="437"/>
      <c r="FD48" s="437"/>
      <c r="FE48" s="437"/>
      <c r="FF48" s="437"/>
      <c r="FG48" s="437"/>
      <c r="FH48" s="437"/>
      <c r="FI48" s="437"/>
      <c r="FJ48" s="437"/>
      <c r="FK48" s="437"/>
      <c r="FL48" s="437"/>
      <c r="FM48" s="437"/>
      <c r="FN48" s="437"/>
      <c r="FO48" s="437"/>
      <c r="FP48" s="437"/>
      <c r="FQ48" s="437"/>
      <c r="FR48" s="437"/>
      <c r="FS48" s="437"/>
      <c r="FT48" s="437"/>
      <c r="FU48" s="437"/>
      <c r="FV48" s="437"/>
      <c r="FW48" s="437"/>
      <c r="FX48" s="437"/>
      <c r="FY48" s="437"/>
      <c r="FZ48" s="437"/>
      <c r="GA48" s="437"/>
      <c r="GB48" s="437"/>
      <c r="GC48" s="437"/>
      <c r="GD48" s="437"/>
      <c r="GE48" s="437"/>
      <c r="GF48" s="437"/>
      <c r="GG48" s="437"/>
      <c r="GH48" s="437"/>
      <c r="GI48" s="437"/>
      <c r="GJ48" s="437"/>
      <c r="GK48" s="437"/>
      <c r="GL48" s="437"/>
      <c r="GM48" s="437"/>
      <c r="GN48" s="437"/>
      <c r="GO48" s="437"/>
      <c r="GP48" s="437"/>
      <c r="GQ48" s="437"/>
      <c r="GR48" s="437"/>
      <c r="GS48" s="437"/>
      <c r="GT48" s="437"/>
      <c r="GU48" s="437"/>
      <c r="GV48" s="437"/>
      <c r="GW48" s="437"/>
      <c r="GX48" s="437"/>
      <c r="GY48" s="437"/>
      <c r="GZ48" s="437"/>
      <c r="HA48" s="437"/>
      <c r="HB48" s="437"/>
      <c r="HC48" s="437"/>
      <c r="HD48" s="437"/>
      <c r="HE48" s="437"/>
      <c r="HF48" s="437"/>
      <c r="HG48" s="437"/>
      <c r="HH48" s="437"/>
      <c r="HI48" s="437"/>
      <c r="HJ48" s="437"/>
      <c r="HK48" s="437"/>
      <c r="HL48" s="437"/>
      <c r="HM48" s="437"/>
      <c r="HN48" s="437"/>
      <c r="HO48" s="437"/>
      <c r="HP48" s="437"/>
      <c r="HQ48" s="437"/>
      <c r="HR48" s="437"/>
      <c r="HS48" s="437"/>
      <c r="HT48" s="437"/>
      <c r="HU48" s="437"/>
      <c r="HV48" s="437"/>
      <c r="HW48" s="437"/>
      <c r="HX48" s="437"/>
      <c r="HY48" s="437"/>
      <c r="HZ48" s="437"/>
      <c r="IA48" s="437"/>
      <c r="IB48" s="437"/>
      <c r="IC48" s="437"/>
      <c r="ID48" s="437"/>
      <c r="IE48" s="437"/>
      <c r="IF48" s="437"/>
      <c r="IG48" s="437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</row>
    <row r="49" customFormat="false" ht="12.75" hidden="false" customHeight="false" outlineLevel="0" collapsed="false">
      <c r="A49" s="449" t="n">
        <f aca="false">A48+1</f>
        <v>46</v>
      </c>
      <c r="C49" s="460" t="s">
        <v>930</v>
      </c>
      <c r="D49" s="437"/>
      <c r="E49" s="461" t="n">
        <f aca="false">(SUM(E8:E10)+SUM(E21:E24)+SUM(E34:E40))/14</f>
        <v>57857.1428571429</v>
      </c>
      <c r="F49" s="461" t="n">
        <f aca="false">(SUM(F8:F10)+SUM(F21:F24)+SUM(F34:F40))/14</f>
        <v>57857.1428571429</v>
      </c>
      <c r="G49" s="461" t="n">
        <f aca="false">(SUM(G8:G10)+SUM(G21:G24)+SUM(G34:G40))/14</f>
        <v>57857.1428571429</v>
      </c>
      <c r="H49" s="461" t="n">
        <f aca="false">(SUM(H8:H10)+SUM(H21:H24)+SUM(H34:H40))/14</f>
        <v>57857.1428571429</v>
      </c>
      <c r="I49" s="461" t="n">
        <f aca="false">(SUM(I8:I10)+SUM(I21:I24)+SUM(I34:I40))/14</f>
        <v>57857.1428571429</v>
      </c>
      <c r="J49" s="461" t="n">
        <f aca="false">(SUM(J8:J10)+SUM(J21:J24)+SUM(J34:J40))/14</f>
        <v>57857.1428571429</v>
      </c>
      <c r="K49" s="456"/>
      <c r="L49" s="462"/>
      <c r="M49" s="462"/>
      <c r="N49" s="462"/>
      <c r="O49" s="462"/>
      <c r="P49" s="462"/>
      <c r="Q49" s="462"/>
      <c r="R49" s="462"/>
      <c r="S49" s="462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437"/>
      <c r="ER49" s="437"/>
      <c r="ES49" s="437"/>
      <c r="ET49" s="437"/>
      <c r="EU49" s="437"/>
      <c r="EV49" s="437"/>
      <c r="EW49" s="437"/>
      <c r="EX49" s="437"/>
      <c r="EY49" s="437"/>
      <c r="EZ49" s="437"/>
      <c r="FA49" s="437"/>
      <c r="FB49" s="437"/>
      <c r="FC49" s="437"/>
      <c r="FD49" s="437"/>
      <c r="FE49" s="437"/>
      <c r="FF49" s="437"/>
      <c r="FG49" s="437"/>
      <c r="FH49" s="437"/>
      <c r="FI49" s="437"/>
      <c r="FJ49" s="437"/>
      <c r="FK49" s="437"/>
      <c r="FL49" s="437"/>
      <c r="FM49" s="437"/>
      <c r="FN49" s="437"/>
      <c r="FO49" s="437"/>
      <c r="FP49" s="437"/>
      <c r="FQ49" s="437"/>
      <c r="FR49" s="437"/>
      <c r="FS49" s="437"/>
      <c r="FT49" s="437"/>
      <c r="FU49" s="437"/>
      <c r="FV49" s="437"/>
      <c r="FW49" s="437"/>
      <c r="FX49" s="437"/>
      <c r="FY49" s="437"/>
      <c r="FZ49" s="437"/>
      <c r="GA49" s="437"/>
      <c r="GB49" s="437"/>
      <c r="GC49" s="437"/>
      <c r="GD49" s="437"/>
      <c r="GE49" s="437"/>
      <c r="GF49" s="437"/>
      <c r="GG49" s="437"/>
      <c r="GH49" s="437"/>
      <c r="GI49" s="437"/>
      <c r="GJ49" s="437"/>
      <c r="GK49" s="437"/>
      <c r="GL49" s="437"/>
      <c r="GM49" s="437"/>
      <c r="GN49" s="437"/>
      <c r="GO49" s="437"/>
      <c r="GP49" s="437"/>
      <c r="GQ49" s="437"/>
      <c r="GR49" s="437"/>
      <c r="GS49" s="437"/>
      <c r="GT49" s="437"/>
      <c r="GU49" s="437"/>
      <c r="GV49" s="437"/>
      <c r="GW49" s="437"/>
      <c r="GX49" s="437"/>
      <c r="GY49" s="437"/>
      <c r="GZ49" s="437"/>
      <c r="HA49" s="437"/>
      <c r="HB49" s="437"/>
      <c r="HC49" s="437"/>
      <c r="HD49" s="437"/>
      <c r="HE49" s="437"/>
      <c r="HF49" s="437"/>
      <c r="HG49" s="437"/>
      <c r="HH49" s="437"/>
      <c r="HI49" s="437"/>
      <c r="HJ49" s="437"/>
      <c r="HK49" s="437"/>
      <c r="HL49" s="437"/>
      <c r="HM49" s="437"/>
      <c r="HN49" s="437"/>
      <c r="HO49" s="437"/>
      <c r="HP49" s="437"/>
      <c r="HQ49" s="437"/>
      <c r="HR49" s="437"/>
      <c r="HS49" s="437"/>
      <c r="HT49" s="437"/>
      <c r="HU49" s="437"/>
      <c r="HV49" s="437"/>
      <c r="HW49" s="437"/>
      <c r="HX49" s="437"/>
      <c r="HY49" s="437"/>
      <c r="HZ49" s="437"/>
      <c r="IA49" s="437"/>
      <c r="IB49" s="437"/>
      <c r="IC49" s="437"/>
      <c r="ID49" s="437"/>
      <c r="IE49" s="437"/>
      <c r="IF49" s="437"/>
      <c r="IG49" s="437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</row>
    <row r="50" customFormat="false" ht="16.5" hidden="false" customHeight="true" outlineLevel="0" collapsed="false">
      <c r="A50" s="449" t="n">
        <f aca="false">A88+1</f>
        <v>87</v>
      </c>
      <c r="C50" s="463" t="s">
        <v>931</v>
      </c>
      <c r="D50" s="437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437"/>
      <c r="ER50" s="437"/>
      <c r="ES50" s="437"/>
      <c r="ET50" s="437"/>
      <c r="EU50" s="437"/>
      <c r="EV50" s="437"/>
      <c r="EW50" s="437"/>
      <c r="EX50" s="437"/>
      <c r="EY50" s="437"/>
      <c r="EZ50" s="437"/>
      <c r="FA50" s="437"/>
      <c r="FB50" s="437"/>
      <c r="FC50" s="437"/>
      <c r="FD50" s="437"/>
      <c r="FE50" s="437"/>
      <c r="FF50" s="437"/>
      <c r="FG50" s="437"/>
      <c r="FH50" s="437"/>
      <c r="FI50" s="437"/>
      <c r="FJ50" s="437"/>
      <c r="FK50" s="437"/>
      <c r="FL50" s="437"/>
      <c r="FM50" s="437"/>
      <c r="FN50" s="437"/>
      <c r="FO50" s="437"/>
      <c r="FP50" s="437"/>
      <c r="FQ50" s="437"/>
      <c r="FR50" s="437"/>
      <c r="FS50" s="437"/>
      <c r="FT50" s="437"/>
      <c r="FU50" s="437"/>
      <c r="FV50" s="437"/>
      <c r="FW50" s="437"/>
      <c r="FX50" s="437"/>
      <c r="FY50" s="437"/>
      <c r="FZ50" s="437"/>
      <c r="GA50" s="437"/>
      <c r="GB50" s="437"/>
      <c r="GC50" s="437"/>
      <c r="GD50" s="437"/>
      <c r="GE50" s="437"/>
      <c r="GF50" s="437"/>
      <c r="GG50" s="437"/>
      <c r="GH50" s="437"/>
      <c r="GI50" s="437"/>
      <c r="GJ50" s="437"/>
      <c r="GK50" s="437"/>
      <c r="GL50" s="437"/>
      <c r="GM50" s="437"/>
      <c r="GN50" s="437"/>
      <c r="GO50" s="437"/>
      <c r="GP50" s="437"/>
      <c r="GQ50" s="437"/>
      <c r="GR50" s="437"/>
      <c r="GS50" s="437"/>
      <c r="GT50" s="437"/>
      <c r="GU50" s="437"/>
      <c r="GV50" s="437"/>
      <c r="GW50" s="437"/>
      <c r="GX50" s="437"/>
      <c r="GY50" s="437"/>
      <c r="GZ50" s="437"/>
      <c r="HA50" s="437"/>
      <c r="HB50" s="437"/>
      <c r="HC50" s="437"/>
      <c r="HD50" s="437"/>
      <c r="HE50" s="437"/>
      <c r="HF50" s="437"/>
      <c r="HG50" s="437"/>
      <c r="HH50" s="437"/>
      <c r="HI50" s="437"/>
      <c r="HJ50" s="437"/>
      <c r="HK50" s="437"/>
      <c r="HL50" s="437"/>
      <c r="HM50" s="437"/>
      <c r="HN50" s="437"/>
      <c r="HO50" s="437"/>
      <c r="HP50" s="437"/>
      <c r="HQ50" s="437"/>
      <c r="HR50" s="437"/>
      <c r="HS50" s="437"/>
      <c r="HT50" s="437"/>
      <c r="HU50" s="437"/>
      <c r="HV50" s="437"/>
      <c r="HW50" s="437"/>
      <c r="HX50" s="437"/>
      <c r="HY50" s="437"/>
      <c r="HZ50" s="437"/>
      <c r="IA50" s="437"/>
      <c r="IB50" s="437"/>
      <c r="IC50" s="437"/>
      <c r="ID50" s="437"/>
      <c r="IE50" s="437"/>
      <c r="IF50" s="437"/>
      <c r="IG50" s="437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</row>
    <row r="51" customFormat="false" ht="12.75" hidden="false" customHeight="false" outlineLevel="0" collapsed="false">
      <c r="A51" s="449"/>
      <c r="C51" s="464" t="s">
        <v>932</v>
      </c>
      <c r="D51" s="437"/>
      <c r="E51" s="465" t="n">
        <v>0.1434</v>
      </c>
      <c r="F51" s="465" t="n">
        <v>0.1434</v>
      </c>
      <c r="G51" s="465" t="n">
        <v>0.1434</v>
      </c>
      <c r="H51" s="465" t="n">
        <v>0.1434</v>
      </c>
      <c r="I51" s="465" t="n">
        <v>0.1434</v>
      </c>
      <c r="J51" s="465" t="n">
        <v>0.1434</v>
      </c>
      <c r="K51" s="466"/>
      <c r="L51" s="467"/>
      <c r="M51" s="467"/>
      <c r="N51" s="467"/>
      <c r="O51" s="467"/>
      <c r="P51" s="467"/>
      <c r="Q51" s="467"/>
      <c r="R51" s="467"/>
      <c r="S51" s="467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468"/>
      <c r="AV51" s="468"/>
      <c r="AW51" s="468"/>
      <c r="AX51" s="468"/>
      <c r="AY51" s="468"/>
      <c r="AZ51" s="468"/>
      <c r="BA51" s="468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437"/>
      <c r="ER51" s="437"/>
      <c r="ES51" s="437"/>
      <c r="ET51" s="437"/>
      <c r="EU51" s="437"/>
      <c r="EV51" s="437"/>
      <c r="EW51" s="437"/>
      <c r="EX51" s="437"/>
      <c r="EY51" s="437"/>
      <c r="EZ51" s="437"/>
      <c r="FA51" s="437"/>
      <c r="FB51" s="437"/>
      <c r="FC51" s="437"/>
      <c r="FD51" s="437"/>
      <c r="FE51" s="437"/>
      <c r="FF51" s="437"/>
      <c r="FG51" s="437"/>
      <c r="FH51" s="437"/>
      <c r="FI51" s="437"/>
      <c r="FJ51" s="437"/>
      <c r="FK51" s="437"/>
      <c r="FL51" s="437"/>
      <c r="FM51" s="437"/>
      <c r="FN51" s="437"/>
      <c r="FO51" s="437"/>
      <c r="FP51" s="437"/>
      <c r="FQ51" s="437"/>
      <c r="FR51" s="437"/>
      <c r="FS51" s="437"/>
      <c r="FT51" s="437"/>
      <c r="FU51" s="437"/>
      <c r="FV51" s="437"/>
      <c r="FW51" s="437"/>
      <c r="FX51" s="437"/>
      <c r="FY51" s="437"/>
      <c r="FZ51" s="437"/>
      <c r="GA51" s="437"/>
      <c r="GB51" s="437"/>
      <c r="GC51" s="437"/>
      <c r="GD51" s="437"/>
      <c r="GE51" s="437"/>
      <c r="GF51" s="437"/>
      <c r="GG51" s="437"/>
      <c r="GH51" s="437"/>
      <c r="GI51" s="437"/>
      <c r="GJ51" s="437"/>
      <c r="GK51" s="437"/>
      <c r="GL51" s="437"/>
      <c r="GM51" s="437"/>
      <c r="GN51" s="437"/>
      <c r="GO51" s="437"/>
      <c r="GP51" s="437"/>
      <c r="GQ51" s="437"/>
      <c r="GR51" s="437"/>
      <c r="GS51" s="437"/>
      <c r="GT51" s="437"/>
      <c r="GU51" s="437"/>
      <c r="GV51" s="437"/>
      <c r="GW51" s="437"/>
      <c r="GX51" s="437"/>
      <c r="GY51" s="437"/>
      <c r="GZ51" s="437"/>
      <c r="HA51" s="437"/>
      <c r="HB51" s="437"/>
      <c r="HC51" s="437"/>
      <c r="HD51" s="437"/>
      <c r="HE51" s="437"/>
      <c r="HF51" s="437"/>
      <c r="HG51" s="437"/>
      <c r="HH51" s="437"/>
      <c r="HI51" s="437"/>
      <c r="HJ51" s="437"/>
      <c r="HK51" s="437"/>
      <c r="HL51" s="437"/>
      <c r="HM51" s="437"/>
      <c r="HN51" s="437"/>
      <c r="HO51" s="437"/>
      <c r="HP51" s="437"/>
      <c r="HQ51" s="437"/>
      <c r="HR51" s="437"/>
      <c r="HS51" s="437"/>
      <c r="HT51" s="437"/>
      <c r="HU51" s="437"/>
      <c r="HV51" s="437"/>
      <c r="HW51" s="437"/>
      <c r="HX51" s="437"/>
      <c r="HY51" s="437"/>
      <c r="HZ51" s="437"/>
      <c r="IA51" s="437"/>
      <c r="IB51" s="437"/>
      <c r="IC51" s="437"/>
      <c r="ID51" s="437"/>
      <c r="IE51" s="437"/>
      <c r="IF51" s="437"/>
      <c r="IG51" s="437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</row>
    <row r="52" customFormat="false" ht="12.75" hidden="false" customHeight="false" outlineLevel="0" collapsed="false">
      <c r="A52" s="449"/>
      <c r="C52" s="464" t="s">
        <v>933</v>
      </c>
      <c r="D52" s="437"/>
      <c r="E52" s="465" t="n">
        <v>0.0778</v>
      </c>
      <c r="F52" s="465" t="n">
        <v>0.0778</v>
      </c>
      <c r="G52" s="465" t="n">
        <v>0.0778</v>
      </c>
      <c r="H52" s="465" t="n">
        <v>0.0778</v>
      </c>
      <c r="I52" s="465" t="n">
        <v>0.0778</v>
      </c>
      <c r="J52" s="465" t="n">
        <v>0.0778</v>
      </c>
      <c r="K52" s="466"/>
      <c r="L52" s="467"/>
      <c r="M52" s="467"/>
      <c r="N52" s="467"/>
      <c r="O52" s="467"/>
      <c r="P52" s="467"/>
      <c r="Q52" s="467"/>
      <c r="R52" s="467"/>
      <c r="S52" s="467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  <c r="AM52" s="468"/>
      <c r="AN52" s="468"/>
      <c r="AO52" s="468"/>
      <c r="AP52" s="468"/>
      <c r="AQ52" s="468"/>
      <c r="AR52" s="468"/>
      <c r="AS52" s="468"/>
      <c r="AT52" s="468"/>
      <c r="AU52" s="468"/>
      <c r="AV52" s="468"/>
      <c r="AW52" s="468"/>
      <c r="AX52" s="468"/>
      <c r="AY52" s="468"/>
      <c r="AZ52" s="468"/>
      <c r="BA52" s="468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437"/>
      <c r="ER52" s="437"/>
      <c r="ES52" s="437"/>
      <c r="ET52" s="437"/>
      <c r="EU52" s="437"/>
      <c r="EV52" s="437"/>
      <c r="EW52" s="437"/>
      <c r="EX52" s="437"/>
      <c r="EY52" s="437"/>
      <c r="EZ52" s="437"/>
      <c r="FA52" s="437"/>
      <c r="FB52" s="437"/>
      <c r="FC52" s="437"/>
      <c r="FD52" s="437"/>
      <c r="FE52" s="437"/>
      <c r="FF52" s="437"/>
      <c r="FG52" s="437"/>
      <c r="FH52" s="437"/>
      <c r="FI52" s="437"/>
      <c r="FJ52" s="437"/>
      <c r="FK52" s="437"/>
      <c r="FL52" s="437"/>
      <c r="FM52" s="437"/>
      <c r="FN52" s="437"/>
      <c r="FO52" s="437"/>
      <c r="FP52" s="437"/>
      <c r="FQ52" s="437"/>
      <c r="FR52" s="437"/>
      <c r="FS52" s="437"/>
      <c r="FT52" s="437"/>
      <c r="FU52" s="437"/>
      <c r="FV52" s="437"/>
      <c r="FW52" s="437"/>
      <c r="FX52" s="437"/>
      <c r="FY52" s="437"/>
      <c r="FZ52" s="437"/>
      <c r="GA52" s="437"/>
      <c r="GB52" s="437"/>
      <c r="GC52" s="437"/>
      <c r="GD52" s="437"/>
      <c r="GE52" s="437"/>
      <c r="GF52" s="437"/>
      <c r="GG52" s="437"/>
      <c r="GH52" s="437"/>
      <c r="GI52" s="437"/>
      <c r="GJ52" s="437"/>
      <c r="GK52" s="437"/>
      <c r="GL52" s="437"/>
      <c r="GM52" s="437"/>
      <c r="GN52" s="437"/>
      <c r="GO52" s="437"/>
      <c r="GP52" s="437"/>
      <c r="GQ52" s="437"/>
      <c r="GR52" s="437"/>
      <c r="GS52" s="437"/>
      <c r="GT52" s="437"/>
      <c r="GU52" s="437"/>
      <c r="GV52" s="437"/>
      <c r="GW52" s="437"/>
      <c r="GX52" s="437"/>
      <c r="GY52" s="437"/>
      <c r="GZ52" s="437"/>
      <c r="HA52" s="437"/>
      <c r="HB52" s="437"/>
      <c r="HC52" s="437"/>
      <c r="HD52" s="437"/>
      <c r="HE52" s="437"/>
      <c r="HF52" s="437"/>
      <c r="HG52" s="437"/>
      <c r="HH52" s="437"/>
      <c r="HI52" s="437"/>
      <c r="HJ52" s="437"/>
      <c r="HK52" s="437"/>
      <c r="HL52" s="437"/>
      <c r="HM52" s="437"/>
      <c r="HN52" s="437"/>
      <c r="HO52" s="437"/>
      <c r="HP52" s="437"/>
      <c r="HQ52" s="437"/>
      <c r="HR52" s="437"/>
      <c r="HS52" s="437"/>
      <c r="HT52" s="437"/>
      <c r="HU52" s="437"/>
      <c r="HV52" s="437"/>
      <c r="HW52" s="437"/>
      <c r="HX52" s="437"/>
      <c r="HY52" s="437"/>
      <c r="HZ52" s="437"/>
      <c r="IA52" s="437"/>
      <c r="IB52" s="437"/>
      <c r="IC52" s="437"/>
      <c r="ID52" s="437"/>
      <c r="IE52" s="437"/>
      <c r="IF52" s="437"/>
      <c r="IG52" s="437"/>
      <c r="IH52" s="437"/>
      <c r="II52" s="437"/>
      <c r="IJ52" s="437"/>
      <c r="IK52" s="437"/>
      <c r="IL52" s="437"/>
      <c r="IM52" s="437"/>
      <c r="IN52" s="437"/>
      <c r="IO52" s="437"/>
      <c r="IP52" s="437"/>
      <c r="IQ52" s="437"/>
      <c r="IR52" s="437"/>
      <c r="IS52" s="437"/>
      <c r="IT52" s="437"/>
      <c r="IU52" s="437"/>
      <c r="IV52" s="437"/>
      <c r="IW52" s="437"/>
    </row>
    <row r="53" customFormat="false" ht="12.75" hidden="false" customHeight="false" outlineLevel="0" collapsed="false">
      <c r="A53" s="449"/>
      <c r="C53" s="464" t="s">
        <v>934</v>
      </c>
      <c r="D53" s="437"/>
      <c r="E53" s="465" t="n">
        <v>0.25</v>
      </c>
      <c r="F53" s="465" t="n">
        <v>0.25</v>
      </c>
      <c r="G53" s="465" t="n">
        <v>0.25</v>
      </c>
      <c r="H53" s="465" t="n">
        <v>0.25</v>
      </c>
      <c r="I53" s="465" t="n">
        <v>0.25</v>
      </c>
      <c r="J53" s="465" t="n">
        <v>0.25</v>
      </c>
      <c r="K53" s="466"/>
      <c r="L53" s="467"/>
      <c r="M53" s="467"/>
      <c r="N53" s="467"/>
      <c r="O53" s="467"/>
      <c r="P53" s="467"/>
      <c r="Q53" s="467"/>
      <c r="R53" s="467"/>
      <c r="S53" s="467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437"/>
      <c r="ER53" s="437"/>
      <c r="ES53" s="437"/>
      <c r="ET53" s="437"/>
      <c r="EU53" s="437"/>
      <c r="EV53" s="437"/>
      <c r="EW53" s="437"/>
      <c r="EX53" s="437"/>
      <c r="EY53" s="437"/>
      <c r="EZ53" s="437"/>
      <c r="FA53" s="437"/>
      <c r="FB53" s="437"/>
      <c r="FC53" s="437"/>
      <c r="FD53" s="437"/>
      <c r="FE53" s="437"/>
      <c r="FF53" s="437"/>
      <c r="FG53" s="437"/>
      <c r="FH53" s="437"/>
      <c r="FI53" s="437"/>
      <c r="FJ53" s="437"/>
      <c r="FK53" s="437"/>
      <c r="FL53" s="437"/>
      <c r="FM53" s="437"/>
      <c r="FN53" s="437"/>
      <c r="FO53" s="437"/>
      <c r="FP53" s="437"/>
      <c r="FQ53" s="437"/>
      <c r="FR53" s="437"/>
      <c r="FS53" s="437"/>
      <c r="FT53" s="437"/>
      <c r="FU53" s="437"/>
      <c r="FV53" s="437"/>
      <c r="FW53" s="437"/>
      <c r="FX53" s="437"/>
      <c r="FY53" s="437"/>
      <c r="FZ53" s="437"/>
      <c r="GA53" s="437"/>
      <c r="GB53" s="437"/>
      <c r="GC53" s="437"/>
      <c r="GD53" s="437"/>
      <c r="GE53" s="437"/>
      <c r="GF53" s="437"/>
      <c r="GG53" s="437"/>
      <c r="GH53" s="437"/>
      <c r="GI53" s="437"/>
      <c r="GJ53" s="437"/>
      <c r="GK53" s="437"/>
      <c r="GL53" s="437"/>
      <c r="GM53" s="437"/>
      <c r="GN53" s="437"/>
      <c r="GO53" s="437"/>
      <c r="GP53" s="437"/>
      <c r="GQ53" s="437"/>
      <c r="GR53" s="437"/>
      <c r="GS53" s="437"/>
      <c r="GT53" s="437"/>
      <c r="GU53" s="437"/>
      <c r="GV53" s="437"/>
      <c r="GW53" s="437"/>
      <c r="GX53" s="437"/>
      <c r="GY53" s="437"/>
      <c r="GZ53" s="437"/>
      <c r="HA53" s="437"/>
      <c r="HB53" s="437"/>
      <c r="HC53" s="437"/>
      <c r="HD53" s="437"/>
      <c r="HE53" s="437"/>
      <c r="HF53" s="437"/>
      <c r="HG53" s="437"/>
      <c r="HH53" s="437"/>
      <c r="HI53" s="437"/>
      <c r="HJ53" s="437"/>
      <c r="HK53" s="437"/>
      <c r="HL53" s="437"/>
      <c r="HM53" s="437"/>
      <c r="HN53" s="437"/>
      <c r="HO53" s="437"/>
      <c r="HP53" s="437"/>
      <c r="HQ53" s="437"/>
      <c r="HR53" s="437"/>
      <c r="HS53" s="437"/>
      <c r="HT53" s="437"/>
      <c r="HU53" s="437"/>
      <c r="HV53" s="437"/>
      <c r="HW53" s="437"/>
      <c r="HX53" s="437"/>
      <c r="HY53" s="437"/>
      <c r="HZ53" s="437"/>
      <c r="IA53" s="437"/>
      <c r="IB53" s="437"/>
      <c r="IC53" s="437"/>
      <c r="ID53" s="437"/>
      <c r="IE53" s="437"/>
      <c r="IF53" s="437"/>
      <c r="IG53" s="437"/>
      <c r="IH53" s="437"/>
      <c r="II53" s="437"/>
      <c r="IJ53" s="437"/>
      <c r="IK53" s="437"/>
      <c r="IL53" s="437"/>
      <c r="IM53" s="437"/>
      <c r="IN53" s="437"/>
      <c r="IO53" s="437"/>
      <c r="IP53" s="437"/>
      <c r="IQ53" s="437"/>
      <c r="IR53" s="437"/>
      <c r="IS53" s="437"/>
      <c r="IT53" s="437"/>
      <c r="IU53" s="437"/>
      <c r="IV53" s="437"/>
      <c r="IW53" s="437"/>
    </row>
    <row r="54" customFormat="false" ht="12.75" hidden="false" customHeight="false" outlineLevel="0" collapsed="false">
      <c r="A54" s="449"/>
      <c r="C54" s="464" t="s">
        <v>935</v>
      </c>
      <c r="D54" s="437"/>
      <c r="E54" s="465" t="n">
        <f aca="false">440*12/E49</f>
        <v>0.0912592592592593</v>
      </c>
      <c r="F54" s="465" t="n">
        <f aca="false">440*12/F49</f>
        <v>0.0912592592592593</v>
      </c>
      <c r="G54" s="465" t="n">
        <f aca="false">440*12/G49</f>
        <v>0.0912592592592593</v>
      </c>
      <c r="H54" s="465" t="n">
        <f aca="false">440*12/H49</f>
        <v>0.0912592592592593</v>
      </c>
      <c r="I54" s="465" t="n">
        <f aca="false">440*12/I49</f>
        <v>0.0912592592592593</v>
      </c>
      <c r="J54" s="465" t="n">
        <f aca="false">440*12/J49</f>
        <v>0.0912592592592593</v>
      </c>
      <c r="K54" s="466"/>
      <c r="L54" s="467"/>
      <c r="M54" s="467"/>
      <c r="N54" s="467"/>
      <c r="O54" s="467"/>
      <c r="P54" s="467"/>
      <c r="Q54" s="467"/>
      <c r="R54" s="467"/>
      <c r="S54" s="467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8"/>
      <c r="AX54" s="468"/>
      <c r="AY54" s="468"/>
      <c r="AZ54" s="468"/>
      <c r="BA54" s="468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437"/>
      <c r="ER54" s="437"/>
      <c r="ES54" s="437"/>
      <c r="ET54" s="437"/>
      <c r="EU54" s="437"/>
      <c r="EV54" s="437"/>
      <c r="EW54" s="437"/>
      <c r="EX54" s="437"/>
      <c r="EY54" s="437"/>
      <c r="EZ54" s="437"/>
      <c r="FA54" s="437"/>
      <c r="FB54" s="437"/>
      <c r="FC54" s="437"/>
      <c r="FD54" s="437"/>
      <c r="FE54" s="437"/>
      <c r="FF54" s="437"/>
      <c r="FG54" s="437"/>
      <c r="FH54" s="437"/>
      <c r="FI54" s="437"/>
      <c r="FJ54" s="437"/>
      <c r="FK54" s="437"/>
      <c r="FL54" s="437"/>
      <c r="FM54" s="437"/>
      <c r="FN54" s="437"/>
      <c r="FO54" s="437"/>
      <c r="FP54" s="437"/>
      <c r="FQ54" s="437"/>
      <c r="FR54" s="437"/>
      <c r="FS54" s="437"/>
      <c r="FT54" s="437"/>
      <c r="FU54" s="437"/>
      <c r="FV54" s="437"/>
      <c r="FW54" s="437"/>
      <c r="FX54" s="437"/>
      <c r="FY54" s="437"/>
      <c r="FZ54" s="437"/>
      <c r="GA54" s="437"/>
      <c r="GB54" s="437"/>
      <c r="GC54" s="437"/>
      <c r="GD54" s="437"/>
      <c r="GE54" s="437"/>
      <c r="GF54" s="437"/>
      <c r="GG54" s="437"/>
      <c r="GH54" s="437"/>
      <c r="GI54" s="437"/>
      <c r="GJ54" s="437"/>
      <c r="GK54" s="437"/>
      <c r="GL54" s="437"/>
      <c r="GM54" s="437"/>
      <c r="GN54" s="437"/>
      <c r="GO54" s="437"/>
      <c r="GP54" s="437"/>
      <c r="GQ54" s="437"/>
      <c r="GR54" s="437"/>
      <c r="GS54" s="437"/>
      <c r="GT54" s="437"/>
      <c r="GU54" s="437"/>
      <c r="GV54" s="437"/>
      <c r="GW54" s="437"/>
      <c r="GX54" s="437"/>
      <c r="GY54" s="437"/>
      <c r="GZ54" s="437"/>
      <c r="HA54" s="437"/>
      <c r="HB54" s="437"/>
      <c r="HC54" s="437"/>
      <c r="HD54" s="437"/>
      <c r="HE54" s="437"/>
      <c r="HF54" s="437"/>
      <c r="HG54" s="437"/>
      <c r="HH54" s="437"/>
      <c r="HI54" s="437"/>
      <c r="HJ54" s="437"/>
      <c r="HK54" s="437"/>
      <c r="HL54" s="437"/>
      <c r="HM54" s="437"/>
      <c r="HN54" s="437"/>
      <c r="HO54" s="437"/>
      <c r="HP54" s="437"/>
      <c r="HQ54" s="437"/>
      <c r="HR54" s="437"/>
      <c r="HS54" s="437"/>
      <c r="HT54" s="437"/>
      <c r="HU54" s="437"/>
      <c r="HV54" s="437"/>
      <c r="HW54" s="437"/>
      <c r="HX54" s="437"/>
      <c r="HY54" s="437"/>
      <c r="HZ54" s="437"/>
      <c r="IA54" s="437"/>
      <c r="IB54" s="437"/>
      <c r="IC54" s="437"/>
      <c r="ID54" s="437"/>
      <c r="IE54" s="437"/>
      <c r="IF54" s="437"/>
      <c r="IG54" s="437"/>
      <c r="IH54" s="437"/>
      <c r="II54" s="437"/>
      <c r="IJ54" s="437"/>
      <c r="IK54" s="437"/>
      <c r="IL54" s="437"/>
      <c r="IM54" s="437"/>
      <c r="IN54" s="437"/>
      <c r="IO54" s="437"/>
      <c r="IP54" s="437"/>
      <c r="IQ54" s="437"/>
      <c r="IR54" s="437"/>
      <c r="IS54" s="437"/>
      <c r="IT54" s="437"/>
      <c r="IU54" s="437"/>
      <c r="IV54" s="437"/>
      <c r="IW54" s="437"/>
    </row>
    <row r="55" customFormat="false" ht="12.75" hidden="false" customHeight="false" outlineLevel="0" collapsed="false">
      <c r="A55" s="449"/>
      <c r="C55" s="464" t="s">
        <v>936</v>
      </c>
      <c r="D55" s="437"/>
      <c r="E55" s="465" t="n">
        <v>0.01</v>
      </c>
      <c r="F55" s="465" t="n">
        <v>0.01</v>
      </c>
      <c r="G55" s="465" t="n">
        <v>0.01</v>
      </c>
      <c r="H55" s="465" t="n">
        <v>0.01</v>
      </c>
      <c r="I55" s="465" t="n">
        <v>0.01</v>
      </c>
      <c r="J55" s="465" t="n">
        <v>0.01</v>
      </c>
      <c r="K55" s="466"/>
      <c r="L55" s="467"/>
      <c r="M55" s="467"/>
      <c r="N55" s="467"/>
      <c r="O55" s="467"/>
      <c r="P55" s="467"/>
      <c r="Q55" s="467"/>
      <c r="R55" s="467"/>
      <c r="S55" s="467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437"/>
      <c r="ER55" s="437"/>
      <c r="ES55" s="437"/>
      <c r="ET55" s="437"/>
      <c r="EU55" s="437"/>
      <c r="EV55" s="437"/>
      <c r="EW55" s="437"/>
      <c r="EX55" s="437"/>
      <c r="EY55" s="437"/>
      <c r="EZ55" s="437"/>
      <c r="FA55" s="437"/>
      <c r="FB55" s="437"/>
      <c r="FC55" s="437"/>
      <c r="FD55" s="437"/>
      <c r="FE55" s="437"/>
      <c r="FF55" s="437"/>
      <c r="FG55" s="437"/>
      <c r="FH55" s="437"/>
      <c r="FI55" s="437"/>
      <c r="FJ55" s="437"/>
      <c r="FK55" s="437"/>
      <c r="FL55" s="437"/>
      <c r="FM55" s="437"/>
      <c r="FN55" s="437"/>
      <c r="FO55" s="437"/>
      <c r="FP55" s="437"/>
      <c r="FQ55" s="437"/>
      <c r="FR55" s="437"/>
      <c r="FS55" s="437"/>
      <c r="FT55" s="437"/>
      <c r="FU55" s="437"/>
      <c r="FV55" s="437"/>
      <c r="FW55" s="437"/>
      <c r="FX55" s="437"/>
      <c r="FY55" s="437"/>
      <c r="FZ55" s="437"/>
      <c r="GA55" s="437"/>
      <c r="GB55" s="437"/>
      <c r="GC55" s="437"/>
      <c r="GD55" s="437"/>
      <c r="GE55" s="437"/>
      <c r="GF55" s="437"/>
      <c r="GG55" s="437"/>
      <c r="GH55" s="437"/>
      <c r="GI55" s="437"/>
      <c r="GJ55" s="437"/>
      <c r="GK55" s="437"/>
      <c r="GL55" s="437"/>
      <c r="GM55" s="437"/>
      <c r="GN55" s="437"/>
      <c r="GO55" s="437"/>
      <c r="GP55" s="437"/>
      <c r="GQ55" s="437"/>
      <c r="GR55" s="437"/>
      <c r="GS55" s="437"/>
      <c r="GT55" s="437"/>
      <c r="GU55" s="437"/>
      <c r="GV55" s="437"/>
      <c r="GW55" s="437"/>
      <c r="GX55" s="437"/>
      <c r="GY55" s="437"/>
      <c r="GZ55" s="437"/>
      <c r="HA55" s="437"/>
      <c r="HB55" s="437"/>
      <c r="HC55" s="437"/>
      <c r="HD55" s="437"/>
      <c r="HE55" s="437"/>
      <c r="HF55" s="437"/>
      <c r="HG55" s="437"/>
      <c r="HH55" s="437"/>
      <c r="HI55" s="437"/>
      <c r="HJ55" s="437"/>
      <c r="HK55" s="437"/>
      <c r="HL55" s="437"/>
      <c r="HM55" s="437"/>
      <c r="HN55" s="437"/>
      <c r="HO55" s="437"/>
      <c r="HP55" s="437"/>
      <c r="HQ55" s="437"/>
      <c r="HR55" s="437"/>
      <c r="HS55" s="437"/>
      <c r="HT55" s="437"/>
      <c r="HU55" s="437"/>
      <c r="HV55" s="437"/>
      <c r="HW55" s="437"/>
      <c r="HX55" s="437"/>
      <c r="HY55" s="437"/>
      <c r="HZ55" s="437"/>
      <c r="IA55" s="437"/>
      <c r="IB55" s="437"/>
      <c r="IC55" s="437"/>
      <c r="ID55" s="437"/>
      <c r="IE55" s="437"/>
      <c r="IF55" s="437"/>
      <c r="IG55" s="437"/>
      <c r="IH55" s="437"/>
      <c r="II55" s="437"/>
      <c r="IJ55" s="437"/>
      <c r="IK55" s="437"/>
      <c r="IL55" s="437"/>
      <c r="IM55" s="437"/>
      <c r="IN55" s="437"/>
      <c r="IO55" s="437"/>
      <c r="IP55" s="437"/>
      <c r="IQ55" s="437"/>
      <c r="IR55" s="437"/>
      <c r="IS55" s="437"/>
      <c r="IT55" s="437"/>
      <c r="IU55" s="437"/>
      <c r="IV55" s="437"/>
      <c r="IW55" s="437"/>
    </row>
    <row r="56" customFormat="false" ht="12.75" hidden="false" customHeight="false" outlineLevel="0" collapsed="false">
      <c r="A56" s="449"/>
      <c r="C56" s="464" t="s">
        <v>937</v>
      </c>
      <c r="D56" s="437"/>
      <c r="E56" s="465" t="n">
        <v>0.05</v>
      </c>
      <c r="F56" s="465" t="n">
        <v>0.05</v>
      </c>
      <c r="G56" s="465" t="n">
        <v>0.05</v>
      </c>
      <c r="H56" s="465" t="n">
        <v>0.05</v>
      </c>
      <c r="I56" s="465" t="n">
        <v>0.05</v>
      </c>
      <c r="J56" s="465" t="n">
        <v>0.05</v>
      </c>
      <c r="K56" s="466"/>
      <c r="L56" s="467"/>
      <c r="M56" s="467"/>
      <c r="N56" s="467"/>
      <c r="O56" s="467"/>
      <c r="P56" s="467"/>
      <c r="Q56" s="467"/>
      <c r="R56" s="467"/>
      <c r="S56" s="467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  <c r="AM56" s="468"/>
      <c r="AN56" s="468"/>
      <c r="AO56" s="468"/>
      <c r="AP56" s="468"/>
      <c r="AQ56" s="468"/>
      <c r="AR56" s="468"/>
      <c r="AS56" s="468"/>
      <c r="AT56" s="468"/>
      <c r="AU56" s="468"/>
      <c r="AV56" s="468"/>
      <c r="AW56" s="468"/>
      <c r="AX56" s="468"/>
      <c r="AY56" s="468"/>
      <c r="AZ56" s="468"/>
      <c r="BA56" s="468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437"/>
      <c r="ER56" s="437"/>
      <c r="ES56" s="437"/>
      <c r="ET56" s="437"/>
      <c r="EU56" s="437"/>
      <c r="EV56" s="437"/>
      <c r="EW56" s="437"/>
      <c r="EX56" s="437"/>
      <c r="EY56" s="437"/>
      <c r="EZ56" s="437"/>
      <c r="FA56" s="437"/>
      <c r="FB56" s="437"/>
      <c r="FC56" s="437"/>
      <c r="FD56" s="437"/>
      <c r="FE56" s="437"/>
      <c r="FF56" s="437"/>
      <c r="FG56" s="437"/>
      <c r="FH56" s="437"/>
      <c r="FI56" s="437"/>
      <c r="FJ56" s="437"/>
      <c r="FK56" s="437"/>
      <c r="FL56" s="437"/>
      <c r="FM56" s="437"/>
      <c r="FN56" s="437"/>
      <c r="FO56" s="437"/>
      <c r="FP56" s="437"/>
      <c r="FQ56" s="437"/>
      <c r="FR56" s="437"/>
      <c r="FS56" s="437"/>
      <c r="FT56" s="437"/>
      <c r="FU56" s="437"/>
      <c r="FV56" s="437"/>
      <c r="FW56" s="437"/>
      <c r="FX56" s="437"/>
      <c r="FY56" s="437"/>
      <c r="FZ56" s="437"/>
      <c r="GA56" s="437"/>
      <c r="GB56" s="437"/>
      <c r="GC56" s="437"/>
      <c r="GD56" s="437"/>
      <c r="GE56" s="437"/>
      <c r="GF56" s="437"/>
      <c r="GG56" s="437"/>
      <c r="GH56" s="437"/>
      <c r="GI56" s="437"/>
      <c r="GJ56" s="437"/>
      <c r="GK56" s="437"/>
      <c r="GL56" s="437"/>
      <c r="GM56" s="437"/>
      <c r="GN56" s="437"/>
      <c r="GO56" s="437"/>
      <c r="GP56" s="437"/>
      <c r="GQ56" s="437"/>
      <c r="GR56" s="437"/>
      <c r="GS56" s="437"/>
      <c r="GT56" s="437"/>
      <c r="GU56" s="437"/>
      <c r="GV56" s="437"/>
      <c r="GW56" s="437"/>
      <c r="GX56" s="437"/>
      <c r="GY56" s="437"/>
      <c r="GZ56" s="437"/>
      <c r="HA56" s="437"/>
      <c r="HB56" s="437"/>
      <c r="HC56" s="437"/>
      <c r="HD56" s="437"/>
      <c r="HE56" s="437"/>
      <c r="HF56" s="437"/>
      <c r="HG56" s="437"/>
      <c r="HH56" s="437"/>
      <c r="HI56" s="437"/>
      <c r="HJ56" s="437"/>
      <c r="HK56" s="437"/>
      <c r="HL56" s="437"/>
      <c r="HM56" s="437"/>
      <c r="HN56" s="437"/>
      <c r="HO56" s="437"/>
      <c r="HP56" s="437"/>
      <c r="HQ56" s="437"/>
      <c r="HR56" s="437"/>
      <c r="HS56" s="437"/>
      <c r="HT56" s="437"/>
      <c r="HU56" s="437"/>
      <c r="HV56" s="437"/>
      <c r="HW56" s="437"/>
      <c r="HX56" s="437"/>
      <c r="HY56" s="437"/>
      <c r="HZ56" s="437"/>
      <c r="IA56" s="437"/>
      <c r="IB56" s="437"/>
      <c r="IC56" s="437"/>
      <c r="ID56" s="437"/>
      <c r="IE56" s="437"/>
      <c r="IF56" s="437"/>
      <c r="IG56" s="437"/>
      <c r="IH56" s="437"/>
      <c r="II56" s="437"/>
      <c r="IJ56" s="437"/>
      <c r="IK56" s="437"/>
      <c r="IL56" s="437"/>
      <c r="IM56" s="437"/>
      <c r="IN56" s="437"/>
      <c r="IO56" s="437"/>
      <c r="IP56" s="437"/>
      <c r="IQ56" s="437"/>
      <c r="IR56" s="437"/>
      <c r="IS56" s="437"/>
      <c r="IT56" s="437"/>
      <c r="IU56" s="437"/>
      <c r="IV56" s="437"/>
      <c r="IW56" s="437"/>
    </row>
    <row r="57" customFormat="false" ht="12.75" hidden="false" customHeight="false" outlineLevel="0" collapsed="false">
      <c r="A57" s="449"/>
      <c r="C57" s="464" t="s">
        <v>938</v>
      </c>
      <c r="D57" s="437"/>
      <c r="E57" s="465" t="n">
        <v>0.05</v>
      </c>
      <c r="F57" s="465" t="n">
        <v>0.05</v>
      </c>
      <c r="G57" s="465" t="n">
        <v>0.05</v>
      </c>
      <c r="H57" s="465" t="n">
        <v>0.05</v>
      </c>
      <c r="I57" s="465" t="n">
        <v>0.05</v>
      </c>
      <c r="J57" s="465" t="n">
        <v>0.05</v>
      </c>
      <c r="K57" s="466"/>
      <c r="L57" s="467"/>
      <c r="M57" s="467"/>
      <c r="N57" s="467"/>
      <c r="O57" s="467"/>
      <c r="P57" s="467"/>
      <c r="Q57" s="467"/>
      <c r="R57" s="467"/>
      <c r="S57" s="467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8"/>
      <c r="AY57" s="468"/>
      <c r="AZ57" s="468"/>
      <c r="BA57" s="468"/>
      <c r="BB57" s="437"/>
      <c r="BC57" s="437"/>
      <c r="BD57" s="437"/>
      <c r="BE57" s="437"/>
      <c r="BF57" s="437"/>
      <c r="BG57" s="437"/>
      <c r="BH57" s="437"/>
      <c r="BI57" s="437"/>
      <c r="BJ57" s="437"/>
      <c r="BK57" s="437"/>
      <c r="BL57" s="437"/>
      <c r="BM57" s="437"/>
      <c r="BN57" s="437"/>
      <c r="BO57" s="437"/>
      <c r="BP57" s="437"/>
      <c r="BQ57" s="437"/>
      <c r="BR57" s="437"/>
      <c r="BS57" s="437"/>
      <c r="BT57" s="437"/>
      <c r="BU57" s="437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437"/>
      <c r="ER57" s="437"/>
      <c r="ES57" s="437"/>
      <c r="ET57" s="437"/>
      <c r="EU57" s="437"/>
      <c r="EV57" s="437"/>
      <c r="EW57" s="437"/>
      <c r="EX57" s="437"/>
      <c r="EY57" s="437"/>
      <c r="EZ57" s="437"/>
      <c r="FA57" s="437"/>
      <c r="FB57" s="437"/>
      <c r="FC57" s="437"/>
      <c r="FD57" s="437"/>
      <c r="FE57" s="437"/>
      <c r="FF57" s="437"/>
      <c r="FG57" s="437"/>
      <c r="FH57" s="437"/>
      <c r="FI57" s="437"/>
      <c r="FJ57" s="437"/>
      <c r="FK57" s="437"/>
      <c r="FL57" s="437"/>
      <c r="FM57" s="437"/>
      <c r="FN57" s="437"/>
      <c r="FO57" s="437"/>
      <c r="FP57" s="437"/>
      <c r="FQ57" s="437"/>
      <c r="FR57" s="437"/>
      <c r="FS57" s="437"/>
      <c r="FT57" s="437"/>
      <c r="FU57" s="437"/>
      <c r="FV57" s="437"/>
      <c r="FW57" s="437"/>
      <c r="FX57" s="437"/>
      <c r="FY57" s="437"/>
      <c r="FZ57" s="437"/>
      <c r="GA57" s="437"/>
      <c r="GB57" s="437"/>
      <c r="GC57" s="437"/>
      <c r="GD57" s="437"/>
      <c r="GE57" s="437"/>
      <c r="GF57" s="437"/>
      <c r="GG57" s="437"/>
      <c r="GH57" s="437"/>
      <c r="GI57" s="437"/>
      <c r="GJ57" s="437"/>
      <c r="GK57" s="437"/>
      <c r="GL57" s="437"/>
      <c r="GM57" s="437"/>
      <c r="GN57" s="437"/>
      <c r="GO57" s="437"/>
      <c r="GP57" s="437"/>
      <c r="GQ57" s="437"/>
      <c r="GR57" s="437"/>
      <c r="GS57" s="437"/>
      <c r="GT57" s="437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7"/>
      <c r="HU57" s="437"/>
      <c r="HV57" s="437"/>
      <c r="HW57" s="437"/>
      <c r="HX57" s="437"/>
      <c r="HY57" s="437"/>
      <c r="HZ57" s="437"/>
      <c r="IA57" s="437"/>
      <c r="IB57" s="437"/>
      <c r="IC57" s="437"/>
      <c r="ID57" s="437"/>
      <c r="IE57" s="437"/>
      <c r="IF57" s="437"/>
      <c r="IG57" s="437"/>
      <c r="IH57" s="437"/>
      <c r="II57" s="437"/>
      <c r="IJ57" s="437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</row>
    <row r="58" customFormat="false" ht="12.75" hidden="false" customHeight="false" outlineLevel="0" collapsed="false">
      <c r="A58" s="449"/>
      <c r="C58" s="464" t="s">
        <v>939</v>
      </c>
      <c r="D58" s="437"/>
      <c r="E58" s="465" t="n">
        <v>0.03</v>
      </c>
      <c r="F58" s="465" t="n">
        <v>0.03</v>
      </c>
      <c r="G58" s="465" t="n">
        <v>0.03</v>
      </c>
      <c r="H58" s="465" t="n">
        <v>0.03</v>
      </c>
      <c r="I58" s="465" t="n">
        <v>0.03</v>
      </c>
      <c r="J58" s="465" t="n">
        <v>0.03</v>
      </c>
      <c r="K58" s="466"/>
      <c r="L58" s="467"/>
      <c r="M58" s="467"/>
      <c r="N58" s="467"/>
      <c r="O58" s="467"/>
      <c r="P58" s="467"/>
      <c r="Q58" s="467"/>
      <c r="R58" s="467"/>
      <c r="S58" s="467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  <c r="AV58" s="468"/>
      <c r="AW58" s="468"/>
      <c r="AX58" s="468"/>
      <c r="AY58" s="468"/>
      <c r="AZ58" s="468"/>
      <c r="BA58" s="468"/>
      <c r="BB58" s="437"/>
      <c r="BC58" s="437"/>
      <c r="BD58" s="437"/>
      <c r="BE58" s="437"/>
      <c r="BF58" s="437"/>
      <c r="BG58" s="437"/>
      <c r="BH58" s="437"/>
      <c r="BI58" s="437"/>
      <c r="BJ58" s="437"/>
      <c r="BK58" s="437"/>
      <c r="BL58" s="437"/>
      <c r="BM58" s="437"/>
      <c r="BN58" s="437"/>
      <c r="BO58" s="437"/>
      <c r="BP58" s="437"/>
      <c r="BQ58" s="437"/>
      <c r="BR58" s="437"/>
      <c r="BS58" s="437"/>
      <c r="BT58" s="437"/>
      <c r="BU58" s="437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437"/>
      <c r="ER58" s="437"/>
      <c r="ES58" s="437"/>
      <c r="ET58" s="437"/>
      <c r="EU58" s="437"/>
      <c r="EV58" s="437"/>
      <c r="EW58" s="437"/>
      <c r="EX58" s="437"/>
      <c r="EY58" s="437"/>
      <c r="EZ58" s="437"/>
      <c r="FA58" s="437"/>
      <c r="FB58" s="437"/>
      <c r="FC58" s="437"/>
      <c r="FD58" s="437"/>
      <c r="FE58" s="437"/>
      <c r="FF58" s="437"/>
      <c r="FG58" s="437"/>
      <c r="FH58" s="437"/>
      <c r="FI58" s="437"/>
      <c r="FJ58" s="437"/>
      <c r="FK58" s="437"/>
      <c r="FL58" s="437"/>
      <c r="FM58" s="437"/>
      <c r="FN58" s="437"/>
      <c r="FO58" s="437"/>
      <c r="FP58" s="437"/>
      <c r="FQ58" s="437"/>
      <c r="FR58" s="437"/>
      <c r="FS58" s="437"/>
      <c r="FT58" s="437"/>
      <c r="FU58" s="437"/>
      <c r="FV58" s="437"/>
      <c r="FW58" s="437"/>
      <c r="FX58" s="437"/>
      <c r="FY58" s="437"/>
      <c r="FZ58" s="437"/>
      <c r="GA58" s="437"/>
      <c r="GB58" s="437"/>
      <c r="GC58" s="437"/>
      <c r="GD58" s="437"/>
      <c r="GE58" s="437"/>
      <c r="GF58" s="437"/>
      <c r="GG58" s="437"/>
      <c r="GH58" s="437"/>
      <c r="GI58" s="437"/>
      <c r="GJ58" s="437"/>
      <c r="GK58" s="437"/>
      <c r="GL58" s="437"/>
      <c r="GM58" s="437"/>
      <c r="GN58" s="437"/>
      <c r="GO58" s="437"/>
      <c r="GP58" s="437"/>
      <c r="GQ58" s="437"/>
      <c r="GR58" s="437"/>
      <c r="GS58" s="437"/>
      <c r="GT58" s="437"/>
      <c r="GU58" s="437"/>
      <c r="GV58" s="437"/>
      <c r="GW58" s="437"/>
      <c r="GX58" s="437"/>
      <c r="GY58" s="437"/>
      <c r="GZ58" s="437"/>
      <c r="HA58" s="437"/>
      <c r="HB58" s="437"/>
      <c r="HC58" s="437"/>
      <c r="HD58" s="437"/>
      <c r="HE58" s="437"/>
      <c r="HF58" s="437"/>
      <c r="HG58" s="437"/>
      <c r="HH58" s="437"/>
      <c r="HI58" s="437"/>
      <c r="HJ58" s="437"/>
      <c r="HK58" s="437"/>
      <c r="HL58" s="437"/>
      <c r="HM58" s="437"/>
      <c r="HN58" s="437"/>
      <c r="HO58" s="437"/>
      <c r="HP58" s="437"/>
      <c r="HQ58" s="437"/>
      <c r="HR58" s="437"/>
      <c r="HS58" s="437"/>
      <c r="HT58" s="437"/>
      <c r="HU58" s="437"/>
      <c r="HV58" s="437"/>
      <c r="HW58" s="437"/>
      <c r="HX58" s="437"/>
      <c r="HY58" s="437"/>
      <c r="HZ58" s="437"/>
      <c r="IA58" s="437"/>
      <c r="IB58" s="437"/>
      <c r="IC58" s="437"/>
      <c r="ID58" s="437"/>
      <c r="IE58" s="437"/>
      <c r="IF58" s="437"/>
      <c r="IG58" s="437"/>
      <c r="IH58" s="437"/>
      <c r="II58" s="437"/>
      <c r="IJ58" s="437"/>
      <c r="IK58" s="437"/>
      <c r="IL58" s="437"/>
      <c r="IM58" s="437"/>
      <c r="IN58" s="437"/>
      <c r="IO58" s="437"/>
      <c r="IP58" s="437"/>
      <c r="IQ58" s="437"/>
      <c r="IR58" s="437"/>
      <c r="IS58" s="437"/>
      <c r="IT58" s="437"/>
      <c r="IU58" s="437"/>
      <c r="IV58" s="437"/>
      <c r="IW58" s="437"/>
    </row>
    <row r="59" customFormat="false" ht="12.75" hidden="false" customHeight="false" outlineLevel="0" collapsed="false">
      <c r="A59" s="469"/>
      <c r="B59" s="444"/>
      <c r="C59" s="463" t="s">
        <v>940</v>
      </c>
      <c r="D59" s="459"/>
      <c r="E59" s="470" t="n">
        <f aca="false">SUM(E51:E58)</f>
        <v>0.702459259259259</v>
      </c>
      <c r="F59" s="470" t="n">
        <f aca="false">SUM(F51:F58)</f>
        <v>0.702459259259259</v>
      </c>
      <c r="G59" s="470" t="n">
        <f aca="false">SUM(G51:G58)</f>
        <v>0.702459259259259</v>
      </c>
      <c r="H59" s="470" t="n">
        <f aca="false">SUM(H51:H58)</f>
        <v>0.702459259259259</v>
      </c>
      <c r="I59" s="470" t="n">
        <f aca="false">SUM(I51:I58)</f>
        <v>0.702459259259259</v>
      </c>
      <c r="J59" s="470" t="n">
        <f aca="false">SUM(J51:J58)</f>
        <v>0.702459259259259</v>
      </c>
      <c r="K59" s="471"/>
      <c r="L59" s="472"/>
      <c r="M59" s="472"/>
      <c r="N59" s="472"/>
      <c r="O59" s="472"/>
      <c r="P59" s="472"/>
      <c r="Q59" s="472"/>
      <c r="R59" s="472"/>
      <c r="S59" s="472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59"/>
      <c r="BC59" s="459"/>
      <c r="BD59" s="459"/>
      <c r="BE59" s="459"/>
      <c r="BF59" s="459"/>
      <c r="BG59" s="459"/>
      <c r="BH59" s="459"/>
      <c r="BI59" s="459"/>
      <c r="BJ59" s="459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459"/>
      <c r="CG59" s="459"/>
      <c r="CH59" s="459"/>
      <c r="CI59" s="459"/>
      <c r="CJ59" s="459"/>
      <c r="CK59" s="459"/>
      <c r="CL59" s="459"/>
      <c r="CM59" s="459"/>
      <c r="CN59" s="459"/>
      <c r="CO59" s="459"/>
      <c r="CP59" s="459"/>
      <c r="CQ59" s="459"/>
      <c r="CR59" s="459"/>
      <c r="CS59" s="459"/>
      <c r="CT59" s="459"/>
      <c r="CU59" s="459"/>
      <c r="CV59" s="459"/>
      <c r="CW59" s="459"/>
      <c r="CX59" s="459"/>
      <c r="CY59" s="459"/>
      <c r="CZ59" s="459"/>
      <c r="DA59" s="459"/>
      <c r="DB59" s="459"/>
      <c r="DC59" s="459"/>
      <c r="DD59" s="459"/>
      <c r="DE59" s="459"/>
      <c r="DF59" s="459"/>
      <c r="DG59" s="459"/>
      <c r="DH59" s="459"/>
      <c r="DI59" s="459"/>
      <c r="DJ59" s="459"/>
      <c r="DK59" s="459"/>
      <c r="DL59" s="459"/>
      <c r="DM59" s="459"/>
      <c r="DN59" s="459"/>
      <c r="DO59" s="459"/>
      <c r="DP59" s="459"/>
      <c r="DQ59" s="459"/>
      <c r="DR59" s="459"/>
      <c r="DS59" s="459"/>
      <c r="DT59" s="459"/>
      <c r="DU59" s="459"/>
      <c r="DV59" s="459"/>
      <c r="DW59" s="459"/>
      <c r="DX59" s="459"/>
      <c r="DY59" s="459"/>
      <c r="DZ59" s="459"/>
      <c r="EA59" s="459"/>
      <c r="EB59" s="459"/>
      <c r="EC59" s="459"/>
      <c r="ED59" s="459"/>
      <c r="EE59" s="459"/>
      <c r="EF59" s="459"/>
      <c r="EG59" s="459"/>
      <c r="EH59" s="459"/>
      <c r="EI59" s="459"/>
      <c r="EJ59" s="459"/>
      <c r="EK59" s="459"/>
      <c r="EL59" s="459"/>
      <c r="EM59" s="459"/>
      <c r="EN59" s="459"/>
      <c r="EO59" s="459"/>
      <c r="EP59" s="459"/>
      <c r="EQ59" s="459"/>
      <c r="ER59" s="459"/>
      <c r="ES59" s="459"/>
      <c r="ET59" s="459"/>
      <c r="EU59" s="459"/>
      <c r="EV59" s="459"/>
      <c r="EW59" s="459"/>
      <c r="EX59" s="459"/>
      <c r="EY59" s="459"/>
      <c r="EZ59" s="459"/>
      <c r="FA59" s="459"/>
      <c r="FB59" s="459"/>
      <c r="FC59" s="459"/>
      <c r="FD59" s="459"/>
      <c r="FE59" s="459"/>
      <c r="FF59" s="459"/>
      <c r="FG59" s="459"/>
      <c r="FH59" s="459"/>
      <c r="FI59" s="459"/>
      <c r="FJ59" s="459"/>
      <c r="FK59" s="459"/>
      <c r="FL59" s="459"/>
      <c r="FM59" s="459"/>
      <c r="FN59" s="459"/>
      <c r="FO59" s="459"/>
      <c r="FP59" s="459"/>
      <c r="FQ59" s="459"/>
      <c r="FR59" s="459"/>
      <c r="FS59" s="459"/>
      <c r="FT59" s="459"/>
      <c r="FU59" s="459"/>
      <c r="FV59" s="459"/>
      <c r="FW59" s="459"/>
      <c r="FX59" s="459"/>
      <c r="FY59" s="459"/>
      <c r="FZ59" s="459"/>
      <c r="GA59" s="459"/>
      <c r="GB59" s="459"/>
      <c r="GC59" s="459"/>
      <c r="GD59" s="459"/>
      <c r="GE59" s="459"/>
      <c r="GF59" s="459"/>
      <c r="GG59" s="459"/>
      <c r="GH59" s="459"/>
      <c r="GI59" s="459"/>
      <c r="GJ59" s="459"/>
      <c r="GK59" s="459"/>
      <c r="GL59" s="459"/>
      <c r="GM59" s="459"/>
      <c r="GN59" s="459"/>
      <c r="GO59" s="459"/>
      <c r="GP59" s="459"/>
      <c r="GQ59" s="459"/>
      <c r="GR59" s="459"/>
      <c r="GS59" s="459"/>
      <c r="GT59" s="459"/>
      <c r="GU59" s="459"/>
      <c r="GV59" s="459"/>
      <c r="GW59" s="459"/>
      <c r="GX59" s="459"/>
      <c r="GY59" s="459"/>
      <c r="GZ59" s="459"/>
      <c r="HA59" s="459"/>
      <c r="HB59" s="459"/>
      <c r="HC59" s="459"/>
      <c r="HD59" s="459"/>
      <c r="HE59" s="459"/>
      <c r="HF59" s="459"/>
      <c r="HG59" s="459"/>
      <c r="HH59" s="459"/>
      <c r="HI59" s="459"/>
      <c r="HJ59" s="459"/>
      <c r="HK59" s="459"/>
      <c r="HL59" s="459"/>
      <c r="HM59" s="459"/>
      <c r="HN59" s="459"/>
      <c r="HO59" s="459"/>
      <c r="HP59" s="459"/>
      <c r="HQ59" s="459"/>
      <c r="HR59" s="459"/>
      <c r="HS59" s="459"/>
      <c r="HT59" s="459"/>
      <c r="HU59" s="459"/>
      <c r="HV59" s="459"/>
      <c r="HW59" s="459"/>
      <c r="HX59" s="459"/>
      <c r="HY59" s="459"/>
      <c r="HZ59" s="459"/>
      <c r="IA59" s="459"/>
      <c r="IB59" s="459"/>
      <c r="IC59" s="459"/>
      <c r="ID59" s="459"/>
      <c r="IE59" s="459"/>
      <c r="IF59" s="459"/>
      <c r="IG59" s="459"/>
      <c r="IH59" s="459"/>
      <c r="II59" s="459"/>
      <c r="IJ59" s="459"/>
      <c r="IK59" s="459"/>
      <c r="IL59" s="459"/>
      <c r="IM59" s="459"/>
      <c r="IN59" s="459"/>
      <c r="IO59" s="459"/>
      <c r="IP59" s="459"/>
      <c r="IQ59" s="459"/>
      <c r="IR59" s="459"/>
      <c r="IS59" s="459"/>
      <c r="IT59" s="459"/>
      <c r="IU59" s="459"/>
      <c r="IV59" s="459"/>
      <c r="IW59" s="459"/>
    </row>
    <row r="60" customFormat="false" ht="12.75" hidden="false" customHeight="false" outlineLevel="0" collapsed="false">
      <c r="A60" s="469"/>
      <c r="B60" s="444"/>
      <c r="C60" s="463" t="s">
        <v>941</v>
      </c>
      <c r="D60" s="459"/>
      <c r="E60" s="470" t="n">
        <f aca="false">E51+E52+E53+E55+E56</f>
        <v>0.5312</v>
      </c>
      <c r="F60" s="470" t="n">
        <f aca="false">F51+F52+F53+F55+F56</f>
        <v>0.5312</v>
      </c>
      <c r="G60" s="470" t="n">
        <f aca="false">G51+G52+G53+G55+G56</f>
        <v>0.5312</v>
      </c>
      <c r="H60" s="470" t="n">
        <f aca="false">H51+H52+H53+H55+H56</f>
        <v>0.5312</v>
      </c>
      <c r="I60" s="470" t="n">
        <f aca="false">I51+I52+I53+I55+I56</f>
        <v>0.5312</v>
      </c>
      <c r="J60" s="470" t="n">
        <f aca="false">J51+J52+J53+J55+J56</f>
        <v>0.5312</v>
      </c>
      <c r="K60" s="474"/>
      <c r="L60" s="461"/>
      <c r="M60" s="461"/>
      <c r="N60" s="461"/>
      <c r="O60" s="461"/>
      <c r="P60" s="461"/>
      <c r="Q60" s="461"/>
      <c r="R60" s="461"/>
      <c r="S60" s="461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  <c r="AT60" s="459"/>
      <c r="AU60" s="459"/>
      <c r="AV60" s="459"/>
      <c r="AW60" s="459"/>
      <c r="AX60" s="459"/>
      <c r="AY60" s="459"/>
      <c r="AZ60" s="459"/>
      <c r="BA60" s="459"/>
      <c r="BB60" s="459"/>
      <c r="BC60" s="459"/>
      <c r="BD60" s="459"/>
      <c r="BE60" s="459"/>
      <c r="BF60" s="459"/>
      <c r="BG60" s="459"/>
      <c r="BH60" s="459"/>
      <c r="BI60" s="459"/>
      <c r="BJ60" s="459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  <c r="CF60" s="459"/>
      <c r="CG60" s="459"/>
      <c r="CH60" s="459"/>
      <c r="CI60" s="459"/>
      <c r="CJ60" s="459"/>
      <c r="CK60" s="459"/>
      <c r="CL60" s="459"/>
      <c r="CM60" s="459"/>
      <c r="CN60" s="459"/>
      <c r="CO60" s="459"/>
      <c r="CP60" s="459"/>
      <c r="CQ60" s="459"/>
      <c r="CR60" s="459"/>
      <c r="CS60" s="459"/>
      <c r="CT60" s="459"/>
      <c r="CU60" s="459"/>
      <c r="CV60" s="459"/>
      <c r="CW60" s="459"/>
      <c r="CX60" s="459"/>
      <c r="CY60" s="459"/>
      <c r="CZ60" s="459"/>
      <c r="DA60" s="459"/>
      <c r="DB60" s="459"/>
      <c r="DC60" s="459"/>
      <c r="DD60" s="459"/>
      <c r="DE60" s="459"/>
      <c r="DF60" s="459"/>
      <c r="DG60" s="459"/>
      <c r="DH60" s="459"/>
      <c r="DI60" s="459"/>
      <c r="DJ60" s="459"/>
      <c r="DK60" s="459"/>
      <c r="DL60" s="459"/>
      <c r="DM60" s="459"/>
      <c r="DN60" s="459"/>
      <c r="DO60" s="459"/>
      <c r="DP60" s="459"/>
      <c r="DQ60" s="459"/>
      <c r="DR60" s="459"/>
      <c r="DS60" s="459"/>
      <c r="DT60" s="459"/>
      <c r="DU60" s="459"/>
      <c r="DV60" s="459"/>
      <c r="DW60" s="459"/>
      <c r="DX60" s="459"/>
      <c r="DY60" s="459"/>
      <c r="DZ60" s="459"/>
      <c r="EA60" s="459"/>
      <c r="EB60" s="459"/>
      <c r="EC60" s="459"/>
      <c r="ED60" s="459"/>
      <c r="EE60" s="459"/>
      <c r="EF60" s="459"/>
      <c r="EG60" s="459"/>
      <c r="EH60" s="459"/>
      <c r="EI60" s="459"/>
      <c r="EJ60" s="459"/>
      <c r="EK60" s="459"/>
      <c r="EL60" s="459"/>
      <c r="EM60" s="459"/>
      <c r="EN60" s="459"/>
      <c r="EO60" s="459"/>
      <c r="EP60" s="459"/>
      <c r="EQ60" s="459"/>
      <c r="ER60" s="459"/>
      <c r="ES60" s="459"/>
      <c r="ET60" s="459"/>
      <c r="EU60" s="459"/>
      <c r="EV60" s="459"/>
      <c r="EW60" s="459"/>
      <c r="EX60" s="459"/>
      <c r="EY60" s="459"/>
      <c r="EZ60" s="459"/>
      <c r="FA60" s="459"/>
      <c r="FB60" s="459"/>
      <c r="FC60" s="459"/>
      <c r="FD60" s="459"/>
      <c r="FE60" s="459"/>
      <c r="FF60" s="459"/>
      <c r="FG60" s="459"/>
      <c r="FH60" s="459"/>
      <c r="FI60" s="459"/>
      <c r="FJ60" s="459"/>
      <c r="FK60" s="459"/>
      <c r="FL60" s="459"/>
      <c r="FM60" s="459"/>
      <c r="FN60" s="459"/>
      <c r="FO60" s="459"/>
      <c r="FP60" s="459"/>
      <c r="FQ60" s="459"/>
      <c r="FR60" s="459"/>
      <c r="FS60" s="459"/>
      <c r="FT60" s="459"/>
      <c r="FU60" s="459"/>
      <c r="FV60" s="459"/>
      <c r="FW60" s="459"/>
      <c r="FX60" s="459"/>
      <c r="FY60" s="459"/>
      <c r="FZ60" s="459"/>
      <c r="GA60" s="459"/>
      <c r="GB60" s="459"/>
      <c r="GC60" s="459"/>
      <c r="GD60" s="459"/>
      <c r="GE60" s="459"/>
      <c r="GF60" s="459"/>
      <c r="GG60" s="459"/>
      <c r="GH60" s="459"/>
      <c r="GI60" s="459"/>
      <c r="GJ60" s="459"/>
      <c r="GK60" s="459"/>
      <c r="GL60" s="459"/>
      <c r="GM60" s="459"/>
      <c r="GN60" s="459"/>
      <c r="GO60" s="459"/>
      <c r="GP60" s="459"/>
      <c r="GQ60" s="459"/>
      <c r="GR60" s="459"/>
      <c r="GS60" s="459"/>
      <c r="GT60" s="459"/>
      <c r="GU60" s="459"/>
      <c r="GV60" s="459"/>
      <c r="GW60" s="459"/>
      <c r="GX60" s="459"/>
      <c r="GY60" s="459"/>
      <c r="GZ60" s="459"/>
      <c r="HA60" s="459"/>
      <c r="HB60" s="459"/>
      <c r="HC60" s="459"/>
      <c r="HD60" s="459"/>
      <c r="HE60" s="459"/>
      <c r="HF60" s="459"/>
      <c r="HG60" s="459"/>
      <c r="HH60" s="459"/>
      <c r="HI60" s="459"/>
      <c r="HJ60" s="459"/>
      <c r="HK60" s="459"/>
      <c r="HL60" s="459"/>
      <c r="HM60" s="459"/>
      <c r="HN60" s="459"/>
      <c r="HO60" s="459"/>
      <c r="HP60" s="459"/>
      <c r="HQ60" s="459"/>
      <c r="HR60" s="459"/>
      <c r="HS60" s="459"/>
      <c r="HT60" s="459"/>
      <c r="HU60" s="459"/>
      <c r="HV60" s="459"/>
      <c r="HW60" s="459"/>
      <c r="HX60" s="459"/>
      <c r="HY60" s="459"/>
      <c r="HZ60" s="459"/>
      <c r="IA60" s="459"/>
      <c r="IB60" s="459"/>
      <c r="IC60" s="459"/>
      <c r="ID60" s="459"/>
      <c r="IE60" s="459"/>
      <c r="IF60" s="459"/>
      <c r="IG60" s="459"/>
      <c r="IH60" s="459"/>
      <c r="II60" s="459"/>
      <c r="IJ60" s="459"/>
      <c r="IK60" s="459"/>
      <c r="IL60" s="459"/>
      <c r="IM60" s="459"/>
      <c r="IN60" s="459"/>
      <c r="IO60" s="459"/>
      <c r="IP60" s="459"/>
      <c r="IQ60" s="459"/>
      <c r="IR60" s="459"/>
      <c r="IS60" s="459"/>
      <c r="IT60" s="459"/>
      <c r="IU60" s="459"/>
      <c r="IV60" s="459"/>
      <c r="IW60" s="459"/>
    </row>
    <row r="61" customFormat="false" ht="12.75" hidden="false" customHeight="false" outlineLevel="0" collapsed="false">
      <c r="A61" s="0"/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false" customHeight="false" outlineLevel="0" collapsed="false">
      <c r="A62" s="0" t="n">
        <f aca="false">A109+1</f>
        <v>64</v>
      </c>
      <c r="B62" s="0"/>
      <c r="C62" s="17" t="s">
        <v>942</v>
      </c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false" customHeight="false" outlineLevel="0" collapsed="false">
      <c r="A63" s="449" t="n">
        <f aca="false">A62+1</f>
        <v>65</v>
      </c>
      <c r="C63" s="475" t="s">
        <v>943</v>
      </c>
      <c r="D63" s="437"/>
      <c r="E63" s="456"/>
      <c r="F63" s="456"/>
      <c r="G63" s="456"/>
      <c r="H63" s="456"/>
      <c r="I63" s="456"/>
      <c r="J63" s="456"/>
      <c r="K63" s="456"/>
      <c r="L63" s="462"/>
      <c r="M63" s="462"/>
      <c r="N63" s="462"/>
      <c r="O63" s="462"/>
      <c r="P63" s="462"/>
      <c r="Q63" s="462"/>
      <c r="R63" s="462"/>
      <c r="S63" s="462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7"/>
      <c r="AV63" s="437"/>
      <c r="AW63" s="437"/>
      <c r="AX63" s="437"/>
      <c r="AY63" s="437"/>
      <c r="AZ63" s="437"/>
      <c r="BA63" s="437"/>
      <c r="BB63" s="437"/>
      <c r="BC63" s="437"/>
      <c r="BD63" s="437"/>
      <c r="BE63" s="437"/>
      <c r="BF63" s="437"/>
      <c r="BG63" s="437"/>
      <c r="BH63" s="437"/>
      <c r="BI63" s="437"/>
      <c r="BJ63" s="437"/>
      <c r="BK63" s="437"/>
      <c r="BL63" s="437"/>
      <c r="BM63" s="437"/>
      <c r="BN63" s="437"/>
      <c r="BO63" s="437"/>
      <c r="BP63" s="437"/>
      <c r="BQ63" s="437"/>
      <c r="BR63" s="437"/>
      <c r="BS63" s="437"/>
      <c r="BT63" s="437"/>
      <c r="BU63" s="437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437"/>
      <c r="ER63" s="437"/>
      <c r="ES63" s="437"/>
      <c r="ET63" s="437"/>
      <c r="EU63" s="437"/>
      <c r="EV63" s="437"/>
      <c r="EW63" s="437"/>
      <c r="EX63" s="437"/>
      <c r="EY63" s="437"/>
      <c r="EZ63" s="437"/>
      <c r="FA63" s="437"/>
      <c r="FB63" s="437"/>
      <c r="FC63" s="437"/>
      <c r="FD63" s="437"/>
      <c r="FE63" s="437"/>
      <c r="FF63" s="437"/>
      <c r="FG63" s="437"/>
      <c r="FH63" s="437"/>
      <c r="FI63" s="437"/>
      <c r="FJ63" s="437"/>
      <c r="FK63" s="437"/>
      <c r="FL63" s="437"/>
      <c r="FM63" s="437"/>
      <c r="FN63" s="437"/>
      <c r="FO63" s="437"/>
      <c r="FP63" s="437"/>
      <c r="FQ63" s="437"/>
      <c r="FR63" s="437"/>
      <c r="FS63" s="437"/>
      <c r="FT63" s="437"/>
      <c r="FU63" s="437"/>
      <c r="FV63" s="437"/>
      <c r="FW63" s="437"/>
      <c r="FX63" s="437"/>
      <c r="FY63" s="437"/>
      <c r="FZ63" s="437"/>
      <c r="GA63" s="437"/>
      <c r="GB63" s="437"/>
      <c r="GC63" s="437"/>
      <c r="GD63" s="437"/>
      <c r="GE63" s="437"/>
      <c r="GF63" s="437"/>
      <c r="GG63" s="437"/>
      <c r="GH63" s="437"/>
      <c r="GI63" s="437"/>
      <c r="GJ63" s="437"/>
      <c r="GK63" s="437"/>
      <c r="GL63" s="437"/>
      <c r="GM63" s="437"/>
      <c r="GN63" s="437"/>
      <c r="GO63" s="437"/>
      <c r="GP63" s="437"/>
      <c r="GQ63" s="437"/>
      <c r="GR63" s="437"/>
      <c r="GS63" s="437"/>
      <c r="GT63" s="437"/>
      <c r="GU63" s="437"/>
      <c r="GV63" s="437"/>
      <c r="GW63" s="437"/>
      <c r="GX63" s="437"/>
      <c r="GY63" s="437"/>
      <c r="GZ63" s="437"/>
      <c r="HA63" s="437"/>
      <c r="HB63" s="437"/>
      <c r="HC63" s="437"/>
      <c r="HD63" s="437"/>
      <c r="HE63" s="437"/>
      <c r="HF63" s="437"/>
      <c r="HG63" s="437"/>
      <c r="HH63" s="437"/>
      <c r="HI63" s="437"/>
      <c r="HJ63" s="437"/>
      <c r="HK63" s="437"/>
      <c r="HL63" s="437"/>
      <c r="HM63" s="437"/>
      <c r="HN63" s="437"/>
      <c r="HO63" s="437"/>
      <c r="HP63" s="437"/>
      <c r="HQ63" s="437"/>
      <c r="HR63" s="437"/>
      <c r="HS63" s="437"/>
      <c r="HT63" s="437"/>
      <c r="HU63" s="437"/>
      <c r="HV63" s="437"/>
      <c r="HW63" s="437"/>
      <c r="HX63" s="437"/>
      <c r="HY63" s="437"/>
      <c r="HZ63" s="437"/>
      <c r="IA63" s="437"/>
      <c r="IB63" s="437"/>
      <c r="IC63" s="437"/>
      <c r="ID63" s="437"/>
      <c r="IE63" s="437"/>
      <c r="IF63" s="437"/>
      <c r="IG63" s="437"/>
      <c r="IH63" s="437"/>
      <c r="II63" s="437"/>
      <c r="IJ63" s="437"/>
      <c r="IK63" s="437"/>
      <c r="IL63" s="437"/>
      <c r="IM63" s="437"/>
      <c r="IN63" s="437"/>
      <c r="IO63" s="437"/>
      <c r="IP63" s="437"/>
      <c r="IQ63" s="437"/>
      <c r="IR63" s="437"/>
      <c r="IS63" s="437"/>
      <c r="IT63" s="437"/>
      <c r="IU63" s="437"/>
      <c r="IV63" s="437"/>
      <c r="IW63" s="437"/>
    </row>
    <row r="64" customFormat="false" ht="12.75" hidden="false" customHeight="false" outlineLevel="0" collapsed="false">
      <c r="A64" s="449" t="n">
        <f aca="false">A63+1</f>
        <v>66</v>
      </c>
      <c r="C64" s="475" t="s">
        <v>944</v>
      </c>
      <c r="D64" s="437"/>
      <c r="E64" s="456"/>
      <c r="F64" s="456"/>
      <c r="G64" s="456"/>
      <c r="H64" s="456"/>
      <c r="I64" s="456"/>
      <c r="J64" s="456"/>
      <c r="K64" s="456"/>
      <c r="L64" s="462"/>
      <c r="M64" s="462"/>
      <c r="N64" s="462"/>
      <c r="O64" s="462"/>
      <c r="P64" s="462"/>
      <c r="Q64" s="462"/>
      <c r="R64" s="462"/>
      <c r="S64" s="462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7"/>
      <c r="AV64" s="437"/>
      <c r="AW64" s="437"/>
      <c r="AX64" s="437"/>
      <c r="AY64" s="437"/>
      <c r="AZ64" s="437"/>
      <c r="BA64" s="437"/>
      <c r="BB64" s="437"/>
      <c r="BC64" s="437"/>
      <c r="BD64" s="437"/>
      <c r="BE64" s="437"/>
      <c r="BF64" s="437"/>
      <c r="BG64" s="437"/>
      <c r="BH64" s="437"/>
      <c r="BI64" s="437"/>
      <c r="BJ64" s="437"/>
      <c r="BK64" s="437"/>
      <c r="BL64" s="437"/>
      <c r="BM64" s="437"/>
      <c r="BN64" s="437"/>
      <c r="BO64" s="437"/>
      <c r="BP64" s="437"/>
      <c r="BQ64" s="437"/>
      <c r="BR64" s="437"/>
      <c r="BS64" s="437"/>
      <c r="BT64" s="437"/>
      <c r="BU64" s="437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437"/>
      <c r="ER64" s="437"/>
      <c r="ES64" s="437"/>
      <c r="ET64" s="437"/>
      <c r="EU64" s="437"/>
      <c r="EV64" s="437"/>
      <c r="EW64" s="437"/>
      <c r="EX64" s="437"/>
      <c r="EY64" s="437"/>
      <c r="EZ64" s="437"/>
      <c r="FA64" s="437"/>
      <c r="FB64" s="437"/>
      <c r="FC64" s="437"/>
      <c r="FD64" s="437"/>
      <c r="FE64" s="437"/>
      <c r="FF64" s="437"/>
      <c r="FG64" s="437"/>
      <c r="FH64" s="437"/>
      <c r="FI64" s="437"/>
      <c r="FJ64" s="437"/>
      <c r="FK64" s="437"/>
      <c r="FL64" s="437"/>
      <c r="FM64" s="437"/>
      <c r="FN64" s="437"/>
      <c r="FO64" s="437"/>
      <c r="FP64" s="437"/>
      <c r="FQ64" s="437"/>
      <c r="FR64" s="437"/>
      <c r="FS64" s="437"/>
      <c r="FT64" s="437"/>
      <c r="FU64" s="437"/>
      <c r="FV64" s="437"/>
      <c r="FW64" s="437"/>
      <c r="FX64" s="437"/>
      <c r="FY64" s="437"/>
      <c r="FZ64" s="437"/>
      <c r="GA64" s="437"/>
      <c r="GB64" s="437"/>
      <c r="GC64" s="437"/>
      <c r="GD64" s="437"/>
      <c r="GE64" s="437"/>
      <c r="GF64" s="437"/>
      <c r="GG64" s="437"/>
      <c r="GH64" s="437"/>
      <c r="GI64" s="437"/>
      <c r="GJ64" s="437"/>
      <c r="GK64" s="437"/>
      <c r="GL64" s="437"/>
      <c r="GM64" s="437"/>
      <c r="GN64" s="437"/>
      <c r="GO64" s="437"/>
      <c r="GP64" s="437"/>
      <c r="GQ64" s="437"/>
      <c r="GR64" s="437"/>
      <c r="GS64" s="437"/>
      <c r="GT64" s="437"/>
      <c r="GU64" s="437"/>
      <c r="GV64" s="437"/>
      <c r="GW64" s="437"/>
      <c r="GX64" s="437"/>
      <c r="GY64" s="437"/>
      <c r="GZ64" s="437"/>
      <c r="HA64" s="437"/>
      <c r="HB64" s="437"/>
      <c r="HC64" s="437"/>
      <c r="HD64" s="437"/>
      <c r="HE64" s="437"/>
      <c r="HF64" s="437"/>
      <c r="HG64" s="437"/>
      <c r="HH64" s="437"/>
      <c r="HI64" s="437"/>
      <c r="HJ64" s="437"/>
      <c r="HK64" s="437"/>
      <c r="HL64" s="437"/>
      <c r="HM64" s="437"/>
      <c r="HN64" s="437"/>
      <c r="HO64" s="437"/>
      <c r="HP64" s="437"/>
      <c r="HQ64" s="437"/>
      <c r="HR64" s="437"/>
      <c r="HS64" s="437"/>
      <c r="HT64" s="437"/>
      <c r="HU64" s="437"/>
      <c r="HV64" s="437"/>
      <c r="HW64" s="437"/>
      <c r="HX64" s="437"/>
      <c r="HY64" s="437"/>
      <c r="HZ64" s="437"/>
      <c r="IA64" s="437"/>
      <c r="IB64" s="437"/>
      <c r="IC64" s="437"/>
      <c r="ID64" s="437"/>
      <c r="IE64" s="437"/>
      <c r="IF64" s="437"/>
      <c r="IG64" s="437"/>
      <c r="IH64" s="437"/>
      <c r="II64" s="437"/>
      <c r="IJ64" s="437"/>
      <c r="IK64" s="437"/>
      <c r="IL64" s="437"/>
      <c r="IM64" s="437"/>
      <c r="IN64" s="437"/>
      <c r="IO64" s="437"/>
      <c r="IP64" s="437"/>
      <c r="IQ64" s="437"/>
      <c r="IR64" s="437"/>
      <c r="IS64" s="437"/>
      <c r="IT64" s="437"/>
      <c r="IU64" s="437"/>
      <c r="IV64" s="437"/>
      <c r="IW64" s="437"/>
    </row>
    <row r="65" customFormat="false" ht="12.75" hidden="false" customHeight="false" outlineLevel="0" collapsed="false">
      <c r="A65" s="449" t="n">
        <f aca="false">A64+1</f>
        <v>67</v>
      </c>
      <c r="C65" s="475" t="s">
        <v>945</v>
      </c>
      <c r="D65" s="437"/>
      <c r="E65" s="456"/>
      <c r="F65" s="456"/>
      <c r="G65" s="456"/>
      <c r="H65" s="456"/>
      <c r="I65" s="456"/>
      <c r="J65" s="456"/>
      <c r="K65" s="456"/>
      <c r="L65" s="462"/>
      <c r="M65" s="462"/>
      <c r="N65" s="462"/>
      <c r="O65" s="462"/>
      <c r="P65" s="462"/>
      <c r="Q65" s="462"/>
      <c r="R65" s="462"/>
      <c r="S65" s="462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7"/>
      <c r="AV65" s="437"/>
      <c r="AW65" s="437"/>
      <c r="AX65" s="437"/>
      <c r="AY65" s="437"/>
      <c r="AZ65" s="437"/>
      <c r="BA65" s="437"/>
      <c r="BB65" s="437"/>
      <c r="BC65" s="437"/>
      <c r="BD65" s="437"/>
      <c r="BE65" s="437"/>
      <c r="BF65" s="437"/>
      <c r="BG65" s="437"/>
      <c r="BH65" s="437"/>
      <c r="BI65" s="437"/>
      <c r="BJ65" s="437"/>
      <c r="BK65" s="437"/>
      <c r="BL65" s="437"/>
      <c r="BM65" s="437"/>
      <c r="BN65" s="437"/>
      <c r="BO65" s="437"/>
      <c r="BP65" s="437"/>
      <c r="BQ65" s="437"/>
      <c r="BR65" s="437"/>
      <c r="BS65" s="437"/>
      <c r="BT65" s="437"/>
      <c r="BU65" s="437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437"/>
      <c r="ER65" s="437"/>
      <c r="ES65" s="437"/>
      <c r="ET65" s="437"/>
      <c r="EU65" s="437"/>
      <c r="EV65" s="437"/>
      <c r="EW65" s="437"/>
      <c r="EX65" s="437"/>
      <c r="EY65" s="437"/>
      <c r="EZ65" s="437"/>
      <c r="FA65" s="437"/>
      <c r="FB65" s="437"/>
      <c r="FC65" s="437"/>
      <c r="FD65" s="437"/>
      <c r="FE65" s="437"/>
      <c r="FF65" s="437"/>
      <c r="FG65" s="437"/>
      <c r="FH65" s="437"/>
      <c r="FI65" s="437"/>
      <c r="FJ65" s="437"/>
      <c r="FK65" s="437"/>
      <c r="FL65" s="437"/>
      <c r="FM65" s="437"/>
      <c r="FN65" s="437"/>
      <c r="FO65" s="437"/>
      <c r="FP65" s="437"/>
      <c r="FQ65" s="437"/>
      <c r="FR65" s="437"/>
      <c r="FS65" s="437"/>
      <c r="FT65" s="437"/>
      <c r="FU65" s="437"/>
      <c r="FV65" s="437"/>
      <c r="FW65" s="437"/>
      <c r="FX65" s="437"/>
      <c r="FY65" s="437"/>
      <c r="FZ65" s="437"/>
      <c r="GA65" s="437"/>
      <c r="GB65" s="437"/>
      <c r="GC65" s="437"/>
      <c r="GD65" s="437"/>
      <c r="GE65" s="437"/>
      <c r="GF65" s="437"/>
      <c r="GG65" s="437"/>
      <c r="GH65" s="437"/>
      <c r="GI65" s="437"/>
      <c r="GJ65" s="437"/>
      <c r="GK65" s="437"/>
      <c r="GL65" s="437"/>
      <c r="GM65" s="437"/>
      <c r="GN65" s="437"/>
      <c r="GO65" s="437"/>
      <c r="GP65" s="437"/>
      <c r="GQ65" s="437"/>
      <c r="GR65" s="437"/>
      <c r="GS65" s="437"/>
      <c r="GT65" s="437"/>
      <c r="GU65" s="437"/>
      <c r="GV65" s="437"/>
      <c r="GW65" s="437"/>
      <c r="GX65" s="437"/>
      <c r="GY65" s="437"/>
      <c r="GZ65" s="437"/>
      <c r="HA65" s="437"/>
      <c r="HB65" s="437"/>
      <c r="HC65" s="437"/>
      <c r="HD65" s="437"/>
      <c r="HE65" s="437"/>
      <c r="HF65" s="437"/>
      <c r="HG65" s="437"/>
      <c r="HH65" s="437"/>
      <c r="HI65" s="437"/>
      <c r="HJ65" s="437"/>
      <c r="HK65" s="437"/>
      <c r="HL65" s="437"/>
      <c r="HM65" s="437"/>
      <c r="HN65" s="437"/>
      <c r="HO65" s="437"/>
      <c r="HP65" s="437"/>
      <c r="HQ65" s="437"/>
      <c r="HR65" s="437"/>
      <c r="HS65" s="437"/>
      <c r="HT65" s="437"/>
      <c r="HU65" s="437"/>
      <c r="HV65" s="437"/>
      <c r="HW65" s="437"/>
      <c r="HX65" s="437"/>
      <c r="HY65" s="437"/>
      <c r="HZ65" s="437"/>
      <c r="IA65" s="437"/>
      <c r="IB65" s="437"/>
      <c r="IC65" s="437"/>
      <c r="ID65" s="437"/>
      <c r="IE65" s="437"/>
      <c r="IF65" s="437"/>
      <c r="IG65" s="437"/>
      <c r="IH65" s="437"/>
      <c r="II65" s="437"/>
      <c r="IJ65" s="437"/>
      <c r="IK65" s="437"/>
      <c r="IL65" s="437"/>
      <c r="IM65" s="437"/>
      <c r="IN65" s="437"/>
      <c r="IO65" s="437"/>
      <c r="IP65" s="437"/>
      <c r="IQ65" s="437"/>
      <c r="IR65" s="437"/>
      <c r="IS65" s="437"/>
      <c r="IT65" s="437"/>
      <c r="IU65" s="437"/>
      <c r="IV65" s="437"/>
      <c r="IW65" s="437"/>
    </row>
    <row r="66" customFormat="false" ht="12.75" hidden="false" customHeight="false" outlineLevel="0" collapsed="false">
      <c r="A66" s="449" t="n">
        <f aca="false">A65+1</f>
        <v>68</v>
      </c>
      <c r="C66" s="475" t="s">
        <v>946</v>
      </c>
      <c r="D66" s="437"/>
      <c r="E66" s="456"/>
      <c r="F66" s="456"/>
      <c r="G66" s="456"/>
      <c r="H66" s="456"/>
      <c r="I66" s="456"/>
      <c r="J66" s="456"/>
      <c r="K66" s="456"/>
      <c r="L66" s="462"/>
      <c r="M66" s="462"/>
      <c r="N66" s="462"/>
      <c r="O66" s="462"/>
      <c r="P66" s="462"/>
      <c r="Q66" s="462"/>
      <c r="R66" s="462"/>
      <c r="S66" s="462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7"/>
      <c r="AV66" s="437"/>
      <c r="AW66" s="437"/>
      <c r="AX66" s="437"/>
      <c r="AY66" s="437"/>
      <c r="AZ66" s="437"/>
      <c r="BA66" s="437"/>
      <c r="BB66" s="437"/>
      <c r="BC66" s="437"/>
      <c r="BD66" s="437"/>
      <c r="BE66" s="437"/>
      <c r="BF66" s="437"/>
      <c r="BG66" s="437"/>
      <c r="BH66" s="437"/>
      <c r="BI66" s="437"/>
      <c r="BJ66" s="437"/>
      <c r="BK66" s="437"/>
      <c r="BL66" s="437"/>
      <c r="BM66" s="437"/>
      <c r="BN66" s="437"/>
      <c r="BO66" s="437"/>
      <c r="BP66" s="437"/>
      <c r="BQ66" s="437"/>
      <c r="BR66" s="437"/>
      <c r="BS66" s="437"/>
      <c r="BT66" s="437"/>
      <c r="BU66" s="437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437"/>
      <c r="ER66" s="437"/>
      <c r="ES66" s="437"/>
      <c r="ET66" s="437"/>
      <c r="EU66" s="437"/>
      <c r="EV66" s="437"/>
      <c r="EW66" s="437"/>
      <c r="EX66" s="437"/>
      <c r="EY66" s="437"/>
      <c r="EZ66" s="437"/>
      <c r="FA66" s="437"/>
      <c r="FB66" s="437"/>
      <c r="FC66" s="437"/>
      <c r="FD66" s="437"/>
      <c r="FE66" s="437"/>
      <c r="FF66" s="437"/>
      <c r="FG66" s="437"/>
      <c r="FH66" s="437"/>
      <c r="FI66" s="437"/>
      <c r="FJ66" s="437"/>
      <c r="FK66" s="437"/>
      <c r="FL66" s="437"/>
      <c r="FM66" s="437"/>
      <c r="FN66" s="437"/>
      <c r="FO66" s="437"/>
      <c r="FP66" s="437"/>
      <c r="FQ66" s="437"/>
      <c r="FR66" s="437"/>
      <c r="FS66" s="437"/>
      <c r="FT66" s="437"/>
      <c r="FU66" s="437"/>
      <c r="FV66" s="437"/>
      <c r="FW66" s="437"/>
      <c r="FX66" s="437"/>
      <c r="FY66" s="437"/>
      <c r="FZ66" s="437"/>
      <c r="GA66" s="437"/>
      <c r="GB66" s="437"/>
      <c r="GC66" s="437"/>
      <c r="GD66" s="437"/>
      <c r="GE66" s="437"/>
      <c r="GF66" s="437"/>
      <c r="GG66" s="437"/>
      <c r="GH66" s="437"/>
      <c r="GI66" s="437"/>
      <c r="GJ66" s="437"/>
      <c r="GK66" s="437"/>
      <c r="GL66" s="437"/>
      <c r="GM66" s="437"/>
      <c r="GN66" s="437"/>
      <c r="GO66" s="437"/>
      <c r="GP66" s="437"/>
      <c r="GQ66" s="437"/>
      <c r="GR66" s="437"/>
      <c r="GS66" s="437"/>
      <c r="GT66" s="437"/>
      <c r="GU66" s="437"/>
      <c r="GV66" s="437"/>
      <c r="GW66" s="437"/>
      <c r="GX66" s="437"/>
      <c r="GY66" s="437"/>
      <c r="GZ66" s="437"/>
      <c r="HA66" s="437"/>
      <c r="HB66" s="437"/>
      <c r="HC66" s="437"/>
      <c r="HD66" s="437"/>
      <c r="HE66" s="437"/>
      <c r="HF66" s="437"/>
      <c r="HG66" s="437"/>
      <c r="HH66" s="437"/>
      <c r="HI66" s="437"/>
      <c r="HJ66" s="437"/>
      <c r="HK66" s="437"/>
      <c r="HL66" s="437"/>
      <c r="HM66" s="437"/>
      <c r="HN66" s="437"/>
      <c r="HO66" s="437"/>
      <c r="HP66" s="437"/>
      <c r="HQ66" s="437"/>
      <c r="HR66" s="437"/>
      <c r="HS66" s="437"/>
      <c r="HT66" s="437"/>
      <c r="HU66" s="437"/>
      <c r="HV66" s="437"/>
      <c r="HW66" s="437"/>
      <c r="HX66" s="437"/>
      <c r="HY66" s="437"/>
      <c r="HZ66" s="437"/>
      <c r="IA66" s="437"/>
      <c r="IB66" s="437"/>
      <c r="IC66" s="437"/>
      <c r="ID66" s="437"/>
      <c r="IE66" s="437"/>
      <c r="IF66" s="437"/>
      <c r="IG66" s="437"/>
      <c r="IH66" s="437"/>
      <c r="II66" s="437"/>
      <c r="IJ66" s="437"/>
      <c r="IK66" s="437"/>
      <c r="IL66" s="437"/>
      <c r="IM66" s="437"/>
      <c r="IN66" s="437"/>
      <c r="IO66" s="437"/>
      <c r="IP66" s="437"/>
      <c r="IQ66" s="437"/>
      <c r="IR66" s="437"/>
      <c r="IS66" s="437"/>
      <c r="IT66" s="437"/>
      <c r="IU66" s="437"/>
      <c r="IV66" s="437"/>
      <c r="IW66" s="437"/>
    </row>
    <row r="67" customFormat="false" ht="12.75" hidden="false" customHeight="false" outlineLevel="0" collapsed="false">
      <c r="A67" s="449" t="n">
        <f aca="false">A66+1</f>
        <v>69</v>
      </c>
      <c r="C67" s="476" t="s">
        <v>947</v>
      </c>
      <c r="D67" s="437"/>
      <c r="E67" s="456"/>
      <c r="F67" s="456"/>
      <c r="G67" s="456"/>
      <c r="H67" s="456"/>
      <c r="I67" s="456"/>
      <c r="J67" s="456"/>
      <c r="K67" s="456"/>
      <c r="L67" s="462"/>
      <c r="M67" s="462"/>
      <c r="N67" s="462"/>
      <c r="O67" s="462"/>
      <c r="P67" s="462"/>
      <c r="Q67" s="462"/>
      <c r="R67" s="462"/>
      <c r="S67" s="462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7"/>
      <c r="AV67" s="437"/>
      <c r="AW67" s="437"/>
      <c r="AX67" s="437"/>
      <c r="AY67" s="437"/>
      <c r="AZ67" s="437"/>
      <c r="BA67" s="437"/>
      <c r="BB67" s="437"/>
      <c r="BC67" s="437"/>
      <c r="BD67" s="437"/>
      <c r="BE67" s="437"/>
      <c r="BF67" s="437"/>
      <c r="BG67" s="437"/>
      <c r="BH67" s="437"/>
      <c r="BI67" s="437"/>
      <c r="BJ67" s="437"/>
      <c r="BK67" s="437"/>
      <c r="BL67" s="437"/>
      <c r="BM67" s="437"/>
      <c r="BN67" s="437"/>
      <c r="BO67" s="437"/>
      <c r="BP67" s="437"/>
      <c r="BQ67" s="437"/>
      <c r="BR67" s="437"/>
      <c r="BS67" s="437"/>
      <c r="BT67" s="437"/>
      <c r="BU67" s="437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437"/>
      <c r="ER67" s="437"/>
      <c r="ES67" s="437"/>
      <c r="ET67" s="437"/>
      <c r="EU67" s="437"/>
      <c r="EV67" s="437"/>
      <c r="EW67" s="437"/>
      <c r="EX67" s="437"/>
      <c r="EY67" s="437"/>
      <c r="EZ67" s="437"/>
      <c r="FA67" s="437"/>
      <c r="FB67" s="437"/>
      <c r="FC67" s="437"/>
      <c r="FD67" s="437"/>
      <c r="FE67" s="437"/>
      <c r="FF67" s="437"/>
      <c r="FG67" s="437"/>
      <c r="FH67" s="437"/>
      <c r="FI67" s="437"/>
      <c r="FJ67" s="437"/>
      <c r="FK67" s="437"/>
      <c r="FL67" s="437"/>
      <c r="FM67" s="437"/>
      <c r="FN67" s="437"/>
      <c r="FO67" s="437"/>
      <c r="FP67" s="437"/>
      <c r="FQ67" s="437"/>
      <c r="FR67" s="437"/>
      <c r="FS67" s="437"/>
      <c r="FT67" s="437"/>
      <c r="FU67" s="437"/>
      <c r="FV67" s="437"/>
      <c r="FW67" s="437"/>
      <c r="FX67" s="437"/>
      <c r="FY67" s="437"/>
      <c r="FZ67" s="437"/>
      <c r="GA67" s="437"/>
      <c r="GB67" s="437"/>
      <c r="GC67" s="437"/>
      <c r="GD67" s="437"/>
      <c r="GE67" s="437"/>
      <c r="GF67" s="437"/>
      <c r="GG67" s="437"/>
      <c r="GH67" s="437"/>
      <c r="GI67" s="437"/>
      <c r="GJ67" s="437"/>
      <c r="GK67" s="437"/>
      <c r="GL67" s="437"/>
      <c r="GM67" s="437"/>
      <c r="GN67" s="437"/>
      <c r="GO67" s="437"/>
      <c r="GP67" s="437"/>
      <c r="GQ67" s="437"/>
      <c r="GR67" s="437"/>
      <c r="GS67" s="437"/>
      <c r="GT67" s="437"/>
      <c r="GU67" s="437"/>
      <c r="GV67" s="437"/>
      <c r="GW67" s="437"/>
      <c r="GX67" s="437"/>
      <c r="GY67" s="437"/>
      <c r="GZ67" s="437"/>
      <c r="HA67" s="437"/>
      <c r="HB67" s="437"/>
      <c r="HC67" s="437"/>
      <c r="HD67" s="437"/>
      <c r="HE67" s="437"/>
      <c r="HF67" s="437"/>
      <c r="HG67" s="437"/>
      <c r="HH67" s="437"/>
      <c r="HI67" s="437"/>
      <c r="HJ67" s="437"/>
      <c r="HK67" s="437"/>
      <c r="HL67" s="437"/>
      <c r="HM67" s="437"/>
      <c r="HN67" s="437"/>
      <c r="HO67" s="437"/>
      <c r="HP67" s="437"/>
      <c r="HQ67" s="437"/>
      <c r="HR67" s="437"/>
      <c r="HS67" s="437"/>
      <c r="HT67" s="437"/>
      <c r="HU67" s="437"/>
      <c r="HV67" s="437"/>
      <c r="HW67" s="437"/>
      <c r="HX67" s="437"/>
      <c r="HY67" s="437"/>
      <c r="HZ67" s="437"/>
      <c r="IA67" s="437"/>
      <c r="IB67" s="437"/>
      <c r="IC67" s="437"/>
      <c r="ID67" s="437"/>
      <c r="IE67" s="437"/>
      <c r="IF67" s="437"/>
      <c r="IG67" s="437"/>
      <c r="IH67" s="437"/>
      <c r="II67" s="437"/>
      <c r="IJ67" s="437"/>
      <c r="IK67" s="437"/>
      <c r="IL67" s="437"/>
      <c r="IM67" s="437"/>
      <c r="IN67" s="437"/>
      <c r="IO67" s="437"/>
      <c r="IP67" s="437"/>
      <c r="IQ67" s="437"/>
      <c r="IR67" s="437"/>
      <c r="IS67" s="437"/>
      <c r="IT67" s="437"/>
      <c r="IU67" s="437"/>
      <c r="IV67" s="437"/>
      <c r="IW67" s="437"/>
    </row>
    <row r="68" customFormat="false" ht="12.75" hidden="false" customHeight="false" outlineLevel="0" collapsed="false">
      <c r="A68" s="449" t="n">
        <f aca="false">A67+1</f>
        <v>70</v>
      </c>
      <c r="C68" s="476" t="s">
        <v>948</v>
      </c>
      <c r="D68" s="437"/>
      <c r="E68" s="456"/>
      <c r="F68" s="456"/>
      <c r="G68" s="456"/>
      <c r="H68" s="456"/>
      <c r="I68" s="456"/>
      <c r="J68" s="456"/>
      <c r="K68" s="456"/>
      <c r="L68" s="462"/>
      <c r="M68" s="462"/>
      <c r="N68" s="462"/>
      <c r="O68" s="462"/>
      <c r="P68" s="462"/>
      <c r="Q68" s="462"/>
      <c r="R68" s="462"/>
      <c r="S68" s="462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37"/>
      <c r="AR68" s="437"/>
      <c r="AS68" s="437"/>
      <c r="AT68" s="437"/>
      <c r="AU68" s="437"/>
      <c r="AV68" s="437"/>
      <c r="AW68" s="437"/>
      <c r="AX68" s="437"/>
      <c r="AY68" s="437"/>
      <c r="AZ68" s="437"/>
      <c r="BA68" s="437"/>
      <c r="BB68" s="437"/>
      <c r="BC68" s="437"/>
      <c r="BD68" s="437"/>
      <c r="BE68" s="437"/>
      <c r="BF68" s="437"/>
      <c r="BG68" s="437"/>
      <c r="BH68" s="437"/>
      <c r="BI68" s="437"/>
      <c r="BJ68" s="437"/>
      <c r="BK68" s="437"/>
      <c r="BL68" s="437"/>
      <c r="BM68" s="437"/>
      <c r="BN68" s="437"/>
      <c r="BO68" s="437"/>
      <c r="BP68" s="437"/>
      <c r="BQ68" s="437"/>
      <c r="BR68" s="437"/>
      <c r="BS68" s="437"/>
      <c r="BT68" s="437"/>
      <c r="BU68" s="437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437"/>
      <c r="ER68" s="437"/>
      <c r="ES68" s="437"/>
      <c r="ET68" s="437"/>
      <c r="EU68" s="437"/>
      <c r="EV68" s="437"/>
      <c r="EW68" s="437"/>
      <c r="EX68" s="437"/>
      <c r="EY68" s="437"/>
      <c r="EZ68" s="437"/>
      <c r="FA68" s="437"/>
      <c r="FB68" s="437"/>
      <c r="FC68" s="437"/>
      <c r="FD68" s="437"/>
      <c r="FE68" s="437"/>
      <c r="FF68" s="437"/>
      <c r="FG68" s="437"/>
      <c r="FH68" s="437"/>
      <c r="FI68" s="437"/>
      <c r="FJ68" s="437"/>
      <c r="FK68" s="437"/>
      <c r="FL68" s="437"/>
      <c r="FM68" s="437"/>
      <c r="FN68" s="437"/>
      <c r="FO68" s="437"/>
      <c r="FP68" s="437"/>
      <c r="FQ68" s="437"/>
      <c r="FR68" s="437"/>
      <c r="FS68" s="437"/>
      <c r="FT68" s="437"/>
      <c r="FU68" s="437"/>
      <c r="FV68" s="437"/>
      <c r="FW68" s="437"/>
      <c r="FX68" s="437"/>
      <c r="FY68" s="437"/>
      <c r="FZ68" s="437"/>
      <c r="GA68" s="437"/>
      <c r="GB68" s="437"/>
      <c r="GC68" s="437"/>
      <c r="GD68" s="437"/>
      <c r="GE68" s="437"/>
      <c r="GF68" s="437"/>
      <c r="GG68" s="437"/>
      <c r="GH68" s="437"/>
      <c r="GI68" s="437"/>
      <c r="GJ68" s="437"/>
      <c r="GK68" s="437"/>
      <c r="GL68" s="437"/>
      <c r="GM68" s="437"/>
      <c r="GN68" s="437"/>
      <c r="GO68" s="437"/>
      <c r="GP68" s="437"/>
      <c r="GQ68" s="437"/>
      <c r="GR68" s="437"/>
      <c r="GS68" s="437"/>
      <c r="GT68" s="437"/>
      <c r="GU68" s="437"/>
      <c r="GV68" s="437"/>
      <c r="GW68" s="437"/>
      <c r="GX68" s="437"/>
      <c r="GY68" s="437"/>
      <c r="GZ68" s="437"/>
      <c r="HA68" s="437"/>
      <c r="HB68" s="437"/>
      <c r="HC68" s="437"/>
      <c r="HD68" s="437"/>
      <c r="HE68" s="437"/>
      <c r="HF68" s="437"/>
      <c r="HG68" s="437"/>
      <c r="HH68" s="437"/>
      <c r="HI68" s="437"/>
      <c r="HJ68" s="437"/>
      <c r="HK68" s="437"/>
      <c r="HL68" s="437"/>
      <c r="HM68" s="437"/>
      <c r="HN68" s="437"/>
      <c r="HO68" s="437"/>
      <c r="HP68" s="437"/>
      <c r="HQ68" s="437"/>
      <c r="HR68" s="437"/>
      <c r="HS68" s="437"/>
      <c r="HT68" s="437"/>
      <c r="HU68" s="437"/>
      <c r="HV68" s="437"/>
      <c r="HW68" s="437"/>
      <c r="HX68" s="437"/>
      <c r="HY68" s="437"/>
      <c r="HZ68" s="437"/>
      <c r="IA68" s="437"/>
      <c r="IB68" s="437"/>
      <c r="IC68" s="437"/>
      <c r="ID68" s="437"/>
      <c r="IE68" s="437"/>
      <c r="IF68" s="437"/>
      <c r="IG68" s="437"/>
      <c r="IH68" s="437"/>
      <c r="II68" s="437"/>
      <c r="IJ68" s="437"/>
      <c r="IK68" s="437"/>
      <c r="IL68" s="437"/>
      <c r="IM68" s="437"/>
      <c r="IN68" s="437"/>
      <c r="IO68" s="437"/>
      <c r="IP68" s="437"/>
      <c r="IQ68" s="437"/>
      <c r="IR68" s="437"/>
      <c r="IS68" s="437"/>
      <c r="IT68" s="437"/>
      <c r="IU68" s="437"/>
      <c r="IV68" s="437"/>
      <c r="IW68" s="437"/>
    </row>
    <row r="69" customFormat="false" ht="12.75" hidden="false" customHeight="false" outlineLevel="0" collapsed="false">
      <c r="A69" s="449" t="n">
        <f aca="false">A68+1</f>
        <v>71</v>
      </c>
      <c r="C69" s="464" t="s">
        <v>949</v>
      </c>
      <c r="D69" s="437"/>
      <c r="E69" s="456"/>
      <c r="F69" s="456"/>
      <c r="G69" s="456"/>
      <c r="H69" s="456"/>
      <c r="I69" s="456"/>
      <c r="J69" s="456"/>
      <c r="K69" s="456"/>
      <c r="L69" s="462"/>
      <c r="M69" s="462"/>
      <c r="N69" s="462"/>
      <c r="O69" s="462"/>
      <c r="P69" s="462"/>
      <c r="Q69" s="462"/>
      <c r="R69" s="462"/>
      <c r="S69" s="462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37"/>
      <c r="AR69" s="437"/>
      <c r="AS69" s="437"/>
      <c r="AT69" s="437"/>
      <c r="AU69" s="437"/>
      <c r="AV69" s="437"/>
      <c r="AW69" s="437"/>
      <c r="AX69" s="437"/>
      <c r="AY69" s="437"/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437"/>
      <c r="BN69" s="437"/>
      <c r="BO69" s="437"/>
      <c r="BP69" s="437"/>
      <c r="BQ69" s="437"/>
      <c r="BR69" s="437"/>
      <c r="BS69" s="437"/>
      <c r="BT69" s="437"/>
      <c r="BU69" s="437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437"/>
      <c r="ER69" s="437"/>
      <c r="ES69" s="437"/>
      <c r="ET69" s="437"/>
      <c r="EU69" s="437"/>
      <c r="EV69" s="437"/>
      <c r="EW69" s="437"/>
      <c r="EX69" s="437"/>
      <c r="EY69" s="437"/>
      <c r="EZ69" s="437"/>
      <c r="FA69" s="437"/>
      <c r="FB69" s="437"/>
      <c r="FC69" s="437"/>
      <c r="FD69" s="437"/>
      <c r="FE69" s="437"/>
      <c r="FF69" s="437"/>
      <c r="FG69" s="437"/>
      <c r="FH69" s="437"/>
      <c r="FI69" s="437"/>
      <c r="FJ69" s="437"/>
      <c r="FK69" s="437"/>
      <c r="FL69" s="437"/>
      <c r="FM69" s="437"/>
      <c r="FN69" s="437"/>
      <c r="FO69" s="437"/>
      <c r="FP69" s="437"/>
      <c r="FQ69" s="437"/>
      <c r="FR69" s="437"/>
      <c r="FS69" s="437"/>
      <c r="FT69" s="437"/>
      <c r="FU69" s="437"/>
      <c r="FV69" s="437"/>
      <c r="FW69" s="437"/>
      <c r="FX69" s="437"/>
      <c r="FY69" s="437"/>
      <c r="FZ69" s="437"/>
      <c r="GA69" s="437"/>
      <c r="GB69" s="437"/>
      <c r="GC69" s="437"/>
      <c r="GD69" s="437"/>
      <c r="GE69" s="437"/>
      <c r="GF69" s="437"/>
      <c r="GG69" s="437"/>
      <c r="GH69" s="437"/>
      <c r="GI69" s="437"/>
      <c r="GJ69" s="437"/>
      <c r="GK69" s="437"/>
      <c r="GL69" s="437"/>
      <c r="GM69" s="437"/>
      <c r="GN69" s="437"/>
      <c r="GO69" s="437"/>
      <c r="GP69" s="437"/>
      <c r="GQ69" s="437"/>
      <c r="GR69" s="437"/>
      <c r="GS69" s="437"/>
      <c r="GT69" s="437"/>
      <c r="GU69" s="437"/>
      <c r="GV69" s="437"/>
      <c r="GW69" s="437"/>
      <c r="GX69" s="437"/>
      <c r="GY69" s="437"/>
      <c r="GZ69" s="437"/>
      <c r="HA69" s="437"/>
      <c r="HB69" s="437"/>
      <c r="HC69" s="437"/>
      <c r="HD69" s="437"/>
      <c r="HE69" s="437"/>
      <c r="HF69" s="437"/>
      <c r="HG69" s="437"/>
      <c r="HH69" s="437"/>
      <c r="HI69" s="437"/>
      <c r="HJ69" s="437"/>
      <c r="HK69" s="437"/>
      <c r="HL69" s="437"/>
      <c r="HM69" s="437"/>
      <c r="HN69" s="437"/>
      <c r="HO69" s="437"/>
      <c r="HP69" s="437"/>
      <c r="HQ69" s="437"/>
      <c r="HR69" s="437"/>
      <c r="HS69" s="437"/>
      <c r="HT69" s="437"/>
      <c r="HU69" s="437"/>
      <c r="HV69" s="437"/>
      <c r="HW69" s="437"/>
      <c r="HX69" s="437"/>
      <c r="HY69" s="437"/>
      <c r="HZ69" s="437"/>
      <c r="IA69" s="437"/>
      <c r="IB69" s="437"/>
      <c r="IC69" s="437"/>
      <c r="ID69" s="437"/>
      <c r="IE69" s="437"/>
      <c r="IF69" s="437"/>
      <c r="IG69" s="437"/>
      <c r="IH69" s="437"/>
      <c r="II69" s="437"/>
      <c r="IJ69" s="437"/>
      <c r="IK69" s="437"/>
      <c r="IL69" s="437"/>
      <c r="IM69" s="437"/>
      <c r="IN69" s="437"/>
      <c r="IO69" s="437"/>
      <c r="IP69" s="437"/>
      <c r="IQ69" s="437"/>
      <c r="IR69" s="437"/>
      <c r="IS69" s="437"/>
      <c r="IT69" s="437"/>
      <c r="IU69" s="437"/>
      <c r="IV69" s="437"/>
      <c r="IW69" s="437"/>
    </row>
    <row r="70" customFormat="false" ht="12.75" hidden="false" customHeight="false" outlineLevel="0" collapsed="false">
      <c r="A70" s="449" t="n">
        <f aca="false">A69+1</f>
        <v>72</v>
      </c>
      <c r="C70" s="464" t="s">
        <v>950</v>
      </c>
      <c r="D70" s="437"/>
      <c r="E70" s="456"/>
      <c r="F70" s="456"/>
      <c r="G70" s="456"/>
      <c r="H70" s="456"/>
      <c r="I70" s="456"/>
      <c r="J70" s="456"/>
      <c r="K70" s="456"/>
      <c r="L70" s="462"/>
      <c r="M70" s="462"/>
      <c r="N70" s="462"/>
      <c r="O70" s="462"/>
      <c r="P70" s="462"/>
      <c r="Q70" s="462"/>
      <c r="R70" s="462"/>
      <c r="S70" s="462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  <c r="AU70" s="437"/>
      <c r="AV70" s="437"/>
      <c r="AW70" s="437"/>
      <c r="AX70" s="437"/>
      <c r="AY70" s="437"/>
      <c r="AZ70" s="437"/>
      <c r="BA70" s="437"/>
      <c r="BB70" s="437"/>
      <c r="BC70" s="437"/>
      <c r="BD70" s="437"/>
      <c r="BE70" s="437"/>
      <c r="BF70" s="437"/>
      <c r="BG70" s="437"/>
      <c r="BH70" s="437"/>
      <c r="BI70" s="437"/>
      <c r="BJ70" s="437"/>
      <c r="BK70" s="437"/>
      <c r="BL70" s="437"/>
      <c r="BM70" s="437"/>
      <c r="BN70" s="437"/>
      <c r="BO70" s="437"/>
      <c r="BP70" s="437"/>
      <c r="BQ70" s="437"/>
      <c r="BR70" s="437"/>
      <c r="BS70" s="437"/>
      <c r="BT70" s="437"/>
      <c r="BU70" s="437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437"/>
      <c r="ER70" s="437"/>
      <c r="ES70" s="437"/>
      <c r="ET70" s="437"/>
      <c r="EU70" s="437"/>
      <c r="EV70" s="437"/>
      <c r="EW70" s="437"/>
      <c r="EX70" s="437"/>
      <c r="EY70" s="437"/>
      <c r="EZ70" s="437"/>
      <c r="FA70" s="437"/>
      <c r="FB70" s="437"/>
      <c r="FC70" s="437"/>
      <c r="FD70" s="437"/>
      <c r="FE70" s="437"/>
      <c r="FF70" s="437"/>
      <c r="FG70" s="437"/>
      <c r="FH70" s="437"/>
      <c r="FI70" s="437"/>
      <c r="FJ70" s="437"/>
      <c r="FK70" s="437"/>
      <c r="FL70" s="437"/>
      <c r="FM70" s="437"/>
      <c r="FN70" s="437"/>
      <c r="FO70" s="437"/>
      <c r="FP70" s="437"/>
      <c r="FQ70" s="437"/>
      <c r="FR70" s="437"/>
      <c r="FS70" s="437"/>
      <c r="FT70" s="437"/>
      <c r="FU70" s="437"/>
      <c r="FV70" s="437"/>
      <c r="FW70" s="437"/>
      <c r="FX70" s="437"/>
      <c r="FY70" s="437"/>
      <c r="FZ70" s="437"/>
      <c r="GA70" s="437"/>
      <c r="GB70" s="437"/>
      <c r="GC70" s="437"/>
      <c r="GD70" s="437"/>
      <c r="GE70" s="437"/>
      <c r="GF70" s="437"/>
      <c r="GG70" s="437"/>
      <c r="GH70" s="437"/>
      <c r="GI70" s="437"/>
      <c r="GJ70" s="437"/>
      <c r="GK70" s="437"/>
      <c r="GL70" s="437"/>
      <c r="GM70" s="437"/>
      <c r="GN70" s="437"/>
      <c r="GO70" s="437"/>
      <c r="GP70" s="437"/>
      <c r="GQ70" s="437"/>
      <c r="GR70" s="437"/>
      <c r="GS70" s="437"/>
      <c r="GT70" s="437"/>
      <c r="GU70" s="437"/>
      <c r="GV70" s="437"/>
      <c r="GW70" s="437"/>
      <c r="GX70" s="437"/>
      <c r="GY70" s="437"/>
      <c r="GZ70" s="437"/>
      <c r="HA70" s="437"/>
      <c r="HB70" s="437"/>
      <c r="HC70" s="437"/>
      <c r="HD70" s="437"/>
      <c r="HE70" s="437"/>
      <c r="HF70" s="437"/>
      <c r="HG70" s="437"/>
      <c r="HH70" s="437"/>
      <c r="HI70" s="437"/>
      <c r="HJ70" s="437"/>
      <c r="HK70" s="437"/>
      <c r="HL70" s="437"/>
      <c r="HM70" s="437"/>
      <c r="HN70" s="437"/>
      <c r="HO70" s="437"/>
      <c r="HP70" s="437"/>
      <c r="HQ70" s="437"/>
      <c r="HR70" s="437"/>
      <c r="HS70" s="437"/>
      <c r="HT70" s="437"/>
      <c r="HU70" s="437"/>
      <c r="HV70" s="437"/>
      <c r="HW70" s="437"/>
      <c r="HX70" s="437"/>
      <c r="HY70" s="437"/>
      <c r="HZ70" s="437"/>
      <c r="IA70" s="437"/>
      <c r="IB70" s="437"/>
      <c r="IC70" s="437"/>
      <c r="ID70" s="437"/>
      <c r="IE70" s="437"/>
      <c r="IF70" s="437"/>
      <c r="IG70" s="437"/>
      <c r="IH70" s="437"/>
      <c r="II70" s="437"/>
      <c r="IJ70" s="437"/>
      <c r="IK70" s="437"/>
      <c r="IL70" s="437"/>
      <c r="IM70" s="437"/>
      <c r="IN70" s="437"/>
      <c r="IO70" s="437"/>
      <c r="IP70" s="437"/>
      <c r="IQ70" s="437"/>
      <c r="IR70" s="437"/>
      <c r="IS70" s="437"/>
      <c r="IT70" s="437"/>
      <c r="IU70" s="437"/>
      <c r="IV70" s="437"/>
      <c r="IW70" s="437"/>
    </row>
    <row r="71" customFormat="false" ht="12.75" hidden="false" customHeight="false" outlineLevel="0" collapsed="false">
      <c r="A71" s="449" t="n">
        <f aca="false">A70+1</f>
        <v>73</v>
      </c>
      <c r="C71" s="464" t="s">
        <v>951</v>
      </c>
      <c r="D71" s="437"/>
      <c r="E71" s="456"/>
      <c r="F71" s="456"/>
      <c r="G71" s="456"/>
      <c r="H71" s="456"/>
      <c r="I71" s="456"/>
      <c r="J71" s="456"/>
      <c r="K71" s="456"/>
      <c r="L71" s="462"/>
      <c r="M71" s="462"/>
      <c r="N71" s="462"/>
      <c r="O71" s="462"/>
      <c r="P71" s="462"/>
      <c r="Q71" s="462"/>
      <c r="R71" s="462"/>
      <c r="S71" s="462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437"/>
      <c r="AO71" s="437"/>
      <c r="AP71" s="437"/>
      <c r="AQ71" s="437"/>
      <c r="AR71" s="437"/>
      <c r="AS71" s="437"/>
      <c r="AT71" s="437"/>
      <c r="AU71" s="437"/>
      <c r="AV71" s="437"/>
      <c r="AW71" s="437"/>
      <c r="AX71" s="437"/>
      <c r="AY71" s="437"/>
      <c r="AZ71" s="437"/>
      <c r="BA71" s="437"/>
      <c r="BB71" s="437"/>
      <c r="BC71" s="437"/>
      <c r="BD71" s="437"/>
      <c r="BE71" s="437"/>
      <c r="BF71" s="437"/>
      <c r="BG71" s="437"/>
      <c r="BH71" s="437"/>
      <c r="BI71" s="437"/>
      <c r="BJ71" s="437"/>
      <c r="BK71" s="437"/>
      <c r="BL71" s="437"/>
      <c r="BM71" s="437"/>
      <c r="BN71" s="437"/>
      <c r="BO71" s="437"/>
      <c r="BP71" s="437"/>
      <c r="BQ71" s="437"/>
      <c r="BR71" s="437"/>
      <c r="BS71" s="437"/>
      <c r="BT71" s="437"/>
      <c r="BU71" s="437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437"/>
      <c r="ER71" s="437"/>
      <c r="ES71" s="437"/>
      <c r="ET71" s="437"/>
      <c r="EU71" s="437"/>
      <c r="EV71" s="437"/>
      <c r="EW71" s="437"/>
      <c r="EX71" s="437"/>
      <c r="EY71" s="437"/>
      <c r="EZ71" s="437"/>
      <c r="FA71" s="437"/>
      <c r="FB71" s="437"/>
      <c r="FC71" s="437"/>
      <c r="FD71" s="437"/>
      <c r="FE71" s="437"/>
      <c r="FF71" s="437"/>
      <c r="FG71" s="437"/>
      <c r="FH71" s="437"/>
      <c r="FI71" s="437"/>
      <c r="FJ71" s="437"/>
      <c r="FK71" s="437"/>
      <c r="FL71" s="437"/>
      <c r="FM71" s="437"/>
      <c r="FN71" s="437"/>
      <c r="FO71" s="437"/>
      <c r="FP71" s="437"/>
      <c r="FQ71" s="437"/>
      <c r="FR71" s="437"/>
      <c r="FS71" s="437"/>
      <c r="FT71" s="437"/>
      <c r="FU71" s="437"/>
      <c r="FV71" s="437"/>
      <c r="FW71" s="437"/>
      <c r="FX71" s="437"/>
      <c r="FY71" s="437"/>
      <c r="FZ71" s="437"/>
      <c r="GA71" s="437"/>
      <c r="GB71" s="437"/>
      <c r="GC71" s="437"/>
      <c r="GD71" s="437"/>
      <c r="GE71" s="437"/>
      <c r="GF71" s="437"/>
      <c r="GG71" s="437"/>
      <c r="GH71" s="437"/>
      <c r="GI71" s="437"/>
      <c r="GJ71" s="437"/>
      <c r="GK71" s="437"/>
      <c r="GL71" s="437"/>
      <c r="GM71" s="437"/>
      <c r="GN71" s="437"/>
      <c r="GO71" s="437"/>
      <c r="GP71" s="437"/>
      <c r="GQ71" s="437"/>
      <c r="GR71" s="437"/>
      <c r="GS71" s="437"/>
      <c r="GT71" s="437"/>
      <c r="GU71" s="437"/>
      <c r="GV71" s="437"/>
      <c r="GW71" s="437"/>
      <c r="GX71" s="437"/>
      <c r="GY71" s="437"/>
      <c r="GZ71" s="437"/>
      <c r="HA71" s="437"/>
      <c r="HB71" s="437"/>
      <c r="HC71" s="437"/>
      <c r="HD71" s="437"/>
      <c r="HE71" s="437"/>
      <c r="HF71" s="437"/>
      <c r="HG71" s="437"/>
      <c r="HH71" s="437"/>
      <c r="HI71" s="437"/>
      <c r="HJ71" s="437"/>
      <c r="HK71" s="437"/>
      <c r="HL71" s="437"/>
      <c r="HM71" s="437"/>
      <c r="HN71" s="437"/>
      <c r="HO71" s="437"/>
      <c r="HP71" s="437"/>
      <c r="HQ71" s="437"/>
      <c r="HR71" s="437"/>
      <c r="HS71" s="437"/>
      <c r="HT71" s="437"/>
      <c r="HU71" s="437"/>
      <c r="HV71" s="437"/>
      <c r="HW71" s="437"/>
      <c r="HX71" s="437"/>
      <c r="HY71" s="437"/>
      <c r="HZ71" s="437"/>
      <c r="IA71" s="437"/>
      <c r="IB71" s="437"/>
      <c r="IC71" s="437"/>
      <c r="ID71" s="437"/>
      <c r="IE71" s="437"/>
      <c r="IF71" s="437"/>
      <c r="IG71" s="437"/>
      <c r="IH71" s="437"/>
      <c r="II71" s="437"/>
      <c r="IJ71" s="437"/>
      <c r="IK71" s="437"/>
      <c r="IL71" s="437"/>
      <c r="IM71" s="437"/>
      <c r="IN71" s="437"/>
      <c r="IO71" s="437"/>
      <c r="IP71" s="437"/>
      <c r="IQ71" s="437"/>
      <c r="IR71" s="437"/>
      <c r="IS71" s="437"/>
      <c r="IT71" s="437"/>
      <c r="IU71" s="437"/>
      <c r="IV71" s="437"/>
      <c r="IW71" s="437"/>
    </row>
    <row r="72" customFormat="false" ht="12.75" hidden="false" customHeight="false" outlineLevel="0" collapsed="false">
      <c r="A72" s="449" t="n">
        <f aca="false">A71+1</f>
        <v>74</v>
      </c>
      <c r="C72" s="464" t="s">
        <v>952</v>
      </c>
      <c r="D72" s="437"/>
      <c r="E72" s="456"/>
      <c r="F72" s="456"/>
      <c r="G72" s="456"/>
      <c r="H72" s="456"/>
      <c r="I72" s="456"/>
      <c r="J72" s="456"/>
      <c r="K72" s="456"/>
      <c r="L72" s="462"/>
      <c r="M72" s="462"/>
      <c r="N72" s="462"/>
      <c r="O72" s="462"/>
      <c r="P72" s="462"/>
      <c r="Q72" s="462"/>
      <c r="R72" s="462"/>
      <c r="S72" s="462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437"/>
      <c r="AU72" s="437"/>
      <c r="AV72" s="437"/>
      <c r="AW72" s="437"/>
      <c r="AX72" s="437"/>
      <c r="AY72" s="437"/>
      <c r="AZ72" s="437"/>
      <c r="BA72" s="437"/>
      <c r="BB72" s="437"/>
      <c r="BC72" s="437"/>
      <c r="BD72" s="437"/>
      <c r="BE72" s="437"/>
      <c r="BF72" s="437"/>
      <c r="BG72" s="437"/>
      <c r="BH72" s="437"/>
      <c r="BI72" s="437"/>
      <c r="BJ72" s="437"/>
      <c r="BK72" s="437"/>
      <c r="BL72" s="437"/>
      <c r="BM72" s="437"/>
      <c r="BN72" s="437"/>
      <c r="BO72" s="437"/>
      <c r="BP72" s="437"/>
      <c r="BQ72" s="437"/>
      <c r="BR72" s="437"/>
      <c r="BS72" s="437"/>
      <c r="BT72" s="437"/>
      <c r="BU72" s="437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437"/>
      <c r="ER72" s="437"/>
      <c r="ES72" s="437"/>
      <c r="ET72" s="437"/>
      <c r="EU72" s="437"/>
      <c r="EV72" s="437"/>
      <c r="EW72" s="437"/>
      <c r="EX72" s="437"/>
      <c r="EY72" s="437"/>
      <c r="EZ72" s="437"/>
      <c r="FA72" s="437"/>
      <c r="FB72" s="437"/>
      <c r="FC72" s="437"/>
      <c r="FD72" s="437"/>
      <c r="FE72" s="437"/>
      <c r="FF72" s="437"/>
      <c r="FG72" s="437"/>
      <c r="FH72" s="437"/>
      <c r="FI72" s="437"/>
      <c r="FJ72" s="437"/>
      <c r="FK72" s="437"/>
      <c r="FL72" s="437"/>
      <c r="FM72" s="437"/>
      <c r="FN72" s="437"/>
      <c r="FO72" s="437"/>
      <c r="FP72" s="437"/>
      <c r="FQ72" s="437"/>
      <c r="FR72" s="437"/>
      <c r="FS72" s="437"/>
      <c r="FT72" s="437"/>
      <c r="FU72" s="437"/>
      <c r="FV72" s="437"/>
      <c r="FW72" s="437"/>
      <c r="FX72" s="437"/>
      <c r="FY72" s="437"/>
      <c r="FZ72" s="437"/>
      <c r="GA72" s="437"/>
      <c r="GB72" s="437"/>
      <c r="GC72" s="437"/>
      <c r="GD72" s="437"/>
      <c r="GE72" s="437"/>
      <c r="GF72" s="437"/>
      <c r="GG72" s="437"/>
      <c r="GH72" s="437"/>
      <c r="GI72" s="437"/>
      <c r="GJ72" s="437"/>
      <c r="GK72" s="437"/>
      <c r="GL72" s="437"/>
      <c r="GM72" s="437"/>
      <c r="GN72" s="437"/>
      <c r="GO72" s="437"/>
      <c r="GP72" s="437"/>
      <c r="GQ72" s="437"/>
      <c r="GR72" s="437"/>
      <c r="GS72" s="437"/>
      <c r="GT72" s="437"/>
      <c r="GU72" s="437"/>
      <c r="GV72" s="437"/>
      <c r="GW72" s="437"/>
      <c r="GX72" s="437"/>
      <c r="GY72" s="437"/>
      <c r="GZ72" s="437"/>
      <c r="HA72" s="437"/>
      <c r="HB72" s="437"/>
      <c r="HC72" s="437"/>
      <c r="HD72" s="437"/>
      <c r="HE72" s="437"/>
      <c r="HF72" s="437"/>
      <c r="HG72" s="437"/>
      <c r="HH72" s="437"/>
      <c r="HI72" s="437"/>
      <c r="HJ72" s="437"/>
      <c r="HK72" s="437"/>
      <c r="HL72" s="437"/>
      <c r="HM72" s="437"/>
      <c r="HN72" s="437"/>
      <c r="HO72" s="437"/>
      <c r="HP72" s="437"/>
      <c r="HQ72" s="437"/>
      <c r="HR72" s="437"/>
      <c r="HS72" s="437"/>
      <c r="HT72" s="437"/>
      <c r="HU72" s="437"/>
      <c r="HV72" s="437"/>
      <c r="HW72" s="437"/>
      <c r="HX72" s="437"/>
      <c r="HY72" s="437"/>
      <c r="HZ72" s="437"/>
      <c r="IA72" s="437"/>
      <c r="IB72" s="437"/>
      <c r="IC72" s="437"/>
      <c r="ID72" s="437"/>
      <c r="IE72" s="437"/>
      <c r="IF72" s="437"/>
      <c r="IG72" s="437"/>
      <c r="IH72" s="437"/>
      <c r="II72" s="437"/>
      <c r="IJ72" s="437"/>
      <c r="IK72" s="437"/>
      <c r="IL72" s="437"/>
      <c r="IM72" s="437"/>
      <c r="IN72" s="437"/>
      <c r="IO72" s="437"/>
      <c r="IP72" s="437"/>
      <c r="IQ72" s="437"/>
      <c r="IR72" s="437"/>
      <c r="IS72" s="437"/>
      <c r="IT72" s="437"/>
      <c r="IU72" s="437"/>
      <c r="IV72" s="437"/>
      <c r="IW72" s="437"/>
    </row>
    <row r="73" customFormat="false" ht="12.75" hidden="false" customHeight="false" outlineLevel="0" collapsed="false">
      <c r="A73" s="449" t="n">
        <f aca="false">A72+1</f>
        <v>75</v>
      </c>
      <c r="C73" s="464" t="s">
        <v>953</v>
      </c>
      <c r="D73" s="437"/>
      <c r="E73" s="456"/>
      <c r="F73" s="456"/>
      <c r="G73" s="456"/>
      <c r="H73" s="456"/>
      <c r="I73" s="456"/>
      <c r="J73" s="456"/>
      <c r="K73" s="456"/>
      <c r="L73" s="462"/>
      <c r="M73" s="462"/>
      <c r="N73" s="462"/>
      <c r="O73" s="462"/>
      <c r="P73" s="462"/>
      <c r="Q73" s="462"/>
      <c r="R73" s="462"/>
      <c r="S73" s="462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  <c r="AM73" s="437"/>
      <c r="AN73" s="437"/>
      <c r="AO73" s="437"/>
      <c r="AP73" s="437"/>
      <c r="AQ73" s="437"/>
      <c r="AR73" s="437"/>
      <c r="AS73" s="437"/>
      <c r="AT73" s="437"/>
      <c r="AU73" s="437"/>
      <c r="AV73" s="437"/>
      <c r="AW73" s="437"/>
      <c r="AX73" s="437"/>
      <c r="AY73" s="437"/>
      <c r="AZ73" s="437"/>
      <c r="BA73" s="437"/>
      <c r="BB73" s="437"/>
      <c r="BC73" s="437"/>
      <c r="BD73" s="437"/>
      <c r="BE73" s="437"/>
      <c r="BF73" s="437"/>
      <c r="BG73" s="437"/>
      <c r="BH73" s="437"/>
      <c r="BI73" s="437"/>
      <c r="BJ73" s="437"/>
      <c r="BK73" s="437"/>
      <c r="BL73" s="437"/>
      <c r="BM73" s="437"/>
      <c r="BN73" s="437"/>
      <c r="BO73" s="437"/>
      <c r="BP73" s="437"/>
      <c r="BQ73" s="437"/>
      <c r="BR73" s="437"/>
      <c r="BS73" s="437"/>
      <c r="BT73" s="437"/>
      <c r="BU73" s="437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437"/>
      <c r="ER73" s="437"/>
      <c r="ES73" s="437"/>
      <c r="ET73" s="437"/>
      <c r="EU73" s="437"/>
      <c r="EV73" s="437"/>
      <c r="EW73" s="437"/>
      <c r="EX73" s="437"/>
      <c r="EY73" s="437"/>
      <c r="EZ73" s="437"/>
      <c r="FA73" s="437"/>
      <c r="FB73" s="437"/>
      <c r="FC73" s="437"/>
      <c r="FD73" s="437"/>
      <c r="FE73" s="437"/>
      <c r="FF73" s="437"/>
      <c r="FG73" s="437"/>
      <c r="FH73" s="437"/>
      <c r="FI73" s="437"/>
      <c r="FJ73" s="437"/>
      <c r="FK73" s="437"/>
      <c r="FL73" s="437"/>
      <c r="FM73" s="437"/>
      <c r="FN73" s="437"/>
      <c r="FO73" s="437"/>
      <c r="FP73" s="437"/>
      <c r="FQ73" s="437"/>
      <c r="FR73" s="437"/>
      <c r="FS73" s="437"/>
      <c r="FT73" s="437"/>
      <c r="FU73" s="437"/>
      <c r="FV73" s="437"/>
      <c r="FW73" s="437"/>
      <c r="FX73" s="437"/>
      <c r="FY73" s="437"/>
      <c r="FZ73" s="437"/>
      <c r="GA73" s="437"/>
      <c r="GB73" s="437"/>
      <c r="GC73" s="437"/>
      <c r="GD73" s="437"/>
      <c r="GE73" s="437"/>
      <c r="GF73" s="437"/>
      <c r="GG73" s="437"/>
      <c r="GH73" s="437"/>
      <c r="GI73" s="437"/>
      <c r="GJ73" s="437"/>
      <c r="GK73" s="437"/>
      <c r="GL73" s="437"/>
      <c r="GM73" s="437"/>
      <c r="GN73" s="437"/>
      <c r="GO73" s="437"/>
      <c r="GP73" s="437"/>
      <c r="GQ73" s="437"/>
      <c r="GR73" s="437"/>
      <c r="GS73" s="437"/>
      <c r="GT73" s="437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7"/>
      <c r="HU73" s="437"/>
      <c r="HV73" s="437"/>
      <c r="HW73" s="437"/>
      <c r="HX73" s="437"/>
      <c r="HY73" s="437"/>
      <c r="HZ73" s="437"/>
      <c r="IA73" s="437"/>
      <c r="IB73" s="437"/>
      <c r="IC73" s="437"/>
      <c r="ID73" s="437"/>
      <c r="IE73" s="437"/>
      <c r="IF73" s="437"/>
      <c r="IG73" s="437"/>
      <c r="IH73" s="437"/>
      <c r="II73" s="437"/>
      <c r="IJ73" s="437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</row>
    <row r="74" customFormat="false" ht="12.75" hidden="false" customHeight="false" outlineLevel="0" collapsed="false">
      <c r="A74" s="449"/>
      <c r="C74" s="464" t="s">
        <v>954</v>
      </c>
      <c r="D74" s="437"/>
      <c r="E74" s="456"/>
      <c r="F74" s="456"/>
      <c r="G74" s="456"/>
      <c r="H74" s="456"/>
      <c r="I74" s="456"/>
      <c r="J74" s="456"/>
      <c r="K74" s="456"/>
      <c r="L74" s="462"/>
      <c r="M74" s="462"/>
      <c r="N74" s="462"/>
      <c r="O74" s="462"/>
      <c r="P74" s="462"/>
      <c r="Q74" s="462"/>
      <c r="R74" s="462"/>
      <c r="S74" s="462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437"/>
      <c r="ER74" s="437"/>
      <c r="ES74" s="437"/>
      <c r="ET74" s="437"/>
      <c r="EU74" s="437"/>
      <c r="EV74" s="437"/>
      <c r="EW74" s="437"/>
      <c r="EX74" s="437"/>
      <c r="EY74" s="437"/>
      <c r="EZ74" s="437"/>
      <c r="FA74" s="437"/>
      <c r="FB74" s="437"/>
      <c r="FC74" s="437"/>
      <c r="FD74" s="437"/>
      <c r="FE74" s="437"/>
      <c r="FF74" s="437"/>
      <c r="FG74" s="437"/>
      <c r="FH74" s="437"/>
      <c r="FI74" s="437"/>
      <c r="FJ74" s="437"/>
      <c r="FK74" s="437"/>
      <c r="FL74" s="437"/>
      <c r="FM74" s="437"/>
      <c r="FN74" s="437"/>
      <c r="FO74" s="437"/>
      <c r="FP74" s="437"/>
      <c r="FQ74" s="437"/>
      <c r="FR74" s="437"/>
      <c r="FS74" s="437"/>
      <c r="FT74" s="437"/>
      <c r="FU74" s="437"/>
      <c r="FV74" s="437"/>
      <c r="FW74" s="437"/>
      <c r="FX74" s="437"/>
      <c r="FY74" s="437"/>
      <c r="FZ74" s="437"/>
      <c r="GA74" s="437"/>
      <c r="GB74" s="437"/>
      <c r="GC74" s="437"/>
      <c r="GD74" s="437"/>
      <c r="GE74" s="437"/>
      <c r="GF74" s="437"/>
      <c r="GG74" s="437"/>
      <c r="GH74" s="437"/>
      <c r="GI74" s="437"/>
      <c r="GJ74" s="437"/>
      <c r="GK74" s="437"/>
      <c r="GL74" s="437"/>
      <c r="GM74" s="437"/>
      <c r="GN74" s="437"/>
      <c r="GO74" s="437"/>
      <c r="GP74" s="437"/>
      <c r="GQ74" s="437"/>
      <c r="GR74" s="437"/>
      <c r="GS74" s="437"/>
      <c r="GT74" s="437"/>
      <c r="GU74" s="437"/>
      <c r="GV74" s="437"/>
      <c r="GW74" s="437"/>
      <c r="GX74" s="437"/>
      <c r="GY74" s="437"/>
      <c r="GZ74" s="437"/>
      <c r="HA74" s="437"/>
      <c r="HB74" s="437"/>
      <c r="HC74" s="437"/>
      <c r="HD74" s="437"/>
      <c r="HE74" s="437"/>
      <c r="HF74" s="437"/>
      <c r="HG74" s="437"/>
      <c r="HH74" s="437"/>
      <c r="HI74" s="437"/>
      <c r="HJ74" s="437"/>
      <c r="HK74" s="437"/>
      <c r="HL74" s="437"/>
      <c r="HM74" s="437"/>
      <c r="HN74" s="437"/>
      <c r="HO74" s="437"/>
      <c r="HP74" s="437"/>
      <c r="HQ74" s="437"/>
      <c r="HR74" s="437"/>
      <c r="HS74" s="437"/>
      <c r="HT74" s="437"/>
      <c r="HU74" s="437"/>
      <c r="HV74" s="437"/>
      <c r="HW74" s="437"/>
      <c r="HX74" s="437"/>
      <c r="HY74" s="437"/>
      <c r="HZ74" s="437"/>
      <c r="IA74" s="437"/>
      <c r="IB74" s="437"/>
      <c r="IC74" s="437"/>
      <c r="ID74" s="437"/>
      <c r="IE74" s="437"/>
      <c r="IF74" s="437"/>
      <c r="IG74" s="437"/>
      <c r="IH74" s="437"/>
      <c r="II74" s="437"/>
      <c r="IJ74" s="437"/>
      <c r="IK74" s="437"/>
      <c r="IL74" s="437"/>
      <c r="IM74" s="437"/>
      <c r="IN74" s="437"/>
      <c r="IO74" s="437"/>
      <c r="IP74" s="437"/>
      <c r="IQ74" s="437"/>
      <c r="IR74" s="437"/>
      <c r="IS74" s="437"/>
      <c r="IT74" s="437"/>
      <c r="IU74" s="437"/>
      <c r="IV74" s="437"/>
      <c r="IW74" s="437"/>
    </row>
    <row r="75" customFormat="false" ht="12.75" hidden="false" customHeight="false" outlineLevel="0" collapsed="false">
      <c r="A75" s="449"/>
      <c r="C75" s="464" t="s">
        <v>954</v>
      </c>
      <c r="D75" s="437"/>
      <c r="E75" s="456"/>
      <c r="F75" s="456"/>
      <c r="G75" s="456"/>
      <c r="H75" s="456"/>
      <c r="I75" s="456"/>
      <c r="J75" s="456"/>
      <c r="K75" s="456"/>
      <c r="L75" s="462"/>
      <c r="M75" s="462"/>
      <c r="N75" s="462"/>
      <c r="O75" s="462"/>
      <c r="P75" s="462"/>
      <c r="Q75" s="462"/>
      <c r="R75" s="462"/>
      <c r="S75" s="462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437"/>
      <c r="AU75" s="437"/>
      <c r="AV75" s="437"/>
      <c r="AW75" s="437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437"/>
      <c r="ER75" s="437"/>
      <c r="ES75" s="437"/>
      <c r="ET75" s="437"/>
      <c r="EU75" s="437"/>
      <c r="EV75" s="437"/>
      <c r="EW75" s="437"/>
      <c r="EX75" s="437"/>
      <c r="EY75" s="437"/>
      <c r="EZ75" s="437"/>
      <c r="FA75" s="437"/>
      <c r="FB75" s="437"/>
      <c r="FC75" s="437"/>
      <c r="FD75" s="437"/>
      <c r="FE75" s="437"/>
      <c r="FF75" s="437"/>
      <c r="FG75" s="437"/>
      <c r="FH75" s="437"/>
      <c r="FI75" s="437"/>
      <c r="FJ75" s="437"/>
      <c r="FK75" s="437"/>
      <c r="FL75" s="437"/>
      <c r="FM75" s="437"/>
      <c r="FN75" s="437"/>
      <c r="FO75" s="437"/>
      <c r="FP75" s="437"/>
      <c r="FQ75" s="437"/>
      <c r="FR75" s="437"/>
      <c r="FS75" s="437"/>
      <c r="FT75" s="437"/>
      <c r="FU75" s="437"/>
      <c r="FV75" s="437"/>
      <c r="FW75" s="437"/>
      <c r="FX75" s="437"/>
      <c r="FY75" s="437"/>
      <c r="FZ75" s="437"/>
      <c r="GA75" s="437"/>
      <c r="GB75" s="437"/>
      <c r="GC75" s="437"/>
      <c r="GD75" s="437"/>
      <c r="GE75" s="437"/>
      <c r="GF75" s="437"/>
      <c r="GG75" s="437"/>
      <c r="GH75" s="437"/>
      <c r="GI75" s="437"/>
      <c r="GJ75" s="437"/>
      <c r="GK75" s="437"/>
      <c r="GL75" s="437"/>
      <c r="GM75" s="437"/>
      <c r="GN75" s="437"/>
      <c r="GO75" s="437"/>
      <c r="GP75" s="437"/>
      <c r="GQ75" s="437"/>
      <c r="GR75" s="437"/>
      <c r="GS75" s="437"/>
      <c r="GT75" s="437"/>
      <c r="GU75" s="437"/>
      <c r="GV75" s="437"/>
      <c r="GW75" s="437"/>
      <c r="GX75" s="437"/>
      <c r="GY75" s="437"/>
      <c r="GZ75" s="437"/>
      <c r="HA75" s="437"/>
      <c r="HB75" s="437"/>
      <c r="HC75" s="437"/>
      <c r="HD75" s="437"/>
      <c r="HE75" s="437"/>
      <c r="HF75" s="437"/>
      <c r="HG75" s="437"/>
      <c r="HH75" s="437"/>
      <c r="HI75" s="437"/>
      <c r="HJ75" s="437"/>
      <c r="HK75" s="437"/>
      <c r="HL75" s="437"/>
      <c r="HM75" s="437"/>
      <c r="HN75" s="437"/>
      <c r="HO75" s="437"/>
      <c r="HP75" s="437"/>
      <c r="HQ75" s="437"/>
      <c r="HR75" s="437"/>
      <c r="HS75" s="437"/>
      <c r="HT75" s="437"/>
      <c r="HU75" s="437"/>
      <c r="HV75" s="437"/>
      <c r="HW75" s="437"/>
      <c r="HX75" s="437"/>
      <c r="HY75" s="437"/>
      <c r="HZ75" s="437"/>
      <c r="IA75" s="437"/>
      <c r="IB75" s="437"/>
      <c r="IC75" s="437"/>
      <c r="ID75" s="437"/>
      <c r="IE75" s="437"/>
      <c r="IF75" s="437"/>
      <c r="IG75" s="437"/>
      <c r="IH75" s="437"/>
      <c r="II75" s="437"/>
      <c r="IJ75" s="437"/>
      <c r="IK75" s="437"/>
      <c r="IL75" s="437"/>
      <c r="IM75" s="437"/>
      <c r="IN75" s="437"/>
      <c r="IO75" s="437"/>
      <c r="IP75" s="437"/>
      <c r="IQ75" s="437"/>
      <c r="IR75" s="437"/>
      <c r="IS75" s="437"/>
      <c r="IT75" s="437"/>
      <c r="IU75" s="437"/>
      <c r="IV75" s="437"/>
      <c r="IW75" s="437"/>
    </row>
    <row r="76" customFormat="false" ht="12.75" hidden="false" customHeight="false" outlineLevel="0" collapsed="false">
      <c r="A76" s="449"/>
      <c r="C76" s="464" t="s">
        <v>954</v>
      </c>
      <c r="D76" s="437"/>
      <c r="E76" s="456"/>
      <c r="F76" s="456"/>
      <c r="G76" s="456"/>
      <c r="H76" s="456"/>
      <c r="I76" s="456"/>
      <c r="J76" s="456"/>
      <c r="K76" s="456"/>
      <c r="L76" s="462"/>
      <c r="M76" s="462"/>
      <c r="N76" s="462"/>
      <c r="O76" s="462"/>
      <c r="P76" s="462"/>
      <c r="Q76" s="462"/>
      <c r="R76" s="462"/>
      <c r="S76" s="462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437"/>
      <c r="AU76" s="437"/>
      <c r="AV76" s="437"/>
      <c r="AW76" s="437"/>
      <c r="AX76" s="437"/>
      <c r="AY76" s="437"/>
      <c r="AZ76" s="437"/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437"/>
      <c r="BL76" s="437"/>
      <c r="BM76" s="437"/>
      <c r="BN76" s="437"/>
      <c r="BO76" s="437"/>
      <c r="BP76" s="437"/>
      <c r="BQ76" s="437"/>
      <c r="BR76" s="437"/>
      <c r="BS76" s="437"/>
      <c r="BT76" s="437"/>
      <c r="BU76" s="437"/>
      <c r="BV76" s="437"/>
      <c r="BW76" s="437"/>
      <c r="BX76" s="437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437"/>
      <c r="ER76" s="437"/>
      <c r="ES76" s="437"/>
      <c r="ET76" s="437"/>
      <c r="EU76" s="437"/>
      <c r="EV76" s="437"/>
      <c r="EW76" s="437"/>
      <c r="EX76" s="437"/>
      <c r="EY76" s="437"/>
      <c r="EZ76" s="437"/>
      <c r="FA76" s="437"/>
      <c r="FB76" s="437"/>
      <c r="FC76" s="437"/>
      <c r="FD76" s="437"/>
      <c r="FE76" s="437"/>
      <c r="FF76" s="437"/>
      <c r="FG76" s="437"/>
      <c r="FH76" s="437"/>
      <c r="FI76" s="437"/>
      <c r="FJ76" s="437"/>
      <c r="FK76" s="437"/>
      <c r="FL76" s="437"/>
      <c r="FM76" s="437"/>
      <c r="FN76" s="437"/>
      <c r="FO76" s="437"/>
      <c r="FP76" s="437"/>
      <c r="FQ76" s="437"/>
      <c r="FR76" s="437"/>
      <c r="FS76" s="437"/>
      <c r="FT76" s="437"/>
      <c r="FU76" s="437"/>
      <c r="FV76" s="437"/>
      <c r="FW76" s="437"/>
      <c r="FX76" s="437"/>
      <c r="FY76" s="437"/>
      <c r="FZ76" s="437"/>
      <c r="GA76" s="437"/>
      <c r="GB76" s="437"/>
      <c r="GC76" s="437"/>
      <c r="GD76" s="437"/>
      <c r="GE76" s="437"/>
      <c r="GF76" s="437"/>
      <c r="GG76" s="437"/>
      <c r="GH76" s="437"/>
      <c r="GI76" s="437"/>
      <c r="GJ76" s="437"/>
      <c r="GK76" s="437"/>
      <c r="GL76" s="437"/>
      <c r="GM76" s="437"/>
      <c r="GN76" s="437"/>
      <c r="GO76" s="437"/>
      <c r="GP76" s="437"/>
      <c r="GQ76" s="437"/>
      <c r="GR76" s="437"/>
      <c r="GS76" s="437"/>
      <c r="GT76" s="437"/>
      <c r="GU76" s="437"/>
      <c r="GV76" s="437"/>
      <c r="GW76" s="437"/>
      <c r="GX76" s="437"/>
      <c r="GY76" s="437"/>
      <c r="GZ76" s="437"/>
      <c r="HA76" s="437"/>
      <c r="HB76" s="437"/>
      <c r="HC76" s="437"/>
      <c r="HD76" s="437"/>
      <c r="HE76" s="437"/>
      <c r="HF76" s="437"/>
      <c r="HG76" s="437"/>
      <c r="HH76" s="437"/>
      <c r="HI76" s="437"/>
      <c r="HJ76" s="437"/>
      <c r="HK76" s="437"/>
      <c r="HL76" s="437"/>
      <c r="HM76" s="437"/>
      <c r="HN76" s="437"/>
      <c r="HO76" s="437"/>
      <c r="HP76" s="437"/>
      <c r="HQ76" s="437"/>
      <c r="HR76" s="437"/>
      <c r="HS76" s="437"/>
      <c r="HT76" s="437"/>
      <c r="HU76" s="437"/>
      <c r="HV76" s="437"/>
      <c r="HW76" s="437"/>
      <c r="HX76" s="437"/>
      <c r="HY76" s="437"/>
      <c r="HZ76" s="437"/>
      <c r="IA76" s="437"/>
      <c r="IB76" s="437"/>
      <c r="IC76" s="437"/>
      <c r="ID76" s="437"/>
      <c r="IE76" s="437"/>
      <c r="IF76" s="437"/>
      <c r="IG76" s="437"/>
      <c r="IH76" s="437"/>
      <c r="II76" s="437"/>
      <c r="IJ76" s="437"/>
      <c r="IK76" s="437"/>
      <c r="IL76" s="437"/>
      <c r="IM76" s="437"/>
      <c r="IN76" s="437"/>
      <c r="IO76" s="437"/>
      <c r="IP76" s="437"/>
      <c r="IQ76" s="437"/>
      <c r="IR76" s="437"/>
      <c r="IS76" s="437"/>
      <c r="IT76" s="437"/>
      <c r="IU76" s="437"/>
      <c r="IV76" s="437"/>
      <c r="IW76" s="437"/>
    </row>
    <row r="77" customFormat="false" ht="12.75" hidden="false" customHeight="false" outlineLevel="0" collapsed="false">
      <c r="A77" s="449"/>
      <c r="C77" s="464" t="s">
        <v>954</v>
      </c>
      <c r="D77" s="437"/>
      <c r="E77" s="456"/>
      <c r="F77" s="456"/>
      <c r="G77" s="456"/>
      <c r="H77" s="456"/>
      <c r="I77" s="456"/>
      <c r="J77" s="456"/>
      <c r="K77" s="456"/>
      <c r="L77" s="462"/>
      <c r="M77" s="462"/>
      <c r="N77" s="462"/>
      <c r="O77" s="462"/>
      <c r="P77" s="462"/>
      <c r="Q77" s="462"/>
      <c r="R77" s="462"/>
      <c r="S77" s="462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  <c r="AP77" s="437"/>
      <c r="AQ77" s="437"/>
      <c r="AR77" s="437"/>
      <c r="AS77" s="437"/>
      <c r="AT77" s="437"/>
      <c r="AU77" s="437"/>
      <c r="AV77" s="437"/>
      <c r="AW77" s="437"/>
      <c r="AX77" s="437"/>
      <c r="AY77" s="437"/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437"/>
      <c r="BN77" s="437"/>
      <c r="BO77" s="437"/>
      <c r="BP77" s="437"/>
      <c r="BQ77" s="437"/>
      <c r="BR77" s="437"/>
      <c r="BS77" s="437"/>
      <c r="BT77" s="437"/>
      <c r="BU77" s="437"/>
      <c r="BV77" s="437"/>
      <c r="BW77" s="437"/>
      <c r="BX77" s="437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437"/>
      <c r="ER77" s="437"/>
      <c r="ES77" s="437"/>
      <c r="ET77" s="437"/>
      <c r="EU77" s="437"/>
      <c r="EV77" s="437"/>
      <c r="EW77" s="437"/>
      <c r="EX77" s="437"/>
      <c r="EY77" s="437"/>
      <c r="EZ77" s="437"/>
      <c r="FA77" s="437"/>
      <c r="FB77" s="437"/>
      <c r="FC77" s="437"/>
      <c r="FD77" s="437"/>
      <c r="FE77" s="437"/>
      <c r="FF77" s="437"/>
      <c r="FG77" s="437"/>
      <c r="FH77" s="437"/>
      <c r="FI77" s="437"/>
      <c r="FJ77" s="437"/>
      <c r="FK77" s="437"/>
      <c r="FL77" s="437"/>
      <c r="FM77" s="437"/>
      <c r="FN77" s="437"/>
      <c r="FO77" s="437"/>
      <c r="FP77" s="437"/>
      <c r="FQ77" s="437"/>
      <c r="FR77" s="437"/>
      <c r="FS77" s="437"/>
      <c r="FT77" s="437"/>
      <c r="FU77" s="437"/>
      <c r="FV77" s="437"/>
      <c r="FW77" s="437"/>
      <c r="FX77" s="437"/>
      <c r="FY77" s="437"/>
      <c r="FZ77" s="437"/>
      <c r="GA77" s="437"/>
      <c r="GB77" s="437"/>
      <c r="GC77" s="437"/>
      <c r="GD77" s="437"/>
      <c r="GE77" s="437"/>
      <c r="GF77" s="437"/>
      <c r="GG77" s="437"/>
      <c r="GH77" s="437"/>
      <c r="GI77" s="437"/>
      <c r="GJ77" s="437"/>
      <c r="GK77" s="437"/>
      <c r="GL77" s="437"/>
      <c r="GM77" s="437"/>
      <c r="GN77" s="437"/>
      <c r="GO77" s="437"/>
      <c r="GP77" s="437"/>
      <c r="GQ77" s="437"/>
      <c r="GR77" s="437"/>
      <c r="GS77" s="437"/>
      <c r="GT77" s="437"/>
      <c r="GU77" s="437"/>
      <c r="GV77" s="437"/>
      <c r="GW77" s="437"/>
      <c r="GX77" s="437"/>
      <c r="GY77" s="437"/>
      <c r="GZ77" s="437"/>
      <c r="HA77" s="437"/>
      <c r="HB77" s="437"/>
      <c r="HC77" s="437"/>
      <c r="HD77" s="437"/>
      <c r="HE77" s="437"/>
      <c r="HF77" s="437"/>
      <c r="HG77" s="437"/>
      <c r="HH77" s="437"/>
      <c r="HI77" s="437"/>
      <c r="HJ77" s="437"/>
      <c r="HK77" s="437"/>
      <c r="HL77" s="437"/>
      <c r="HM77" s="437"/>
      <c r="HN77" s="437"/>
      <c r="HO77" s="437"/>
      <c r="HP77" s="437"/>
      <c r="HQ77" s="437"/>
      <c r="HR77" s="437"/>
      <c r="HS77" s="437"/>
      <c r="HT77" s="437"/>
      <c r="HU77" s="437"/>
      <c r="HV77" s="437"/>
      <c r="HW77" s="437"/>
      <c r="HX77" s="437"/>
      <c r="HY77" s="437"/>
      <c r="HZ77" s="437"/>
      <c r="IA77" s="437"/>
      <c r="IB77" s="437"/>
      <c r="IC77" s="437"/>
      <c r="ID77" s="437"/>
      <c r="IE77" s="437"/>
      <c r="IF77" s="437"/>
      <c r="IG77" s="437"/>
      <c r="IH77" s="437"/>
      <c r="II77" s="437"/>
      <c r="IJ77" s="437"/>
      <c r="IK77" s="437"/>
      <c r="IL77" s="437"/>
      <c r="IM77" s="437"/>
      <c r="IN77" s="437"/>
      <c r="IO77" s="437"/>
      <c r="IP77" s="437"/>
      <c r="IQ77" s="437"/>
      <c r="IR77" s="437"/>
      <c r="IS77" s="437"/>
      <c r="IT77" s="437"/>
      <c r="IU77" s="437"/>
      <c r="IV77" s="437"/>
      <c r="IW77" s="437"/>
    </row>
    <row r="78" customFormat="false" ht="12.75" hidden="false" customHeight="false" outlineLevel="0" collapsed="false">
      <c r="A78" s="449" t="n">
        <f aca="false">A73+1</f>
        <v>76</v>
      </c>
      <c r="C78" s="464" t="s">
        <v>954</v>
      </c>
      <c r="D78" s="437"/>
      <c r="E78" s="456"/>
      <c r="F78" s="456"/>
      <c r="G78" s="456"/>
      <c r="H78" s="456"/>
      <c r="I78" s="456"/>
      <c r="J78" s="456"/>
      <c r="K78" s="456"/>
      <c r="L78" s="462"/>
      <c r="M78" s="462"/>
      <c r="N78" s="462"/>
      <c r="O78" s="462"/>
      <c r="P78" s="462"/>
      <c r="Q78" s="462"/>
      <c r="R78" s="462"/>
      <c r="S78" s="462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437"/>
      <c r="ER78" s="437"/>
      <c r="ES78" s="437"/>
      <c r="ET78" s="437"/>
      <c r="EU78" s="437"/>
      <c r="EV78" s="437"/>
      <c r="EW78" s="437"/>
      <c r="EX78" s="437"/>
      <c r="EY78" s="437"/>
      <c r="EZ78" s="437"/>
      <c r="FA78" s="437"/>
      <c r="FB78" s="437"/>
      <c r="FC78" s="437"/>
      <c r="FD78" s="437"/>
      <c r="FE78" s="437"/>
      <c r="FF78" s="437"/>
      <c r="FG78" s="437"/>
      <c r="FH78" s="437"/>
      <c r="FI78" s="437"/>
      <c r="FJ78" s="437"/>
      <c r="FK78" s="437"/>
      <c r="FL78" s="437"/>
      <c r="FM78" s="437"/>
      <c r="FN78" s="437"/>
      <c r="FO78" s="437"/>
      <c r="FP78" s="437"/>
      <c r="FQ78" s="437"/>
      <c r="FR78" s="437"/>
      <c r="FS78" s="437"/>
      <c r="FT78" s="437"/>
      <c r="FU78" s="437"/>
      <c r="FV78" s="437"/>
      <c r="FW78" s="437"/>
      <c r="FX78" s="437"/>
      <c r="FY78" s="437"/>
      <c r="FZ78" s="437"/>
      <c r="GA78" s="437"/>
      <c r="GB78" s="437"/>
      <c r="GC78" s="437"/>
      <c r="GD78" s="437"/>
      <c r="GE78" s="437"/>
      <c r="GF78" s="437"/>
      <c r="GG78" s="437"/>
      <c r="GH78" s="437"/>
      <c r="GI78" s="437"/>
      <c r="GJ78" s="437"/>
      <c r="GK78" s="437"/>
      <c r="GL78" s="437"/>
      <c r="GM78" s="437"/>
      <c r="GN78" s="437"/>
      <c r="GO78" s="437"/>
      <c r="GP78" s="437"/>
      <c r="GQ78" s="437"/>
      <c r="GR78" s="437"/>
      <c r="GS78" s="437"/>
      <c r="GT78" s="437"/>
      <c r="GU78" s="437"/>
      <c r="GV78" s="437"/>
      <c r="GW78" s="437"/>
      <c r="GX78" s="437"/>
      <c r="GY78" s="437"/>
      <c r="GZ78" s="437"/>
      <c r="HA78" s="437"/>
      <c r="HB78" s="437"/>
      <c r="HC78" s="437"/>
      <c r="HD78" s="437"/>
      <c r="HE78" s="437"/>
      <c r="HF78" s="437"/>
      <c r="HG78" s="437"/>
      <c r="HH78" s="437"/>
      <c r="HI78" s="437"/>
      <c r="HJ78" s="437"/>
      <c r="HK78" s="437"/>
      <c r="HL78" s="437"/>
      <c r="HM78" s="437"/>
      <c r="HN78" s="437"/>
      <c r="HO78" s="437"/>
      <c r="HP78" s="437"/>
      <c r="HQ78" s="437"/>
      <c r="HR78" s="437"/>
      <c r="HS78" s="437"/>
      <c r="HT78" s="437"/>
      <c r="HU78" s="437"/>
      <c r="HV78" s="437"/>
      <c r="HW78" s="437"/>
      <c r="HX78" s="437"/>
      <c r="HY78" s="437"/>
      <c r="HZ78" s="437"/>
      <c r="IA78" s="437"/>
      <c r="IB78" s="437"/>
      <c r="IC78" s="437"/>
      <c r="ID78" s="437"/>
      <c r="IE78" s="437"/>
      <c r="IF78" s="437"/>
      <c r="IG78" s="437"/>
      <c r="IH78" s="437"/>
      <c r="II78" s="437"/>
      <c r="IJ78" s="437"/>
      <c r="IK78" s="437"/>
      <c r="IL78" s="437"/>
      <c r="IM78" s="437"/>
      <c r="IN78" s="437"/>
      <c r="IO78" s="437"/>
      <c r="IP78" s="437"/>
      <c r="IQ78" s="437"/>
      <c r="IR78" s="437"/>
      <c r="IS78" s="437"/>
      <c r="IT78" s="437"/>
      <c r="IU78" s="437"/>
      <c r="IV78" s="437"/>
      <c r="IW78" s="437"/>
    </row>
    <row r="79" customFormat="false" ht="12.75" hidden="false" customHeight="false" outlineLevel="0" collapsed="false">
      <c r="A79" s="449" t="n">
        <f aca="false">A78+1</f>
        <v>77</v>
      </c>
      <c r="C79" s="464"/>
      <c r="D79" s="437"/>
      <c r="E79" s="457"/>
      <c r="F79" s="457"/>
      <c r="G79" s="457"/>
      <c r="H79" s="457"/>
      <c r="I79" s="457"/>
      <c r="J79" s="457"/>
      <c r="K79" s="45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7"/>
      <c r="AV79" s="437"/>
      <c r="AW79" s="437"/>
      <c r="AX79" s="437"/>
      <c r="AY79" s="437"/>
      <c r="AZ79" s="437"/>
      <c r="BA79" s="437"/>
      <c r="BB79" s="437"/>
      <c r="BC79" s="437"/>
      <c r="BD79" s="437"/>
      <c r="BE79" s="437"/>
      <c r="BF79" s="437"/>
      <c r="BG79" s="437"/>
      <c r="BH79" s="437"/>
      <c r="BI79" s="437"/>
      <c r="BJ79" s="437"/>
      <c r="BK79" s="437"/>
      <c r="BL79" s="437"/>
      <c r="BM79" s="437"/>
      <c r="BN79" s="437"/>
      <c r="BO79" s="437"/>
      <c r="BP79" s="437"/>
      <c r="BQ79" s="437"/>
      <c r="BR79" s="437"/>
      <c r="BS79" s="437"/>
      <c r="BT79" s="437"/>
      <c r="BU79" s="437"/>
      <c r="BV79" s="437"/>
      <c r="BW79" s="437"/>
      <c r="BX79" s="437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437"/>
      <c r="ER79" s="437"/>
      <c r="ES79" s="437"/>
      <c r="ET79" s="437"/>
      <c r="EU79" s="437"/>
      <c r="EV79" s="437"/>
      <c r="EW79" s="437"/>
      <c r="EX79" s="437"/>
      <c r="EY79" s="437"/>
      <c r="EZ79" s="437"/>
      <c r="FA79" s="437"/>
      <c r="FB79" s="437"/>
      <c r="FC79" s="437"/>
      <c r="FD79" s="437"/>
      <c r="FE79" s="437"/>
      <c r="FF79" s="437"/>
      <c r="FG79" s="437"/>
      <c r="FH79" s="437"/>
      <c r="FI79" s="437"/>
      <c r="FJ79" s="437"/>
      <c r="FK79" s="437"/>
      <c r="FL79" s="437"/>
      <c r="FM79" s="437"/>
      <c r="FN79" s="437"/>
      <c r="FO79" s="437"/>
      <c r="FP79" s="437"/>
      <c r="FQ79" s="437"/>
      <c r="FR79" s="437"/>
      <c r="FS79" s="437"/>
      <c r="FT79" s="437"/>
      <c r="FU79" s="437"/>
      <c r="FV79" s="437"/>
      <c r="FW79" s="437"/>
      <c r="FX79" s="437"/>
      <c r="FY79" s="437"/>
      <c r="FZ79" s="437"/>
      <c r="GA79" s="437"/>
      <c r="GB79" s="437"/>
      <c r="GC79" s="437"/>
      <c r="GD79" s="437"/>
      <c r="GE79" s="437"/>
      <c r="GF79" s="437"/>
      <c r="GG79" s="437"/>
      <c r="GH79" s="437"/>
      <c r="GI79" s="437"/>
      <c r="GJ79" s="437"/>
      <c r="GK79" s="437"/>
      <c r="GL79" s="437"/>
      <c r="GM79" s="437"/>
      <c r="GN79" s="437"/>
      <c r="GO79" s="437"/>
      <c r="GP79" s="437"/>
      <c r="GQ79" s="437"/>
      <c r="GR79" s="437"/>
      <c r="GS79" s="437"/>
      <c r="GT79" s="437"/>
      <c r="GU79" s="437"/>
      <c r="GV79" s="437"/>
      <c r="GW79" s="437"/>
      <c r="GX79" s="437"/>
      <c r="GY79" s="437"/>
      <c r="GZ79" s="437"/>
      <c r="HA79" s="437"/>
      <c r="HB79" s="437"/>
      <c r="HC79" s="437"/>
      <c r="HD79" s="437"/>
      <c r="HE79" s="437"/>
      <c r="HF79" s="437"/>
      <c r="HG79" s="437"/>
      <c r="HH79" s="437"/>
      <c r="HI79" s="437"/>
      <c r="HJ79" s="437"/>
      <c r="HK79" s="437"/>
      <c r="HL79" s="437"/>
      <c r="HM79" s="437"/>
      <c r="HN79" s="437"/>
      <c r="HO79" s="437"/>
      <c r="HP79" s="437"/>
      <c r="HQ79" s="437"/>
      <c r="HR79" s="437"/>
      <c r="HS79" s="437"/>
      <c r="HT79" s="437"/>
      <c r="HU79" s="437"/>
      <c r="HV79" s="437"/>
      <c r="HW79" s="437"/>
      <c r="HX79" s="437"/>
      <c r="HY79" s="437"/>
      <c r="HZ79" s="437"/>
      <c r="IA79" s="437"/>
      <c r="IB79" s="437"/>
      <c r="IC79" s="437"/>
      <c r="ID79" s="437"/>
      <c r="IE79" s="437"/>
      <c r="IF79" s="437"/>
      <c r="IG79" s="437"/>
      <c r="IH79" s="437"/>
      <c r="II79" s="437"/>
      <c r="IJ79" s="437"/>
      <c r="IK79" s="437"/>
      <c r="IL79" s="437"/>
      <c r="IM79" s="437"/>
      <c r="IN79" s="437"/>
      <c r="IO79" s="437"/>
      <c r="IP79" s="437"/>
      <c r="IQ79" s="437"/>
      <c r="IR79" s="437"/>
      <c r="IS79" s="437"/>
      <c r="IT79" s="437"/>
      <c r="IU79" s="437"/>
      <c r="IV79" s="437"/>
      <c r="IW79" s="437"/>
    </row>
    <row r="80" customFormat="false" ht="12.75" hidden="false" customHeight="false" outlineLevel="0" collapsed="false">
      <c r="A80" s="449" t="n">
        <f aca="false">A79+1</f>
        <v>78</v>
      </c>
      <c r="C80" s="464"/>
      <c r="D80" s="437"/>
      <c r="E80" s="457"/>
      <c r="F80" s="457"/>
      <c r="G80" s="457"/>
      <c r="H80" s="457"/>
      <c r="I80" s="457"/>
      <c r="J80" s="457"/>
      <c r="K80" s="457"/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7"/>
      <c r="AV80" s="437"/>
      <c r="AW80" s="437"/>
      <c r="AX80" s="437"/>
      <c r="AY80" s="437"/>
      <c r="AZ80" s="437"/>
      <c r="BA80" s="437"/>
      <c r="BB80" s="437"/>
      <c r="BC80" s="437"/>
      <c r="BD80" s="437"/>
      <c r="BE80" s="437"/>
      <c r="BF80" s="437"/>
      <c r="BG80" s="437"/>
      <c r="BH80" s="437"/>
      <c r="BI80" s="437"/>
      <c r="BJ80" s="437"/>
      <c r="BK80" s="437"/>
      <c r="BL80" s="437"/>
      <c r="BM80" s="437"/>
      <c r="BN80" s="437"/>
      <c r="BO80" s="437"/>
      <c r="BP80" s="437"/>
      <c r="BQ80" s="437"/>
      <c r="BR80" s="437"/>
      <c r="BS80" s="437"/>
      <c r="BT80" s="437"/>
      <c r="BU80" s="437"/>
      <c r="BV80" s="437"/>
      <c r="BW80" s="437"/>
      <c r="BX80" s="437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437"/>
      <c r="ER80" s="437"/>
      <c r="ES80" s="437"/>
      <c r="ET80" s="437"/>
      <c r="EU80" s="437"/>
      <c r="EV80" s="437"/>
      <c r="EW80" s="437"/>
      <c r="EX80" s="437"/>
      <c r="EY80" s="437"/>
      <c r="EZ80" s="437"/>
      <c r="FA80" s="437"/>
      <c r="FB80" s="437"/>
      <c r="FC80" s="437"/>
      <c r="FD80" s="437"/>
      <c r="FE80" s="437"/>
      <c r="FF80" s="437"/>
      <c r="FG80" s="437"/>
      <c r="FH80" s="437"/>
      <c r="FI80" s="437"/>
      <c r="FJ80" s="437"/>
      <c r="FK80" s="437"/>
      <c r="FL80" s="437"/>
      <c r="FM80" s="437"/>
      <c r="FN80" s="437"/>
      <c r="FO80" s="437"/>
      <c r="FP80" s="437"/>
      <c r="FQ80" s="437"/>
      <c r="FR80" s="437"/>
      <c r="FS80" s="437"/>
      <c r="FT80" s="437"/>
      <c r="FU80" s="437"/>
      <c r="FV80" s="437"/>
      <c r="FW80" s="437"/>
      <c r="FX80" s="437"/>
      <c r="FY80" s="437"/>
      <c r="FZ80" s="437"/>
      <c r="GA80" s="437"/>
      <c r="GB80" s="437"/>
      <c r="GC80" s="437"/>
      <c r="GD80" s="437"/>
      <c r="GE80" s="437"/>
      <c r="GF80" s="437"/>
      <c r="GG80" s="437"/>
      <c r="GH80" s="437"/>
      <c r="GI80" s="437"/>
      <c r="GJ80" s="437"/>
      <c r="GK80" s="437"/>
      <c r="GL80" s="437"/>
      <c r="GM80" s="437"/>
      <c r="GN80" s="437"/>
      <c r="GO80" s="437"/>
      <c r="GP80" s="437"/>
      <c r="GQ80" s="437"/>
      <c r="GR80" s="437"/>
      <c r="GS80" s="437"/>
      <c r="GT80" s="437"/>
      <c r="GU80" s="437"/>
      <c r="GV80" s="437"/>
      <c r="GW80" s="437"/>
      <c r="GX80" s="437"/>
      <c r="GY80" s="437"/>
      <c r="GZ80" s="437"/>
      <c r="HA80" s="437"/>
      <c r="HB80" s="437"/>
      <c r="HC80" s="437"/>
      <c r="HD80" s="437"/>
      <c r="HE80" s="437"/>
      <c r="HF80" s="437"/>
      <c r="HG80" s="437"/>
      <c r="HH80" s="437"/>
      <c r="HI80" s="437"/>
      <c r="HJ80" s="437"/>
      <c r="HK80" s="437"/>
      <c r="HL80" s="437"/>
      <c r="HM80" s="437"/>
      <c r="HN80" s="437"/>
      <c r="HO80" s="437"/>
      <c r="HP80" s="437"/>
      <c r="HQ80" s="437"/>
      <c r="HR80" s="437"/>
      <c r="HS80" s="437"/>
      <c r="HT80" s="437"/>
      <c r="HU80" s="437"/>
      <c r="HV80" s="437"/>
      <c r="HW80" s="437"/>
      <c r="HX80" s="437"/>
      <c r="HY80" s="437"/>
      <c r="HZ80" s="437"/>
      <c r="IA80" s="437"/>
      <c r="IB80" s="437"/>
      <c r="IC80" s="437"/>
      <c r="ID80" s="437"/>
      <c r="IE80" s="437"/>
      <c r="IF80" s="437"/>
      <c r="IG80" s="437"/>
      <c r="IH80" s="437"/>
      <c r="II80" s="437"/>
      <c r="IJ80" s="437"/>
      <c r="IK80" s="437"/>
      <c r="IL80" s="437"/>
      <c r="IM80" s="437"/>
      <c r="IN80" s="437"/>
      <c r="IO80" s="437"/>
      <c r="IP80" s="437"/>
      <c r="IQ80" s="437"/>
      <c r="IR80" s="437"/>
      <c r="IS80" s="437"/>
      <c r="IT80" s="437"/>
      <c r="IU80" s="437"/>
      <c r="IV80" s="437"/>
      <c r="IW80" s="437"/>
    </row>
    <row r="81" customFormat="false" ht="12.75" hidden="false" customHeight="false" outlineLevel="0" collapsed="false">
      <c r="A81" s="449" t="n">
        <f aca="false">A80+1</f>
        <v>79</v>
      </c>
      <c r="C81" s="463" t="s">
        <v>955</v>
      </c>
      <c r="D81" s="437"/>
      <c r="E81" s="457"/>
      <c r="F81" s="457"/>
      <c r="G81" s="457"/>
      <c r="H81" s="457"/>
      <c r="I81" s="457"/>
      <c r="J81" s="457"/>
      <c r="K81" s="457"/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7"/>
      <c r="AV81" s="437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437"/>
      <c r="BN81" s="437"/>
      <c r="BO81" s="437"/>
      <c r="BP81" s="437"/>
      <c r="BQ81" s="437"/>
      <c r="BR81" s="437"/>
      <c r="BS81" s="437"/>
      <c r="BT81" s="437"/>
      <c r="BU81" s="437"/>
      <c r="BV81" s="437"/>
      <c r="BW81" s="437"/>
      <c r="BX81" s="437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437"/>
      <c r="ER81" s="437"/>
      <c r="ES81" s="437"/>
      <c r="ET81" s="437"/>
      <c r="EU81" s="437"/>
      <c r="EV81" s="437"/>
      <c r="EW81" s="437"/>
      <c r="EX81" s="437"/>
      <c r="EY81" s="437"/>
      <c r="EZ81" s="437"/>
      <c r="FA81" s="437"/>
      <c r="FB81" s="437"/>
      <c r="FC81" s="437"/>
      <c r="FD81" s="437"/>
      <c r="FE81" s="437"/>
      <c r="FF81" s="437"/>
      <c r="FG81" s="437"/>
      <c r="FH81" s="437"/>
      <c r="FI81" s="437"/>
      <c r="FJ81" s="437"/>
      <c r="FK81" s="437"/>
      <c r="FL81" s="437"/>
      <c r="FM81" s="437"/>
      <c r="FN81" s="437"/>
      <c r="FO81" s="437"/>
      <c r="FP81" s="437"/>
      <c r="FQ81" s="437"/>
      <c r="FR81" s="437"/>
      <c r="FS81" s="437"/>
      <c r="FT81" s="437"/>
      <c r="FU81" s="437"/>
      <c r="FV81" s="437"/>
      <c r="FW81" s="437"/>
      <c r="FX81" s="437"/>
      <c r="FY81" s="437"/>
      <c r="FZ81" s="437"/>
      <c r="GA81" s="437"/>
      <c r="GB81" s="437"/>
      <c r="GC81" s="437"/>
      <c r="GD81" s="437"/>
      <c r="GE81" s="437"/>
      <c r="GF81" s="437"/>
      <c r="GG81" s="437"/>
      <c r="GH81" s="437"/>
      <c r="GI81" s="437"/>
      <c r="GJ81" s="437"/>
      <c r="GK81" s="437"/>
      <c r="GL81" s="437"/>
      <c r="GM81" s="437"/>
      <c r="GN81" s="437"/>
      <c r="GO81" s="437"/>
      <c r="GP81" s="437"/>
      <c r="GQ81" s="437"/>
      <c r="GR81" s="437"/>
      <c r="GS81" s="437"/>
      <c r="GT81" s="437"/>
      <c r="GU81" s="437"/>
      <c r="GV81" s="437"/>
      <c r="GW81" s="437"/>
      <c r="GX81" s="437"/>
      <c r="GY81" s="437"/>
      <c r="GZ81" s="437"/>
      <c r="HA81" s="437"/>
      <c r="HB81" s="437"/>
      <c r="HC81" s="437"/>
      <c r="HD81" s="437"/>
      <c r="HE81" s="437"/>
      <c r="HF81" s="437"/>
      <c r="HG81" s="437"/>
      <c r="HH81" s="437"/>
      <c r="HI81" s="437"/>
      <c r="HJ81" s="437"/>
      <c r="HK81" s="437"/>
      <c r="HL81" s="437"/>
      <c r="HM81" s="437"/>
      <c r="HN81" s="437"/>
      <c r="HO81" s="437"/>
      <c r="HP81" s="437"/>
      <c r="HQ81" s="437"/>
      <c r="HR81" s="437"/>
      <c r="HS81" s="437"/>
      <c r="HT81" s="437"/>
      <c r="HU81" s="437"/>
      <c r="HV81" s="437"/>
      <c r="HW81" s="437"/>
      <c r="HX81" s="437"/>
      <c r="HY81" s="437"/>
      <c r="HZ81" s="437"/>
      <c r="IA81" s="437"/>
      <c r="IB81" s="437"/>
      <c r="IC81" s="437"/>
      <c r="ID81" s="437"/>
      <c r="IE81" s="437"/>
      <c r="IF81" s="437"/>
      <c r="IG81" s="437"/>
      <c r="IH81" s="437"/>
      <c r="II81" s="437"/>
      <c r="IJ81" s="437"/>
      <c r="IK81" s="437"/>
      <c r="IL81" s="437"/>
      <c r="IM81" s="437"/>
      <c r="IN81" s="437"/>
      <c r="IO81" s="437"/>
      <c r="IP81" s="437"/>
      <c r="IQ81" s="437"/>
      <c r="IR81" s="437"/>
      <c r="IS81" s="437"/>
      <c r="IT81" s="437"/>
      <c r="IU81" s="437"/>
      <c r="IV81" s="437"/>
      <c r="IW81" s="437"/>
    </row>
    <row r="82" customFormat="false" ht="12.75" hidden="false" customHeight="false" outlineLevel="0" collapsed="false">
      <c r="A82" s="449" t="n">
        <f aca="false">A81+1</f>
        <v>80</v>
      </c>
      <c r="C82" s="464" t="s">
        <v>956</v>
      </c>
      <c r="D82" s="437"/>
      <c r="E82" s="456"/>
      <c r="F82" s="456"/>
      <c r="G82" s="456"/>
      <c r="H82" s="456"/>
      <c r="I82" s="456"/>
      <c r="J82" s="456"/>
      <c r="K82" s="456"/>
      <c r="L82" s="462"/>
      <c r="M82" s="462"/>
      <c r="N82" s="462"/>
      <c r="O82" s="462"/>
      <c r="P82" s="462"/>
      <c r="Q82" s="462"/>
      <c r="R82" s="462"/>
      <c r="S82" s="462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7"/>
      <c r="AV82" s="437"/>
      <c r="AW82" s="437"/>
      <c r="AX82" s="437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437"/>
      <c r="BN82" s="437"/>
      <c r="BO82" s="437"/>
      <c r="BP82" s="437"/>
      <c r="BQ82" s="437"/>
      <c r="BR82" s="437"/>
      <c r="BS82" s="437"/>
      <c r="BT82" s="437"/>
      <c r="BU82" s="437"/>
      <c r="BV82" s="437"/>
      <c r="BW82" s="437"/>
      <c r="BX82" s="437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437"/>
      <c r="ER82" s="437"/>
      <c r="ES82" s="437"/>
      <c r="ET82" s="437"/>
      <c r="EU82" s="437"/>
      <c r="EV82" s="437"/>
      <c r="EW82" s="437"/>
      <c r="EX82" s="437"/>
      <c r="EY82" s="437"/>
      <c r="EZ82" s="437"/>
      <c r="FA82" s="437"/>
      <c r="FB82" s="437"/>
      <c r="FC82" s="437"/>
      <c r="FD82" s="437"/>
      <c r="FE82" s="437"/>
      <c r="FF82" s="437"/>
      <c r="FG82" s="437"/>
      <c r="FH82" s="437"/>
      <c r="FI82" s="437"/>
      <c r="FJ82" s="437"/>
      <c r="FK82" s="437"/>
      <c r="FL82" s="437"/>
      <c r="FM82" s="437"/>
      <c r="FN82" s="437"/>
      <c r="FO82" s="437"/>
      <c r="FP82" s="437"/>
      <c r="FQ82" s="437"/>
      <c r="FR82" s="437"/>
      <c r="FS82" s="437"/>
      <c r="FT82" s="437"/>
      <c r="FU82" s="437"/>
      <c r="FV82" s="437"/>
      <c r="FW82" s="437"/>
      <c r="FX82" s="437"/>
      <c r="FY82" s="437"/>
      <c r="FZ82" s="437"/>
      <c r="GA82" s="437"/>
      <c r="GB82" s="437"/>
      <c r="GC82" s="437"/>
      <c r="GD82" s="437"/>
      <c r="GE82" s="437"/>
      <c r="GF82" s="437"/>
      <c r="GG82" s="437"/>
      <c r="GH82" s="437"/>
      <c r="GI82" s="437"/>
      <c r="GJ82" s="437"/>
      <c r="GK82" s="437"/>
      <c r="GL82" s="437"/>
      <c r="GM82" s="437"/>
      <c r="GN82" s="437"/>
      <c r="GO82" s="437"/>
      <c r="GP82" s="437"/>
      <c r="GQ82" s="437"/>
      <c r="GR82" s="437"/>
      <c r="GS82" s="437"/>
      <c r="GT82" s="437"/>
      <c r="GU82" s="437"/>
      <c r="GV82" s="437"/>
      <c r="GW82" s="437"/>
      <c r="GX82" s="437"/>
      <c r="GY82" s="437"/>
      <c r="GZ82" s="437"/>
      <c r="HA82" s="437"/>
      <c r="HB82" s="437"/>
      <c r="HC82" s="437"/>
      <c r="HD82" s="437"/>
      <c r="HE82" s="437"/>
      <c r="HF82" s="437"/>
      <c r="HG82" s="437"/>
      <c r="HH82" s="437"/>
      <c r="HI82" s="437"/>
      <c r="HJ82" s="437"/>
      <c r="HK82" s="437"/>
      <c r="HL82" s="437"/>
      <c r="HM82" s="437"/>
      <c r="HN82" s="437"/>
      <c r="HO82" s="437"/>
      <c r="HP82" s="437"/>
      <c r="HQ82" s="437"/>
      <c r="HR82" s="437"/>
      <c r="HS82" s="437"/>
      <c r="HT82" s="437"/>
      <c r="HU82" s="437"/>
      <c r="HV82" s="437"/>
      <c r="HW82" s="437"/>
      <c r="HX82" s="437"/>
      <c r="HY82" s="437"/>
      <c r="HZ82" s="437"/>
      <c r="IA82" s="437"/>
      <c r="IB82" s="437"/>
      <c r="IC82" s="437"/>
      <c r="ID82" s="437"/>
      <c r="IE82" s="437"/>
      <c r="IF82" s="437"/>
      <c r="IG82" s="437"/>
      <c r="IH82" s="437"/>
      <c r="II82" s="437"/>
      <c r="IJ82" s="437"/>
      <c r="IK82" s="437"/>
      <c r="IL82" s="437"/>
      <c r="IM82" s="437"/>
      <c r="IN82" s="437"/>
      <c r="IO82" s="437"/>
      <c r="IP82" s="437"/>
      <c r="IQ82" s="437"/>
      <c r="IR82" s="437"/>
      <c r="IS82" s="437"/>
      <c r="IT82" s="437"/>
      <c r="IU82" s="437"/>
      <c r="IV82" s="437"/>
      <c r="IW82" s="437"/>
    </row>
    <row r="83" customFormat="false" ht="12.75" hidden="false" customHeight="false" outlineLevel="0" collapsed="false">
      <c r="A83" s="449" t="n">
        <f aca="false">A82+1</f>
        <v>81</v>
      </c>
      <c r="C83" s="477" t="s">
        <v>957</v>
      </c>
      <c r="D83" s="437"/>
      <c r="E83" s="456"/>
      <c r="F83" s="456"/>
      <c r="G83" s="456"/>
      <c r="H83" s="456"/>
      <c r="I83" s="456"/>
      <c r="J83" s="456"/>
      <c r="K83" s="456"/>
      <c r="L83" s="462"/>
      <c r="M83" s="462"/>
      <c r="N83" s="462"/>
      <c r="O83" s="462"/>
      <c r="P83" s="462"/>
      <c r="Q83" s="462"/>
      <c r="R83" s="462"/>
      <c r="S83" s="462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7"/>
      <c r="AY83" s="437"/>
      <c r="AZ83" s="437"/>
      <c r="BA83" s="437"/>
      <c r="BB83" s="437"/>
      <c r="BC83" s="437"/>
      <c r="BD83" s="437"/>
      <c r="BE83" s="437"/>
      <c r="BF83" s="437"/>
      <c r="BG83" s="437"/>
      <c r="BH83" s="437"/>
      <c r="BI83" s="437"/>
      <c r="BJ83" s="437"/>
      <c r="BK83" s="437"/>
      <c r="BL83" s="437"/>
      <c r="BM83" s="437"/>
      <c r="BN83" s="437"/>
      <c r="BO83" s="437"/>
      <c r="BP83" s="437"/>
      <c r="BQ83" s="437"/>
      <c r="BR83" s="437"/>
      <c r="BS83" s="437"/>
      <c r="BT83" s="437"/>
      <c r="BU83" s="437"/>
      <c r="BV83" s="437"/>
      <c r="BW83" s="437"/>
      <c r="BX83" s="437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437"/>
      <c r="EQ83" s="437"/>
      <c r="ER83" s="437"/>
      <c r="ES83" s="437"/>
      <c r="ET83" s="437"/>
      <c r="EU83" s="437"/>
      <c r="EV83" s="437"/>
      <c r="EW83" s="437"/>
      <c r="EX83" s="437"/>
      <c r="EY83" s="437"/>
      <c r="EZ83" s="437"/>
      <c r="FA83" s="437"/>
      <c r="FB83" s="437"/>
      <c r="FC83" s="437"/>
      <c r="FD83" s="437"/>
      <c r="FE83" s="437"/>
      <c r="FF83" s="437"/>
      <c r="FG83" s="437"/>
      <c r="FH83" s="437"/>
      <c r="FI83" s="437"/>
      <c r="FJ83" s="437"/>
      <c r="FK83" s="437"/>
      <c r="FL83" s="437"/>
      <c r="FM83" s="437"/>
      <c r="FN83" s="437"/>
      <c r="FO83" s="437"/>
      <c r="FP83" s="437"/>
      <c r="FQ83" s="437"/>
      <c r="FR83" s="437"/>
      <c r="FS83" s="437"/>
      <c r="FT83" s="437"/>
      <c r="FU83" s="437"/>
      <c r="FV83" s="437"/>
      <c r="FW83" s="437"/>
      <c r="FX83" s="437"/>
      <c r="FY83" s="437"/>
      <c r="FZ83" s="437"/>
      <c r="GA83" s="437"/>
      <c r="GB83" s="437"/>
      <c r="GC83" s="437"/>
      <c r="GD83" s="437"/>
      <c r="GE83" s="437"/>
      <c r="GF83" s="437"/>
      <c r="GG83" s="437"/>
      <c r="GH83" s="437"/>
      <c r="GI83" s="437"/>
      <c r="GJ83" s="437"/>
      <c r="GK83" s="437"/>
      <c r="GL83" s="437"/>
      <c r="GM83" s="437"/>
      <c r="GN83" s="437"/>
      <c r="GO83" s="437"/>
      <c r="GP83" s="437"/>
      <c r="GQ83" s="437"/>
      <c r="GR83" s="437"/>
      <c r="GS83" s="437"/>
      <c r="GT83" s="437"/>
      <c r="GU83" s="437"/>
      <c r="GV83" s="437"/>
      <c r="GW83" s="437"/>
      <c r="GX83" s="437"/>
      <c r="GY83" s="437"/>
      <c r="GZ83" s="437"/>
      <c r="HA83" s="437"/>
      <c r="HB83" s="437"/>
      <c r="HC83" s="437"/>
      <c r="HD83" s="437"/>
      <c r="HE83" s="437"/>
      <c r="HF83" s="437"/>
      <c r="HG83" s="437"/>
      <c r="HH83" s="437"/>
      <c r="HI83" s="437"/>
      <c r="HJ83" s="437"/>
      <c r="HK83" s="437"/>
      <c r="HL83" s="437"/>
      <c r="HM83" s="437"/>
      <c r="HN83" s="437"/>
      <c r="HO83" s="437"/>
      <c r="HP83" s="437"/>
      <c r="HQ83" s="437"/>
      <c r="HR83" s="437"/>
      <c r="HS83" s="437"/>
      <c r="HT83" s="437"/>
      <c r="HU83" s="437"/>
      <c r="HV83" s="437"/>
      <c r="HW83" s="437"/>
      <c r="HX83" s="437"/>
      <c r="HY83" s="437"/>
      <c r="HZ83" s="437"/>
      <c r="IA83" s="437"/>
      <c r="IB83" s="437"/>
      <c r="IC83" s="437"/>
      <c r="ID83" s="437"/>
      <c r="IE83" s="437"/>
      <c r="IF83" s="437"/>
      <c r="IG83" s="437"/>
      <c r="IH83" s="437"/>
      <c r="II83" s="437"/>
      <c r="IJ83" s="437"/>
      <c r="IK83" s="437"/>
      <c r="IL83" s="437"/>
      <c r="IM83" s="437"/>
      <c r="IN83" s="437"/>
      <c r="IO83" s="437"/>
      <c r="IP83" s="437"/>
      <c r="IQ83" s="437"/>
      <c r="IR83" s="437"/>
      <c r="IS83" s="437"/>
      <c r="IT83" s="437"/>
      <c r="IU83" s="437"/>
      <c r="IV83" s="437"/>
      <c r="IW83" s="437"/>
    </row>
    <row r="84" customFormat="false" ht="12.75" hidden="false" customHeight="false" outlineLevel="0" collapsed="false">
      <c r="A84" s="449" t="n">
        <f aca="false">A83+1</f>
        <v>82</v>
      </c>
      <c r="C84" s="477" t="s">
        <v>958</v>
      </c>
      <c r="D84" s="437"/>
      <c r="E84" s="456"/>
      <c r="F84" s="456"/>
      <c r="G84" s="456"/>
      <c r="H84" s="456"/>
      <c r="I84" s="456"/>
      <c r="J84" s="456"/>
      <c r="K84" s="456"/>
      <c r="L84" s="462"/>
      <c r="M84" s="462"/>
      <c r="N84" s="462"/>
      <c r="O84" s="462"/>
      <c r="P84" s="462"/>
      <c r="Q84" s="462"/>
      <c r="R84" s="462"/>
      <c r="S84" s="462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7"/>
      <c r="AV84" s="437"/>
      <c r="AW84" s="437"/>
      <c r="AX84" s="437"/>
      <c r="AY84" s="437"/>
      <c r="AZ84" s="437"/>
      <c r="BA84" s="437"/>
      <c r="BB84" s="437"/>
      <c r="BC84" s="437"/>
      <c r="BD84" s="437"/>
      <c r="BE84" s="437"/>
      <c r="BF84" s="437"/>
      <c r="BG84" s="437"/>
      <c r="BH84" s="437"/>
      <c r="BI84" s="437"/>
      <c r="BJ84" s="437"/>
      <c r="BK84" s="437"/>
      <c r="BL84" s="437"/>
      <c r="BM84" s="437"/>
      <c r="BN84" s="437"/>
      <c r="BO84" s="437"/>
      <c r="BP84" s="437"/>
      <c r="BQ84" s="437"/>
      <c r="BR84" s="437"/>
      <c r="BS84" s="437"/>
      <c r="BT84" s="437"/>
      <c r="BU84" s="437"/>
      <c r="BV84" s="437"/>
      <c r="BW84" s="437"/>
      <c r="BX84" s="437"/>
      <c r="BY84" s="437"/>
      <c r="BZ84" s="437"/>
      <c r="CA84" s="437"/>
      <c r="CB84" s="437"/>
      <c r="CC84" s="437"/>
      <c r="CD84" s="437"/>
      <c r="CE84" s="437"/>
      <c r="CF84" s="437"/>
      <c r="CG84" s="437"/>
      <c r="CH84" s="437"/>
      <c r="CI84" s="437"/>
      <c r="CJ84" s="437"/>
      <c r="CK84" s="437"/>
      <c r="CL84" s="437"/>
      <c r="CM84" s="437"/>
      <c r="CN84" s="437"/>
      <c r="CO84" s="437"/>
      <c r="CP84" s="437"/>
      <c r="CQ84" s="437"/>
      <c r="CR84" s="437"/>
      <c r="CS84" s="437"/>
      <c r="CT84" s="437"/>
      <c r="CU84" s="437"/>
      <c r="CV84" s="437"/>
      <c r="CW84" s="437"/>
      <c r="CX84" s="437"/>
      <c r="CY84" s="437"/>
      <c r="CZ84" s="437"/>
      <c r="DA84" s="437"/>
      <c r="DB84" s="437"/>
      <c r="DC84" s="437"/>
      <c r="DD84" s="437"/>
      <c r="DE84" s="437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437"/>
      <c r="EQ84" s="437"/>
      <c r="ER84" s="437"/>
      <c r="ES84" s="437"/>
      <c r="ET84" s="437"/>
      <c r="EU84" s="437"/>
      <c r="EV84" s="437"/>
      <c r="EW84" s="437"/>
      <c r="EX84" s="437"/>
      <c r="EY84" s="437"/>
      <c r="EZ84" s="437"/>
      <c r="FA84" s="437"/>
      <c r="FB84" s="437"/>
      <c r="FC84" s="437"/>
      <c r="FD84" s="437"/>
      <c r="FE84" s="437"/>
      <c r="FF84" s="437"/>
      <c r="FG84" s="437"/>
      <c r="FH84" s="437"/>
      <c r="FI84" s="437"/>
      <c r="FJ84" s="437"/>
      <c r="FK84" s="437"/>
      <c r="FL84" s="437"/>
      <c r="FM84" s="437"/>
      <c r="FN84" s="437"/>
      <c r="FO84" s="437"/>
      <c r="FP84" s="437"/>
      <c r="FQ84" s="437"/>
      <c r="FR84" s="437"/>
      <c r="FS84" s="437"/>
      <c r="FT84" s="437"/>
      <c r="FU84" s="437"/>
      <c r="FV84" s="437"/>
      <c r="FW84" s="437"/>
      <c r="FX84" s="437"/>
      <c r="FY84" s="437"/>
      <c r="FZ84" s="437"/>
      <c r="GA84" s="437"/>
      <c r="GB84" s="437"/>
      <c r="GC84" s="437"/>
      <c r="GD84" s="437"/>
      <c r="GE84" s="437"/>
      <c r="GF84" s="437"/>
      <c r="GG84" s="437"/>
      <c r="GH84" s="437"/>
      <c r="GI84" s="437"/>
      <c r="GJ84" s="437"/>
      <c r="GK84" s="437"/>
      <c r="GL84" s="437"/>
      <c r="GM84" s="437"/>
      <c r="GN84" s="437"/>
      <c r="GO84" s="437"/>
      <c r="GP84" s="437"/>
      <c r="GQ84" s="437"/>
      <c r="GR84" s="437"/>
      <c r="GS84" s="437"/>
      <c r="GT84" s="437"/>
      <c r="GU84" s="437"/>
      <c r="GV84" s="437"/>
      <c r="GW84" s="437"/>
      <c r="GX84" s="437"/>
      <c r="GY84" s="437"/>
      <c r="GZ84" s="437"/>
      <c r="HA84" s="437"/>
      <c r="HB84" s="437"/>
      <c r="HC84" s="437"/>
      <c r="HD84" s="437"/>
      <c r="HE84" s="437"/>
      <c r="HF84" s="437"/>
      <c r="HG84" s="437"/>
      <c r="HH84" s="437"/>
      <c r="HI84" s="437"/>
      <c r="HJ84" s="437"/>
      <c r="HK84" s="437"/>
      <c r="HL84" s="437"/>
      <c r="HM84" s="437"/>
      <c r="HN84" s="437"/>
      <c r="HO84" s="437"/>
      <c r="HP84" s="437"/>
      <c r="HQ84" s="437"/>
      <c r="HR84" s="437"/>
      <c r="HS84" s="437"/>
      <c r="HT84" s="437"/>
      <c r="HU84" s="437"/>
      <c r="HV84" s="437"/>
      <c r="HW84" s="437"/>
      <c r="HX84" s="437"/>
      <c r="HY84" s="437"/>
      <c r="HZ84" s="437"/>
      <c r="IA84" s="437"/>
      <c r="IB84" s="437"/>
      <c r="IC84" s="437"/>
      <c r="ID84" s="437"/>
      <c r="IE84" s="437"/>
      <c r="IF84" s="437"/>
      <c r="IG84" s="437"/>
      <c r="IH84" s="437"/>
      <c r="II84" s="437"/>
      <c r="IJ84" s="437"/>
      <c r="IK84" s="437"/>
      <c r="IL84" s="437"/>
      <c r="IM84" s="437"/>
      <c r="IN84" s="437"/>
      <c r="IO84" s="437"/>
      <c r="IP84" s="437"/>
      <c r="IQ84" s="437"/>
      <c r="IR84" s="437"/>
      <c r="IS84" s="437"/>
      <c r="IT84" s="437"/>
      <c r="IU84" s="437"/>
      <c r="IV84" s="437"/>
      <c r="IW84" s="437"/>
    </row>
    <row r="85" customFormat="false" ht="12.75" hidden="false" customHeight="false" outlineLevel="0" collapsed="false">
      <c r="A85" s="449" t="n">
        <f aca="false">A84+1</f>
        <v>83</v>
      </c>
      <c r="C85" s="477" t="s">
        <v>959</v>
      </c>
      <c r="D85" s="437"/>
      <c r="E85" s="456"/>
      <c r="F85" s="456"/>
      <c r="G85" s="456"/>
      <c r="H85" s="456"/>
      <c r="I85" s="456"/>
      <c r="J85" s="456"/>
      <c r="K85" s="456"/>
      <c r="L85" s="462"/>
      <c r="M85" s="462"/>
      <c r="N85" s="462"/>
      <c r="O85" s="462"/>
      <c r="P85" s="462"/>
      <c r="Q85" s="462"/>
      <c r="R85" s="462"/>
      <c r="S85" s="462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437"/>
      <c r="BK85" s="437"/>
      <c r="BL85" s="437"/>
      <c r="BM85" s="437"/>
      <c r="BN85" s="437"/>
      <c r="BO85" s="437"/>
      <c r="BP85" s="437"/>
      <c r="BQ85" s="437"/>
      <c r="BR85" s="437"/>
      <c r="BS85" s="437"/>
      <c r="BT85" s="437"/>
      <c r="BU85" s="437"/>
      <c r="BV85" s="437"/>
      <c r="BW85" s="437"/>
      <c r="BX85" s="437"/>
      <c r="BY85" s="437"/>
      <c r="BZ85" s="437"/>
      <c r="CA85" s="437"/>
      <c r="CB85" s="437"/>
      <c r="CC85" s="437"/>
      <c r="CD85" s="437"/>
      <c r="CE85" s="437"/>
      <c r="CF85" s="437"/>
      <c r="CG85" s="437"/>
      <c r="CH85" s="437"/>
      <c r="CI85" s="437"/>
      <c r="CJ85" s="437"/>
      <c r="CK85" s="437"/>
      <c r="CL85" s="437"/>
      <c r="CM85" s="437"/>
      <c r="CN85" s="437"/>
      <c r="CO85" s="437"/>
      <c r="CP85" s="437"/>
      <c r="CQ85" s="437"/>
      <c r="CR85" s="437"/>
      <c r="CS85" s="437"/>
      <c r="CT85" s="437"/>
      <c r="CU85" s="437"/>
      <c r="CV85" s="437"/>
      <c r="CW85" s="437"/>
      <c r="CX85" s="437"/>
      <c r="CY85" s="437"/>
      <c r="CZ85" s="437"/>
      <c r="DA85" s="437"/>
      <c r="DB85" s="437"/>
      <c r="DC85" s="437"/>
      <c r="DD85" s="437"/>
      <c r="DE85" s="437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437"/>
      <c r="EQ85" s="437"/>
      <c r="ER85" s="437"/>
      <c r="ES85" s="437"/>
      <c r="ET85" s="437"/>
      <c r="EU85" s="437"/>
      <c r="EV85" s="437"/>
      <c r="EW85" s="437"/>
      <c r="EX85" s="437"/>
      <c r="EY85" s="437"/>
      <c r="EZ85" s="437"/>
      <c r="FA85" s="437"/>
      <c r="FB85" s="437"/>
      <c r="FC85" s="437"/>
      <c r="FD85" s="437"/>
      <c r="FE85" s="437"/>
      <c r="FF85" s="437"/>
      <c r="FG85" s="437"/>
      <c r="FH85" s="437"/>
      <c r="FI85" s="437"/>
      <c r="FJ85" s="437"/>
      <c r="FK85" s="437"/>
      <c r="FL85" s="437"/>
      <c r="FM85" s="437"/>
      <c r="FN85" s="437"/>
      <c r="FO85" s="437"/>
      <c r="FP85" s="437"/>
      <c r="FQ85" s="437"/>
      <c r="FR85" s="437"/>
      <c r="FS85" s="437"/>
      <c r="FT85" s="437"/>
      <c r="FU85" s="437"/>
      <c r="FV85" s="437"/>
      <c r="FW85" s="437"/>
      <c r="FX85" s="437"/>
      <c r="FY85" s="437"/>
      <c r="FZ85" s="437"/>
      <c r="GA85" s="437"/>
      <c r="GB85" s="437"/>
      <c r="GC85" s="437"/>
      <c r="GD85" s="437"/>
      <c r="GE85" s="437"/>
      <c r="GF85" s="437"/>
      <c r="GG85" s="437"/>
      <c r="GH85" s="437"/>
      <c r="GI85" s="437"/>
      <c r="GJ85" s="437"/>
      <c r="GK85" s="437"/>
      <c r="GL85" s="437"/>
      <c r="GM85" s="437"/>
      <c r="GN85" s="437"/>
      <c r="GO85" s="437"/>
      <c r="GP85" s="437"/>
      <c r="GQ85" s="437"/>
      <c r="GR85" s="437"/>
      <c r="GS85" s="437"/>
      <c r="GT85" s="437"/>
      <c r="GU85" s="437"/>
      <c r="GV85" s="437"/>
      <c r="GW85" s="437"/>
      <c r="GX85" s="437"/>
      <c r="GY85" s="437"/>
      <c r="GZ85" s="437"/>
      <c r="HA85" s="437"/>
      <c r="HB85" s="437"/>
      <c r="HC85" s="437"/>
      <c r="HD85" s="437"/>
      <c r="HE85" s="437"/>
      <c r="HF85" s="437"/>
      <c r="HG85" s="437"/>
      <c r="HH85" s="437"/>
      <c r="HI85" s="437"/>
      <c r="HJ85" s="437"/>
      <c r="HK85" s="437"/>
      <c r="HL85" s="437"/>
      <c r="HM85" s="437"/>
      <c r="HN85" s="437"/>
      <c r="HO85" s="437"/>
      <c r="HP85" s="437"/>
      <c r="HQ85" s="437"/>
      <c r="HR85" s="437"/>
      <c r="HS85" s="437"/>
      <c r="HT85" s="437"/>
      <c r="HU85" s="437"/>
      <c r="HV85" s="437"/>
      <c r="HW85" s="437"/>
      <c r="HX85" s="437"/>
      <c r="HY85" s="437"/>
      <c r="HZ85" s="437"/>
      <c r="IA85" s="437"/>
      <c r="IB85" s="437"/>
      <c r="IC85" s="437"/>
      <c r="ID85" s="437"/>
      <c r="IE85" s="437"/>
      <c r="IF85" s="437"/>
      <c r="IG85" s="437"/>
      <c r="IH85" s="437"/>
      <c r="II85" s="437"/>
      <c r="IJ85" s="437"/>
      <c r="IK85" s="437"/>
      <c r="IL85" s="437"/>
      <c r="IM85" s="437"/>
      <c r="IN85" s="437"/>
      <c r="IO85" s="437"/>
      <c r="IP85" s="437"/>
      <c r="IQ85" s="437"/>
      <c r="IR85" s="437"/>
      <c r="IS85" s="437"/>
      <c r="IT85" s="437"/>
      <c r="IU85" s="437"/>
      <c r="IV85" s="437"/>
      <c r="IW85" s="437"/>
    </row>
    <row r="86" customFormat="false" ht="12.75" hidden="false" customHeight="false" outlineLevel="0" collapsed="false">
      <c r="A86" s="449" t="n">
        <f aca="false">A85+1</f>
        <v>84</v>
      </c>
      <c r="C86" s="477" t="s">
        <v>960</v>
      </c>
      <c r="D86" s="437"/>
      <c r="E86" s="456"/>
      <c r="F86" s="456"/>
      <c r="G86" s="456"/>
      <c r="H86" s="456"/>
      <c r="I86" s="456"/>
      <c r="J86" s="456"/>
      <c r="K86" s="456"/>
      <c r="L86" s="462"/>
      <c r="M86" s="462"/>
      <c r="N86" s="462"/>
      <c r="O86" s="462"/>
      <c r="P86" s="462"/>
      <c r="Q86" s="462"/>
      <c r="R86" s="462"/>
      <c r="S86" s="462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7"/>
      <c r="AV86" s="437"/>
      <c r="AW86" s="437"/>
      <c r="AX86" s="437"/>
      <c r="AY86" s="437"/>
      <c r="AZ86" s="437"/>
      <c r="BA86" s="437"/>
      <c r="BB86" s="437"/>
      <c r="BC86" s="437"/>
      <c r="BD86" s="437"/>
      <c r="BE86" s="437"/>
      <c r="BF86" s="437"/>
      <c r="BG86" s="437"/>
      <c r="BH86" s="437"/>
      <c r="BI86" s="437"/>
      <c r="BJ86" s="437"/>
      <c r="BK86" s="437"/>
      <c r="BL86" s="437"/>
      <c r="BM86" s="437"/>
      <c r="BN86" s="437"/>
      <c r="BO86" s="437"/>
      <c r="BP86" s="437"/>
      <c r="BQ86" s="437"/>
      <c r="BR86" s="437"/>
      <c r="BS86" s="437"/>
      <c r="BT86" s="437"/>
      <c r="BU86" s="437"/>
      <c r="BV86" s="437"/>
      <c r="BW86" s="437"/>
      <c r="BX86" s="437"/>
      <c r="BY86" s="437"/>
      <c r="BZ86" s="437"/>
      <c r="CA86" s="437"/>
      <c r="CB86" s="437"/>
      <c r="CC86" s="437"/>
      <c r="CD86" s="437"/>
      <c r="CE86" s="437"/>
      <c r="CF86" s="437"/>
      <c r="CG86" s="437"/>
      <c r="CH86" s="437"/>
      <c r="CI86" s="437"/>
      <c r="CJ86" s="437"/>
      <c r="CK86" s="437"/>
      <c r="CL86" s="437"/>
      <c r="CM86" s="437"/>
      <c r="CN86" s="437"/>
      <c r="CO86" s="437"/>
      <c r="CP86" s="437"/>
      <c r="CQ86" s="437"/>
      <c r="CR86" s="437"/>
      <c r="CS86" s="437"/>
      <c r="CT86" s="437"/>
      <c r="CU86" s="437"/>
      <c r="CV86" s="437"/>
      <c r="CW86" s="437"/>
      <c r="CX86" s="437"/>
      <c r="CY86" s="437"/>
      <c r="CZ86" s="437"/>
      <c r="DA86" s="437"/>
      <c r="DB86" s="437"/>
      <c r="DC86" s="437"/>
      <c r="DD86" s="437"/>
      <c r="DE86" s="437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437"/>
      <c r="EQ86" s="437"/>
      <c r="ER86" s="437"/>
      <c r="ES86" s="437"/>
      <c r="ET86" s="437"/>
      <c r="EU86" s="437"/>
      <c r="EV86" s="437"/>
      <c r="EW86" s="437"/>
      <c r="EX86" s="437"/>
      <c r="EY86" s="437"/>
      <c r="EZ86" s="437"/>
      <c r="FA86" s="437"/>
      <c r="FB86" s="437"/>
      <c r="FC86" s="437"/>
      <c r="FD86" s="437"/>
      <c r="FE86" s="437"/>
      <c r="FF86" s="437"/>
      <c r="FG86" s="437"/>
      <c r="FH86" s="437"/>
      <c r="FI86" s="437"/>
      <c r="FJ86" s="437"/>
      <c r="FK86" s="437"/>
      <c r="FL86" s="437"/>
      <c r="FM86" s="437"/>
      <c r="FN86" s="437"/>
      <c r="FO86" s="437"/>
      <c r="FP86" s="437"/>
      <c r="FQ86" s="437"/>
      <c r="FR86" s="437"/>
      <c r="FS86" s="437"/>
      <c r="FT86" s="437"/>
      <c r="FU86" s="437"/>
      <c r="FV86" s="437"/>
      <c r="FW86" s="437"/>
      <c r="FX86" s="437"/>
      <c r="FY86" s="437"/>
      <c r="FZ86" s="437"/>
      <c r="GA86" s="437"/>
      <c r="GB86" s="437"/>
      <c r="GC86" s="437"/>
      <c r="GD86" s="437"/>
      <c r="GE86" s="437"/>
      <c r="GF86" s="437"/>
      <c r="GG86" s="437"/>
      <c r="GH86" s="437"/>
      <c r="GI86" s="437"/>
      <c r="GJ86" s="437"/>
      <c r="GK86" s="437"/>
      <c r="GL86" s="437"/>
      <c r="GM86" s="437"/>
      <c r="GN86" s="437"/>
      <c r="GO86" s="437"/>
      <c r="GP86" s="437"/>
      <c r="GQ86" s="437"/>
      <c r="GR86" s="437"/>
      <c r="GS86" s="437"/>
      <c r="GT86" s="437"/>
      <c r="GU86" s="437"/>
      <c r="GV86" s="437"/>
      <c r="GW86" s="437"/>
      <c r="GX86" s="437"/>
      <c r="GY86" s="437"/>
      <c r="GZ86" s="437"/>
      <c r="HA86" s="437"/>
      <c r="HB86" s="437"/>
      <c r="HC86" s="437"/>
      <c r="HD86" s="437"/>
      <c r="HE86" s="437"/>
      <c r="HF86" s="437"/>
      <c r="HG86" s="437"/>
      <c r="HH86" s="437"/>
      <c r="HI86" s="437"/>
      <c r="HJ86" s="437"/>
      <c r="HK86" s="437"/>
      <c r="HL86" s="437"/>
      <c r="HM86" s="437"/>
      <c r="HN86" s="437"/>
      <c r="HO86" s="437"/>
      <c r="HP86" s="437"/>
      <c r="HQ86" s="437"/>
      <c r="HR86" s="437"/>
      <c r="HS86" s="437"/>
      <c r="HT86" s="437"/>
      <c r="HU86" s="437"/>
      <c r="HV86" s="437"/>
      <c r="HW86" s="437"/>
      <c r="HX86" s="437"/>
      <c r="HY86" s="437"/>
      <c r="HZ86" s="437"/>
      <c r="IA86" s="437"/>
      <c r="IB86" s="437"/>
      <c r="IC86" s="437"/>
      <c r="ID86" s="437"/>
      <c r="IE86" s="437"/>
      <c r="IF86" s="437"/>
      <c r="IG86" s="437"/>
      <c r="IH86" s="437"/>
      <c r="II86" s="437"/>
      <c r="IJ86" s="437"/>
      <c r="IK86" s="437"/>
      <c r="IL86" s="437"/>
      <c r="IM86" s="437"/>
      <c r="IN86" s="437"/>
      <c r="IO86" s="437"/>
      <c r="IP86" s="437"/>
      <c r="IQ86" s="437"/>
      <c r="IR86" s="437"/>
      <c r="IS86" s="437"/>
      <c r="IT86" s="437"/>
      <c r="IU86" s="437"/>
      <c r="IV86" s="437"/>
      <c r="IW86" s="437"/>
    </row>
    <row r="87" customFormat="false" ht="12.75" hidden="false" customHeight="false" outlineLevel="0" collapsed="false">
      <c r="A87" s="449" t="n">
        <f aca="false">A86+1</f>
        <v>85</v>
      </c>
      <c r="C87" s="464" t="s">
        <v>961</v>
      </c>
      <c r="D87" s="437"/>
      <c r="E87" s="456"/>
      <c r="F87" s="456"/>
      <c r="G87" s="456"/>
      <c r="H87" s="456"/>
      <c r="I87" s="456"/>
      <c r="J87" s="456"/>
      <c r="K87" s="456"/>
      <c r="L87" s="462"/>
      <c r="M87" s="462"/>
      <c r="N87" s="462"/>
      <c r="O87" s="462"/>
      <c r="P87" s="462"/>
      <c r="Q87" s="462"/>
      <c r="R87" s="462"/>
      <c r="S87" s="462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7"/>
      <c r="AV87" s="437"/>
      <c r="AW87" s="437"/>
      <c r="AX87" s="437"/>
      <c r="AY87" s="437"/>
      <c r="AZ87" s="437"/>
      <c r="BA87" s="437"/>
      <c r="BB87" s="437"/>
      <c r="BC87" s="437"/>
      <c r="BD87" s="437"/>
      <c r="BE87" s="437"/>
      <c r="BF87" s="437"/>
      <c r="BG87" s="437"/>
      <c r="BH87" s="437"/>
      <c r="BI87" s="437"/>
      <c r="BJ87" s="437"/>
      <c r="BK87" s="437"/>
      <c r="BL87" s="437"/>
      <c r="BM87" s="437"/>
      <c r="BN87" s="437"/>
      <c r="BO87" s="437"/>
      <c r="BP87" s="437"/>
      <c r="BQ87" s="437"/>
      <c r="BR87" s="437"/>
      <c r="BS87" s="437"/>
      <c r="BT87" s="437"/>
      <c r="BU87" s="437"/>
      <c r="BV87" s="437"/>
      <c r="BW87" s="437"/>
      <c r="BX87" s="437"/>
      <c r="BY87" s="437"/>
      <c r="BZ87" s="437"/>
      <c r="CA87" s="437"/>
      <c r="CB87" s="437"/>
      <c r="CC87" s="437"/>
      <c r="CD87" s="437"/>
      <c r="CE87" s="437"/>
      <c r="CF87" s="437"/>
      <c r="CG87" s="437"/>
      <c r="CH87" s="437"/>
      <c r="CI87" s="437"/>
      <c r="CJ87" s="437"/>
      <c r="CK87" s="437"/>
      <c r="CL87" s="437"/>
      <c r="CM87" s="437"/>
      <c r="CN87" s="437"/>
      <c r="CO87" s="437"/>
      <c r="CP87" s="437"/>
      <c r="CQ87" s="437"/>
      <c r="CR87" s="437"/>
      <c r="CS87" s="437"/>
      <c r="CT87" s="437"/>
      <c r="CU87" s="437"/>
      <c r="CV87" s="437"/>
      <c r="CW87" s="437"/>
      <c r="CX87" s="437"/>
      <c r="CY87" s="437"/>
      <c r="CZ87" s="437"/>
      <c r="DA87" s="437"/>
      <c r="DB87" s="437"/>
      <c r="DC87" s="437"/>
      <c r="DD87" s="437"/>
      <c r="DE87" s="437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437"/>
      <c r="EQ87" s="437"/>
      <c r="ER87" s="437"/>
      <c r="ES87" s="437"/>
      <c r="ET87" s="437"/>
      <c r="EU87" s="437"/>
      <c r="EV87" s="437"/>
      <c r="EW87" s="437"/>
      <c r="EX87" s="437"/>
      <c r="EY87" s="437"/>
      <c r="EZ87" s="437"/>
      <c r="FA87" s="437"/>
      <c r="FB87" s="437"/>
      <c r="FC87" s="437"/>
      <c r="FD87" s="437"/>
      <c r="FE87" s="437"/>
      <c r="FF87" s="437"/>
      <c r="FG87" s="437"/>
      <c r="FH87" s="437"/>
      <c r="FI87" s="437"/>
      <c r="FJ87" s="437"/>
      <c r="FK87" s="437"/>
      <c r="FL87" s="437"/>
      <c r="FM87" s="437"/>
      <c r="FN87" s="437"/>
      <c r="FO87" s="437"/>
      <c r="FP87" s="437"/>
      <c r="FQ87" s="437"/>
      <c r="FR87" s="437"/>
      <c r="FS87" s="437"/>
      <c r="FT87" s="437"/>
      <c r="FU87" s="437"/>
      <c r="FV87" s="437"/>
      <c r="FW87" s="437"/>
      <c r="FX87" s="437"/>
      <c r="FY87" s="437"/>
      <c r="FZ87" s="437"/>
      <c r="GA87" s="437"/>
      <c r="GB87" s="437"/>
      <c r="GC87" s="437"/>
      <c r="GD87" s="437"/>
      <c r="GE87" s="437"/>
      <c r="GF87" s="437"/>
      <c r="GG87" s="437"/>
      <c r="GH87" s="437"/>
      <c r="GI87" s="437"/>
      <c r="GJ87" s="437"/>
      <c r="GK87" s="437"/>
      <c r="GL87" s="437"/>
      <c r="GM87" s="437"/>
      <c r="GN87" s="437"/>
      <c r="GO87" s="437"/>
      <c r="GP87" s="437"/>
      <c r="GQ87" s="437"/>
      <c r="GR87" s="437"/>
      <c r="GS87" s="437"/>
      <c r="GT87" s="437"/>
      <c r="GU87" s="437"/>
      <c r="GV87" s="437"/>
      <c r="GW87" s="437"/>
      <c r="GX87" s="437"/>
      <c r="GY87" s="437"/>
      <c r="GZ87" s="437"/>
      <c r="HA87" s="437"/>
      <c r="HB87" s="437"/>
      <c r="HC87" s="437"/>
      <c r="HD87" s="437"/>
      <c r="HE87" s="437"/>
      <c r="HF87" s="437"/>
      <c r="HG87" s="437"/>
      <c r="HH87" s="437"/>
      <c r="HI87" s="437"/>
      <c r="HJ87" s="437"/>
      <c r="HK87" s="437"/>
      <c r="HL87" s="437"/>
      <c r="HM87" s="437"/>
      <c r="HN87" s="437"/>
      <c r="HO87" s="437"/>
      <c r="HP87" s="437"/>
      <c r="HQ87" s="437"/>
      <c r="HR87" s="437"/>
      <c r="HS87" s="437"/>
      <c r="HT87" s="437"/>
      <c r="HU87" s="437"/>
      <c r="HV87" s="437"/>
      <c r="HW87" s="437"/>
      <c r="HX87" s="437"/>
      <c r="HY87" s="437"/>
      <c r="HZ87" s="437"/>
      <c r="IA87" s="437"/>
      <c r="IB87" s="437"/>
      <c r="IC87" s="437"/>
      <c r="ID87" s="437"/>
      <c r="IE87" s="437"/>
      <c r="IF87" s="437"/>
      <c r="IG87" s="437"/>
      <c r="IH87" s="437"/>
      <c r="II87" s="437"/>
      <c r="IJ87" s="437"/>
      <c r="IK87" s="437"/>
      <c r="IL87" s="437"/>
      <c r="IM87" s="437"/>
      <c r="IN87" s="437"/>
      <c r="IO87" s="437"/>
      <c r="IP87" s="437"/>
      <c r="IQ87" s="437"/>
      <c r="IR87" s="437"/>
      <c r="IS87" s="437"/>
      <c r="IT87" s="437"/>
      <c r="IU87" s="437"/>
      <c r="IV87" s="437"/>
      <c r="IW87" s="437"/>
    </row>
    <row r="88" customFormat="false" ht="12.75" hidden="false" customHeight="false" outlineLevel="0" collapsed="false">
      <c r="A88" s="449" t="n">
        <f aca="false">A87+1</f>
        <v>86</v>
      </c>
      <c r="C88" s="464" t="s">
        <v>962</v>
      </c>
      <c r="D88" s="437"/>
      <c r="E88" s="456"/>
      <c r="F88" s="456"/>
      <c r="G88" s="456"/>
      <c r="H88" s="456"/>
      <c r="I88" s="456"/>
      <c r="J88" s="456"/>
      <c r="K88" s="456"/>
      <c r="L88" s="462"/>
      <c r="M88" s="462"/>
      <c r="N88" s="462"/>
      <c r="O88" s="462"/>
      <c r="P88" s="462"/>
      <c r="Q88" s="462"/>
      <c r="R88" s="462"/>
      <c r="S88" s="462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7"/>
      <c r="AV88" s="437"/>
      <c r="AW88" s="437"/>
      <c r="AX88" s="437"/>
      <c r="AY88" s="437"/>
      <c r="AZ88" s="437"/>
      <c r="BA88" s="437"/>
      <c r="BB88" s="437"/>
      <c r="BC88" s="437"/>
      <c r="BD88" s="437"/>
      <c r="BE88" s="437"/>
      <c r="BF88" s="437"/>
      <c r="BG88" s="437"/>
      <c r="BH88" s="437"/>
      <c r="BI88" s="437"/>
      <c r="BJ88" s="437"/>
      <c r="BK88" s="437"/>
      <c r="BL88" s="437"/>
      <c r="BM88" s="437"/>
      <c r="BN88" s="437"/>
      <c r="BO88" s="437"/>
      <c r="BP88" s="437"/>
      <c r="BQ88" s="437"/>
      <c r="BR88" s="437"/>
      <c r="BS88" s="437"/>
      <c r="BT88" s="437"/>
      <c r="BU88" s="437"/>
      <c r="BV88" s="437"/>
      <c r="BW88" s="437"/>
      <c r="BX88" s="437"/>
      <c r="BY88" s="437"/>
      <c r="BZ88" s="437"/>
      <c r="CA88" s="437"/>
      <c r="CB88" s="437"/>
      <c r="CC88" s="437"/>
      <c r="CD88" s="437"/>
      <c r="CE88" s="437"/>
      <c r="CF88" s="437"/>
      <c r="CG88" s="437"/>
      <c r="CH88" s="437"/>
      <c r="CI88" s="437"/>
      <c r="CJ88" s="437"/>
      <c r="CK88" s="437"/>
      <c r="CL88" s="437"/>
      <c r="CM88" s="437"/>
      <c r="CN88" s="437"/>
      <c r="CO88" s="437"/>
      <c r="CP88" s="437"/>
      <c r="CQ88" s="437"/>
      <c r="CR88" s="437"/>
      <c r="CS88" s="437"/>
      <c r="CT88" s="437"/>
      <c r="CU88" s="437"/>
      <c r="CV88" s="437"/>
      <c r="CW88" s="437"/>
      <c r="CX88" s="437"/>
      <c r="CY88" s="437"/>
      <c r="CZ88" s="437"/>
      <c r="DA88" s="437"/>
      <c r="DB88" s="437"/>
      <c r="DC88" s="437"/>
      <c r="DD88" s="437"/>
      <c r="DE88" s="437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437"/>
      <c r="EQ88" s="437"/>
      <c r="ER88" s="437"/>
      <c r="ES88" s="437"/>
      <c r="ET88" s="437"/>
      <c r="EU88" s="437"/>
      <c r="EV88" s="437"/>
      <c r="EW88" s="437"/>
      <c r="EX88" s="437"/>
      <c r="EY88" s="437"/>
      <c r="EZ88" s="437"/>
      <c r="FA88" s="437"/>
      <c r="FB88" s="437"/>
      <c r="FC88" s="437"/>
      <c r="FD88" s="437"/>
      <c r="FE88" s="437"/>
      <c r="FF88" s="437"/>
      <c r="FG88" s="437"/>
      <c r="FH88" s="437"/>
      <c r="FI88" s="437"/>
      <c r="FJ88" s="437"/>
      <c r="FK88" s="437"/>
      <c r="FL88" s="437"/>
      <c r="FM88" s="437"/>
      <c r="FN88" s="437"/>
      <c r="FO88" s="437"/>
      <c r="FP88" s="437"/>
      <c r="FQ88" s="437"/>
      <c r="FR88" s="437"/>
      <c r="FS88" s="437"/>
      <c r="FT88" s="437"/>
      <c r="FU88" s="437"/>
      <c r="FV88" s="437"/>
      <c r="FW88" s="437"/>
      <c r="FX88" s="437"/>
      <c r="FY88" s="437"/>
      <c r="FZ88" s="437"/>
      <c r="GA88" s="437"/>
      <c r="GB88" s="437"/>
      <c r="GC88" s="437"/>
      <c r="GD88" s="437"/>
      <c r="GE88" s="437"/>
      <c r="GF88" s="437"/>
      <c r="GG88" s="437"/>
      <c r="GH88" s="437"/>
      <c r="GI88" s="437"/>
      <c r="GJ88" s="437"/>
      <c r="GK88" s="437"/>
      <c r="GL88" s="437"/>
      <c r="GM88" s="437"/>
      <c r="GN88" s="437"/>
      <c r="GO88" s="437"/>
      <c r="GP88" s="437"/>
      <c r="GQ88" s="437"/>
      <c r="GR88" s="437"/>
      <c r="GS88" s="437"/>
      <c r="GT88" s="437"/>
      <c r="GU88" s="437"/>
      <c r="GV88" s="437"/>
      <c r="GW88" s="437"/>
      <c r="GX88" s="437"/>
      <c r="GY88" s="437"/>
      <c r="GZ88" s="437"/>
      <c r="HA88" s="437"/>
      <c r="HB88" s="437"/>
      <c r="HC88" s="437"/>
      <c r="HD88" s="437"/>
      <c r="HE88" s="437"/>
      <c r="HF88" s="437"/>
      <c r="HG88" s="437"/>
      <c r="HH88" s="437"/>
      <c r="HI88" s="437"/>
      <c r="HJ88" s="437"/>
      <c r="HK88" s="437"/>
      <c r="HL88" s="437"/>
      <c r="HM88" s="437"/>
      <c r="HN88" s="437"/>
      <c r="HO88" s="437"/>
      <c r="HP88" s="437"/>
      <c r="HQ88" s="437"/>
      <c r="HR88" s="437"/>
      <c r="HS88" s="437"/>
      <c r="HT88" s="437"/>
      <c r="HU88" s="437"/>
      <c r="HV88" s="437"/>
      <c r="HW88" s="437"/>
      <c r="HX88" s="437"/>
      <c r="HY88" s="437"/>
      <c r="HZ88" s="437"/>
      <c r="IA88" s="437"/>
      <c r="IB88" s="437"/>
      <c r="IC88" s="437"/>
      <c r="ID88" s="437"/>
      <c r="IE88" s="437"/>
      <c r="IF88" s="437"/>
      <c r="IG88" s="437"/>
      <c r="IH88" s="437"/>
      <c r="II88" s="437"/>
      <c r="IJ88" s="437"/>
      <c r="IK88" s="437"/>
      <c r="IL88" s="437"/>
      <c r="IM88" s="437"/>
      <c r="IN88" s="437"/>
      <c r="IO88" s="437"/>
      <c r="IP88" s="437"/>
      <c r="IQ88" s="437"/>
      <c r="IR88" s="437"/>
      <c r="IS88" s="437"/>
      <c r="IT88" s="437"/>
      <c r="IU88" s="437"/>
      <c r="IV88" s="437"/>
      <c r="IW88" s="437"/>
    </row>
    <row r="89" customFormat="false" ht="12.75" hidden="false" customHeight="false" outlineLevel="0" collapsed="false">
      <c r="A89" s="449" t="n">
        <f aca="false">A50+1</f>
        <v>88</v>
      </c>
      <c r="C89" s="478" t="s">
        <v>963</v>
      </c>
      <c r="D89" s="437"/>
      <c r="E89" s="456"/>
      <c r="F89" s="456"/>
      <c r="G89" s="456"/>
      <c r="H89" s="456"/>
      <c r="I89" s="456"/>
      <c r="J89" s="456"/>
      <c r="K89" s="456"/>
      <c r="L89" s="462"/>
      <c r="M89" s="462"/>
      <c r="N89" s="462"/>
      <c r="O89" s="462"/>
      <c r="P89" s="462"/>
      <c r="Q89" s="462"/>
      <c r="R89" s="462"/>
      <c r="S89" s="462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7"/>
      <c r="AV89" s="437"/>
      <c r="AW89" s="437"/>
      <c r="AX89" s="437"/>
      <c r="AY89" s="437"/>
      <c r="AZ89" s="437"/>
      <c r="BA89" s="437"/>
      <c r="BB89" s="437"/>
      <c r="BC89" s="437"/>
      <c r="BD89" s="437"/>
      <c r="BE89" s="437"/>
      <c r="BF89" s="437"/>
      <c r="BG89" s="437"/>
      <c r="BH89" s="437"/>
      <c r="BI89" s="437"/>
      <c r="BJ89" s="437"/>
      <c r="BK89" s="437"/>
      <c r="BL89" s="437"/>
      <c r="BM89" s="437"/>
      <c r="BN89" s="437"/>
      <c r="BO89" s="437"/>
      <c r="BP89" s="437"/>
      <c r="BQ89" s="437"/>
      <c r="BR89" s="437"/>
      <c r="BS89" s="437"/>
      <c r="BT89" s="437"/>
      <c r="BU89" s="437"/>
      <c r="BV89" s="437"/>
      <c r="BW89" s="437"/>
      <c r="BX89" s="437"/>
      <c r="BY89" s="437"/>
      <c r="BZ89" s="437"/>
      <c r="CA89" s="437"/>
      <c r="CB89" s="437"/>
      <c r="CC89" s="437"/>
      <c r="CD89" s="437"/>
      <c r="CE89" s="437"/>
      <c r="CF89" s="437"/>
      <c r="CG89" s="437"/>
      <c r="CH89" s="437"/>
      <c r="CI89" s="437"/>
      <c r="CJ89" s="437"/>
      <c r="CK89" s="437"/>
      <c r="CL89" s="437"/>
      <c r="CM89" s="437"/>
      <c r="CN89" s="437"/>
      <c r="CO89" s="437"/>
      <c r="CP89" s="437"/>
      <c r="CQ89" s="437"/>
      <c r="CR89" s="437"/>
      <c r="CS89" s="437"/>
      <c r="CT89" s="437"/>
      <c r="CU89" s="437"/>
      <c r="CV89" s="437"/>
      <c r="CW89" s="437"/>
      <c r="CX89" s="437"/>
      <c r="CY89" s="437"/>
      <c r="CZ89" s="437"/>
      <c r="DA89" s="437"/>
      <c r="DB89" s="437"/>
      <c r="DC89" s="437"/>
      <c r="DD89" s="437"/>
      <c r="DE89" s="437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437"/>
      <c r="EQ89" s="437"/>
      <c r="ER89" s="437"/>
      <c r="ES89" s="437"/>
      <c r="ET89" s="437"/>
      <c r="EU89" s="437"/>
      <c r="EV89" s="437"/>
      <c r="EW89" s="437"/>
      <c r="EX89" s="437"/>
      <c r="EY89" s="437"/>
      <c r="EZ89" s="437"/>
      <c r="FA89" s="437"/>
      <c r="FB89" s="437"/>
      <c r="FC89" s="437"/>
      <c r="FD89" s="437"/>
      <c r="FE89" s="437"/>
      <c r="FF89" s="437"/>
      <c r="FG89" s="437"/>
      <c r="FH89" s="437"/>
      <c r="FI89" s="437"/>
      <c r="FJ89" s="437"/>
      <c r="FK89" s="437"/>
      <c r="FL89" s="437"/>
      <c r="FM89" s="437"/>
      <c r="FN89" s="437"/>
      <c r="FO89" s="437"/>
      <c r="FP89" s="437"/>
      <c r="FQ89" s="437"/>
      <c r="FR89" s="437"/>
      <c r="FS89" s="437"/>
      <c r="FT89" s="437"/>
      <c r="FU89" s="437"/>
      <c r="FV89" s="437"/>
      <c r="FW89" s="437"/>
      <c r="FX89" s="437"/>
      <c r="FY89" s="437"/>
      <c r="FZ89" s="437"/>
      <c r="GA89" s="437"/>
      <c r="GB89" s="437"/>
      <c r="GC89" s="437"/>
      <c r="GD89" s="437"/>
      <c r="GE89" s="437"/>
      <c r="GF89" s="437"/>
      <c r="GG89" s="437"/>
      <c r="GH89" s="437"/>
      <c r="GI89" s="437"/>
      <c r="GJ89" s="437"/>
      <c r="GK89" s="437"/>
      <c r="GL89" s="437"/>
      <c r="GM89" s="437"/>
      <c r="GN89" s="437"/>
      <c r="GO89" s="437"/>
      <c r="GP89" s="437"/>
      <c r="GQ89" s="437"/>
      <c r="GR89" s="437"/>
      <c r="GS89" s="437"/>
      <c r="GT89" s="437"/>
      <c r="GU89" s="437"/>
      <c r="GV89" s="437"/>
      <c r="GW89" s="437"/>
      <c r="GX89" s="437"/>
      <c r="GY89" s="437"/>
      <c r="GZ89" s="437"/>
      <c r="HA89" s="437"/>
      <c r="HB89" s="437"/>
      <c r="HC89" s="437"/>
      <c r="HD89" s="437"/>
      <c r="HE89" s="437"/>
      <c r="HF89" s="437"/>
      <c r="HG89" s="437"/>
      <c r="HH89" s="437"/>
      <c r="HI89" s="437"/>
      <c r="HJ89" s="437"/>
      <c r="HK89" s="437"/>
      <c r="HL89" s="437"/>
      <c r="HM89" s="437"/>
      <c r="HN89" s="437"/>
      <c r="HO89" s="437"/>
      <c r="HP89" s="437"/>
      <c r="HQ89" s="437"/>
      <c r="HR89" s="437"/>
      <c r="HS89" s="437"/>
      <c r="HT89" s="437"/>
      <c r="HU89" s="437"/>
      <c r="HV89" s="437"/>
      <c r="HW89" s="437"/>
      <c r="HX89" s="437"/>
      <c r="HY89" s="437"/>
      <c r="HZ89" s="437"/>
      <c r="IA89" s="437"/>
      <c r="IB89" s="437"/>
      <c r="IC89" s="437"/>
      <c r="ID89" s="437"/>
      <c r="IE89" s="437"/>
      <c r="IF89" s="437"/>
      <c r="IG89" s="437"/>
      <c r="IH89" s="437"/>
      <c r="II89" s="437"/>
      <c r="IJ89" s="437"/>
      <c r="IK89" s="437"/>
      <c r="IL89" s="437"/>
      <c r="IM89" s="437"/>
      <c r="IN89" s="437"/>
      <c r="IO89" s="437"/>
      <c r="IP89" s="437"/>
      <c r="IQ89" s="437"/>
      <c r="IR89" s="437"/>
      <c r="IS89" s="437"/>
      <c r="IT89" s="437"/>
      <c r="IU89" s="437"/>
      <c r="IV89" s="437"/>
      <c r="IW89" s="437"/>
    </row>
    <row r="90" customFormat="false" ht="12.75" hidden="false" customHeight="false" outlineLevel="0" collapsed="false">
      <c r="A90" s="449" t="n">
        <f aca="false">A89+1</f>
        <v>89</v>
      </c>
      <c r="C90" s="479" t="s">
        <v>964</v>
      </c>
      <c r="D90" s="437"/>
      <c r="E90" s="456"/>
      <c r="F90" s="456"/>
      <c r="G90" s="456"/>
      <c r="H90" s="456"/>
      <c r="I90" s="456"/>
      <c r="J90" s="456"/>
      <c r="K90" s="456"/>
      <c r="L90" s="462"/>
      <c r="M90" s="462"/>
      <c r="N90" s="462"/>
      <c r="O90" s="462"/>
      <c r="P90" s="462"/>
      <c r="Q90" s="462"/>
      <c r="R90" s="462"/>
      <c r="S90" s="462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7"/>
      <c r="AV90" s="437"/>
      <c r="AW90" s="437"/>
      <c r="AX90" s="437"/>
      <c r="AY90" s="437"/>
      <c r="AZ90" s="437"/>
      <c r="BA90" s="437"/>
      <c r="BB90" s="437"/>
      <c r="BC90" s="437"/>
      <c r="BD90" s="437"/>
      <c r="BE90" s="437"/>
      <c r="BF90" s="437"/>
      <c r="BG90" s="437"/>
      <c r="BH90" s="437"/>
      <c r="BI90" s="437"/>
      <c r="BJ90" s="437"/>
      <c r="BK90" s="437"/>
      <c r="BL90" s="437"/>
      <c r="BM90" s="437"/>
      <c r="BN90" s="437"/>
      <c r="BO90" s="437"/>
      <c r="BP90" s="437"/>
      <c r="BQ90" s="437"/>
      <c r="BR90" s="437"/>
      <c r="BS90" s="437"/>
      <c r="BT90" s="437"/>
      <c r="BU90" s="437"/>
      <c r="BV90" s="437"/>
      <c r="BW90" s="437"/>
      <c r="BX90" s="437"/>
      <c r="BY90" s="437"/>
      <c r="BZ90" s="437"/>
      <c r="CA90" s="437"/>
      <c r="CB90" s="437"/>
      <c r="CC90" s="437"/>
      <c r="CD90" s="437"/>
      <c r="CE90" s="437"/>
      <c r="CF90" s="437"/>
      <c r="CG90" s="437"/>
      <c r="CH90" s="437"/>
      <c r="CI90" s="437"/>
      <c r="CJ90" s="437"/>
      <c r="CK90" s="437"/>
      <c r="CL90" s="437"/>
      <c r="CM90" s="437"/>
      <c r="CN90" s="437"/>
      <c r="CO90" s="437"/>
      <c r="CP90" s="437"/>
      <c r="CQ90" s="437"/>
      <c r="CR90" s="437"/>
      <c r="CS90" s="437"/>
      <c r="CT90" s="437"/>
      <c r="CU90" s="437"/>
      <c r="CV90" s="437"/>
      <c r="CW90" s="437"/>
      <c r="CX90" s="437"/>
      <c r="CY90" s="437"/>
      <c r="CZ90" s="437"/>
      <c r="DA90" s="437"/>
      <c r="DB90" s="437"/>
      <c r="DC90" s="437"/>
      <c r="DD90" s="437"/>
      <c r="DE90" s="437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437"/>
      <c r="EQ90" s="437"/>
      <c r="ER90" s="437"/>
      <c r="ES90" s="437"/>
      <c r="ET90" s="437"/>
      <c r="EU90" s="437"/>
      <c r="EV90" s="437"/>
      <c r="EW90" s="437"/>
      <c r="EX90" s="437"/>
      <c r="EY90" s="437"/>
      <c r="EZ90" s="437"/>
      <c r="FA90" s="437"/>
      <c r="FB90" s="437"/>
      <c r="FC90" s="437"/>
      <c r="FD90" s="437"/>
      <c r="FE90" s="437"/>
      <c r="FF90" s="437"/>
      <c r="FG90" s="437"/>
      <c r="FH90" s="437"/>
      <c r="FI90" s="437"/>
      <c r="FJ90" s="437"/>
      <c r="FK90" s="437"/>
      <c r="FL90" s="437"/>
      <c r="FM90" s="437"/>
      <c r="FN90" s="437"/>
      <c r="FO90" s="437"/>
      <c r="FP90" s="437"/>
      <c r="FQ90" s="437"/>
      <c r="FR90" s="437"/>
      <c r="FS90" s="437"/>
      <c r="FT90" s="437"/>
      <c r="FU90" s="437"/>
      <c r="FV90" s="437"/>
      <c r="FW90" s="437"/>
      <c r="FX90" s="437"/>
      <c r="FY90" s="437"/>
      <c r="FZ90" s="437"/>
      <c r="GA90" s="437"/>
      <c r="GB90" s="437"/>
      <c r="GC90" s="437"/>
      <c r="GD90" s="437"/>
      <c r="GE90" s="437"/>
      <c r="GF90" s="437"/>
      <c r="GG90" s="437"/>
      <c r="GH90" s="437"/>
      <c r="GI90" s="437"/>
      <c r="GJ90" s="437"/>
      <c r="GK90" s="437"/>
      <c r="GL90" s="437"/>
      <c r="GM90" s="437"/>
      <c r="GN90" s="437"/>
      <c r="GO90" s="437"/>
      <c r="GP90" s="437"/>
      <c r="GQ90" s="437"/>
      <c r="GR90" s="437"/>
      <c r="GS90" s="437"/>
      <c r="GT90" s="437"/>
      <c r="GU90" s="437"/>
      <c r="GV90" s="437"/>
      <c r="GW90" s="437"/>
      <c r="GX90" s="437"/>
      <c r="GY90" s="437"/>
      <c r="GZ90" s="437"/>
      <c r="HA90" s="437"/>
      <c r="HB90" s="437"/>
      <c r="HC90" s="437"/>
      <c r="HD90" s="437"/>
      <c r="HE90" s="437"/>
      <c r="HF90" s="437"/>
      <c r="HG90" s="437"/>
      <c r="HH90" s="437"/>
      <c r="HI90" s="437"/>
      <c r="HJ90" s="437"/>
      <c r="HK90" s="437"/>
      <c r="HL90" s="437"/>
      <c r="HM90" s="437"/>
      <c r="HN90" s="437"/>
      <c r="HO90" s="437"/>
      <c r="HP90" s="437"/>
      <c r="HQ90" s="437"/>
      <c r="HR90" s="437"/>
      <c r="HS90" s="437"/>
      <c r="HT90" s="437"/>
      <c r="HU90" s="437"/>
      <c r="HV90" s="437"/>
      <c r="HW90" s="437"/>
      <c r="HX90" s="437"/>
      <c r="HY90" s="437"/>
      <c r="HZ90" s="437"/>
      <c r="IA90" s="437"/>
      <c r="IB90" s="437"/>
      <c r="IC90" s="437"/>
      <c r="ID90" s="437"/>
      <c r="IE90" s="437"/>
      <c r="IF90" s="437"/>
      <c r="IG90" s="437"/>
      <c r="IH90" s="437"/>
      <c r="II90" s="437"/>
      <c r="IJ90" s="437"/>
      <c r="IK90" s="437"/>
      <c r="IL90" s="437"/>
      <c r="IM90" s="437"/>
      <c r="IN90" s="437"/>
      <c r="IO90" s="437"/>
      <c r="IP90" s="437"/>
      <c r="IQ90" s="437"/>
      <c r="IR90" s="437"/>
      <c r="IS90" s="437"/>
      <c r="IT90" s="437"/>
      <c r="IU90" s="437"/>
      <c r="IV90" s="437"/>
      <c r="IW90" s="437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469"/>
      <c r="B92" s="444"/>
      <c r="C92" s="463" t="s">
        <v>965</v>
      </c>
      <c r="D92" s="459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459"/>
      <c r="CA92" s="459"/>
      <c r="CB92" s="459"/>
      <c r="CC92" s="459"/>
      <c r="CD92" s="459"/>
      <c r="CE92" s="459"/>
      <c r="CF92" s="459"/>
      <c r="CG92" s="459"/>
      <c r="CH92" s="459"/>
      <c r="CI92" s="459"/>
      <c r="CJ92" s="459"/>
      <c r="CK92" s="459"/>
      <c r="CL92" s="459"/>
      <c r="CM92" s="459"/>
      <c r="CN92" s="459"/>
      <c r="CO92" s="459"/>
      <c r="CP92" s="459"/>
      <c r="CQ92" s="459"/>
      <c r="CR92" s="459"/>
      <c r="CS92" s="459"/>
      <c r="CT92" s="459"/>
      <c r="CU92" s="459"/>
      <c r="CV92" s="459"/>
      <c r="CW92" s="459"/>
      <c r="CX92" s="459"/>
      <c r="CY92" s="459"/>
      <c r="CZ92" s="459"/>
      <c r="DA92" s="459"/>
      <c r="DB92" s="459"/>
      <c r="DC92" s="459"/>
      <c r="DD92" s="459"/>
      <c r="DE92" s="459"/>
      <c r="DF92" s="459"/>
      <c r="DG92" s="459"/>
      <c r="DH92" s="459"/>
      <c r="DI92" s="459"/>
      <c r="DJ92" s="459"/>
      <c r="DK92" s="459"/>
      <c r="DL92" s="459"/>
      <c r="DM92" s="459"/>
      <c r="DN92" s="459"/>
      <c r="DO92" s="459"/>
      <c r="DP92" s="459"/>
      <c r="DQ92" s="459"/>
      <c r="DR92" s="459"/>
      <c r="DS92" s="459"/>
      <c r="DT92" s="459"/>
      <c r="DU92" s="459"/>
      <c r="DV92" s="459"/>
      <c r="DW92" s="459"/>
      <c r="DX92" s="459"/>
      <c r="DY92" s="459"/>
      <c r="DZ92" s="459"/>
      <c r="EA92" s="459"/>
      <c r="EB92" s="459"/>
      <c r="EC92" s="459"/>
      <c r="ED92" s="459"/>
      <c r="EE92" s="459"/>
      <c r="EF92" s="459"/>
      <c r="EG92" s="459"/>
      <c r="EH92" s="459"/>
      <c r="EI92" s="459"/>
      <c r="EJ92" s="459"/>
      <c r="EK92" s="459"/>
      <c r="EL92" s="459"/>
      <c r="EM92" s="459"/>
      <c r="EN92" s="459"/>
      <c r="EO92" s="459"/>
      <c r="EP92" s="459"/>
      <c r="EQ92" s="459"/>
      <c r="ER92" s="459"/>
      <c r="ES92" s="459"/>
      <c r="ET92" s="459"/>
      <c r="EU92" s="459"/>
      <c r="EV92" s="459"/>
      <c r="EW92" s="459"/>
      <c r="EX92" s="459"/>
      <c r="EY92" s="459"/>
      <c r="EZ92" s="459"/>
      <c r="FA92" s="459"/>
      <c r="FB92" s="459"/>
      <c r="FC92" s="459"/>
      <c r="FD92" s="459"/>
      <c r="FE92" s="459"/>
      <c r="FF92" s="459"/>
      <c r="FG92" s="459"/>
      <c r="FH92" s="459"/>
      <c r="FI92" s="459"/>
      <c r="FJ92" s="459"/>
      <c r="FK92" s="459"/>
      <c r="FL92" s="459"/>
      <c r="FM92" s="459"/>
      <c r="FN92" s="459"/>
      <c r="FO92" s="459"/>
      <c r="FP92" s="459"/>
      <c r="FQ92" s="459"/>
      <c r="FR92" s="459"/>
      <c r="FS92" s="459"/>
      <c r="FT92" s="459"/>
      <c r="FU92" s="459"/>
      <c r="FV92" s="459"/>
      <c r="FW92" s="459"/>
      <c r="FX92" s="459"/>
      <c r="FY92" s="459"/>
      <c r="FZ92" s="459"/>
      <c r="GA92" s="459"/>
      <c r="GB92" s="459"/>
      <c r="GC92" s="459"/>
      <c r="GD92" s="459"/>
      <c r="GE92" s="459"/>
      <c r="GF92" s="459"/>
      <c r="GG92" s="459"/>
      <c r="GH92" s="459"/>
      <c r="GI92" s="459"/>
      <c r="GJ92" s="459"/>
      <c r="GK92" s="459"/>
      <c r="GL92" s="459"/>
      <c r="GM92" s="459"/>
      <c r="GN92" s="459"/>
      <c r="GO92" s="459"/>
      <c r="GP92" s="459"/>
      <c r="GQ92" s="459"/>
      <c r="GR92" s="459"/>
      <c r="GS92" s="459"/>
      <c r="GT92" s="459"/>
      <c r="GU92" s="459"/>
      <c r="GV92" s="459"/>
      <c r="GW92" s="459"/>
      <c r="GX92" s="459"/>
      <c r="GY92" s="459"/>
      <c r="GZ92" s="459"/>
      <c r="HA92" s="459"/>
      <c r="HB92" s="459"/>
      <c r="HC92" s="459"/>
      <c r="HD92" s="459"/>
      <c r="HE92" s="459"/>
      <c r="HF92" s="459"/>
      <c r="HG92" s="459"/>
      <c r="HH92" s="459"/>
      <c r="HI92" s="459"/>
      <c r="HJ92" s="459"/>
      <c r="HK92" s="459"/>
      <c r="HL92" s="459"/>
      <c r="HM92" s="459"/>
      <c r="HN92" s="459"/>
      <c r="HO92" s="459"/>
      <c r="HP92" s="459"/>
      <c r="HQ92" s="459"/>
      <c r="HR92" s="459"/>
      <c r="HS92" s="459"/>
      <c r="HT92" s="459"/>
      <c r="HU92" s="459"/>
      <c r="HV92" s="459"/>
      <c r="HW92" s="459"/>
      <c r="HX92" s="459"/>
      <c r="HY92" s="459"/>
      <c r="HZ92" s="459"/>
      <c r="IA92" s="459"/>
      <c r="IB92" s="459"/>
      <c r="IC92" s="459"/>
      <c r="ID92" s="459"/>
      <c r="IE92" s="459"/>
      <c r="IF92" s="459"/>
      <c r="IG92" s="459"/>
      <c r="IH92" s="459"/>
      <c r="II92" s="459"/>
      <c r="IJ92" s="459"/>
      <c r="IK92" s="459"/>
      <c r="IL92" s="459"/>
      <c r="IM92" s="459"/>
      <c r="IN92" s="459"/>
      <c r="IO92" s="459"/>
      <c r="IP92" s="459"/>
      <c r="IQ92" s="459"/>
      <c r="IR92" s="459"/>
      <c r="IS92" s="459"/>
      <c r="IT92" s="459"/>
      <c r="IU92" s="459"/>
      <c r="IV92" s="459"/>
      <c r="IW92" s="459"/>
    </row>
    <row r="93" customFormat="false" ht="12.75" hidden="false" customHeight="false" outlineLevel="0" collapsed="false">
      <c r="A93" s="449" t="n">
        <f aca="false">A49+1</f>
        <v>47</v>
      </c>
      <c r="C93" s="480" t="s">
        <v>966</v>
      </c>
      <c r="D93" s="437"/>
      <c r="E93" s="456"/>
      <c r="F93" s="456"/>
      <c r="G93" s="456"/>
      <c r="H93" s="456"/>
      <c r="I93" s="456"/>
      <c r="J93" s="456"/>
      <c r="K93" s="456"/>
      <c r="L93" s="462"/>
      <c r="M93" s="462"/>
      <c r="N93" s="462"/>
      <c r="O93" s="462"/>
      <c r="P93" s="462"/>
      <c r="Q93" s="462"/>
      <c r="R93" s="462"/>
      <c r="S93" s="462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37"/>
      <c r="AQ93" s="437"/>
      <c r="AR93" s="437"/>
      <c r="AS93" s="437"/>
      <c r="AT93" s="437"/>
      <c r="AU93" s="437"/>
      <c r="AV93" s="437"/>
      <c r="AW93" s="437"/>
      <c r="AX93" s="437"/>
      <c r="AY93" s="437"/>
      <c r="AZ93" s="437"/>
      <c r="BA93" s="437"/>
      <c r="BB93" s="437"/>
      <c r="BC93" s="437"/>
      <c r="BD93" s="437"/>
      <c r="BE93" s="437"/>
      <c r="BF93" s="437"/>
      <c r="BG93" s="437"/>
      <c r="BH93" s="437"/>
      <c r="BI93" s="437"/>
      <c r="BJ93" s="437"/>
      <c r="BK93" s="437"/>
      <c r="BL93" s="437"/>
      <c r="BM93" s="437"/>
      <c r="BN93" s="437"/>
      <c r="BO93" s="437"/>
      <c r="BP93" s="437"/>
      <c r="BQ93" s="437"/>
      <c r="BR93" s="437"/>
      <c r="BS93" s="437"/>
      <c r="BT93" s="437"/>
      <c r="BU93" s="437"/>
      <c r="BV93" s="437"/>
      <c r="BW93" s="437"/>
      <c r="BX93" s="437"/>
      <c r="BY93" s="437"/>
      <c r="BZ93" s="437"/>
      <c r="CA93" s="437"/>
      <c r="CB93" s="437"/>
      <c r="CC93" s="437"/>
      <c r="CD93" s="437"/>
      <c r="CE93" s="437"/>
      <c r="CF93" s="437"/>
      <c r="CG93" s="437"/>
      <c r="CH93" s="437"/>
      <c r="CI93" s="437"/>
      <c r="CJ93" s="437"/>
      <c r="CK93" s="437"/>
      <c r="CL93" s="437"/>
      <c r="CM93" s="437"/>
      <c r="CN93" s="437"/>
      <c r="CO93" s="437"/>
      <c r="CP93" s="437"/>
      <c r="CQ93" s="437"/>
      <c r="CR93" s="437"/>
      <c r="CS93" s="437"/>
      <c r="CT93" s="437"/>
      <c r="CU93" s="437"/>
      <c r="CV93" s="437"/>
      <c r="CW93" s="437"/>
      <c r="CX93" s="437"/>
      <c r="CY93" s="437"/>
      <c r="CZ93" s="437"/>
      <c r="DA93" s="437"/>
      <c r="DB93" s="437"/>
      <c r="DC93" s="437"/>
      <c r="DD93" s="437"/>
      <c r="DE93" s="437"/>
      <c r="DF93" s="437"/>
      <c r="DG93" s="437"/>
      <c r="DH93" s="437"/>
      <c r="DI93" s="437"/>
      <c r="DJ93" s="437"/>
      <c r="DK93" s="437"/>
      <c r="DL93" s="437"/>
      <c r="DM93" s="437"/>
      <c r="DN93" s="437"/>
      <c r="DO93" s="437"/>
      <c r="DP93" s="437"/>
      <c r="DQ93" s="437"/>
      <c r="DR93" s="437"/>
      <c r="DS93" s="437"/>
      <c r="DT93" s="437"/>
      <c r="DU93" s="437"/>
      <c r="DV93" s="437"/>
      <c r="DW93" s="437"/>
      <c r="DX93" s="437"/>
      <c r="DY93" s="437"/>
      <c r="DZ93" s="437"/>
      <c r="EA93" s="437"/>
      <c r="EB93" s="437"/>
      <c r="EC93" s="437"/>
      <c r="ED93" s="437"/>
      <c r="EE93" s="437"/>
      <c r="EF93" s="437"/>
      <c r="EG93" s="437"/>
      <c r="EH93" s="437"/>
      <c r="EI93" s="437"/>
      <c r="EJ93" s="437"/>
      <c r="EK93" s="437"/>
      <c r="EL93" s="437"/>
      <c r="EM93" s="437"/>
      <c r="EN93" s="437"/>
      <c r="EO93" s="437"/>
      <c r="EP93" s="437"/>
      <c r="EQ93" s="437"/>
      <c r="ER93" s="437"/>
      <c r="ES93" s="437"/>
      <c r="ET93" s="437"/>
      <c r="EU93" s="437"/>
      <c r="EV93" s="437"/>
      <c r="EW93" s="437"/>
      <c r="EX93" s="437"/>
      <c r="EY93" s="437"/>
      <c r="EZ93" s="437"/>
      <c r="FA93" s="437"/>
      <c r="FB93" s="437"/>
      <c r="FC93" s="437"/>
      <c r="FD93" s="437"/>
      <c r="FE93" s="437"/>
      <c r="FF93" s="437"/>
      <c r="FG93" s="437"/>
      <c r="FH93" s="437"/>
      <c r="FI93" s="437"/>
      <c r="FJ93" s="437"/>
      <c r="FK93" s="437"/>
      <c r="FL93" s="437"/>
      <c r="FM93" s="437"/>
      <c r="FN93" s="437"/>
      <c r="FO93" s="437"/>
      <c r="FP93" s="437"/>
      <c r="FQ93" s="437"/>
      <c r="FR93" s="437"/>
      <c r="FS93" s="437"/>
      <c r="FT93" s="437"/>
      <c r="FU93" s="437"/>
      <c r="FV93" s="437"/>
      <c r="FW93" s="437"/>
      <c r="FX93" s="437"/>
      <c r="FY93" s="437"/>
      <c r="FZ93" s="437"/>
      <c r="GA93" s="437"/>
      <c r="GB93" s="437"/>
      <c r="GC93" s="437"/>
      <c r="GD93" s="437"/>
      <c r="GE93" s="437"/>
      <c r="GF93" s="437"/>
      <c r="GG93" s="437"/>
      <c r="GH93" s="437"/>
      <c r="GI93" s="437"/>
      <c r="GJ93" s="437"/>
      <c r="GK93" s="437"/>
      <c r="GL93" s="437"/>
      <c r="GM93" s="437"/>
      <c r="GN93" s="437"/>
      <c r="GO93" s="437"/>
      <c r="GP93" s="437"/>
      <c r="GQ93" s="437"/>
      <c r="GR93" s="437"/>
      <c r="GS93" s="437"/>
      <c r="GT93" s="437"/>
      <c r="GU93" s="437"/>
      <c r="GV93" s="437"/>
      <c r="GW93" s="437"/>
      <c r="GX93" s="437"/>
      <c r="GY93" s="437"/>
      <c r="GZ93" s="437"/>
      <c r="HA93" s="437"/>
      <c r="HB93" s="437"/>
      <c r="HC93" s="437"/>
      <c r="HD93" s="437"/>
      <c r="HE93" s="437"/>
      <c r="HF93" s="437"/>
      <c r="HG93" s="437"/>
      <c r="HH93" s="437"/>
      <c r="HI93" s="437"/>
      <c r="HJ93" s="437"/>
      <c r="HK93" s="437"/>
      <c r="HL93" s="437"/>
      <c r="HM93" s="437"/>
      <c r="HN93" s="437"/>
      <c r="HO93" s="437"/>
      <c r="HP93" s="437"/>
      <c r="HQ93" s="437"/>
      <c r="HR93" s="437"/>
      <c r="HS93" s="437"/>
      <c r="HT93" s="437"/>
      <c r="HU93" s="437"/>
      <c r="HV93" s="437"/>
      <c r="HW93" s="437"/>
      <c r="HX93" s="437"/>
      <c r="HY93" s="437"/>
      <c r="HZ93" s="437"/>
      <c r="IA93" s="437"/>
      <c r="IB93" s="437"/>
      <c r="IC93" s="437"/>
      <c r="ID93" s="437"/>
      <c r="IE93" s="437"/>
      <c r="IF93" s="437"/>
      <c r="IG93" s="437"/>
      <c r="IH93" s="437"/>
      <c r="II93" s="437"/>
      <c r="IJ93" s="437"/>
      <c r="IK93" s="437"/>
      <c r="IL93" s="437"/>
      <c r="IM93" s="437"/>
      <c r="IN93" s="437"/>
      <c r="IO93" s="437"/>
      <c r="IP93" s="437"/>
      <c r="IQ93" s="437"/>
      <c r="IR93" s="437"/>
      <c r="IS93" s="437"/>
      <c r="IT93" s="437"/>
      <c r="IU93" s="437"/>
      <c r="IV93" s="437"/>
      <c r="IW93" s="437"/>
    </row>
    <row r="94" customFormat="false" ht="12.75" hidden="false" customHeight="false" outlineLevel="0" collapsed="false">
      <c r="A94" s="449" t="n">
        <f aca="false">A93+1</f>
        <v>48</v>
      </c>
      <c r="C94" s="480" t="s">
        <v>967</v>
      </c>
      <c r="D94" s="437"/>
      <c r="E94" s="456"/>
      <c r="F94" s="456"/>
      <c r="G94" s="456"/>
      <c r="H94" s="456"/>
      <c r="I94" s="456"/>
      <c r="J94" s="456"/>
      <c r="K94" s="456"/>
      <c r="L94" s="462"/>
      <c r="M94" s="462"/>
      <c r="N94" s="462"/>
      <c r="O94" s="462"/>
      <c r="P94" s="462"/>
      <c r="Q94" s="462"/>
      <c r="R94" s="462"/>
      <c r="S94" s="462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37"/>
      <c r="AR94" s="437"/>
      <c r="AS94" s="437"/>
      <c r="AT94" s="437"/>
      <c r="AU94" s="437"/>
      <c r="AV94" s="437"/>
      <c r="AW94" s="437"/>
      <c r="AX94" s="437"/>
      <c r="AY94" s="437"/>
      <c r="AZ94" s="437"/>
      <c r="BA94" s="437"/>
      <c r="BB94" s="437"/>
      <c r="BC94" s="437"/>
      <c r="BD94" s="437"/>
      <c r="BE94" s="437"/>
      <c r="BF94" s="437"/>
      <c r="BG94" s="437"/>
      <c r="BH94" s="437"/>
      <c r="BI94" s="437"/>
      <c r="BJ94" s="437"/>
      <c r="BK94" s="437"/>
      <c r="BL94" s="437"/>
      <c r="BM94" s="437"/>
      <c r="BN94" s="437"/>
      <c r="BO94" s="437"/>
      <c r="BP94" s="437"/>
      <c r="BQ94" s="437"/>
      <c r="BR94" s="437"/>
      <c r="BS94" s="437"/>
      <c r="BT94" s="437"/>
      <c r="BU94" s="437"/>
      <c r="BV94" s="437"/>
      <c r="BW94" s="437"/>
      <c r="BX94" s="437"/>
      <c r="BY94" s="437"/>
      <c r="BZ94" s="437"/>
      <c r="CA94" s="437"/>
      <c r="CB94" s="437"/>
      <c r="CC94" s="437"/>
      <c r="CD94" s="437"/>
      <c r="CE94" s="437"/>
      <c r="CF94" s="437"/>
      <c r="CG94" s="437"/>
      <c r="CH94" s="437"/>
      <c r="CI94" s="437"/>
      <c r="CJ94" s="437"/>
      <c r="CK94" s="437"/>
      <c r="CL94" s="437"/>
      <c r="CM94" s="437"/>
      <c r="CN94" s="437"/>
      <c r="CO94" s="437"/>
      <c r="CP94" s="437"/>
      <c r="CQ94" s="437"/>
      <c r="CR94" s="437"/>
      <c r="CS94" s="437"/>
      <c r="CT94" s="437"/>
      <c r="CU94" s="437"/>
      <c r="CV94" s="437"/>
      <c r="CW94" s="437"/>
      <c r="CX94" s="437"/>
      <c r="CY94" s="437"/>
      <c r="CZ94" s="437"/>
      <c r="DA94" s="437"/>
      <c r="DB94" s="437"/>
      <c r="DC94" s="437"/>
      <c r="DD94" s="437"/>
      <c r="DE94" s="437"/>
      <c r="DF94" s="437"/>
      <c r="DG94" s="437"/>
      <c r="DH94" s="437"/>
      <c r="DI94" s="437"/>
      <c r="DJ94" s="437"/>
      <c r="DK94" s="437"/>
      <c r="DL94" s="437"/>
      <c r="DM94" s="437"/>
      <c r="DN94" s="437"/>
      <c r="DO94" s="437"/>
      <c r="DP94" s="437"/>
      <c r="DQ94" s="437"/>
      <c r="DR94" s="437"/>
      <c r="DS94" s="437"/>
      <c r="DT94" s="437"/>
      <c r="DU94" s="437"/>
      <c r="DV94" s="437"/>
      <c r="DW94" s="437"/>
      <c r="DX94" s="437"/>
      <c r="DY94" s="437"/>
      <c r="DZ94" s="437"/>
      <c r="EA94" s="437"/>
      <c r="EB94" s="437"/>
      <c r="EC94" s="437"/>
      <c r="ED94" s="437"/>
      <c r="EE94" s="437"/>
      <c r="EF94" s="437"/>
      <c r="EG94" s="437"/>
      <c r="EH94" s="437"/>
      <c r="EI94" s="437"/>
      <c r="EJ94" s="437"/>
      <c r="EK94" s="437"/>
      <c r="EL94" s="437"/>
      <c r="EM94" s="437"/>
      <c r="EN94" s="437"/>
      <c r="EO94" s="437"/>
      <c r="EP94" s="437"/>
      <c r="EQ94" s="437"/>
      <c r="ER94" s="437"/>
      <c r="ES94" s="437"/>
      <c r="ET94" s="437"/>
      <c r="EU94" s="437"/>
      <c r="EV94" s="437"/>
      <c r="EW94" s="437"/>
      <c r="EX94" s="437"/>
      <c r="EY94" s="437"/>
      <c r="EZ94" s="437"/>
      <c r="FA94" s="437"/>
      <c r="FB94" s="437"/>
      <c r="FC94" s="437"/>
      <c r="FD94" s="437"/>
      <c r="FE94" s="437"/>
      <c r="FF94" s="437"/>
      <c r="FG94" s="437"/>
      <c r="FH94" s="437"/>
      <c r="FI94" s="437"/>
      <c r="FJ94" s="437"/>
      <c r="FK94" s="437"/>
      <c r="FL94" s="437"/>
      <c r="FM94" s="437"/>
      <c r="FN94" s="437"/>
      <c r="FO94" s="437"/>
      <c r="FP94" s="437"/>
      <c r="FQ94" s="437"/>
      <c r="FR94" s="437"/>
      <c r="FS94" s="437"/>
      <c r="FT94" s="437"/>
      <c r="FU94" s="437"/>
      <c r="FV94" s="437"/>
      <c r="FW94" s="437"/>
      <c r="FX94" s="437"/>
      <c r="FY94" s="437"/>
      <c r="FZ94" s="437"/>
      <c r="GA94" s="437"/>
      <c r="GB94" s="437"/>
      <c r="GC94" s="437"/>
      <c r="GD94" s="437"/>
      <c r="GE94" s="437"/>
      <c r="GF94" s="437"/>
      <c r="GG94" s="437"/>
      <c r="GH94" s="437"/>
      <c r="GI94" s="437"/>
      <c r="GJ94" s="437"/>
      <c r="GK94" s="437"/>
      <c r="GL94" s="437"/>
      <c r="GM94" s="437"/>
      <c r="GN94" s="437"/>
      <c r="GO94" s="437"/>
      <c r="GP94" s="437"/>
      <c r="GQ94" s="437"/>
      <c r="GR94" s="437"/>
      <c r="GS94" s="437"/>
      <c r="GT94" s="437"/>
      <c r="GU94" s="437"/>
      <c r="GV94" s="437"/>
      <c r="GW94" s="437"/>
      <c r="GX94" s="437"/>
      <c r="GY94" s="437"/>
      <c r="GZ94" s="437"/>
      <c r="HA94" s="437"/>
      <c r="HB94" s="437"/>
      <c r="HC94" s="437"/>
      <c r="HD94" s="437"/>
      <c r="HE94" s="437"/>
      <c r="HF94" s="437"/>
      <c r="HG94" s="437"/>
      <c r="HH94" s="437"/>
      <c r="HI94" s="437"/>
      <c r="HJ94" s="437"/>
      <c r="HK94" s="437"/>
      <c r="HL94" s="437"/>
      <c r="HM94" s="437"/>
      <c r="HN94" s="437"/>
      <c r="HO94" s="437"/>
      <c r="HP94" s="437"/>
      <c r="HQ94" s="437"/>
      <c r="HR94" s="437"/>
      <c r="HS94" s="437"/>
      <c r="HT94" s="437"/>
      <c r="HU94" s="437"/>
      <c r="HV94" s="437"/>
      <c r="HW94" s="437"/>
      <c r="HX94" s="437"/>
      <c r="HY94" s="437"/>
      <c r="HZ94" s="437"/>
      <c r="IA94" s="437"/>
      <c r="IB94" s="437"/>
      <c r="IC94" s="437"/>
      <c r="ID94" s="437"/>
      <c r="IE94" s="437"/>
      <c r="IF94" s="437"/>
      <c r="IG94" s="437"/>
      <c r="IH94" s="437"/>
      <c r="II94" s="437"/>
      <c r="IJ94" s="437"/>
      <c r="IK94" s="437"/>
      <c r="IL94" s="437"/>
      <c r="IM94" s="437"/>
      <c r="IN94" s="437"/>
      <c r="IO94" s="437"/>
      <c r="IP94" s="437"/>
      <c r="IQ94" s="437"/>
      <c r="IR94" s="437"/>
      <c r="IS94" s="437"/>
      <c r="IT94" s="437"/>
      <c r="IU94" s="437"/>
      <c r="IV94" s="437"/>
      <c r="IW94" s="437"/>
    </row>
    <row r="95" customFormat="false" ht="12.75" hidden="false" customHeight="false" outlineLevel="0" collapsed="false">
      <c r="A95" s="449" t="n">
        <f aca="false">A94+1</f>
        <v>49</v>
      </c>
      <c r="C95" s="481" t="s">
        <v>968</v>
      </c>
      <c r="D95" s="437"/>
      <c r="E95" s="456"/>
      <c r="F95" s="456"/>
      <c r="G95" s="456"/>
      <c r="H95" s="456"/>
      <c r="I95" s="456"/>
      <c r="J95" s="456"/>
      <c r="K95" s="456"/>
      <c r="L95" s="462"/>
      <c r="M95" s="462"/>
      <c r="N95" s="462"/>
      <c r="O95" s="462"/>
      <c r="P95" s="462"/>
      <c r="Q95" s="462"/>
      <c r="R95" s="462"/>
      <c r="S95" s="462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37"/>
      <c r="AR95" s="437"/>
      <c r="AS95" s="437"/>
      <c r="AT95" s="437"/>
      <c r="AU95" s="437"/>
      <c r="AV95" s="437"/>
      <c r="AW95" s="437"/>
      <c r="AX95" s="437"/>
      <c r="AY95" s="437"/>
      <c r="AZ95" s="437"/>
      <c r="BA95" s="437"/>
      <c r="BB95" s="437"/>
      <c r="BC95" s="437"/>
      <c r="BD95" s="437"/>
      <c r="BE95" s="437"/>
      <c r="BF95" s="437"/>
      <c r="BG95" s="437"/>
      <c r="BH95" s="437"/>
      <c r="BI95" s="437"/>
      <c r="BJ95" s="437"/>
      <c r="BK95" s="437"/>
      <c r="BL95" s="437"/>
      <c r="BM95" s="437"/>
      <c r="BN95" s="437"/>
      <c r="BO95" s="437"/>
      <c r="BP95" s="437"/>
      <c r="BQ95" s="437"/>
      <c r="BR95" s="437"/>
      <c r="BS95" s="437"/>
      <c r="BT95" s="437"/>
      <c r="BU95" s="437"/>
      <c r="BV95" s="437"/>
      <c r="BW95" s="437"/>
      <c r="BX95" s="437"/>
      <c r="BY95" s="437"/>
      <c r="BZ95" s="437"/>
      <c r="CA95" s="437"/>
      <c r="CB95" s="437"/>
      <c r="CC95" s="437"/>
      <c r="CD95" s="437"/>
      <c r="CE95" s="437"/>
      <c r="CF95" s="437"/>
      <c r="CG95" s="437"/>
      <c r="CH95" s="437"/>
      <c r="CI95" s="437"/>
      <c r="CJ95" s="437"/>
      <c r="CK95" s="437"/>
      <c r="CL95" s="437"/>
      <c r="CM95" s="437"/>
      <c r="CN95" s="437"/>
      <c r="CO95" s="437"/>
      <c r="CP95" s="437"/>
      <c r="CQ95" s="437"/>
      <c r="CR95" s="437"/>
      <c r="CS95" s="437"/>
      <c r="CT95" s="437"/>
      <c r="CU95" s="437"/>
      <c r="CV95" s="437"/>
      <c r="CW95" s="437"/>
      <c r="CX95" s="437"/>
      <c r="CY95" s="437"/>
      <c r="CZ95" s="437"/>
      <c r="DA95" s="437"/>
      <c r="DB95" s="437"/>
      <c r="DC95" s="437"/>
      <c r="DD95" s="437"/>
      <c r="DE95" s="437"/>
      <c r="DF95" s="437"/>
      <c r="DG95" s="437"/>
      <c r="DH95" s="437"/>
      <c r="DI95" s="437"/>
      <c r="DJ95" s="437"/>
      <c r="DK95" s="437"/>
      <c r="DL95" s="437"/>
      <c r="DM95" s="437"/>
      <c r="DN95" s="437"/>
      <c r="DO95" s="437"/>
      <c r="DP95" s="437"/>
      <c r="DQ95" s="437"/>
      <c r="DR95" s="437"/>
      <c r="DS95" s="437"/>
      <c r="DT95" s="437"/>
      <c r="DU95" s="437"/>
      <c r="DV95" s="437"/>
      <c r="DW95" s="437"/>
      <c r="DX95" s="437"/>
      <c r="DY95" s="437"/>
      <c r="DZ95" s="437"/>
      <c r="EA95" s="437"/>
      <c r="EB95" s="437"/>
      <c r="EC95" s="437"/>
      <c r="ED95" s="437"/>
      <c r="EE95" s="437"/>
      <c r="EF95" s="437"/>
      <c r="EG95" s="437"/>
      <c r="EH95" s="437"/>
      <c r="EI95" s="437"/>
      <c r="EJ95" s="437"/>
      <c r="EK95" s="437"/>
      <c r="EL95" s="437"/>
      <c r="EM95" s="437"/>
      <c r="EN95" s="437"/>
      <c r="EO95" s="437"/>
      <c r="EP95" s="437"/>
      <c r="EQ95" s="437"/>
      <c r="ER95" s="437"/>
      <c r="ES95" s="437"/>
      <c r="ET95" s="437"/>
      <c r="EU95" s="437"/>
      <c r="EV95" s="437"/>
      <c r="EW95" s="437"/>
      <c r="EX95" s="437"/>
      <c r="EY95" s="437"/>
      <c r="EZ95" s="437"/>
      <c r="FA95" s="437"/>
      <c r="FB95" s="437"/>
      <c r="FC95" s="437"/>
      <c r="FD95" s="437"/>
      <c r="FE95" s="437"/>
      <c r="FF95" s="437"/>
      <c r="FG95" s="437"/>
      <c r="FH95" s="437"/>
      <c r="FI95" s="437"/>
      <c r="FJ95" s="437"/>
      <c r="FK95" s="437"/>
      <c r="FL95" s="437"/>
      <c r="FM95" s="437"/>
      <c r="FN95" s="437"/>
      <c r="FO95" s="437"/>
      <c r="FP95" s="437"/>
      <c r="FQ95" s="437"/>
      <c r="FR95" s="437"/>
      <c r="FS95" s="437"/>
      <c r="FT95" s="437"/>
      <c r="FU95" s="437"/>
      <c r="FV95" s="437"/>
      <c r="FW95" s="437"/>
      <c r="FX95" s="437"/>
      <c r="FY95" s="437"/>
      <c r="FZ95" s="437"/>
      <c r="GA95" s="437"/>
      <c r="GB95" s="437"/>
      <c r="GC95" s="437"/>
      <c r="GD95" s="437"/>
      <c r="GE95" s="437"/>
      <c r="GF95" s="437"/>
      <c r="GG95" s="437"/>
      <c r="GH95" s="437"/>
      <c r="GI95" s="437"/>
      <c r="GJ95" s="437"/>
      <c r="GK95" s="437"/>
      <c r="GL95" s="437"/>
      <c r="GM95" s="437"/>
      <c r="GN95" s="437"/>
      <c r="GO95" s="437"/>
      <c r="GP95" s="437"/>
      <c r="GQ95" s="437"/>
      <c r="GR95" s="437"/>
      <c r="GS95" s="437"/>
      <c r="GT95" s="437"/>
      <c r="GU95" s="437"/>
      <c r="GV95" s="437"/>
      <c r="GW95" s="437"/>
      <c r="GX95" s="437"/>
      <c r="GY95" s="437"/>
      <c r="GZ95" s="437"/>
      <c r="HA95" s="437"/>
      <c r="HB95" s="437"/>
      <c r="HC95" s="437"/>
      <c r="HD95" s="437"/>
      <c r="HE95" s="437"/>
      <c r="HF95" s="437"/>
      <c r="HG95" s="437"/>
      <c r="HH95" s="437"/>
      <c r="HI95" s="437"/>
      <c r="HJ95" s="437"/>
      <c r="HK95" s="437"/>
      <c r="HL95" s="437"/>
      <c r="HM95" s="437"/>
      <c r="HN95" s="437"/>
      <c r="HO95" s="437"/>
      <c r="HP95" s="437"/>
      <c r="HQ95" s="437"/>
      <c r="HR95" s="437"/>
      <c r="HS95" s="437"/>
      <c r="HT95" s="437"/>
      <c r="HU95" s="437"/>
      <c r="HV95" s="437"/>
      <c r="HW95" s="437"/>
      <c r="HX95" s="437"/>
      <c r="HY95" s="437"/>
      <c r="HZ95" s="437"/>
      <c r="IA95" s="437"/>
      <c r="IB95" s="437"/>
      <c r="IC95" s="437"/>
      <c r="ID95" s="437"/>
      <c r="IE95" s="437"/>
      <c r="IF95" s="437"/>
      <c r="IG95" s="437"/>
      <c r="IH95" s="437"/>
      <c r="II95" s="437"/>
      <c r="IJ95" s="437"/>
      <c r="IK95" s="437"/>
      <c r="IL95" s="437"/>
      <c r="IM95" s="437"/>
      <c r="IN95" s="437"/>
      <c r="IO95" s="437"/>
      <c r="IP95" s="437"/>
      <c r="IQ95" s="437"/>
      <c r="IR95" s="437"/>
      <c r="IS95" s="437"/>
      <c r="IT95" s="437"/>
      <c r="IU95" s="437"/>
      <c r="IV95" s="437"/>
      <c r="IW95" s="437"/>
    </row>
    <row r="96" customFormat="false" ht="12.75" hidden="false" customHeight="false" outlineLevel="0" collapsed="false">
      <c r="A96" s="449" t="n">
        <f aca="false">A95+1</f>
        <v>50</v>
      </c>
      <c r="C96" s="481" t="s">
        <v>969</v>
      </c>
      <c r="D96" s="437"/>
      <c r="E96" s="456"/>
      <c r="F96" s="456"/>
      <c r="G96" s="456"/>
      <c r="H96" s="456"/>
      <c r="I96" s="456"/>
      <c r="J96" s="456"/>
      <c r="K96" s="456"/>
      <c r="L96" s="462"/>
      <c r="M96" s="462"/>
      <c r="N96" s="462"/>
      <c r="O96" s="462"/>
      <c r="P96" s="462"/>
      <c r="Q96" s="462"/>
      <c r="R96" s="462"/>
      <c r="S96" s="462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  <c r="CR96" s="437"/>
      <c r="CS96" s="437"/>
      <c r="CT96" s="437"/>
      <c r="CU96" s="437"/>
      <c r="CV96" s="437"/>
      <c r="CW96" s="437"/>
      <c r="CX96" s="437"/>
      <c r="CY96" s="437"/>
      <c r="CZ96" s="437"/>
      <c r="DA96" s="437"/>
      <c r="DB96" s="437"/>
      <c r="DC96" s="437"/>
      <c r="DD96" s="437"/>
      <c r="DE96" s="437"/>
      <c r="DF96" s="437"/>
      <c r="DG96" s="437"/>
      <c r="DH96" s="437"/>
      <c r="DI96" s="437"/>
      <c r="DJ96" s="437"/>
      <c r="DK96" s="437"/>
      <c r="DL96" s="437"/>
      <c r="DM96" s="437"/>
      <c r="DN96" s="437"/>
      <c r="DO96" s="437"/>
      <c r="DP96" s="437"/>
      <c r="DQ96" s="437"/>
      <c r="DR96" s="437"/>
      <c r="DS96" s="437"/>
      <c r="DT96" s="437"/>
      <c r="DU96" s="437"/>
      <c r="DV96" s="437"/>
      <c r="DW96" s="437"/>
      <c r="DX96" s="437"/>
      <c r="DY96" s="437"/>
      <c r="DZ96" s="437"/>
      <c r="EA96" s="437"/>
      <c r="EB96" s="437"/>
      <c r="EC96" s="437"/>
      <c r="ED96" s="437"/>
      <c r="EE96" s="437"/>
      <c r="EF96" s="437"/>
      <c r="EG96" s="437"/>
      <c r="EH96" s="437"/>
      <c r="EI96" s="437"/>
      <c r="EJ96" s="437"/>
      <c r="EK96" s="437"/>
      <c r="EL96" s="437"/>
      <c r="EM96" s="437"/>
      <c r="EN96" s="437"/>
      <c r="EO96" s="437"/>
      <c r="EP96" s="437"/>
      <c r="EQ96" s="437"/>
      <c r="ER96" s="437"/>
      <c r="ES96" s="437"/>
      <c r="ET96" s="437"/>
      <c r="EU96" s="437"/>
      <c r="EV96" s="437"/>
      <c r="EW96" s="437"/>
      <c r="EX96" s="437"/>
      <c r="EY96" s="437"/>
      <c r="EZ96" s="437"/>
      <c r="FA96" s="437"/>
      <c r="FB96" s="437"/>
      <c r="FC96" s="437"/>
      <c r="FD96" s="437"/>
      <c r="FE96" s="437"/>
      <c r="FF96" s="437"/>
      <c r="FG96" s="437"/>
      <c r="FH96" s="437"/>
      <c r="FI96" s="437"/>
      <c r="FJ96" s="437"/>
      <c r="FK96" s="437"/>
      <c r="FL96" s="437"/>
      <c r="FM96" s="437"/>
      <c r="FN96" s="437"/>
      <c r="FO96" s="437"/>
      <c r="FP96" s="437"/>
      <c r="FQ96" s="437"/>
      <c r="FR96" s="437"/>
      <c r="FS96" s="437"/>
      <c r="FT96" s="437"/>
      <c r="FU96" s="437"/>
      <c r="FV96" s="437"/>
      <c r="FW96" s="437"/>
      <c r="FX96" s="437"/>
      <c r="FY96" s="437"/>
      <c r="FZ96" s="437"/>
      <c r="GA96" s="437"/>
      <c r="GB96" s="437"/>
      <c r="GC96" s="437"/>
      <c r="GD96" s="437"/>
      <c r="GE96" s="437"/>
      <c r="GF96" s="437"/>
      <c r="GG96" s="437"/>
      <c r="GH96" s="437"/>
      <c r="GI96" s="437"/>
      <c r="GJ96" s="437"/>
      <c r="GK96" s="437"/>
      <c r="GL96" s="437"/>
      <c r="GM96" s="437"/>
      <c r="GN96" s="437"/>
      <c r="GO96" s="437"/>
      <c r="GP96" s="437"/>
      <c r="GQ96" s="437"/>
      <c r="GR96" s="437"/>
      <c r="GS96" s="437"/>
      <c r="GT96" s="437"/>
      <c r="GU96" s="437"/>
      <c r="GV96" s="437"/>
      <c r="GW96" s="437"/>
      <c r="GX96" s="437"/>
      <c r="GY96" s="437"/>
      <c r="GZ96" s="437"/>
      <c r="HA96" s="437"/>
      <c r="HB96" s="437"/>
      <c r="HC96" s="437"/>
      <c r="HD96" s="437"/>
      <c r="HE96" s="437"/>
      <c r="HF96" s="437"/>
      <c r="HG96" s="437"/>
      <c r="HH96" s="437"/>
      <c r="HI96" s="437"/>
      <c r="HJ96" s="437"/>
      <c r="HK96" s="437"/>
      <c r="HL96" s="437"/>
      <c r="HM96" s="437"/>
      <c r="HN96" s="437"/>
      <c r="HO96" s="437"/>
      <c r="HP96" s="437"/>
      <c r="HQ96" s="437"/>
      <c r="HR96" s="437"/>
      <c r="HS96" s="437"/>
      <c r="HT96" s="437"/>
      <c r="HU96" s="437"/>
      <c r="HV96" s="437"/>
      <c r="HW96" s="437"/>
      <c r="HX96" s="437"/>
      <c r="HY96" s="437"/>
      <c r="HZ96" s="437"/>
      <c r="IA96" s="437"/>
      <c r="IB96" s="437"/>
      <c r="IC96" s="437"/>
      <c r="ID96" s="437"/>
      <c r="IE96" s="437"/>
      <c r="IF96" s="437"/>
      <c r="IG96" s="437"/>
      <c r="IH96" s="437"/>
      <c r="II96" s="437"/>
      <c r="IJ96" s="437"/>
      <c r="IK96" s="437"/>
      <c r="IL96" s="437"/>
      <c r="IM96" s="437"/>
      <c r="IN96" s="437"/>
      <c r="IO96" s="437"/>
      <c r="IP96" s="437"/>
      <c r="IQ96" s="437"/>
      <c r="IR96" s="437"/>
      <c r="IS96" s="437"/>
      <c r="IT96" s="437"/>
      <c r="IU96" s="437"/>
      <c r="IV96" s="437"/>
      <c r="IW96" s="437"/>
    </row>
    <row r="97" customFormat="false" ht="12.75" hidden="false" customHeight="false" outlineLevel="0" collapsed="false">
      <c r="A97" s="449" t="n">
        <f aca="false">A96+1</f>
        <v>51</v>
      </c>
      <c r="C97" s="481" t="s">
        <v>970</v>
      </c>
      <c r="D97" s="437"/>
      <c r="E97" s="456"/>
      <c r="F97" s="456"/>
      <c r="G97" s="456"/>
      <c r="H97" s="456"/>
      <c r="I97" s="456"/>
      <c r="J97" s="456"/>
      <c r="K97" s="456"/>
      <c r="L97" s="462"/>
      <c r="M97" s="462"/>
      <c r="N97" s="462"/>
      <c r="O97" s="462"/>
      <c r="P97" s="462"/>
      <c r="Q97" s="462"/>
      <c r="R97" s="462"/>
      <c r="S97" s="462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  <c r="AM97" s="437"/>
      <c r="AN97" s="437"/>
      <c r="AO97" s="437"/>
      <c r="AP97" s="437"/>
      <c r="AQ97" s="437"/>
      <c r="AR97" s="437"/>
      <c r="AS97" s="437"/>
      <c r="AT97" s="437"/>
      <c r="AU97" s="437"/>
      <c r="AV97" s="437"/>
      <c r="AW97" s="437"/>
      <c r="AX97" s="437"/>
      <c r="AY97" s="437"/>
      <c r="AZ97" s="437"/>
      <c r="BA97" s="437"/>
      <c r="BB97" s="437"/>
      <c r="BC97" s="437"/>
      <c r="BD97" s="437"/>
      <c r="BE97" s="437"/>
      <c r="BF97" s="437"/>
      <c r="BG97" s="437"/>
      <c r="BH97" s="437"/>
      <c r="BI97" s="437"/>
      <c r="BJ97" s="437"/>
      <c r="BK97" s="437"/>
      <c r="BL97" s="437"/>
      <c r="BM97" s="437"/>
      <c r="BN97" s="437"/>
      <c r="BO97" s="437"/>
      <c r="BP97" s="437"/>
      <c r="BQ97" s="437"/>
      <c r="BR97" s="437"/>
      <c r="BS97" s="437"/>
      <c r="BT97" s="437"/>
      <c r="BU97" s="437"/>
      <c r="BV97" s="437"/>
      <c r="BW97" s="437"/>
      <c r="BX97" s="437"/>
      <c r="BY97" s="437"/>
      <c r="BZ97" s="437"/>
      <c r="CA97" s="437"/>
      <c r="CB97" s="437"/>
      <c r="CC97" s="437"/>
      <c r="CD97" s="437"/>
      <c r="CE97" s="437"/>
      <c r="CF97" s="437"/>
      <c r="CG97" s="437"/>
      <c r="CH97" s="437"/>
      <c r="CI97" s="437"/>
      <c r="CJ97" s="437"/>
      <c r="CK97" s="437"/>
      <c r="CL97" s="437"/>
      <c r="CM97" s="437"/>
      <c r="CN97" s="437"/>
      <c r="CO97" s="437"/>
      <c r="CP97" s="437"/>
      <c r="CQ97" s="437"/>
      <c r="CR97" s="437"/>
      <c r="CS97" s="437"/>
      <c r="CT97" s="437"/>
      <c r="CU97" s="437"/>
      <c r="CV97" s="437"/>
      <c r="CW97" s="437"/>
      <c r="CX97" s="437"/>
      <c r="CY97" s="437"/>
      <c r="CZ97" s="437"/>
      <c r="DA97" s="437"/>
      <c r="DB97" s="437"/>
      <c r="DC97" s="437"/>
      <c r="DD97" s="437"/>
      <c r="DE97" s="437"/>
      <c r="DF97" s="437"/>
      <c r="DG97" s="437"/>
      <c r="DH97" s="437"/>
      <c r="DI97" s="437"/>
      <c r="DJ97" s="437"/>
      <c r="DK97" s="437"/>
      <c r="DL97" s="437"/>
      <c r="DM97" s="437"/>
      <c r="DN97" s="437"/>
      <c r="DO97" s="437"/>
      <c r="DP97" s="437"/>
      <c r="DQ97" s="437"/>
      <c r="DR97" s="437"/>
      <c r="DS97" s="437"/>
      <c r="DT97" s="437"/>
      <c r="DU97" s="437"/>
      <c r="DV97" s="437"/>
      <c r="DW97" s="437"/>
      <c r="DX97" s="437"/>
      <c r="DY97" s="437"/>
      <c r="DZ97" s="437"/>
      <c r="EA97" s="437"/>
      <c r="EB97" s="437"/>
      <c r="EC97" s="437"/>
      <c r="ED97" s="437"/>
      <c r="EE97" s="437"/>
      <c r="EF97" s="437"/>
      <c r="EG97" s="437"/>
      <c r="EH97" s="437"/>
      <c r="EI97" s="437"/>
      <c r="EJ97" s="437"/>
      <c r="EK97" s="437"/>
      <c r="EL97" s="437"/>
      <c r="EM97" s="437"/>
      <c r="EN97" s="437"/>
      <c r="EO97" s="437"/>
      <c r="EP97" s="437"/>
      <c r="EQ97" s="437"/>
      <c r="ER97" s="437"/>
      <c r="ES97" s="437"/>
      <c r="ET97" s="437"/>
      <c r="EU97" s="437"/>
      <c r="EV97" s="437"/>
      <c r="EW97" s="437"/>
      <c r="EX97" s="437"/>
      <c r="EY97" s="437"/>
      <c r="EZ97" s="437"/>
      <c r="FA97" s="437"/>
      <c r="FB97" s="437"/>
      <c r="FC97" s="437"/>
      <c r="FD97" s="437"/>
      <c r="FE97" s="437"/>
      <c r="FF97" s="437"/>
      <c r="FG97" s="437"/>
      <c r="FH97" s="437"/>
      <c r="FI97" s="437"/>
      <c r="FJ97" s="437"/>
      <c r="FK97" s="437"/>
      <c r="FL97" s="437"/>
      <c r="FM97" s="437"/>
      <c r="FN97" s="437"/>
      <c r="FO97" s="437"/>
      <c r="FP97" s="437"/>
      <c r="FQ97" s="437"/>
      <c r="FR97" s="437"/>
      <c r="FS97" s="437"/>
      <c r="FT97" s="437"/>
      <c r="FU97" s="437"/>
      <c r="FV97" s="437"/>
      <c r="FW97" s="437"/>
      <c r="FX97" s="437"/>
      <c r="FY97" s="437"/>
      <c r="FZ97" s="437"/>
      <c r="GA97" s="437"/>
      <c r="GB97" s="437"/>
      <c r="GC97" s="437"/>
      <c r="GD97" s="437"/>
      <c r="GE97" s="437"/>
      <c r="GF97" s="437"/>
      <c r="GG97" s="437"/>
      <c r="GH97" s="437"/>
      <c r="GI97" s="437"/>
      <c r="GJ97" s="437"/>
      <c r="GK97" s="437"/>
      <c r="GL97" s="437"/>
      <c r="GM97" s="437"/>
      <c r="GN97" s="437"/>
      <c r="GO97" s="437"/>
      <c r="GP97" s="437"/>
      <c r="GQ97" s="437"/>
      <c r="GR97" s="437"/>
      <c r="GS97" s="437"/>
      <c r="GT97" s="437"/>
      <c r="GU97" s="437"/>
      <c r="GV97" s="437"/>
      <c r="GW97" s="437"/>
      <c r="GX97" s="437"/>
      <c r="GY97" s="437"/>
      <c r="GZ97" s="437"/>
      <c r="HA97" s="437"/>
      <c r="HB97" s="437"/>
      <c r="HC97" s="437"/>
      <c r="HD97" s="437"/>
      <c r="HE97" s="437"/>
      <c r="HF97" s="437"/>
      <c r="HG97" s="437"/>
      <c r="HH97" s="437"/>
      <c r="HI97" s="437"/>
      <c r="HJ97" s="437"/>
      <c r="HK97" s="437"/>
      <c r="HL97" s="437"/>
      <c r="HM97" s="437"/>
      <c r="HN97" s="437"/>
      <c r="HO97" s="437"/>
      <c r="HP97" s="437"/>
      <c r="HQ97" s="437"/>
      <c r="HR97" s="437"/>
      <c r="HS97" s="437"/>
      <c r="HT97" s="437"/>
      <c r="HU97" s="437"/>
      <c r="HV97" s="437"/>
      <c r="HW97" s="437"/>
      <c r="HX97" s="437"/>
      <c r="HY97" s="437"/>
      <c r="HZ97" s="437"/>
      <c r="IA97" s="437"/>
      <c r="IB97" s="437"/>
      <c r="IC97" s="437"/>
      <c r="ID97" s="437"/>
      <c r="IE97" s="437"/>
      <c r="IF97" s="437"/>
      <c r="IG97" s="437"/>
      <c r="IH97" s="437"/>
      <c r="II97" s="437"/>
      <c r="IJ97" s="437"/>
      <c r="IK97" s="437"/>
      <c r="IL97" s="437"/>
      <c r="IM97" s="437"/>
      <c r="IN97" s="437"/>
      <c r="IO97" s="437"/>
      <c r="IP97" s="437"/>
      <c r="IQ97" s="437"/>
      <c r="IR97" s="437"/>
      <c r="IS97" s="437"/>
      <c r="IT97" s="437"/>
      <c r="IU97" s="437"/>
      <c r="IV97" s="437"/>
      <c r="IW97" s="437"/>
    </row>
    <row r="98" customFormat="false" ht="12.75" hidden="false" customHeight="false" outlineLevel="0" collapsed="false">
      <c r="A98" s="449" t="n">
        <f aca="false">A97+1</f>
        <v>52</v>
      </c>
      <c r="C98" s="481" t="s">
        <v>971</v>
      </c>
      <c r="D98" s="437"/>
      <c r="E98" s="456"/>
      <c r="F98" s="456"/>
      <c r="G98" s="456"/>
      <c r="H98" s="456"/>
      <c r="I98" s="456"/>
      <c r="J98" s="456"/>
      <c r="K98" s="456"/>
      <c r="L98" s="462"/>
      <c r="M98" s="462"/>
      <c r="N98" s="462"/>
      <c r="O98" s="462"/>
      <c r="P98" s="462"/>
      <c r="Q98" s="462"/>
      <c r="R98" s="462"/>
      <c r="S98" s="462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37"/>
      <c r="AQ98" s="437"/>
      <c r="AR98" s="437"/>
      <c r="AS98" s="437"/>
      <c r="AT98" s="437"/>
      <c r="AU98" s="437"/>
      <c r="AV98" s="437"/>
      <c r="AW98" s="437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7"/>
      <c r="BI98" s="437"/>
      <c r="BJ98" s="437"/>
      <c r="BK98" s="437"/>
      <c r="BL98" s="437"/>
      <c r="BM98" s="437"/>
      <c r="BN98" s="437"/>
      <c r="BO98" s="437"/>
      <c r="BP98" s="437"/>
      <c r="BQ98" s="437"/>
      <c r="BR98" s="437"/>
      <c r="BS98" s="437"/>
      <c r="BT98" s="437"/>
      <c r="BU98" s="437"/>
      <c r="BV98" s="437"/>
      <c r="BW98" s="437"/>
      <c r="BX98" s="437"/>
      <c r="BY98" s="437"/>
      <c r="BZ98" s="437"/>
      <c r="CA98" s="437"/>
      <c r="CB98" s="437"/>
      <c r="CC98" s="437"/>
      <c r="CD98" s="437"/>
      <c r="CE98" s="437"/>
      <c r="CF98" s="437"/>
      <c r="CG98" s="437"/>
      <c r="CH98" s="437"/>
      <c r="CI98" s="437"/>
      <c r="CJ98" s="437"/>
      <c r="CK98" s="437"/>
      <c r="CL98" s="437"/>
      <c r="CM98" s="437"/>
      <c r="CN98" s="437"/>
      <c r="CO98" s="437"/>
      <c r="CP98" s="437"/>
      <c r="CQ98" s="437"/>
      <c r="CR98" s="437"/>
      <c r="CS98" s="437"/>
      <c r="CT98" s="437"/>
      <c r="CU98" s="437"/>
      <c r="CV98" s="437"/>
      <c r="CW98" s="437"/>
      <c r="CX98" s="437"/>
      <c r="CY98" s="437"/>
      <c r="CZ98" s="437"/>
      <c r="DA98" s="437"/>
      <c r="DB98" s="437"/>
      <c r="DC98" s="437"/>
      <c r="DD98" s="437"/>
      <c r="DE98" s="437"/>
      <c r="DF98" s="437"/>
      <c r="DG98" s="437"/>
      <c r="DH98" s="437"/>
      <c r="DI98" s="437"/>
      <c r="DJ98" s="437"/>
      <c r="DK98" s="437"/>
      <c r="DL98" s="437"/>
      <c r="DM98" s="437"/>
      <c r="DN98" s="437"/>
      <c r="DO98" s="437"/>
      <c r="DP98" s="437"/>
      <c r="DQ98" s="437"/>
      <c r="DR98" s="437"/>
      <c r="DS98" s="437"/>
      <c r="DT98" s="437"/>
      <c r="DU98" s="437"/>
      <c r="DV98" s="437"/>
      <c r="DW98" s="437"/>
      <c r="DX98" s="437"/>
      <c r="DY98" s="437"/>
      <c r="DZ98" s="437"/>
      <c r="EA98" s="437"/>
      <c r="EB98" s="437"/>
      <c r="EC98" s="437"/>
      <c r="ED98" s="437"/>
      <c r="EE98" s="437"/>
      <c r="EF98" s="437"/>
      <c r="EG98" s="437"/>
      <c r="EH98" s="437"/>
      <c r="EI98" s="437"/>
      <c r="EJ98" s="437"/>
      <c r="EK98" s="437"/>
      <c r="EL98" s="437"/>
      <c r="EM98" s="437"/>
      <c r="EN98" s="437"/>
      <c r="EO98" s="437"/>
      <c r="EP98" s="437"/>
      <c r="EQ98" s="437"/>
      <c r="ER98" s="437"/>
      <c r="ES98" s="437"/>
      <c r="ET98" s="437"/>
      <c r="EU98" s="437"/>
      <c r="EV98" s="437"/>
      <c r="EW98" s="437"/>
      <c r="EX98" s="437"/>
      <c r="EY98" s="437"/>
      <c r="EZ98" s="437"/>
      <c r="FA98" s="437"/>
      <c r="FB98" s="437"/>
      <c r="FC98" s="437"/>
      <c r="FD98" s="437"/>
      <c r="FE98" s="437"/>
      <c r="FF98" s="437"/>
      <c r="FG98" s="437"/>
      <c r="FH98" s="437"/>
      <c r="FI98" s="437"/>
      <c r="FJ98" s="437"/>
      <c r="FK98" s="437"/>
      <c r="FL98" s="437"/>
      <c r="FM98" s="437"/>
      <c r="FN98" s="437"/>
      <c r="FO98" s="437"/>
      <c r="FP98" s="437"/>
      <c r="FQ98" s="437"/>
      <c r="FR98" s="437"/>
      <c r="FS98" s="437"/>
      <c r="FT98" s="437"/>
      <c r="FU98" s="437"/>
      <c r="FV98" s="437"/>
      <c r="FW98" s="437"/>
      <c r="FX98" s="437"/>
      <c r="FY98" s="437"/>
      <c r="FZ98" s="437"/>
      <c r="GA98" s="437"/>
      <c r="GB98" s="437"/>
      <c r="GC98" s="437"/>
      <c r="GD98" s="437"/>
      <c r="GE98" s="437"/>
      <c r="GF98" s="437"/>
      <c r="GG98" s="437"/>
      <c r="GH98" s="437"/>
      <c r="GI98" s="437"/>
      <c r="GJ98" s="437"/>
      <c r="GK98" s="437"/>
      <c r="GL98" s="437"/>
      <c r="GM98" s="437"/>
      <c r="GN98" s="437"/>
      <c r="GO98" s="437"/>
      <c r="GP98" s="437"/>
      <c r="GQ98" s="437"/>
      <c r="GR98" s="437"/>
      <c r="GS98" s="437"/>
      <c r="GT98" s="437"/>
      <c r="GU98" s="437"/>
      <c r="GV98" s="437"/>
      <c r="GW98" s="437"/>
      <c r="GX98" s="437"/>
      <c r="GY98" s="437"/>
      <c r="GZ98" s="437"/>
      <c r="HA98" s="437"/>
      <c r="HB98" s="437"/>
      <c r="HC98" s="437"/>
      <c r="HD98" s="437"/>
      <c r="HE98" s="437"/>
      <c r="HF98" s="437"/>
      <c r="HG98" s="437"/>
      <c r="HH98" s="437"/>
      <c r="HI98" s="437"/>
      <c r="HJ98" s="437"/>
      <c r="HK98" s="437"/>
      <c r="HL98" s="437"/>
      <c r="HM98" s="437"/>
      <c r="HN98" s="437"/>
      <c r="HO98" s="437"/>
      <c r="HP98" s="437"/>
      <c r="HQ98" s="437"/>
      <c r="HR98" s="437"/>
      <c r="HS98" s="437"/>
      <c r="HT98" s="437"/>
      <c r="HU98" s="437"/>
      <c r="HV98" s="437"/>
      <c r="HW98" s="437"/>
      <c r="HX98" s="437"/>
      <c r="HY98" s="437"/>
      <c r="HZ98" s="437"/>
      <c r="IA98" s="437"/>
      <c r="IB98" s="437"/>
      <c r="IC98" s="437"/>
      <c r="ID98" s="437"/>
      <c r="IE98" s="437"/>
      <c r="IF98" s="437"/>
      <c r="IG98" s="437"/>
      <c r="IH98" s="437"/>
      <c r="II98" s="437"/>
      <c r="IJ98" s="437"/>
      <c r="IK98" s="437"/>
      <c r="IL98" s="437"/>
      <c r="IM98" s="437"/>
      <c r="IN98" s="437"/>
      <c r="IO98" s="437"/>
      <c r="IP98" s="437"/>
      <c r="IQ98" s="437"/>
      <c r="IR98" s="437"/>
      <c r="IS98" s="437"/>
      <c r="IT98" s="437"/>
      <c r="IU98" s="437"/>
      <c r="IV98" s="437"/>
      <c r="IW98" s="437"/>
    </row>
    <row r="99" customFormat="false" ht="12.75" hidden="false" customHeight="false" outlineLevel="0" collapsed="false">
      <c r="A99" s="449" t="n">
        <f aca="false">A98+1</f>
        <v>53</v>
      </c>
      <c r="C99" s="481" t="s">
        <v>972</v>
      </c>
      <c r="D99" s="437"/>
      <c r="E99" s="456"/>
      <c r="F99" s="456"/>
      <c r="G99" s="456"/>
      <c r="H99" s="456"/>
      <c r="I99" s="456"/>
      <c r="J99" s="456"/>
      <c r="K99" s="456"/>
      <c r="L99" s="462"/>
      <c r="M99" s="462"/>
      <c r="N99" s="462"/>
      <c r="O99" s="462"/>
      <c r="P99" s="462"/>
      <c r="Q99" s="462"/>
      <c r="R99" s="462"/>
      <c r="S99" s="462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  <c r="CJ99" s="437"/>
      <c r="CK99" s="437"/>
      <c r="CL99" s="437"/>
      <c r="CM99" s="437"/>
      <c r="CN99" s="437"/>
      <c r="CO99" s="437"/>
      <c r="CP99" s="437"/>
      <c r="CQ99" s="437"/>
      <c r="CR99" s="437"/>
      <c r="CS99" s="437"/>
      <c r="CT99" s="437"/>
      <c r="CU99" s="437"/>
      <c r="CV99" s="437"/>
      <c r="CW99" s="437"/>
      <c r="CX99" s="437"/>
      <c r="CY99" s="437"/>
      <c r="CZ99" s="437"/>
      <c r="DA99" s="437"/>
      <c r="DB99" s="437"/>
      <c r="DC99" s="437"/>
      <c r="DD99" s="437"/>
      <c r="DE99" s="437"/>
      <c r="DF99" s="437"/>
      <c r="DG99" s="437"/>
      <c r="DH99" s="437"/>
      <c r="DI99" s="437"/>
      <c r="DJ99" s="437"/>
      <c r="DK99" s="437"/>
      <c r="DL99" s="437"/>
      <c r="DM99" s="437"/>
      <c r="DN99" s="437"/>
      <c r="DO99" s="437"/>
      <c r="DP99" s="437"/>
      <c r="DQ99" s="437"/>
      <c r="DR99" s="437"/>
      <c r="DS99" s="437"/>
      <c r="DT99" s="437"/>
      <c r="DU99" s="437"/>
      <c r="DV99" s="437"/>
      <c r="DW99" s="437"/>
      <c r="DX99" s="437"/>
      <c r="DY99" s="437"/>
      <c r="DZ99" s="437"/>
      <c r="EA99" s="437"/>
      <c r="EB99" s="437"/>
      <c r="EC99" s="437"/>
      <c r="ED99" s="437"/>
      <c r="EE99" s="437"/>
      <c r="EF99" s="437"/>
      <c r="EG99" s="437"/>
      <c r="EH99" s="437"/>
      <c r="EI99" s="437"/>
      <c r="EJ99" s="437"/>
      <c r="EK99" s="437"/>
      <c r="EL99" s="437"/>
      <c r="EM99" s="437"/>
      <c r="EN99" s="437"/>
      <c r="EO99" s="437"/>
      <c r="EP99" s="437"/>
      <c r="EQ99" s="437"/>
      <c r="ER99" s="437"/>
      <c r="ES99" s="437"/>
      <c r="ET99" s="437"/>
      <c r="EU99" s="437"/>
      <c r="EV99" s="437"/>
      <c r="EW99" s="437"/>
      <c r="EX99" s="437"/>
      <c r="EY99" s="437"/>
      <c r="EZ99" s="437"/>
      <c r="FA99" s="437"/>
      <c r="FB99" s="437"/>
      <c r="FC99" s="437"/>
      <c r="FD99" s="437"/>
      <c r="FE99" s="437"/>
      <c r="FF99" s="437"/>
      <c r="FG99" s="437"/>
      <c r="FH99" s="437"/>
      <c r="FI99" s="437"/>
      <c r="FJ99" s="437"/>
      <c r="FK99" s="437"/>
      <c r="FL99" s="437"/>
      <c r="FM99" s="437"/>
      <c r="FN99" s="437"/>
      <c r="FO99" s="437"/>
      <c r="FP99" s="437"/>
      <c r="FQ99" s="437"/>
      <c r="FR99" s="437"/>
      <c r="FS99" s="437"/>
      <c r="FT99" s="437"/>
      <c r="FU99" s="437"/>
      <c r="FV99" s="437"/>
      <c r="FW99" s="437"/>
      <c r="FX99" s="437"/>
      <c r="FY99" s="437"/>
      <c r="FZ99" s="437"/>
      <c r="GA99" s="437"/>
      <c r="GB99" s="437"/>
      <c r="GC99" s="437"/>
      <c r="GD99" s="437"/>
      <c r="GE99" s="437"/>
      <c r="GF99" s="437"/>
      <c r="GG99" s="437"/>
      <c r="GH99" s="437"/>
      <c r="GI99" s="437"/>
      <c r="GJ99" s="437"/>
      <c r="GK99" s="437"/>
      <c r="GL99" s="437"/>
      <c r="GM99" s="437"/>
      <c r="GN99" s="437"/>
      <c r="GO99" s="437"/>
      <c r="GP99" s="437"/>
      <c r="GQ99" s="437"/>
      <c r="GR99" s="437"/>
      <c r="GS99" s="437"/>
      <c r="GT99" s="437"/>
      <c r="GU99" s="437"/>
      <c r="GV99" s="437"/>
      <c r="GW99" s="437"/>
      <c r="GX99" s="437"/>
      <c r="GY99" s="437"/>
      <c r="GZ99" s="437"/>
      <c r="HA99" s="437"/>
      <c r="HB99" s="437"/>
      <c r="HC99" s="437"/>
      <c r="HD99" s="437"/>
      <c r="HE99" s="437"/>
      <c r="HF99" s="437"/>
      <c r="HG99" s="437"/>
      <c r="HH99" s="437"/>
      <c r="HI99" s="437"/>
      <c r="HJ99" s="437"/>
      <c r="HK99" s="437"/>
      <c r="HL99" s="437"/>
      <c r="HM99" s="437"/>
      <c r="HN99" s="437"/>
      <c r="HO99" s="437"/>
      <c r="HP99" s="437"/>
      <c r="HQ99" s="437"/>
      <c r="HR99" s="437"/>
      <c r="HS99" s="437"/>
      <c r="HT99" s="437"/>
      <c r="HU99" s="437"/>
      <c r="HV99" s="437"/>
      <c r="HW99" s="437"/>
      <c r="HX99" s="437"/>
      <c r="HY99" s="437"/>
      <c r="HZ99" s="437"/>
      <c r="IA99" s="437"/>
      <c r="IB99" s="437"/>
      <c r="IC99" s="437"/>
      <c r="ID99" s="437"/>
      <c r="IE99" s="437"/>
      <c r="IF99" s="437"/>
      <c r="IG99" s="437"/>
      <c r="IH99" s="437"/>
      <c r="II99" s="437"/>
      <c r="IJ99" s="437"/>
      <c r="IK99" s="437"/>
      <c r="IL99" s="437"/>
      <c r="IM99" s="437"/>
      <c r="IN99" s="437"/>
      <c r="IO99" s="437"/>
      <c r="IP99" s="437"/>
      <c r="IQ99" s="437"/>
      <c r="IR99" s="437"/>
      <c r="IS99" s="437"/>
      <c r="IT99" s="437"/>
      <c r="IU99" s="437"/>
      <c r="IV99" s="437"/>
      <c r="IW99" s="437"/>
    </row>
    <row r="100" customFormat="false" ht="12.75" hidden="false" customHeight="false" outlineLevel="0" collapsed="false">
      <c r="A100" s="449" t="n">
        <f aca="false">A99+1</f>
        <v>54</v>
      </c>
      <c r="C100" s="481" t="s">
        <v>973</v>
      </c>
      <c r="D100" s="437"/>
      <c r="E100" s="456"/>
      <c r="F100" s="456"/>
      <c r="G100" s="456"/>
      <c r="H100" s="456"/>
      <c r="I100" s="456"/>
      <c r="J100" s="456"/>
      <c r="K100" s="456"/>
      <c r="L100" s="462"/>
      <c r="M100" s="462"/>
      <c r="N100" s="462"/>
      <c r="O100" s="462"/>
      <c r="P100" s="462"/>
      <c r="Q100" s="462"/>
      <c r="R100" s="462"/>
      <c r="S100" s="462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  <c r="CJ100" s="437"/>
      <c r="CK100" s="437"/>
      <c r="CL100" s="437"/>
      <c r="CM100" s="437"/>
      <c r="CN100" s="437"/>
      <c r="CO100" s="437"/>
      <c r="CP100" s="437"/>
      <c r="CQ100" s="437"/>
      <c r="CR100" s="437"/>
      <c r="CS100" s="437"/>
      <c r="CT100" s="437"/>
      <c r="CU100" s="437"/>
      <c r="CV100" s="437"/>
      <c r="CW100" s="437"/>
      <c r="CX100" s="437"/>
      <c r="CY100" s="437"/>
      <c r="CZ100" s="437"/>
      <c r="DA100" s="437"/>
      <c r="DB100" s="437"/>
      <c r="DC100" s="437"/>
      <c r="DD100" s="437"/>
      <c r="DE100" s="437"/>
      <c r="DF100" s="437"/>
      <c r="DG100" s="437"/>
      <c r="DH100" s="437"/>
      <c r="DI100" s="437"/>
      <c r="DJ100" s="437"/>
      <c r="DK100" s="437"/>
      <c r="DL100" s="437"/>
      <c r="DM100" s="437"/>
      <c r="DN100" s="437"/>
      <c r="DO100" s="437"/>
      <c r="DP100" s="437"/>
      <c r="DQ100" s="437"/>
      <c r="DR100" s="437"/>
      <c r="DS100" s="437"/>
      <c r="DT100" s="437"/>
      <c r="DU100" s="437"/>
      <c r="DV100" s="437"/>
      <c r="DW100" s="437"/>
      <c r="DX100" s="437"/>
      <c r="DY100" s="437"/>
      <c r="DZ100" s="437"/>
      <c r="EA100" s="437"/>
      <c r="EB100" s="437"/>
      <c r="EC100" s="437"/>
      <c r="ED100" s="437"/>
      <c r="EE100" s="437"/>
      <c r="EF100" s="437"/>
      <c r="EG100" s="437"/>
      <c r="EH100" s="437"/>
      <c r="EI100" s="437"/>
      <c r="EJ100" s="437"/>
      <c r="EK100" s="437"/>
      <c r="EL100" s="437"/>
      <c r="EM100" s="437"/>
      <c r="EN100" s="437"/>
      <c r="EO100" s="437"/>
      <c r="EP100" s="437"/>
      <c r="EQ100" s="437"/>
      <c r="ER100" s="437"/>
      <c r="ES100" s="437"/>
      <c r="ET100" s="437"/>
      <c r="EU100" s="437"/>
      <c r="EV100" s="437"/>
      <c r="EW100" s="437"/>
      <c r="EX100" s="437"/>
      <c r="EY100" s="437"/>
      <c r="EZ100" s="437"/>
      <c r="FA100" s="437"/>
      <c r="FB100" s="437"/>
      <c r="FC100" s="437"/>
      <c r="FD100" s="437"/>
      <c r="FE100" s="437"/>
      <c r="FF100" s="437"/>
      <c r="FG100" s="437"/>
      <c r="FH100" s="437"/>
      <c r="FI100" s="437"/>
      <c r="FJ100" s="437"/>
      <c r="FK100" s="437"/>
      <c r="FL100" s="437"/>
      <c r="FM100" s="437"/>
      <c r="FN100" s="437"/>
      <c r="FO100" s="437"/>
      <c r="FP100" s="437"/>
      <c r="FQ100" s="437"/>
      <c r="FR100" s="437"/>
      <c r="FS100" s="437"/>
      <c r="FT100" s="437"/>
      <c r="FU100" s="437"/>
      <c r="FV100" s="437"/>
      <c r="FW100" s="437"/>
      <c r="FX100" s="437"/>
      <c r="FY100" s="437"/>
      <c r="FZ100" s="437"/>
      <c r="GA100" s="437"/>
      <c r="GB100" s="437"/>
      <c r="GC100" s="437"/>
      <c r="GD100" s="437"/>
      <c r="GE100" s="437"/>
      <c r="GF100" s="437"/>
      <c r="GG100" s="437"/>
      <c r="GH100" s="437"/>
      <c r="GI100" s="437"/>
      <c r="GJ100" s="437"/>
      <c r="GK100" s="437"/>
      <c r="GL100" s="437"/>
      <c r="GM100" s="437"/>
      <c r="GN100" s="437"/>
      <c r="GO100" s="437"/>
      <c r="GP100" s="437"/>
      <c r="GQ100" s="437"/>
      <c r="GR100" s="437"/>
      <c r="GS100" s="437"/>
      <c r="GT100" s="437"/>
      <c r="GU100" s="437"/>
      <c r="GV100" s="437"/>
      <c r="GW100" s="437"/>
      <c r="GX100" s="437"/>
      <c r="GY100" s="437"/>
      <c r="GZ100" s="437"/>
      <c r="HA100" s="437"/>
      <c r="HB100" s="437"/>
      <c r="HC100" s="437"/>
      <c r="HD100" s="437"/>
      <c r="HE100" s="437"/>
      <c r="HF100" s="437"/>
      <c r="HG100" s="437"/>
      <c r="HH100" s="437"/>
      <c r="HI100" s="437"/>
      <c r="HJ100" s="437"/>
      <c r="HK100" s="437"/>
      <c r="HL100" s="437"/>
      <c r="HM100" s="437"/>
      <c r="HN100" s="437"/>
      <c r="HO100" s="437"/>
      <c r="HP100" s="437"/>
      <c r="HQ100" s="437"/>
      <c r="HR100" s="437"/>
      <c r="HS100" s="437"/>
      <c r="HT100" s="437"/>
      <c r="HU100" s="437"/>
      <c r="HV100" s="437"/>
      <c r="HW100" s="437"/>
      <c r="HX100" s="437"/>
      <c r="HY100" s="437"/>
      <c r="HZ100" s="437"/>
      <c r="IA100" s="437"/>
      <c r="IB100" s="437"/>
      <c r="IC100" s="437"/>
      <c r="ID100" s="437"/>
      <c r="IE100" s="437"/>
      <c r="IF100" s="437"/>
      <c r="IG100" s="437"/>
      <c r="IH100" s="437"/>
      <c r="II100" s="437"/>
      <c r="IJ100" s="437"/>
      <c r="IK100" s="437"/>
      <c r="IL100" s="437"/>
      <c r="IM100" s="437"/>
      <c r="IN100" s="437"/>
      <c r="IO100" s="437"/>
      <c r="IP100" s="437"/>
      <c r="IQ100" s="437"/>
      <c r="IR100" s="437"/>
      <c r="IS100" s="437"/>
      <c r="IT100" s="437"/>
      <c r="IU100" s="437"/>
      <c r="IV100" s="437"/>
      <c r="IW100" s="437"/>
    </row>
    <row r="101" customFormat="false" ht="12.75" hidden="false" customHeight="false" outlineLevel="0" collapsed="false">
      <c r="A101" s="449" t="n">
        <f aca="false">A100+1</f>
        <v>55</v>
      </c>
      <c r="C101" s="481" t="s">
        <v>974</v>
      </c>
      <c r="D101" s="437"/>
      <c r="E101" s="456"/>
      <c r="F101" s="456"/>
      <c r="G101" s="456"/>
      <c r="H101" s="456"/>
      <c r="I101" s="456"/>
      <c r="J101" s="456"/>
      <c r="K101" s="456"/>
      <c r="L101" s="462"/>
      <c r="M101" s="462"/>
      <c r="N101" s="462"/>
      <c r="O101" s="462"/>
      <c r="P101" s="462"/>
      <c r="Q101" s="462"/>
      <c r="R101" s="462"/>
      <c r="S101" s="462"/>
      <c r="T101" s="437"/>
      <c r="U101" s="437"/>
      <c r="V101" s="437"/>
      <c r="W101" s="437"/>
      <c r="X101" s="437"/>
      <c r="Y101" s="437"/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  <c r="AM101" s="437"/>
      <c r="AN101" s="437"/>
      <c r="AO101" s="437"/>
      <c r="AP101" s="437"/>
      <c r="AQ101" s="437"/>
      <c r="AR101" s="437"/>
      <c r="AS101" s="437"/>
      <c r="AT101" s="437"/>
      <c r="AU101" s="437"/>
      <c r="AV101" s="437"/>
      <c r="AW101" s="437"/>
      <c r="AX101" s="437"/>
      <c r="AY101" s="437"/>
      <c r="AZ101" s="437"/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  <c r="BT101" s="437"/>
      <c r="BU101" s="437"/>
      <c r="BV101" s="437"/>
      <c r="BW101" s="437"/>
      <c r="BX101" s="437"/>
      <c r="BY101" s="437"/>
      <c r="BZ101" s="437"/>
      <c r="CA101" s="437"/>
      <c r="CB101" s="437"/>
      <c r="CC101" s="437"/>
      <c r="CD101" s="437"/>
      <c r="CE101" s="437"/>
      <c r="CF101" s="437"/>
      <c r="CG101" s="437"/>
      <c r="CH101" s="437"/>
      <c r="CI101" s="437"/>
      <c r="CJ101" s="437"/>
      <c r="CK101" s="437"/>
      <c r="CL101" s="437"/>
      <c r="CM101" s="437"/>
      <c r="CN101" s="437"/>
      <c r="CO101" s="437"/>
      <c r="CP101" s="437"/>
      <c r="CQ101" s="437"/>
      <c r="CR101" s="437"/>
      <c r="CS101" s="437"/>
      <c r="CT101" s="437"/>
      <c r="CU101" s="437"/>
      <c r="CV101" s="437"/>
      <c r="CW101" s="437"/>
      <c r="CX101" s="437"/>
      <c r="CY101" s="437"/>
      <c r="CZ101" s="437"/>
      <c r="DA101" s="437"/>
      <c r="DB101" s="437"/>
      <c r="DC101" s="437"/>
      <c r="DD101" s="437"/>
      <c r="DE101" s="437"/>
      <c r="DF101" s="437"/>
      <c r="DG101" s="437"/>
      <c r="DH101" s="437"/>
      <c r="DI101" s="437"/>
      <c r="DJ101" s="437"/>
      <c r="DK101" s="437"/>
      <c r="DL101" s="437"/>
      <c r="DM101" s="437"/>
      <c r="DN101" s="437"/>
      <c r="DO101" s="437"/>
      <c r="DP101" s="437"/>
      <c r="DQ101" s="437"/>
      <c r="DR101" s="437"/>
      <c r="DS101" s="437"/>
      <c r="DT101" s="437"/>
      <c r="DU101" s="437"/>
      <c r="DV101" s="437"/>
      <c r="DW101" s="437"/>
      <c r="DX101" s="437"/>
      <c r="DY101" s="437"/>
      <c r="DZ101" s="437"/>
      <c r="EA101" s="437"/>
      <c r="EB101" s="437"/>
      <c r="EC101" s="437"/>
      <c r="ED101" s="437"/>
      <c r="EE101" s="437"/>
      <c r="EF101" s="437"/>
      <c r="EG101" s="437"/>
      <c r="EH101" s="437"/>
      <c r="EI101" s="437"/>
      <c r="EJ101" s="437"/>
      <c r="EK101" s="437"/>
      <c r="EL101" s="437"/>
      <c r="EM101" s="437"/>
      <c r="EN101" s="437"/>
      <c r="EO101" s="437"/>
      <c r="EP101" s="437"/>
      <c r="EQ101" s="437"/>
      <c r="ER101" s="437"/>
      <c r="ES101" s="437"/>
      <c r="ET101" s="437"/>
      <c r="EU101" s="437"/>
      <c r="EV101" s="437"/>
      <c r="EW101" s="437"/>
      <c r="EX101" s="437"/>
      <c r="EY101" s="437"/>
      <c r="EZ101" s="437"/>
      <c r="FA101" s="437"/>
      <c r="FB101" s="437"/>
      <c r="FC101" s="437"/>
      <c r="FD101" s="437"/>
      <c r="FE101" s="437"/>
      <c r="FF101" s="437"/>
      <c r="FG101" s="437"/>
      <c r="FH101" s="437"/>
      <c r="FI101" s="437"/>
      <c r="FJ101" s="437"/>
      <c r="FK101" s="437"/>
      <c r="FL101" s="437"/>
      <c r="FM101" s="437"/>
      <c r="FN101" s="437"/>
      <c r="FO101" s="437"/>
      <c r="FP101" s="437"/>
      <c r="FQ101" s="437"/>
      <c r="FR101" s="437"/>
      <c r="FS101" s="437"/>
      <c r="FT101" s="437"/>
      <c r="FU101" s="437"/>
      <c r="FV101" s="437"/>
      <c r="FW101" s="437"/>
      <c r="FX101" s="437"/>
      <c r="FY101" s="437"/>
      <c r="FZ101" s="437"/>
      <c r="GA101" s="437"/>
      <c r="GB101" s="437"/>
      <c r="GC101" s="437"/>
      <c r="GD101" s="437"/>
      <c r="GE101" s="437"/>
      <c r="GF101" s="437"/>
      <c r="GG101" s="437"/>
      <c r="GH101" s="437"/>
      <c r="GI101" s="437"/>
      <c r="GJ101" s="437"/>
      <c r="GK101" s="437"/>
      <c r="GL101" s="437"/>
      <c r="GM101" s="437"/>
      <c r="GN101" s="437"/>
      <c r="GO101" s="437"/>
      <c r="GP101" s="437"/>
      <c r="GQ101" s="437"/>
      <c r="GR101" s="437"/>
      <c r="GS101" s="437"/>
      <c r="GT101" s="437"/>
      <c r="GU101" s="437"/>
      <c r="GV101" s="437"/>
      <c r="GW101" s="437"/>
      <c r="GX101" s="437"/>
      <c r="GY101" s="437"/>
      <c r="GZ101" s="437"/>
      <c r="HA101" s="437"/>
      <c r="HB101" s="437"/>
      <c r="HC101" s="437"/>
      <c r="HD101" s="437"/>
      <c r="HE101" s="437"/>
      <c r="HF101" s="437"/>
      <c r="HG101" s="437"/>
      <c r="HH101" s="437"/>
      <c r="HI101" s="437"/>
      <c r="HJ101" s="437"/>
      <c r="HK101" s="437"/>
      <c r="HL101" s="437"/>
      <c r="HM101" s="437"/>
      <c r="HN101" s="437"/>
      <c r="HO101" s="437"/>
      <c r="HP101" s="437"/>
      <c r="HQ101" s="437"/>
      <c r="HR101" s="437"/>
      <c r="HS101" s="437"/>
      <c r="HT101" s="437"/>
      <c r="HU101" s="437"/>
      <c r="HV101" s="437"/>
      <c r="HW101" s="437"/>
      <c r="HX101" s="437"/>
      <c r="HY101" s="437"/>
      <c r="HZ101" s="437"/>
      <c r="IA101" s="437"/>
      <c r="IB101" s="437"/>
      <c r="IC101" s="437"/>
      <c r="ID101" s="437"/>
      <c r="IE101" s="437"/>
      <c r="IF101" s="437"/>
      <c r="IG101" s="437"/>
      <c r="IH101" s="437"/>
      <c r="II101" s="437"/>
      <c r="IJ101" s="437"/>
      <c r="IK101" s="437"/>
      <c r="IL101" s="437"/>
      <c r="IM101" s="437"/>
      <c r="IN101" s="437"/>
      <c r="IO101" s="437"/>
      <c r="IP101" s="437"/>
      <c r="IQ101" s="437"/>
      <c r="IR101" s="437"/>
      <c r="IS101" s="437"/>
      <c r="IT101" s="437"/>
      <c r="IU101" s="437"/>
      <c r="IV101" s="437"/>
      <c r="IW101" s="437"/>
    </row>
    <row r="102" customFormat="false" ht="12.75" hidden="false" customHeight="false" outlineLevel="0" collapsed="false">
      <c r="A102" s="449" t="n">
        <f aca="false">A101+1</f>
        <v>56</v>
      </c>
      <c r="C102" s="481" t="s">
        <v>975</v>
      </c>
      <c r="D102" s="437"/>
      <c r="E102" s="456"/>
      <c r="F102" s="456"/>
      <c r="G102" s="456"/>
      <c r="H102" s="456"/>
      <c r="I102" s="456"/>
      <c r="J102" s="456"/>
      <c r="K102" s="456"/>
      <c r="L102" s="462"/>
      <c r="M102" s="462"/>
      <c r="N102" s="462"/>
      <c r="O102" s="462"/>
      <c r="P102" s="462"/>
      <c r="Q102" s="462"/>
      <c r="R102" s="462"/>
      <c r="S102" s="462"/>
      <c r="T102" s="437"/>
      <c r="U102" s="437"/>
      <c r="V102" s="437"/>
      <c r="W102" s="437"/>
      <c r="X102" s="437"/>
      <c r="Y102" s="437"/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  <c r="AM102" s="437"/>
      <c r="AN102" s="437"/>
      <c r="AO102" s="437"/>
      <c r="AP102" s="437"/>
      <c r="AQ102" s="437"/>
      <c r="AR102" s="437"/>
      <c r="AS102" s="437"/>
      <c r="AT102" s="437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  <c r="BT102" s="437"/>
      <c r="BU102" s="437"/>
      <c r="BV102" s="437"/>
      <c r="BW102" s="437"/>
      <c r="BX102" s="437"/>
      <c r="BY102" s="437"/>
      <c r="BZ102" s="437"/>
      <c r="CA102" s="437"/>
      <c r="CB102" s="437"/>
      <c r="CC102" s="437"/>
      <c r="CD102" s="437"/>
      <c r="CE102" s="437"/>
      <c r="CF102" s="437"/>
      <c r="CG102" s="437"/>
      <c r="CH102" s="437"/>
      <c r="CI102" s="437"/>
      <c r="CJ102" s="437"/>
      <c r="CK102" s="437"/>
      <c r="CL102" s="437"/>
      <c r="CM102" s="437"/>
      <c r="CN102" s="437"/>
      <c r="CO102" s="437"/>
      <c r="CP102" s="437"/>
      <c r="CQ102" s="437"/>
      <c r="CR102" s="437"/>
      <c r="CS102" s="437"/>
      <c r="CT102" s="437"/>
      <c r="CU102" s="437"/>
      <c r="CV102" s="437"/>
      <c r="CW102" s="437"/>
      <c r="CX102" s="437"/>
      <c r="CY102" s="437"/>
      <c r="CZ102" s="437"/>
      <c r="DA102" s="437"/>
      <c r="DB102" s="437"/>
      <c r="DC102" s="437"/>
      <c r="DD102" s="437"/>
      <c r="DE102" s="437"/>
      <c r="DF102" s="437"/>
      <c r="DG102" s="437"/>
      <c r="DH102" s="437"/>
      <c r="DI102" s="437"/>
      <c r="DJ102" s="437"/>
      <c r="DK102" s="437"/>
      <c r="DL102" s="437"/>
      <c r="DM102" s="437"/>
      <c r="DN102" s="437"/>
      <c r="DO102" s="437"/>
      <c r="DP102" s="437"/>
      <c r="DQ102" s="437"/>
      <c r="DR102" s="437"/>
      <c r="DS102" s="437"/>
      <c r="DT102" s="437"/>
      <c r="DU102" s="437"/>
      <c r="DV102" s="437"/>
      <c r="DW102" s="437"/>
      <c r="DX102" s="437"/>
      <c r="DY102" s="437"/>
      <c r="DZ102" s="437"/>
      <c r="EA102" s="437"/>
      <c r="EB102" s="437"/>
      <c r="EC102" s="437"/>
      <c r="ED102" s="437"/>
      <c r="EE102" s="437"/>
      <c r="EF102" s="437"/>
      <c r="EG102" s="437"/>
      <c r="EH102" s="437"/>
      <c r="EI102" s="437"/>
      <c r="EJ102" s="437"/>
      <c r="EK102" s="437"/>
      <c r="EL102" s="437"/>
      <c r="EM102" s="437"/>
      <c r="EN102" s="437"/>
      <c r="EO102" s="437"/>
      <c r="EP102" s="437"/>
      <c r="EQ102" s="437"/>
      <c r="ER102" s="437"/>
      <c r="ES102" s="437"/>
      <c r="ET102" s="437"/>
      <c r="EU102" s="437"/>
      <c r="EV102" s="437"/>
      <c r="EW102" s="437"/>
      <c r="EX102" s="437"/>
      <c r="EY102" s="437"/>
      <c r="EZ102" s="437"/>
      <c r="FA102" s="437"/>
      <c r="FB102" s="437"/>
      <c r="FC102" s="437"/>
      <c r="FD102" s="437"/>
      <c r="FE102" s="437"/>
      <c r="FF102" s="437"/>
      <c r="FG102" s="437"/>
      <c r="FH102" s="437"/>
      <c r="FI102" s="437"/>
      <c r="FJ102" s="437"/>
      <c r="FK102" s="437"/>
      <c r="FL102" s="437"/>
      <c r="FM102" s="437"/>
      <c r="FN102" s="437"/>
      <c r="FO102" s="437"/>
      <c r="FP102" s="437"/>
      <c r="FQ102" s="437"/>
      <c r="FR102" s="437"/>
      <c r="FS102" s="437"/>
      <c r="FT102" s="437"/>
      <c r="FU102" s="437"/>
      <c r="FV102" s="437"/>
      <c r="FW102" s="437"/>
      <c r="FX102" s="437"/>
      <c r="FY102" s="437"/>
      <c r="FZ102" s="437"/>
      <c r="GA102" s="437"/>
      <c r="GB102" s="437"/>
      <c r="GC102" s="437"/>
      <c r="GD102" s="437"/>
      <c r="GE102" s="437"/>
      <c r="GF102" s="437"/>
      <c r="GG102" s="437"/>
      <c r="GH102" s="437"/>
      <c r="GI102" s="437"/>
      <c r="GJ102" s="437"/>
      <c r="GK102" s="437"/>
      <c r="GL102" s="437"/>
      <c r="GM102" s="437"/>
      <c r="GN102" s="437"/>
      <c r="GO102" s="437"/>
      <c r="GP102" s="437"/>
      <c r="GQ102" s="437"/>
      <c r="GR102" s="437"/>
      <c r="GS102" s="437"/>
      <c r="GT102" s="437"/>
      <c r="GU102" s="437"/>
      <c r="GV102" s="437"/>
      <c r="GW102" s="437"/>
      <c r="GX102" s="437"/>
      <c r="GY102" s="437"/>
      <c r="GZ102" s="437"/>
      <c r="HA102" s="437"/>
      <c r="HB102" s="437"/>
      <c r="HC102" s="437"/>
      <c r="HD102" s="437"/>
      <c r="HE102" s="437"/>
      <c r="HF102" s="437"/>
      <c r="HG102" s="437"/>
      <c r="HH102" s="437"/>
      <c r="HI102" s="437"/>
      <c r="HJ102" s="437"/>
      <c r="HK102" s="437"/>
      <c r="HL102" s="437"/>
      <c r="HM102" s="437"/>
      <c r="HN102" s="437"/>
      <c r="HO102" s="437"/>
      <c r="HP102" s="437"/>
      <c r="HQ102" s="437"/>
      <c r="HR102" s="437"/>
      <c r="HS102" s="437"/>
      <c r="HT102" s="437"/>
      <c r="HU102" s="437"/>
      <c r="HV102" s="437"/>
      <c r="HW102" s="437"/>
      <c r="HX102" s="437"/>
      <c r="HY102" s="437"/>
      <c r="HZ102" s="437"/>
      <c r="IA102" s="437"/>
      <c r="IB102" s="437"/>
      <c r="IC102" s="437"/>
      <c r="ID102" s="437"/>
      <c r="IE102" s="437"/>
      <c r="IF102" s="437"/>
      <c r="IG102" s="437"/>
      <c r="IH102" s="437"/>
      <c r="II102" s="437"/>
      <c r="IJ102" s="437"/>
      <c r="IK102" s="437"/>
      <c r="IL102" s="437"/>
      <c r="IM102" s="437"/>
      <c r="IN102" s="437"/>
      <c r="IO102" s="437"/>
      <c r="IP102" s="437"/>
      <c r="IQ102" s="437"/>
      <c r="IR102" s="437"/>
      <c r="IS102" s="437"/>
      <c r="IT102" s="437"/>
      <c r="IU102" s="437"/>
      <c r="IV102" s="437"/>
      <c r="IW102" s="437"/>
    </row>
    <row r="103" customFormat="false" ht="12.75" hidden="false" customHeight="false" outlineLevel="0" collapsed="false">
      <c r="A103" s="449" t="n">
        <f aca="false">A102+1</f>
        <v>57</v>
      </c>
      <c r="C103" s="481" t="s">
        <v>954</v>
      </c>
      <c r="D103" s="437"/>
      <c r="E103" s="456"/>
      <c r="F103" s="456"/>
      <c r="G103" s="456"/>
      <c r="H103" s="456"/>
      <c r="I103" s="456"/>
      <c r="J103" s="456"/>
      <c r="K103" s="456"/>
      <c r="L103" s="462"/>
      <c r="M103" s="462"/>
      <c r="N103" s="462"/>
      <c r="O103" s="462"/>
      <c r="P103" s="462"/>
      <c r="Q103" s="462"/>
      <c r="R103" s="462"/>
      <c r="S103" s="462"/>
      <c r="T103" s="437"/>
      <c r="U103" s="437"/>
      <c r="V103" s="437"/>
      <c r="W103" s="437"/>
      <c r="X103" s="437"/>
      <c r="Y103" s="437"/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  <c r="AM103" s="437"/>
      <c r="AN103" s="437"/>
      <c r="AO103" s="437"/>
      <c r="AP103" s="437"/>
      <c r="AQ103" s="437"/>
      <c r="AR103" s="437"/>
      <c r="AS103" s="437"/>
      <c r="AT103" s="437"/>
      <c r="AU103" s="437"/>
      <c r="AV103" s="437"/>
      <c r="AW103" s="437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  <c r="BT103" s="437"/>
      <c r="BU103" s="437"/>
      <c r="BV103" s="437"/>
      <c r="BW103" s="437"/>
      <c r="BX103" s="437"/>
      <c r="BY103" s="437"/>
      <c r="BZ103" s="437"/>
      <c r="CA103" s="437"/>
      <c r="CB103" s="437"/>
      <c r="CC103" s="437"/>
      <c r="CD103" s="437"/>
      <c r="CE103" s="437"/>
      <c r="CF103" s="437"/>
      <c r="CG103" s="437"/>
      <c r="CH103" s="437"/>
      <c r="CI103" s="437"/>
      <c r="CJ103" s="437"/>
      <c r="CK103" s="437"/>
      <c r="CL103" s="437"/>
      <c r="CM103" s="437"/>
      <c r="CN103" s="437"/>
      <c r="CO103" s="437"/>
      <c r="CP103" s="437"/>
      <c r="CQ103" s="437"/>
      <c r="CR103" s="437"/>
      <c r="CS103" s="437"/>
      <c r="CT103" s="437"/>
      <c r="CU103" s="437"/>
      <c r="CV103" s="437"/>
      <c r="CW103" s="437"/>
      <c r="CX103" s="437"/>
      <c r="CY103" s="437"/>
      <c r="CZ103" s="437"/>
      <c r="DA103" s="437"/>
      <c r="DB103" s="437"/>
      <c r="DC103" s="437"/>
      <c r="DD103" s="437"/>
      <c r="DE103" s="437"/>
      <c r="DF103" s="437"/>
      <c r="DG103" s="437"/>
      <c r="DH103" s="437"/>
      <c r="DI103" s="437"/>
      <c r="DJ103" s="437"/>
      <c r="DK103" s="437"/>
      <c r="DL103" s="437"/>
      <c r="DM103" s="437"/>
      <c r="DN103" s="437"/>
      <c r="DO103" s="437"/>
      <c r="DP103" s="437"/>
      <c r="DQ103" s="437"/>
      <c r="DR103" s="437"/>
      <c r="DS103" s="437"/>
      <c r="DT103" s="437"/>
      <c r="DU103" s="437"/>
      <c r="DV103" s="437"/>
      <c r="DW103" s="437"/>
      <c r="DX103" s="437"/>
      <c r="DY103" s="437"/>
      <c r="DZ103" s="437"/>
      <c r="EA103" s="437"/>
      <c r="EB103" s="437"/>
      <c r="EC103" s="437"/>
      <c r="ED103" s="437"/>
      <c r="EE103" s="437"/>
      <c r="EF103" s="437"/>
      <c r="EG103" s="437"/>
      <c r="EH103" s="437"/>
      <c r="EI103" s="437"/>
      <c r="EJ103" s="437"/>
      <c r="EK103" s="437"/>
      <c r="EL103" s="437"/>
      <c r="EM103" s="437"/>
      <c r="EN103" s="437"/>
      <c r="EO103" s="437"/>
      <c r="EP103" s="437"/>
      <c r="EQ103" s="437"/>
      <c r="ER103" s="437"/>
      <c r="ES103" s="437"/>
      <c r="ET103" s="437"/>
      <c r="EU103" s="437"/>
      <c r="EV103" s="437"/>
      <c r="EW103" s="437"/>
      <c r="EX103" s="437"/>
      <c r="EY103" s="437"/>
      <c r="EZ103" s="437"/>
      <c r="FA103" s="437"/>
      <c r="FB103" s="437"/>
      <c r="FC103" s="437"/>
      <c r="FD103" s="437"/>
      <c r="FE103" s="437"/>
      <c r="FF103" s="437"/>
      <c r="FG103" s="437"/>
      <c r="FH103" s="437"/>
      <c r="FI103" s="437"/>
      <c r="FJ103" s="437"/>
      <c r="FK103" s="437"/>
      <c r="FL103" s="437"/>
      <c r="FM103" s="437"/>
      <c r="FN103" s="437"/>
      <c r="FO103" s="437"/>
      <c r="FP103" s="437"/>
      <c r="FQ103" s="437"/>
      <c r="FR103" s="437"/>
      <c r="FS103" s="437"/>
      <c r="FT103" s="437"/>
      <c r="FU103" s="437"/>
      <c r="FV103" s="437"/>
      <c r="FW103" s="437"/>
      <c r="FX103" s="437"/>
      <c r="FY103" s="437"/>
      <c r="FZ103" s="437"/>
      <c r="GA103" s="437"/>
      <c r="GB103" s="437"/>
      <c r="GC103" s="437"/>
      <c r="GD103" s="437"/>
      <c r="GE103" s="437"/>
      <c r="GF103" s="437"/>
      <c r="GG103" s="437"/>
      <c r="GH103" s="437"/>
      <c r="GI103" s="437"/>
      <c r="GJ103" s="437"/>
      <c r="GK103" s="437"/>
      <c r="GL103" s="437"/>
      <c r="GM103" s="437"/>
      <c r="GN103" s="437"/>
      <c r="GO103" s="437"/>
      <c r="GP103" s="437"/>
      <c r="GQ103" s="437"/>
      <c r="GR103" s="437"/>
      <c r="GS103" s="437"/>
      <c r="GT103" s="437"/>
      <c r="GU103" s="437"/>
      <c r="GV103" s="437"/>
      <c r="GW103" s="437"/>
      <c r="GX103" s="437"/>
      <c r="GY103" s="437"/>
      <c r="GZ103" s="437"/>
      <c r="HA103" s="437"/>
      <c r="HB103" s="437"/>
      <c r="HC103" s="437"/>
      <c r="HD103" s="437"/>
      <c r="HE103" s="437"/>
      <c r="HF103" s="437"/>
      <c r="HG103" s="437"/>
      <c r="HH103" s="437"/>
      <c r="HI103" s="437"/>
      <c r="HJ103" s="437"/>
      <c r="HK103" s="437"/>
      <c r="HL103" s="437"/>
      <c r="HM103" s="437"/>
      <c r="HN103" s="437"/>
      <c r="HO103" s="437"/>
      <c r="HP103" s="437"/>
      <c r="HQ103" s="437"/>
      <c r="HR103" s="437"/>
      <c r="HS103" s="437"/>
      <c r="HT103" s="437"/>
      <c r="HU103" s="437"/>
      <c r="HV103" s="437"/>
      <c r="HW103" s="437"/>
      <c r="HX103" s="437"/>
      <c r="HY103" s="437"/>
      <c r="HZ103" s="437"/>
      <c r="IA103" s="437"/>
      <c r="IB103" s="437"/>
      <c r="IC103" s="437"/>
      <c r="ID103" s="437"/>
      <c r="IE103" s="437"/>
      <c r="IF103" s="437"/>
      <c r="IG103" s="437"/>
      <c r="IH103" s="437"/>
      <c r="II103" s="437"/>
      <c r="IJ103" s="437"/>
      <c r="IK103" s="437"/>
      <c r="IL103" s="437"/>
      <c r="IM103" s="437"/>
      <c r="IN103" s="437"/>
      <c r="IO103" s="437"/>
      <c r="IP103" s="437"/>
      <c r="IQ103" s="437"/>
      <c r="IR103" s="437"/>
      <c r="IS103" s="437"/>
      <c r="IT103" s="437"/>
      <c r="IU103" s="437"/>
      <c r="IV103" s="437"/>
      <c r="IW103" s="437"/>
    </row>
    <row r="104" customFormat="false" ht="12.75" hidden="false" customHeight="false" outlineLevel="0" collapsed="false">
      <c r="A104" s="449" t="n">
        <f aca="false">A103+1</f>
        <v>58</v>
      </c>
      <c r="C104" s="481" t="s">
        <v>954</v>
      </c>
      <c r="D104" s="437"/>
      <c r="E104" s="456"/>
      <c r="F104" s="456"/>
      <c r="G104" s="456"/>
      <c r="H104" s="456"/>
      <c r="I104" s="456"/>
      <c r="J104" s="456"/>
      <c r="K104" s="456"/>
      <c r="L104" s="462"/>
      <c r="M104" s="462"/>
      <c r="N104" s="462"/>
      <c r="O104" s="462"/>
      <c r="P104" s="462"/>
      <c r="Q104" s="462"/>
      <c r="R104" s="462"/>
      <c r="S104" s="462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37"/>
      <c r="AH104" s="437"/>
      <c r="AI104" s="437"/>
      <c r="AJ104" s="437"/>
      <c r="AK104" s="437"/>
      <c r="AL104" s="437"/>
      <c r="AM104" s="437"/>
      <c r="AN104" s="437"/>
      <c r="AO104" s="437"/>
      <c r="AP104" s="437"/>
      <c r="AQ104" s="437"/>
      <c r="AR104" s="437"/>
      <c r="AS104" s="437"/>
      <c r="AT104" s="437"/>
      <c r="AU104" s="437"/>
      <c r="AV104" s="437"/>
      <c r="AW104" s="437"/>
      <c r="AX104" s="437"/>
      <c r="AY104" s="437"/>
      <c r="AZ104" s="437"/>
      <c r="BA104" s="437"/>
      <c r="BB104" s="437"/>
      <c r="BC104" s="437"/>
      <c r="BD104" s="437"/>
      <c r="BE104" s="437"/>
      <c r="BF104" s="437"/>
      <c r="BG104" s="437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  <c r="BT104" s="437"/>
      <c r="BU104" s="437"/>
      <c r="BV104" s="437"/>
      <c r="BW104" s="437"/>
      <c r="BX104" s="437"/>
      <c r="BY104" s="437"/>
      <c r="BZ104" s="437"/>
      <c r="CA104" s="437"/>
      <c r="CB104" s="437"/>
      <c r="CC104" s="437"/>
      <c r="CD104" s="437"/>
      <c r="CE104" s="437"/>
      <c r="CF104" s="437"/>
      <c r="CG104" s="437"/>
      <c r="CH104" s="437"/>
      <c r="CI104" s="437"/>
      <c r="CJ104" s="437"/>
      <c r="CK104" s="437"/>
      <c r="CL104" s="437"/>
      <c r="CM104" s="437"/>
      <c r="CN104" s="437"/>
      <c r="CO104" s="437"/>
      <c r="CP104" s="437"/>
      <c r="CQ104" s="437"/>
      <c r="CR104" s="437"/>
      <c r="CS104" s="437"/>
      <c r="CT104" s="437"/>
      <c r="CU104" s="437"/>
      <c r="CV104" s="437"/>
      <c r="CW104" s="437"/>
      <c r="CX104" s="437"/>
      <c r="CY104" s="437"/>
      <c r="CZ104" s="437"/>
      <c r="DA104" s="437"/>
      <c r="DB104" s="437"/>
      <c r="DC104" s="437"/>
      <c r="DD104" s="437"/>
      <c r="DE104" s="437"/>
      <c r="DF104" s="437"/>
      <c r="DG104" s="437"/>
      <c r="DH104" s="437"/>
      <c r="DI104" s="437"/>
      <c r="DJ104" s="437"/>
      <c r="DK104" s="437"/>
      <c r="DL104" s="437"/>
      <c r="DM104" s="437"/>
      <c r="DN104" s="437"/>
      <c r="DO104" s="437"/>
      <c r="DP104" s="437"/>
      <c r="DQ104" s="437"/>
      <c r="DR104" s="437"/>
      <c r="DS104" s="437"/>
      <c r="DT104" s="437"/>
      <c r="DU104" s="437"/>
      <c r="DV104" s="437"/>
      <c r="DW104" s="437"/>
      <c r="DX104" s="437"/>
      <c r="DY104" s="437"/>
      <c r="DZ104" s="437"/>
      <c r="EA104" s="437"/>
      <c r="EB104" s="437"/>
      <c r="EC104" s="437"/>
      <c r="ED104" s="437"/>
      <c r="EE104" s="437"/>
      <c r="EF104" s="437"/>
      <c r="EG104" s="437"/>
      <c r="EH104" s="437"/>
      <c r="EI104" s="437"/>
      <c r="EJ104" s="437"/>
      <c r="EK104" s="437"/>
      <c r="EL104" s="437"/>
      <c r="EM104" s="437"/>
      <c r="EN104" s="437"/>
      <c r="EO104" s="437"/>
      <c r="EP104" s="437"/>
      <c r="EQ104" s="437"/>
      <c r="ER104" s="437"/>
      <c r="ES104" s="437"/>
      <c r="ET104" s="437"/>
      <c r="EU104" s="437"/>
      <c r="EV104" s="437"/>
      <c r="EW104" s="437"/>
      <c r="EX104" s="437"/>
      <c r="EY104" s="437"/>
      <c r="EZ104" s="437"/>
      <c r="FA104" s="437"/>
      <c r="FB104" s="437"/>
      <c r="FC104" s="437"/>
      <c r="FD104" s="437"/>
      <c r="FE104" s="437"/>
      <c r="FF104" s="437"/>
      <c r="FG104" s="437"/>
      <c r="FH104" s="437"/>
      <c r="FI104" s="437"/>
      <c r="FJ104" s="437"/>
      <c r="FK104" s="437"/>
      <c r="FL104" s="437"/>
      <c r="FM104" s="437"/>
      <c r="FN104" s="437"/>
      <c r="FO104" s="437"/>
      <c r="FP104" s="437"/>
      <c r="FQ104" s="437"/>
      <c r="FR104" s="437"/>
      <c r="FS104" s="437"/>
      <c r="FT104" s="437"/>
      <c r="FU104" s="437"/>
      <c r="FV104" s="437"/>
      <c r="FW104" s="437"/>
      <c r="FX104" s="437"/>
      <c r="FY104" s="437"/>
      <c r="FZ104" s="437"/>
      <c r="GA104" s="437"/>
      <c r="GB104" s="437"/>
      <c r="GC104" s="437"/>
      <c r="GD104" s="437"/>
      <c r="GE104" s="437"/>
      <c r="GF104" s="437"/>
      <c r="GG104" s="437"/>
      <c r="GH104" s="437"/>
      <c r="GI104" s="437"/>
      <c r="GJ104" s="437"/>
      <c r="GK104" s="437"/>
      <c r="GL104" s="437"/>
      <c r="GM104" s="437"/>
      <c r="GN104" s="437"/>
      <c r="GO104" s="437"/>
      <c r="GP104" s="437"/>
      <c r="GQ104" s="437"/>
      <c r="GR104" s="437"/>
      <c r="GS104" s="437"/>
      <c r="GT104" s="437"/>
      <c r="GU104" s="437"/>
      <c r="GV104" s="437"/>
      <c r="GW104" s="437"/>
      <c r="GX104" s="437"/>
      <c r="GY104" s="437"/>
      <c r="GZ104" s="437"/>
      <c r="HA104" s="437"/>
      <c r="HB104" s="437"/>
      <c r="HC104" s="437"/>
      <c r="HD104" s="437"/>
      <c r="HE104" s="437"/>
      <c r="HF104" s="437"/>
      <c r="HG104" s="437"/>
      <c r="HH104" s="437"/>
      <c r="HI104" s="437"/>
      <c r="HJ104" s="437"/>
      <c r="HK104" s="437"/>
      <c r="HL104" s="437"/>
      <c r="HM104" s="437"/>
      <c r="HN104" s="437"/>
      <c r="HO104" s="437"/>
      <c r="HP104" s="437"/>
      <c r="HQ104" s="437"/>
      <c r="HR104" s="437"/>
      <c r="HS104" s="437"/>
      <c r="HT104" s="437"/>
      <c r="HU104" s="437"/>
      <c r="HV104" s="437"/>
      <c r="HW104" s="437"/>
      <c r="HX104" s="437"/>
      <c r="HY104" s="437"/>
      <c r="HZ104" s="437"/>
      <c r="IA104" s="437"/>
      <c r="IB104" s="437"/>
      <c r="IC104" s="437"/>
      <c r="ID104" s="437"/>
      <c r="IE104" s="437"/>
      <c r="IF104" s="437"/>
      <c r="IG104" s="437"/>
      <c r="IH104" s="437"/>
      <c r="II104" s="437"/>
      <c r="IJ104" s="437"/>
      <c r="IK104" s="437"/>
      <c r="IL104" s="437"/>
      <c r="IM104" s="437"/>
      <c r="IN104" s="437"/>
      <c r="IO104" s="437"/>
      <c r="IP104" s="437"/>
      <c r="IQ104" s="437"/>
      <c r="IR104" s="437"/>
      <c r="IS104" s="437"/>
      <c r="IT104" s="437"/>
      <c r="IU104" s="437"/>
      <c r="IV104" s="437"/>
      <c r="IW104" s="437"/>
    </row>
    <row r="105" customFormat="false" ht="12.75" hidden="false" customHeight="false" outlineLevel="0" collapsed="false">
      <c r="A105" s="449" t="n">
        <f aca="false">A104+1</f>
        <v>59</v>
      </c>
      <c r="C105" s="481" t="s">
        <v>954</v>
      </c>
      <c r="D105" s="437"/>
      <c r="E105" s="456"/>
      <c r="F105" s="456"/>
      <c r="G105" s="456"/>
      <c r="H105" s="456"/>
      <c r="I105" s="456"/>
      <c r="J105" s="456"/>
      <c r="K105" s="456"/>
      <c r="L105" s="462"/>
      <c r="M105" s="462"/>
      <c r="N105" s="462"/>
      <c r="O105" s="462"/>
      <c r="P105" s="462"/>
      <c r="Q105" s="462"/>
      <c r="R105" s="462"/>
      <c r="S105" s="462"/>
      <c r="T105" s="437"/>
      <c r="U105" s="437"/>
      <c r="V105" s="437"/>
      <c r="W105" s="437"/>
      <c r="X105" s="437"/>
      <c r="Y105" s="437"/>
      <c r="Z105" s="437"/>
      <c r="AA105" s="437"/>
      <c r="AB105" s="437"/>
      <c r="AC105" s="437"/>
      <c r="AD105" s="437"/>
      <c r="AE105" s="437"/>
      <c r="AF105" s="437"/>
      <c r="AG105" s="437"/>
      <c r="AH105" s="437"/>
      <c r="AI105" s="437"/>
      <c r="AJ105" s="437"/>
      <c r="AK105" s="437"/>
      <c r="AL105" s="437"/>
      <c r="AM105" s="437"/>
      <c r="AN105" s="437"/>
      <c r="AO105" s="437"/>
      <c r="AP105" s="437"/>
      <c r="AQ105" s="437"/>
      <c r="AR105" s="437"/>
      <c r="AS105" s="437"/>
      <c r="AT105" s="437"/>
      <c r="AU105" s="437"/>
      <c r="AV105" s="437"/>
      <c r="AW105" s="437"/>
      <c r="AX105" s="437"/>
      <c r="AY105" s="437"/>
      <c r="AZ105" s="437"/>
      <c r="BA105" s="437"/>
      <c r="BB105" s="437"/>
      <c r="BC105" s="437"/>
      <c r="BD105" s="437"/>
      <c r="BE105" s="437"/>
      <c r="BF105" s="437"/>
      <c r="BG105" s="437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  <c r="BT105" s="437"/>
      <c r="BU105" s="437"/>
      <c r="BV105" s="437"/>
      <c r="BW105" s="437"/>
      <c r="BX105" s="437"/>
      <c r="BY105" s="437"/>
      <c r="BZ105" s="437"/>
      <c r="CA105" s="437"/>
      <c r="CB105" s="437"/>
      <c r="CC105" s="437"/>
      <c r="CD105" s="437"/>
      <c r="CE105" s="437"/>
      <c r="CF105" s="437"/>
      <c r="CG105" s="437"/>
      <c r="CH105" s="437"/>
      <c r="CI105" s="437"/>
      <c r="CJ105" s="437"/>
      <c r="CK105" s="437"/>
      <c r="CL105" s="437"/>
      <c r="CM105" s="437"/>
      <c r="CN105" s="437"/>
      <c r="CO105" s="437"/>
      <c r="CP105" s="437"/>
      <c r="CQ105" s="437"/>
      <c r="CR105" s="437"/>
      <c r="CS105" s="437"/>
      <c r="CT105" s="437"/>
      <c r="CU105" s="437"/>
      <c r="CV105" s="437"/>
      <c r="CW105" s="437"/>
      <c r="CX105" s="437"/>
      <c r="CY105" s="437"/>
      <c r="CZ105" s="437"/>
      <c r="DA105" s="437"/>
      <c r="DB105" s="437"/>
      <c r="DC105" s="437"/>
      <c r="DD105" s="437"/>
      <c r="DE105" s="437"/>
      <c r="DF105" s="437"/>
      <c r="DG105" s="437"/>
      <c r="DH105" s="437"/>
      <c r="DI105" s="437"/>
      <c r="DJ105" s="437"/>
      <c r="DK105" s="437"/>
      <c r="DL105" s="437"/>
      <c r="DM105" s="437"/>
      <c r="DN105" s="437"/>
      <c r="DO105" s="437"/>
      <c r="DP105" s="437"/>
      <c r="DQ105" s="437"/>
      <c r="DR105" s="437"/>
      <c r="DS105" s="437"/>
      <c r="DT105" s="437"/>
      <c r="DU105" s="437"/>
      <c r="DV105" s="437"/>
      <c r="DW105" s="437"/>
      <c r="DX105" s="437"/>
      <c r="DY105" s="437"/>
      <c r="DZ105" s="437"/>
      <c r="EA105" s="437"/>
      <c r="EB105" s="437"/>
      <c r="EC105" s="437"/>
      <c r="ED105" s="437"/>
      <c r="EE105" s="437"/>
      <c r="EF105" s="437"/>
      <c r="EG105" s="437"/>
      <c r="EH105" s="437"/>
      <c r="EI105" s="437"/>
      <c r="EJ105" s="437"/>
      <c r="EK105" s="437"/>
      <c r="EL105" s="437"/>
      <c r="EM105" s="437"/>
      <c r="EN105" s="437"/>
      <c r="EO105" s="437"/>
      <c r="EP105" s="437"/>
      <c r="EQ105" s="437"/>
      <c r="ER105" s="437"/>
      <c r="ES105" s="437"/>
      <c r="ET105" s="437"/>
      <c r="EU105" s="437"/>
      <c r="EV105" s="437"/>
      <c r="EW105" s="437"/>
      <c r="EX105" s="437"/>
      <c r="EY105" s="437"/>
      <c r="EZ105" s="437"/>
      <c r="FA105" s="437"/>
      <c r="FB105" s="437"/>
      <c r="FC105" s="437"/>
      <c r="FD105" s="437"/>
      <c r="FE105" s="437"/>
      <c r="FF105" s="437"/>
      <c r="FG105" s="437"/>
      <c r="FH105" s="437"/>
      <c r="FI105" s="437"/>
      <c r="FJ105" s="437"/>
      <c r="FK105" s="437"/>
      <c r="FL105" s="437"/>
      <c r="FM105" s="437"/>
      <c r="FN105" s="437"/>
      <c r="FO105" s="437"/>
      <c r="FP105" s="437"/>
      <c r="FQ105" s="437"/>
      <c r="FR105" s="437"/>
      <c r="FS105" s="437"/>
      <c r="FT105" s="437"/>
      <c r="FU105" s="437"/>
      <c r="FV105" s="437"/>
      <c r="FW105" s="437"/>
      <c r="FX105" s="437"/>
      <c r="FY105" s="437"/>
      <c r="FZ105" s="437"/>
      <c r="GA105" s="437"/>
      <c r="GB105" s="437"/>
      <c r="GC105" s="437"/>
      <c r="GD105" s="437"/>
      <c r="GE105" s="437"/>
      <c r="GF105" s="437"/>
      <c r="GG105" s="437"/>
      <c r="GH105" s="437"/>
      <c r="GI105" s="437"/>
      <c r="GJ105" s="437"/>
      <c r="GK105" s="437"/>
      <c r="GL105" s="437"/>
      <c r="GM105" s="437"/>
      <c r="GN105" s="437"/>
      <c r="GO105" s="437"/>
      <c r="GP105" s="437"/>
      <c r="GQ105" s="437"/>
      <c r="GR105" s="437"/>
      <c r="GS105" s="437"/>
      <c r="GT105" s="437"/>
      <c r="GU105" s="437"/>
      <c r="GV105" s="437"/>
      <c r="GW105" s="437"/>
      <c r="GX105" s="437"/>
      <c r="GY105" s="437"/>
      <c r="GZ105" s="437"/>
      <c r="HA105" s="437"/>
      <c r="HB105" s="437"/>
      <c r="HC105" s="437"/>
      <c r="HD105" s="437"/>
      <c r="HE105" s="437"/>
      <c r="HF105" s="437"/>
      <c r="HG105" s="437"/>
      <c r="HH105" s="437"/>
      <c r="HI105" s="437"/>
      <c r="HJ105" s="437"/>
      <c r="HK105" s="437"/>
      <c r="HL105" s="437"/>
      <c r="HM105" s="437"/>
      <c r="HN105" s="437"/>
      <c r="HO105" s="437"/>
      <c r="HP105" s="437"/>
      <c r="HQ105" s="437"/>
      <c r="HR105" s="437"/>
      <c r="HS105" s="437"/>
      <c r="HT105" s="437"/>
      <c r="HU105" s="437"/>
      <c r="HV105" s="437"/>
      <c r="HW105" s="437"/>
      <c r="HX105" s="437"/>
      <c r="HY105" s="437"/>
      <c r="HZ105" s="437"/>
      <c r="IA105" s="437"/>
      <c r="IB105" s="437"/>
      <c r="IC105" s="437"/>
      <c r="ID105" s="437"/>
      <c r="IE105" s="437"/>
      <c r="IF105" s="437"/>
      <c r="IG105" s="437"/>
      <c r="IH105" s="437"/>
      <c r="II105" s="437"/>
      <c r="IJ105" s="437"/>
      <c r="IK105" s="437"/>
      <c r="IL105" s="437"/>
      <c r="IM105" s="437"/>
      <c r="IN105" s="437"/>
      <c r="IO105" s="437"/>
      <c r="IP105" s="437"/>
      <c r="IQ105" s="437"/>
      <c r="IR105" s="437"/>
      <c r="IS105" s="437"/>
      <c r="IT105" s="437"/>
      <c r="IU105" s="437"/>
      <c r="IV105" s="437"/>
      <c r="IW105" s="437"/>
    </row>
    <row r="106" customFormat="false" ht="12.75" hidden="false" customHeight="false" outlineLevel="0" collapsed="false">
      <c r="A106" s="449" t="n">
        <f aca="false">A105+1</f>
        <v>60</v>
      </c>
      <c r="C106" s="481" t="s">
        <v>954</v>
      </c>
      <c r="D106" s="437"/>
      <c r="E106" s="456"/>
      <c r="F106" s="456"/>
      <c r="G106" s="456"/>
      <c r="H106" s="456"/>
      <c r="I106" s="456"/>
      <c r="J106" s="456"/>
      <c r="K106" s="456"/>
      <c r="L106" s="462"/>
      <c r="M106" s="462"/>
      <c r="N106" s="462"/>
      <c r="O106" s="462"/>
      <c r="P106" s="462"/>
      <c r="Q106" s="462"/>
      <c r="R106" s="462"/>
      <c r="S106" s="462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  <c r="AM106" s="437"/>
      <c r="AN106" s="437"/>
      <c r="AO106" s="437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  <c r="CJ106" s="437"/>
      <c r="CK106" s="437"/>
      <c r="CL106" s="437"/>
      <c r="CM106" s="437"/>
      <c r="CN106" s="437"/>
      <c r="CO106" s="437"/>
      <c r="CP106" s="437"/>
      <c r="CQ106" s="437"/>
      <c r="CR106" s="437"/>
      <c r="CS106" s="437"/>
      <c r="CT106" s="437"/>
      <c r="CU106" s="437"/>
      <c r="CV106" s="437"/>
      <c r="CW106" s="437"/>
      <c r="CX106" s="437"/>
      <c r="CY106" s="437"/>
      <c r="CZ106" s="437"/>
      <c r="DA106" s="437"/>
      <c r="DB106" s="437"/>
      <c r="DC106" s="437"/>
      <c r="DD106" s="437"/>
      <c r="DE106" s="437"/>
      <c r="DF106" s="437"/>
      <c r="DG106" s="437"/>
      <c r="DH106" s="437"/>
      <c r="DI106" s="437"/>
      <c r="DJ106" s="437"/>
      <c r="DK106" s="437"/>
      <c r="DL106" s="437"/>
      <c r="DM106" s="437"/>
      <c r="DN106" s="437"/>
      <c r="DO106" s="437"/>
      <c r="DP106" s="437"/>
      <c r="DQ106" s="437"/>
      <c r="DR106" s="437"/>
      <c r="DS106" s="437"/>
      <c r="DT106" s="437"/>
      <c r="DU106" s="437"/>
      <c r="DV106" s="437"/>
      <c r="DW106" s="437"/>
      <c r="DX106" s="437"/>
      <c r="DY106" s="437"/>
      <c r="DZ106" s="437"/>
      <c r="EA106" s="437"/>
      <c r="EB106" s="437"/>
      <c r="EC106" s="437"/>
      <c r="ED106" s="437"/>
      <c r="EE106" s="437"/>
      <c r="EF106" s="437"/>
      <c r="EG106" s="437"/>
      <c r="EH106" s="437"/>
      <c r="EI106" s="437"/>
      <c r="EJ106" s="437"/>
      <c r="EK106" s="437"/>
      <c r="EL106" s="437"/>
      <c r="EM106" s="437"/>
      <c r="EN106" s="437"/>
      <c r="EO106" s="437"/>
      <c r="EP106" s="437"/>
      <c r="EQ106" s="437"/>
      <c r="ER106" s="437"/>
      <c r="ES106" s="437"/>
      <c r="ET106" s="437"/>
      <c r="EU106" s="437"/>
      <c r="EV106" s="437"/>
      <c r="EW106" s="437"/>
      <c r="EX106" s="437"/>
      <c r="EY106" s="437"/>
      <c r="EZ106" s="437"/>
      <c r="FA106" s="437"/>
      <c r="FB106" s="437"/>
      <c r="FC106" s="437"/>
      <c r="FD106" s="437"/>
      <c r="FE106" s="437"/>
      <c r="FF106" s="437"/>
      <c r="FG106" s="437"/>
      <c r="FH106" s="437"/>
      <c r="FI106" s="437"/>
      <c r="FJ106" s="437"/>
      <c r="FK106" s="437"/>
      <c r="FL106" s="437"/>
      <c r="FM106" s="437"/>
      <c r="FN106" s="437"/>
      <c r="FO106" s="437"/>
      <c r="FP106" s="437"/>
      <c r="FQ106" s="437"/>
      <c r="FR106" s="437"/>
      <c r="FS106" s="437"/>
      <c r="FT106" s="437"/>
      <c r="FU106" s="437"/>
      <c r="FV106" s="437"/>
      <c r="FW106" s="437"/>
      <c r="FX106" s="437"/>
      <c r="FY106" s="437"/>
      <c r="FZ106" s="437"/>
      <c r="GA106" s="437"/>
      <c r="GB106" s="437"/>
      <c r="GC106" s="437"/>
      <c r="GD106" s="437"/>
      <c r="GE106" s="437"/>
      <c r="GF106" s="437"/>
      <c r="GG106" s="437"/>
      <c r="GH106" s="437"/>
      <c r="GI106" s="437"/>
      <c r="GJ106" s="437"/>
      <c r="GK106" s="437"/>
      <c r="GL106" s="437"/>
      <c r="GM106" s="437"/>
      <c r="GN106" s="437"/>
      <c r="GO106" s="437"/>
      <c r="GP106" s="437"/>
      <c r="GQ106" s="437"/>
      <c r="GR106" s="437"/>
      <c r="GS106" s="437"/>
      <c r="GT106" s="437"/>
      <c r="GU106" s="437"/>
      <c r="GV106" s="437"/>
      <c r="GW106" s="437"/>
      <c r="GX106" s="437"/>
      <c r="GY106" s="437"/>
      <c r="GZ106" s="437"/>
      <c r="HA106" s="437"/>
      <c r="HB106" s="437"/>
      <c r="HC106" s="437"/>
      <c r="HD106" s="437"/>
      <c r="HE106" s="437"/>
      <c r="HF106" s="437"/>
      <c r="HG106" s="437"/>
      <c r="HH106" s="437"/>
      <c r="HI106" s="437"/>
      <c r="HJ106" s="437"/>
      <c r="HK106" s="437"/>
      <c r="HL106" s="437"/>
      <c r="HM106" s="437"/>
      <c r="HN106" s="437"/>
      <c r="HO106" s="437"/>
      <c r="HP106" s="437"/>
      <c r="HQ106" s="437"/>
      <c r="HR106" s="437"/>
      <c r="HS106" s="437"/>
      <c r="HT106" s="437"/>
      <c r="HU106" s="437"/>
      <c r="HV106" s="437"/>
      <c r="HW106" s="437"/>
      <c r="HX106" s="437"/>
      <c r="HY106" s="437"/>
      <c r="HZ106" s="437"/>
      <c r="IA106" s="437"/>
      <c r="IB106" s="437"/>
      <c r="IC106" s="437"/>
      <c r="ID106" s="437"/>
      <c r="IE106" s="437"/>
      <c r="IF106" s="437"/>
      <c r="IG106" s="437"/>
      <c r="IH106" s="437"/>
      <c r="II106" s="437"/>
      <c r="IJ106" s="437"/>
      <c r="IK106" s="437"/>
      <c r="IL106" s="437"/>
      <c r="IM106" s="437"/>
      <c r="IN106" s="437"/>
      <c r="IO106" s="437"/>
      <c r="IP106" s="437"/>
      <c r="IQ106" s="437"/>
      <c r="IR106" s="437"/>
      <c r="IS106" s="437"/>
      <c r="IT106" s="437"/>
      <c r="IU106" s="437"/>
      <c r="IV106" s="437"/>
      <c r="IW106" s="437"/>
    </row>
    <row r="107" customFormat="false" ht="12.75" hidden="false" customHeight="false" outlineLevel="0" collapsed="false">
      <c r="A107" s="449" t="n">
        <f aca="false">A106+1</f>
        <v>61</v>
      </c>
      <c r="C107" s="481" t="s">
        <v>954</v>
      </c>
      <c r="D107" s="437"/>
      <c r="E107" s="456"/>
      <c r="F107" s="456"/>
      <c r="G107" s="456"/>
      <c r="H107" s="456"/>
      <c r="I107" s="456"/>
      <c r="J107" s="456"/>
      <c r="K107" s="456"/>
      <c r="L107" s="462"/>
      <c r="M107" s="462"/>
      <c r="N107" s="462"/>
      <c r="O107" s="462"/>
      <c r="P107" s="462"/>
      <c r="Q107" s="462"/>
      <c r="R107" s="462"/>
      <c r="S107" s="462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  <c r="CR107" s="437"/>
      <c r="CS107" s="437"/>
      <c r="CT107" s="437"/>
      <c r="CU107" s="437"/>
      <c r="CV107" s="437"/>
      <c r="CW107" s="437"/>
      <c r="CX107" s="437"/>
      <c r="CY107" s="437"/>
      <c r="CZ107" s="437"/>
      <c r="DA107" s="437"/>
      <c r="DB107" s="437"/>
      <c r="DC107" s="437"/>
      <c r="DD107" s="437"/>
      <c r="DE107" s="437"/>
      <c r="DF107" s="437"/>
      <c r="DG107" s="437"/>
      <c r="DH107" s="437"/>
      <c r="DI107" s="437"/>
      <c r="DJ107" s="437"/>
      <c r="DK107" s="437"/>
      <c r="DL107" s="437"/>
      <c r="DM107" s="437"/>
      <c r="DN107" s="437"/>
      <c r="DO107" s="437"/>
      <c r="DP107" s="437"/>
      <c r="DQ107" s="437"/>
      <c r="DR107" s="437"/>
      <c r="DS107" s="437"/>
      <c r="DT107" s="437"/>
      <c r="DU107" s="437"/>
      <c r="DV107" s="437"/>
      <c r="DW107" s="437"/>
      <c r="DX107" s="437"/>
      <c r="DY107" s="437"/>
      <c r="DZ107" s="437"/>
      <c r="EA107" s="437"/>
      <c r="EB107" s="437"/>
      <c r="EC107" s="437"/>
      <c r="ED107" s="437"/>
      <c r="EE107" s="437"/>
      <c r="EF107" s="437"/>
      <c r="EG107" s="437"/>
      <c r="EH107" s="437"/>
      <c r="EI107" s="437"/>
      <c r="EJ107" s="437"/>
      <c r="EK107" s="437"/>
      <c r="EL107" s="437"/>
      <c r="EM107" s="437"/>
      <c r="EN107" s="437"/>
      <c r="EO107" s="437"/>
      <c r="EP107" s="437"/>
      <c r="EQ107" s="437"/>
      <c r="ER107" s="437"/>
      <c r="ES107" s="437"/>
      <c r="ET107" s="437"/>
      <c r="EU107" s="437"/>
      <c r="EV107" s="437"/>
      <c r="EW107" s="437"/>
      <c r="EX107" s="437"/>
      <c r="EY107" s="437"/>
      <c r="EZ107" s="437"/>
      <c r="FA107" s="437"/>
      <c r="FB107" s="437"/>
      <c r="FC107" s="437"/>
      <c r="FD107" s="437"/>
      <c r="FE107" s="437"/>
      <c r="FF107" s="437"/>
      <c r="FG107" s="437"/>
      <c r="FH107" s="437"/>
      <c r="FI107" s="437"/>
      <c r="FJ107" s="437"/>
      <c r="FK107" s="437"/>
      <c r="FL107" s="437"/>
      <c r="FM107" s="437"/>
      <c r="FN107" s="437"/>
      <c r="FO107" s="437"/>
      <c r="FP107" s="437"/>
      <c r="FQ107" s="437"/>
      <c r="FR107" s="437"/>
      <c r="FS107" s="437"/>
      <c r="FT107" s="437"/>
      <c r="FU107" s="437"/>
      <c r="FV107" s="437"/>
      <c r="FW107" s="437"/>
      <c r="FX107" s="437"/>
      <c r="FY107" s="437"/>
      <c r="FZ107" s="437"/>
      <c r="GA107" s="437"/>
      <c r="GB107" s="437"/>
      <c r="GC107" s="437"/>
      <c r="GD107" s="437"/>
      <c r="GE107" s="437"/>
      <c r="GF107" s="437"/>
      <c r="GG107" s="437"/>
      <c r="GH107" s="437"/>
      <c r="GI107" s="437"/>
      <c r="GJ107" s="437"/>
      <c r="GK107" s="437"/>
      <c r="GL107" s="437"/>
      <c r="GM107" s="437"/>
      <c r="GN107" s="437"/>
      <c r="GO107" s="437"/>
      <c r="GP107" s="437"/>
      <c r="GQ107" s="437"/>
      <c r="GR107" s="437"/>
      <c r="GS107" s="437"/>
      <c r="GT107" s="437"/>
      <c r="GU107" s="437"/>
      <c r="GV107" s="437"/>
      <c r="GW107" s="437"/>
      <c r="GX107" s="437"/>
      <c r="GY107" s="437"/>
      <c r="GZ107" s="437"/>
      <c r="HA107" s="437"/>
      <c r="HB107" s="437"/>
      <c r="HC107" s="437"/>
      <c r="HD107" s="437"/>
      <c r="HE107" s="437"/>
      <c r="HF107" s="437"/>
      <c r="HG107" s="437"/>
      <c r="HH107" s="437"/>
      <c r="HI107" s="437"/>
      <c r="HJ107" s="437"/>
      <c r="HK107" s="437"/>
      <c r="HL107" s="437"/>
      <c r="HM107" s="437"/>
      <c r="HN107" s="437"/>
      <c r="HO107" s="437"/>
      <c r="HP107" s="437"/>
      <c r="HQ107" s="437"/>
      <c r="HR107" s="437"/>
      <c r="HS107" s="437"/>
      <c r="HT107" s="437"/>
      <c r="HU107" s="437"/>
      <c r="HV107" s="437"/>
      <c r="HW107" s="437"/>
      <c r="HX107" s="437"/>
      <c r="HY107" s="437"/>
      <c r="HZ107" s="437"/>
      <c r="IA107" s="437"/>
      <c r="IB107" s="437"/>
      <c r="IC107" s="437"/>
      <c r="ID107" s="437"/>
      <c r="IE107" s="437"/>
      <c r="IF107" s="437"/>
      <c r="IG107" s="437"/>
      <c r="IH107" s="437"/>
      <c r="II107" s="437"/>
      <c r="IJ107" s="437"/>
      <c r="IK107" s="437"/>
      <c r="IL107" s="437"/>
      <c r="IM107" s="437"/>
      <c r="IN107" s="437"/>
      <c r="IO107" s="437"/>
      <c r="IP107" s="437"/>
      <c r="IQ107" s="437"/>
      <c r="IR107" s="437"/>
      <c r="IS107" s="437"/>
      <c r="IT107" s="437"/>
      <c r="IU107" s="437"/>
      <c r="IV107" s="437"/>
      <c r="IW107" s="437"/>
    </row>
    <row r="108" customFormat="false" ht="12.75" hidden="false" customHeight="false" outlineLevel="0" collapsed="false">
      <c r="A108" s="449" t="n">
        <f aca="false">A107+1</f>
        <v>62</v>
      </c>
      <c r="C108" s="481" t="s">
        <v>954</v>
      </c>
      <c r="D108" s="437"/>
      <c r="E108" s="456"/>
      <c r="F108" s="456"/>
      <c r="G108" s="456"/>
      <c r="H108" s="456"/>
      <c r="I108" s="456"/>
      <c r="J108" s="456"/>
      <c r="K108" s="456"/>
      <c r="L108" s="462"/>
      <c r="M108" s="462"/>
      <c r="N108" s="462"/>
      <c r="O108" s="462"/>
      <c r="P108" s="462"/>
      <c r="Q108" s="462"/>
      <c r="R108" s="462"/>
      <c r="S108" s="462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7"/>
      <c r="AG108" s="437"/>
      <c r="AH108" s="437"/>
      <c r="AI108" s="437"/>
      <c r="AJ108" s="437"/>
      <c r="AK108" s="437"/>
      <c r="AL108" s="437"/>
      <c r="AM108" s="437"/>
      <c r="AN108" s="437"/>
      <c r="AO108" s="437"/>
      <c r="AP108" s="437"/>
      <c r="AQ108" s="437"/>
      <c r="AR108" s="437"/>
      <c r="AS108" s="437"/>
      <c r="AT108" s="437"/>
      <c r="AU108" s="437"/>
      <c r="AV108" s="437"/>
      <c r="AW108" s="437"/>
      <c r="AX108" s="437"/>
      <c r="AY108" s="437"/>
      <c r="AZ108" s="437"/>
      <c r="BA108" s="437"/>
      <c r="BB108" s="437"/>
      <c r="BC108" s="437"/>
      <c r="BD108" s="437"/>
      <c r="BE108" s="437"/>
      <c r="BF108" s="437"/>
      <c r="BG108" s="437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  <c r="BT108" s="437"/>
      <c r="BU108" s="437"/>
      <c r="BV108" s="437"/>
      <c r="BW108" s="437"/>
      <c r="BX108" s="437"/>
      <c r="BY108" s="437"/>
      <c r="BZ108" s="437"/>
      <c r="CA108" s="437"/>
      <c r="CB108" s="437"/>
      <c r="CC108" s="437"/>
      <c r="CD108" s="437"/>
      <c r="CE108" s="437"/>
      <c r="CF108" s="437"/>
      <c r="CG108" s="437"/>
      <c r="CH108" s="437"/>
      <c r="CI108" s="437"/>
      <c r="CJ108" s="437"/>
      <c r="CK108" s="437"/>
      <c r="CL108" s="437"/>
      <c r="CM108" s="437"/>
      <c r="CN108" s="437"/>
      <c r="CO108" s="437"/>
      <c r="CP108" s="437"/>
      <c r="CQ108" s="437"/>
      <c r="CR108" s="437"/>
      <c r="CS108" s="437"/>
      <c r="CT108" s="437"/>
      <c r="CU108" s="437"/>
      <c r="CV108" s="437"/>
      <c r="CW108" s="437"/>
      <c r="CX108" s="437"/>
      <c r="CY108" s="437"/>
      <c r="CZ108" s="437"/>
      <c r="DA108" s="437"/>
      <c r="DB108" s="437"/>
      <c r="DC108" s="437"/>
      <c r="DD108" s="437"/>
      <c r="DE108" s="437"/>
      <c r="DF108" s="437"/>
      <c r="DG108" s="437"/>
      <c r="DH108" s="437"/>
      <c r="DI108" s="437"/>
      <c r="DJ108" s="437"/>
      <c r="DK108" s="437"/>
      <c r="DL108" s="437"/>
      <c r="DM108" s="437"/>
      <c r="DN108" s="437"/>
      <c r="DO108" s="437"/>
      <c r="DP108" s="437"/>
      <c r="DQ108" s="437"/>
      <c r="DR108" s="437"/>
      <c r="DS108" s="437"/>
      <c r="DT108" s="437"/>
      <c r="DU108" s="437"/>
      <c r="DV108" s="437"/>
      <c r="DW108" s="437"/>
      <c r="DX108" s="437"/>
      <c r="DY108" s="437"/>
      <c r="DZ108" s="437"/>
      <c r="EA108" s="437"/>
      <c r="EB108" s="437"/>
      <c r="EC108" s="437"/>
      <c r="ED108" s="437"/>
      <c r="EE108" s="437"/>
      <c r="EF108" s="437"/>
      <c r="EG108" s="437"/>
      <c r="EH108" s="437"/>
      <c r="EI108" s="437"/>
      <c r="EJ108" s="437"/>
      <c r="EK108" s="437"/>
      <c r="EL108" s="437"/>
      <c r="EM108" s="437"/>
      <c r="EN108" s="437"/>
      <c r="EO108" s="437"/>
      <c r="EP108" s="437"/>
      <c r="EQ108" s="437"/>
      <c r="ER108" s="437"/>
      <c r="ES108" s="437"/>
      <c r="ET108" s="437"/>
      <c r="EU108" s="437"/>
      <c r="EV108" s="437"/>
      <c r="EW108" s="437"/>
      <c r="EX108" s="437"/>
      <c r="EY108" s="437"/>
      <c r="EZ108" s="437"/>
      <c r="FA108" s="437"/>
      <c r="FB108" s="437"/>
      <c r="FC108" s="437"/>
      <c r="FD108" s="437"/>
      <c r="FE108" s="437"/>
      <c r="FF108" s="437"/>
      <c r="FG108" s="437"/>
      <c r="FH108" s="437"/>
      <c r="FI108" s="437"/>
      <c r="FJ108" s="437"/>
      <c r="FK108" s="437"/>
      <c r="FL108" s="437"/>
      <c r="FM108" s="437"/>
      <c r="FN108" s="437"/>
      <c r="FO108" s="437"/>
      <c r="FP108" s="437"/>
      <c r="FQ108" s="437"/>
      <c r="FR108" s="437"/>
      <c r="FS108" s="437"/>
      <c r="FT108" s="437"/>
      <c r="FU108" s="437"/>
      <c r="FV108" s="437"/>
      <c r="FW108" s="437"/>
      <c r="FX108" s="437"/>
      <c r="FY108" s="437"/>
      <c r="FZ108" s="437"/>
      <c r="GA108" s="437"/>
      <c r="GB108" s="437"/>
      <c r="GC108" s="437"/>
      <c r="GD108" s="437"/>
      <c r="GE108" s="437"/>
      <c r="GF108" s="437"/>
      <c r="GG108" s="437"/>
      <c r="GH108" s="437"/>
      <c r="GI108" s="437"/>
      <c r="GJ108" s="437"/>
      <c r="GK108" s="437"/>
      <c r="GL108" s="437"/>
      <c r="GM108" s="437"/>
      <c r="GN108" s="437"/>
      <c r="GO108" s="437"/>
      <c r="GP108" s="437"/>
      <c r="GQ108" s="437"/>
      <c r="GR108" s="437"/>
      <c r="GS108" s="437"/>
      <c r="GT108" s="437"/>
      <c r="GU108" s="437"/>
      <c r="GV108" s="437"/>
      <c r="GW108" s="437"/>
      <c r="GX108" s="437"/>
      <c r="GY108" s="437"/>
      <c r="GZ108" s="437"/>
      <c r="HA108" s="437"/>
      <c r="HB108" s="437"/>
      <c r="HC108" s="437"/>
      <c r="HD108" s="437"/>
      <c r="HE108" s="437"/>
      <c r="HF108" s="437"/>
      <c r="HG108" s="437"/>
      <c r="HH108" s="437"/>
      <c r="HI108" s="437"/>
      <c r="HJ108" s="437"/>
      <c r="HK108" s="437"/>
      <c r="HL108" s="437"/>
      <c r="HM108" s="437"/>
      <c r="HN108" s="437"/>
      <c r="HO108" s="437"/>
      <c r="HP108" s="437"/>
      <c r="HQ108" s="437"/>
      <c r="HR108" s="437"/>
      <c r="HS108" s="437"/>
      <c r="HT108" s="437"/>
      <c r="HU108" s="437"/>
      <c r="HV108" s="437"/>
      <c r="HW108" s="437"/>
      <c r="HX108" s="437"/>
      <c r="HY108" s="437"/>
      <c r="HZ108" s="437"/>
      <c r="IA108" s="437"/>
      <c r="IB108" s="437"/>
      <c r="IC108" s="437"/>
      <c r="ID108" s="437"/>
      <c r="IE108" s="437"/>
      <c r="IF108" s="437"/>
      <c r="IG108" s="437"/>
      <c r="IH108" s="437"/>
      <c r="II108" s="437"/>
      <c r="IJ108" s="437"/>
      <c r="IK108" s="437"/>
      <c r="IL108" s="437"/>
      <c r="IM108" s="437"/>
      <c r="IN108" s="437"/>
      <c r="IO108" s="437"/>
      <c r="IP108" s="437"/>
      <c r="IQ108" s="437"/>
      <c r="IR108" s="437"/>
      <c r="IS108" s="437"/>
      <c r="IT108" s="437"/>
      <c r="IU108" s="437"/>
      <c r="IV108" s="437"/>
      <c r="IW108" s="437"/>
    </row>
    <row r="109" customFormat="false" ht="12.75" hidden="false" customHeight="false" outlineLevel="0" collapsed="false">
      <c r="A109" s="449" t="n">
        <f aca="false">A108+1</f>
        <v>63</v>
      </c>
      <c r="C109" s="481" t="s">
        <v>954</v>
      </c>
      <c r="D109" s="437"/>
      <c r="E109" s="456"/>
      <c r="F109" s="456"/>
      <c r="G109" s="456"/>
      <c r="H109" s="456"/>
      <c r="I109" s="456"/>
      <c r="J109" s="456"/>
      <c r="K109" s="456"/>
      <c r="L109" s="462"/>
      <c r="M109" s="462"/>
      <c r="N109" s="462"/>
      <c r="O109" s="462"/>
      <c r="P109" s="462"/>
      <c r="Q109" s="462"/>
      <c r="R109" s="462"/>
      <c r="S109" s="462"/>
      <c r="T109" s="437"/>
      <c r="U109" s="437"/>
      <c r="V109" s="437"/>
      <c r="W109" s="437"/>
      <c r="X109" s="437"/>
      <c r="Y109" s="437"/>
      <c r="Z109" s="437"/>
      <c r="AA109" s="437"/>
      <c r="AB109" s="437"/>
      <c r="AC109" s="437"/>
      <c r="AD109" s="437"/>
      <c r="AE109" s="437"/>
      <c r="AF109" s="437"/>
      <c r="AG109" s="437"/>
      <c r="AH109" s="437"/>
      <c r="AI109" s="437"/>
      <c r="AJ109" s="437"/>
      <c r="AK109" s="437"/>
      <c r="AL109" s="437"/>
      <c r="AM109" s="437"/>
      <c r="AN109" s="437"/>
      <c r="AO109" s="437"/>
      <c r="AP109" s="437"/>
      <c r="AQ109" s="437"/>
      <c r="AR109" s="437"/>
      <c r="AS109" s="437"/>
      <c r="AT109" s="437"/>
      <c r="AU109" s="437"/>
      <c r="AV109" s="437"/>
      <c r="AW109" s="437"/>
      <c r="AX109" s="437"/>
      <c r="AY109" s="437"/>
      <c r="AZ109" s="437"/>
      <c r="BA109" s="437"/>
      <c r="BB109" s="437"/>
      <c r="BC109" s="437"/>
      <c r="BD109" s="437"/>
      <c r="BE109" s="437"/>
      <c r="BF109" s="437"/>
      <c r="BG109" s="437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  <c r="BT109" s="437"/>
      <c r="BU109" s="437"/>
      <c r="BV109" s="437"/>
      <c r="BW109" s="437"/>
      <c r="BX109" s="437"/>
      <c r="BY109" s="437"/>
      <c r="BZ109" s="437"/>
      <c r="CA109" s="437"/>
      <c r="CB109" s="437"/>
      <c r="CC109" s="437"/>
      <c r="CD109" s="437"/>
      <c r="CE109" s="437"/>
      <c r="CF109" s="437"/>
      <c r="CG109" s="437"/>
      <c r="CH109" s="437"/>
      <c r="CI109" s="437"/>
      <c r="CJ109" s="437"/>
      <c r="CK109" s="437"/>
      <c r="CL109" s="437"/>
      <c r="CM109" s="437"/>
      <c r="CN109" s="437"/>
      <c r="CO109" s="437"/>
      <c r="CP109" s="437"/>
      <c r="CQ109" s="437"/>
      <c r="CR109" s="437"/>
      <c r="CS109" s="437"/>
      <c r="CT109" s="437"/>
      <c r="CU109" s="437"/>
      <c r="CV109" s="437"/>
      <c r="CW109" s="437"/>
      <c r="CX109" s="437"/>
      <c r="CY109" s="437"/>
      <c r="CZ109" s="437"/>
      <c r="DA109" s="437"/>
      <c r="DB109" s="437"/>
      <c r="DC109" s="437"/>
      <c r="DD109" s="437"/>
      <c r="DE109" s="437"/>
      <c r="DF109" s="437"/>
      <c r="DG109" s="437"/>
      <c r="DH109" s="437"/>
      <c r="DI109" s="437"/>
      <c r="DJ109" s="437"/>
      <c r="DK109" s="437"/>
      <c r="DL109" s="437"/>
      <c r="DM109" s="437"/>
      <c r="DN109" s="437"/>
      <c r="DO109" s="437"/>
      <c r="DP109" s="437"/>
      <c r="DQ109" s="437"/>
      <c r="DR109" s="437"/>
      <c r="DS109" s="437"/>
      <c r="DT109" s="437"/>
      <c r="DU109" s="437"/>
      <c r="DV109" s="437"/>
      <c r="DW109" s="437"/>
      <c r="DX109" s="437"/>
      <c r="DY109" s="437"/>
      <c r="DZ109" s="437"/>
      <c r="EA109" s="437"/>
      <c r="EB109" s="437"/>
      <c r="EC109" s="437"/>
      <c r="ED109" s="437"/>
      <c r="EE109" s="437"/>
      <c r="EF109" s="437"/>
      <c r="EG109" s="437"/>
      <c r="EH109" s="437"/>
      <c r="EI109" s="437"/>
      <c r="EJ109" s="437"/>
      <c r="EK109" s="437"/>
      <c r="EL109" s="437"/>
      <c r="EM109" s="437"/>
      <c r="EN109" s="437"/>
      <c r="EO109" s="437"/>
      <c r="EP109" s="437"/>
      <c r="EQ109" s="437"/>
      <c r="ER109" s="437"/>
      <c r="ES109" s="437"/>
      <c r="ET109" s="437"/>
      <c r="EU109" s="437"/>
      <c r="EV109" s="437"/>
      <c r="EW109" s="437"/>
      <c r="EX109" s="437"/>
      <c r="EY109" s="437"/>
      <c r="EZ109" s="437"/>
      <c r="FA109" s="437"/>
      <c r="FB109" s="437"/>
      <c r="FC109" s="437"/>
      <c r="FD109" s="437"/>
      <c r="FE109" s="437"/>
      <c r="FF109" s="437"/>
      <c r="FG109" s="437"/>
      <c r="FH109" s="437"/>
      <c r="FI109" s="437"/>
      <c r="FJ109" s="437"/>
      <c r="FK109" s="437"/>
      <c r="FL109" s="437"/>
      <c r="FM109" s="437"/>
      <c r="FN109" s="437"/>
      <c r="FO109" s="437"/>
      <c r="FP109" s="437"/>
      <c r="FQ109" s="437"/>
      <c r="FR109" s="437"/>
      <c r="FS109" s="437"/>
      <c r="FT109" s="437"/>
      <c r="FU109" s="437"/>
      <c r="FV109" s="437"/>
      <c r="FW109" s="437"/>
      <c r="FX109" s="437"/>
      <c r="FY109" s="437"/>
      <c r="FZ109" s="437"/>
      <c r="GA109" s="437"/>
      <c r="GB109" s="437"/>
      <c r="GC109" s="437"/>
      <c r="GD109" s="437"/>
      <c r="GE109" s="437"/>
      <c r="GF109" s="437"/>
      <c r="GG109" s="437"/>
      <c r="GH109" s="437"/>
      <c r="GI109" s="437"/>
      <c r="GJ109" s="437"/>
      <c r="GK109" s="437"/>
      <c r="GL109" s="437"/>
      <c r="GM109" s="437"/>
      <c r="GN109" s="437"/>
      <c r="GO109" s="437"/>
      <c r="GP109" s="437"/>
      <c r="GQ109" s="437"/>
      <c r="GR109" s="437"/>
      <c r="GS109" s="437"/>
      <c r="GT109" s="437"/>
      <c r="GU109" s="437"/>
      <c r="GV109" s="437"/>
      <c r="GW109" s="437"/>
      <c r="GX109" s="437"/>
      <c r="GY109" s="437"/>
      <c r="GZ109" s="437"/>
      <c r="HA109" s="437"/>
      <c r="HB109" s="437"/>
      <c r="HC109" s="437"/>
      <c r="HD109" s="437"/>
      <c r="HE109" s="437"/>
      <c r="HF109" s="437"/>
      <c r="HG109" s="437"/>
      <c r="HH109" s="437"/>
      <c r="HI109" s="437"/>
      <c r="HJ109" s="437"/>
      <c r="HK109" s="437"/>
      <c r="HL109" s="437"/>
      <c r="HM109" s="437"/>
      <c r="HN109" s="437"/>
      <c r="HO109" s="437"/>
      <c r="HP109" s="437"/>
      <c r="HQ109" s="437"/>
      <c r="HR109" s="437"/>
      <c r="HS109" s="437"/>
      <c r="HT109" s="437"/>
      <c r="HU109" s="437"/>
      <c r="HV109" s="437"/>
      <c r="HW109" s="437"/>
      <c r="HX109" s="437"/>
      <c r="HY109" s="437"/>
      <c r="HZ109" s="437"/>
      <c r="IA109" s="437"/>
      <c r="IB109" s="437"/>
      <c r="IC109" s="437"/>
      <c r="ID109" s="437"/>
      <c r="IE109" s="437"/>
      <c r="IF109" s="437"/>
      <c r="IG109" s="437"/>
      <c r="IH109" s="437"/>
      <c r="II109" s="437"/>
      <c r="IJ109" s="437"/>
      <c r="IK109" s="437"/>
      <c r="IL109" s="437"/>
      <c r="IM109" s="437"/>
      <c r="IN109" s="437"/>
      <c r="IO109" s="437"/>
      <c r="IP109" s="437"/>
      <c r="IQ109" s="437"/>
      <c r="IR109" s="437"/>
      <c r="IS109" s="437"/>
      <c r="IT109" s="437"/>
      <c r="IU109" s="437"/>
      <c r="IV109" s="437"/>
      <c r="IW109" s="437"/>
    </row>
    <row r="110" customFormat="false" ht="12.75" hidden="false" customHeight="false" outlineLevel="0" collapsed="false">
      <c r="A110" s="469"/>
      <c r="B110" s="444"/>
      <c r="C110" s="481" t="s">
        <v>954</v>
      </c>
      <c r="D110" s="459"/>
      <c r="E110" s="470"/>
      <c r="F110" s="470"/>
      <c r="G110" s="470"/>
      <c r="H110" s="470"/>
      <c r="I110" s="470"/>
      <c r="J110" s="470"/>
      <c r="K110" s="474"/>
      <c r="L110" s="461"/>
      <c r="M110" s="461"/>
      <c r="N110" s="461"/>
      <c r="O110" s="461"/>
      <c r="P110" s="461"/>
      <c r="Q110" s="461"/>
      <c r="R110" s="461"/>
      <c r="S110" s="461"/>
      <c r="T110" s="459"/>
      <c r="U110" s="459"/>
      <c r="V110" s="459"/>
      <c r="W110" s="459"/>
      <c r="X110" s="459"/>
      <c r="Y110" s="459"/>
      <c r="Z110" s="459"/>
      <c r="AA110" s="459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  <c r="AT110" s="459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459"/>
      <c r="BG110" s="459"/>
      <c r="BH110" s="459"/>
      <c r="BI110" s="459"/>
      <c r="BJ110" s="459"/>
      <c r="BK110" s="459"/>
      <c r="BL110" s="459"/>
      <c r="BM110" s="459"/>
      <c r="BN110" s="459"/>
      <c r="BO110" s="459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59"/>
      <c r="CJ110" s="459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459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59"/>
      <c r="DZ110" s="459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59"/>
      <c r="EU110" s="459"/>
      <c r="EV110" s="459"/>
      <c r="EW110" s="459"/>
      <c r="EX110" s="459"/>
      <c r="EY110" s="459"/>
      <c r="EZ110" s="459"/>
      <c r="FA110" s="459"/>
      <c r="FB110" s="459"/>
      <c r="FC110" s="459"/>
      <c r="FD110" s="459"/>
      <c r="FE110" s="459"/>
      <c r="FF110" s="459"/>
      <c r="FG110" s="459"/>
      <c r="FH110" s="459"/>
      <c r="FI110" s="459"/>
      <c r="FJ110" s="459"/>
      <c r="FK110" s="459"/>
      <c r="FL110" s="459"/>
      <c r="FM110" s="459"/>
      <c r="FN110" s="459"/>
      <c r="FO110" s="459"/>
      <c r="FP110" s="459"/>
      <c r="FQ110" s="459"/>
      <c r="FR110" s="459"/>
      <c r="FS110" s="459"/>
      <c r="FT110" s="459"/>
      <c r="FU110" s="459"/>
      <c r="FV110" s="459"/>
      <c r="FW110" s="459"/>
      <c r="FX110" s="459"/>
      <c r="FY110" s="459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459"/>
      <c r="GM110" s="459"/>
      <c r="GN110" s="459"/>
      <c r="GO110" s="459"/>
      <c r="GP110" s="459"/>
      <c r="GQ110" s="459"/>
      <c r="GR110" s="459"/>
      <c r="GS110" s="459"/>
      <c r="GT110" s="459"/>
      <c r="GU110" s="459"/>
      <c r="GV110" s="459"/>
      <c r="GW110" s="459"/>
      <c r="GX110" s="459"/>
      <c r="GY110" s="459"/>
      <c r="GZ110" s="459"/>
      <c r="HA110" s="459"/>
      <c r="HB110" s="459"/>
      <c r="HC110" s="459"/>
      <c r="HD110" s="459"/>
      <c r="HE110" s="459"/>
      <c r="HF110" s="459"/>
      <c r="HG110" s="459"/>
      <c r="HH110" s="459"/>
      <c r="HI110" s="459"/>
      <c r="HJ110" s="459"/>
      <c r="HK110" s="459"/>
      <c r="HL110" s="459"/>
      <c r="HM110" s="459"/>
      <c r="HN110" s="459"/>
      <c r="HO110" s="459"/>
      <c r="HP110" s="459"/>
      <c r="HQ110" s="459"/>
      <c r="HR110" s="459"/>
      <c r="HS110" s="459"/>
      <c r="HT110" s="459"/>
      <c r="HU110" s="459"/>
      <c r="HV110" s="459"/>
      <c r="HW110" s="459"/>
      <c r="HX110" s="459"/>
      <c r="HY110" s="459"/>
      <c r="HZ110" s="459"/>
      <c r="IA110" s="459"/>
      <c r="IB110" s="459"/>
      <c r="IC110" s="459"/>
      <c r="ID110" s="459"/>
      <c r="IE110" s="459"/>
      <c r="IF110" s="459"/>
      <c r="IG110" s="459"/>
      <c r="IH110" s="459"/>
      <c r="II110" s="459"/>
      <c r="IJ110" s="459"/>
      <c r="IK110" s="459"/>
      <c r="IL110" s="459"/>
      <c r="IM110" s="459"/>
      <c r="IN110" s="459"/>
      <c r="IO110" s="459"/>
      <c r="IP110" s="459"/>
      <c r="IQ110" s="459"/>
      <c r="IR110" s="459"/>
      <c r="IS110" s="459"/>
      <c r="IT110" s="459"/>
      <c r="IU110" s="459"/>
      <c r="IV110" s="459"/>
      <c r="IW110" s="459"/>
    </row>
    <row r="111" customFormat="false" ht="12.75" hidden="false" customHeight="false" outlineLevel="0" collapsed="false">
      <c r="A111" s="449" t="n">
        <f aca="false">A90+1</f>
        <v>90</v>
      </c>
      <c r="C111" s="437"/>
      <c r="D111" s="437"/>
      <c r="E111" s="457"/>
      <c r="F111" s="457"/>
      <c r="G111" s="457"/>
      <c r="H111" s="457"/>
      <c r="I111" s="457"/>
      <c r="J111" s="457"/>
      <c r="K111" s="45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7"/>
      <c r="AI111" s="437"/>
      <c r="AJ111" s="437"/>
      <c r="AK111" s="437"/>
      <c r="AL111" s="437"/>
      <c r="AM111" s="437"/>
      <c r="AN111" s="437"/>
      <c r="AO111" s="437"/>
      <c r="AP111" s="437"/>
      <c r="AQ111" s="437"/>
      <c r="AR111" s="437"/>
      <c r="AS111" s="437"/>
      <c r="AT111" s="437"/>
      <c r="AU111" s="437"/>
      <c r="AV111" s="437"/>
      <c r="AW111" s="437"/>
      <c r="AX111" s="437"/>
      <c r="AY111" s="437"/>
      <c r="AZ111" s="437"/>
      <c r="BA111" s="437"/>
      <c r="BB111" s="437"/>
      <c r="BC111" s="437"/>
      <c r="BD111" s="437"/>
      <c r="BE111" s="437"/>
      <c r="BF111" s="437"/>
      <c r="BG111" s="437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  <c r="BT111" s="437"/>
      <c r="BU111" s="437"/>
      <c r="BV111" s="437"/>
      <c r="BW111" s="437"/>
      <c r="BX111" s="437"/>
      <c r="BY111" s="437"/>
      <c r="BZ111" s="437"/>
      <c r="CA111" s="437"/>
      <c r="CB111" s="437"/>
      <c r="CC111" s="437"/>
      <c r="CD111" s="437"/>
      <c r="CE111" s="437"/>
      <c r="CF111" s="437"/>
      <c r="CG111" s="437"/>
      <c r="CH111" s="437"/>
      <c r="CI111" s="437"/>
      <c r="CJ111" s="437"/>
      <c r="CK111" s="437"/>
      <c r="CL111" s="437"/>
      <c r="CM111" s="437"/>
      <c r="CN111" s="437"/>
      <c r="CO111" s="437"/>
      <c r="CP111" s="437"/>
      <c r="CQ111" s="437"/>
      <c r="CR111" s="437"/>
      <c r="CS111" s="437"/>
      <c r="CT111" s="437"/>
      <c r="CU111" s="437"/>
      <c r="CV111" s="437"/>
      <c r="CW111" s="437"/>
      <c r="CX111" s="437"/>
      <c r="CY111" s="437"/>
      <c r="CZ111" s="437"/>
      <c r="DA111" s="437"/>
      <c r="DB111" s="437"/>
      <c r="DC111" s="437"/>
      <c r="DD111" s="437"/>
      <c r="DE111" s="437"/>
      <c r="DF111" s="437"/>
      <c r="DG111" s="437"/>
      <c r="DH111" s="437"/>
      <c r="DI111" s="437"/>
      <c r="DJ111" s="437"/>
      <c r="DK111" s="437"/>
      <c r="DL111" s="437"/>
      <c r="DM111" s="437"/>
      <c r="DN111" s="437"/>
      <c r="DO111" s="437"/>
      <c r="DP111" s="437"/>
      <c r="DQ111" s="437"/>
      <c r="DR111" s="437"/>
      <c r="DS111" s="437"/>
      <c r="DT111" s="437"/>
      <c r="DU111" s="437"/>
      <c r="DV111" s="437"/>
      <c r="DW111" s="437"/>
      <c r="DX111" s="437"/>
      <c r="DY111" s="437"/>
      <c r="DZ111" s="437"/>
      <c r="EA111" s="437"/>
      <c r="EB111" s="437"/>
      <c r="EC111" s="437"/>
      <c r="ED111" s="437"/>
      <c r="EE111" s="437"/>
      <c r="EF111" s="437"/>
      <c r="EG111" s="437"/>
      <c r="EH111" s="437"/>
      <c r="EI111" s="437"/>
      <c r="EJ111" s="437"/>
      <c r="EK111" s="437"/>
      <c r="EL111" s="437"/>
      <c r="EM111" s="437"/>
      <c r="EN111" s="437"/>
      <c r="EO111" s="437"/>
      <c r="EP111" s="437"/>
      <c r="EQ111" s="437"/>
      <c r="ER111" s="437"/>
      <c r="ES111" s="437"/>
      <c r="ET111" s="437"/>
      <c r="EU111" s="437"/>
      <c r="EV111" s="437"/>
      <c r="EW111" s="437"/>
      <c r="EX111" s="437"/>
      <c r="EY111" s="437"/>
      <c r="EZ111" s="437"/>
      <c r="FA111" s="437"/>
      <c r="FB111" s="437"/>
      <c r="FC111" s="437"/>
      <c r="FD111" s="437"/>
      <c r="FE111" s="437"/>
      <c r="FF111" s="437"/>
      <c r="FG111" s="437"/>
      <c r="FH111" s="437"/>
      <c r="FI111" s="437"/>
      <c r="FJ111" s="437"/>
      <c r="FK111" s="437"/>
      <c r="FL111" s="437"/>
      <c r="FM111" s="437"/>
      <c r="FN111" s="437"/>
      <c r="FO111" s="437"/>
      <c r="FP111" s="437"/>
      <c r="FQ111" s="437"/>
      <c r="FR111" s="437"/>
      <c r="FS111" s="437"/>
      <c r="FT111" s="437"/>
      <c r="FU111" s="437"/>
      <c r="FV111" s="437"/>
      <c r="FW111" s="437"/>
      <c r="FX111" s="437"/>
      <c r="FY111" s="437"/>
      <c r="FZ111" s="437"/>
      <c r="GA111" s="437"/>
      <c r="GB111" s="437"/>
      <c r="GC111" s="437"/>
      <c r="GD111" s="437"/>
      <c r="GE111" s="437"/>
      <c r="GF111" s="437"/>
      <c r="GG111" s="437"/>
      <c r="GH111" s="437"/>
      <c r="GI111" s="437"/>
      <c r="GJ111" s="437"/>
      <c r="GK111" s="437"/>
      <c r="GL111" s="437"/>
      <c r="GM111" s="437"/>
      <c r="GN111" s="437"/>
      <c r="GO111" s="437"/>
      <c r="GP111" s="437"/>
      <c r="GQ111" s="437"/>
      <c r="GR111" s="437"/>
      <c r="GS111" s="437"/>
      <c r="GT111" s="437"/>
      <c r="GU111" s="437"/>
      <c r="GV111" s="437"/>
      <c r="GW111" s="437"/>
      <c r="GX111" s="437"/>
      <c r="GY111" s="437"/>
      <c r="GZ111" s="437"/>
      <c r="HA111" s="437"/>
      <c r="HB111" s="437"/>
      <c r="HC111" s="437"/>
      <c r="HD111" s="437"/>
      <c r="HE111" s="437"/>
      <c r="HF111" s="437"/>
      <c r="HG111" s="437"/>
      <c r="HH111" s="437"/>
      <c r="HI111" s="437"/>
      <c r="HJ111" s="437"/>
      <c r="HK111" s="437"/>
      <c r="HL111" s="437"/>
      <c r="HM111" s="437"/>
      <c r="HN111" s="437"/>
      <c r="HO111" s="437"/>
      <c r="HP111" s="437"/>
      <c r="HQ111" s="437"/>
      <c r="HR111" s="437"/>
      <c r="HS111" s="437"/>
      <c r="HT111" s="437"/>
      <c r="HU111" s="437"/>
      <c r="HV111" s="437"/>
      <c r="HW111" s="437"/>
      <c r="HX111" s="437"/>
      <c r="HY111" s="437"/>
      <c r="HZ111" s="437"/>
      <c r="IA111" s="437"/>
      <c r="IB111" s="437"/>
      <c r="IC111" s="437"/>
      <c r="ID111" s="437"/>
      <c r="IE111" s="437"/>
      <c r="IF111" s="437"/>
      <c r="IG111" s="437"/>
      <c r="IH111" s="437"/>
      <c r="II111" s="437"/>
      <c r="IJ111" s="437"/>
      <c r="IK111" s="437"/>
      <c r="IL111" s="437"/>
      <c r="IM111" s="437"/>
      <c r="IN111" s="437"/>
      <c r="IO111" s="437"/>
      <c r="IP111" s="437"/>
      <c r="IQ111" s="437"/>
      <c r="IR111" s="437"/>
      <c r="IS111" s="437"/>
      <c r="IT111" s="437"/>
      <c r="IU111" s="437"/>
      <c r="IV111" s="437"/>
      <c r="IW111" s="437"/>
    </row>
    <row r="112" customFormat="false" ht="12.75" hidden="false" customHeight="false" outlineLevel="0" collapsed="false">
      <c r="A112" s="449" t="n">
        <f aca="false">A111+1</f>
        <v>91</v>
      </c>
      <c r="C112" s="437"/>
      <c r="D112" s="437"/>
      <c r="E112" s="457"/>
      <c r="F112" s="457"/>
      <c r="G112" s="457"/>
      <c r="H112" s="457"/>
      <c r="I112" s="457"/>
      <c r="J112" s="457"/>
      <c r="K112" s="457"/>
      <c r="L112" s="437"/>
      <c r="M112" s="437"/>
      <c r="N112" s="437"/>
      <c r="O112" s="437"/>
      <c r="P112" s="437"/>
      <c r="Q112" s="437"/>
      <c r="R112" s="437"/>
      <c r="S112" s="437"/>
      <c r="T112" s="437"/>
      <c r="U112" s="437"/>
      <c r="V112" s="437"/>
      <c r="W112" s="437"/>
      <c r="X112" s="437"/>
      <c r="Y112" s="437"/>
      <c r="Z112" s="437"/>
      <c r="AA112" s="437"/>
      <c r="AB112" s="437"/>
      <c r="AC112" s="437"/>
      <c r="AD112" s="437"/>
      <c r="AE112" s="437"/>
      <c r="AF112" s="437"/>
      <c r="AG112" s="437"/>
      <c r="AH112" s="437"/>
      <c r="AI112" s="437"/>
      <c r="AJ112" s="437"/>
      <c r="AK112" s="437"/>
      <c r="AL112" s="437"/>
      <c r="AM112" s="437"/>
      <c r="AN112" s="437"/>
      <c r="AO112" s="437"/>
      <c r="AP112" s="437"/>
      <c r="AQ112" s="437"/>
      <c r="AR112" s="437"/>
      <c r="AS112" s="437"/>
      <c r="AT112" s="437"/>
      <c r="AU112" s="437"/>
      <c r="AV112" s="437"/>
      <c r="AW112" s="437"/>
      <c r="AX112" s="437"/>
      <c r="AY112" s="437"/>
      <c r="AZ112" s="437"/>
      <c r="BA112" s="437"/>
      <c r="BB112" s="437"/>
      <c r="BC112" s="437"/>
      <c r="BD112" s="437"/>
      <c r="BE112" s="437"/>
      <c r="BF112" s="437"/>
      <c r="BG112" s="437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  <c r="BT112" s="437"/>
      <c r="BU112" s="437"/>
      <c r="BV112" s="437"/>
      <c r="BW112" s="437"/>
      <c r="BX112" s="437"/>
      <c r="BY112" s="437"/>
      <c r="BZ112" s="437"/>
      <c r="CA112" s="437"/>
      <c r="CB112" s="437"/>
      <c r="CC112" s="437"/>
      <c r="CD112" s="437"/>
      <c r="CE112" s="437"/>
      <c r="CF112" s="437"/>
      <c r="CG112" s="437"/>
      <c r="CH112" s="437"/>
      <c r="CI112" s="437"/>
      <c r="CJ112" s="437"/>
      <c r="CK112" s="437"/>
      <c r="CL112" s="437"/>
      <c r="CM112" s="437"/>
      <c r="CN112" s="437"/>
      <c r="CO112" s="437"/>
      <c r="CP112" s="437"/>
      <c r="CQ112" s="437"/>
      <c r="CR112" s="437"/>
      <c r="CS112" s="437"/>
      <c r="CT112" s="437"/>
      <c r="CU112" s="437"/>
      <c r="CV112" s="437"/>
      <c r="CW112" s="437"/>
      <c r="CX112" s="437"/>
      <c r="CY112" s="437"/>
      <c r="CZ112" s="437"/>
      <c r="DA112" s="437"/>
      <c r="DB112" s="437"/>
      <c r="DC112" s="437"/>
      <c r="DD112" s="437"/>
      <c r="DE112" s="437"/>
      <c r="DF112" s="437"/>
      <c r="DG112" s="437"/>
      <c r="DH112" s="437"/>
      <c r="DI112" s="437"/>
      <c r="DJ112" s="437"/>
      <c r="DK112" s="437"/>
      <c r="DL112" s="437"/>
      <c r="DM112" s="437"/>
      <c r="DN112" s="437"/>
      <c r="DO112" s="437"/>
      <c r="DP112" s="437"/>
      <c r="DQ112" s="437"/>
      <c r="DR112" s="437"/>
      <c r="DS112" s="437"/>
      <c r="DT112" s="437"/>
      <c r="DU112" s="437"/>
      <c r="DV112" s="437"/>
      <c r="DW112" s="437"/>
      <c r="DX112" s="437"/>
      <c r="DY112" s="437"/>
      <c r="DZ112" s="437"/>
      <c r="EA112" s="437"/>
      <c r="EB112" s="437"/>
      <c r="EC112" s="437"/>
      <c r="ED112" s="437"/>
      <c r="EE112" s="437"/>
      <c r="EF112" s="437"/>
      <c r="EG112" s="437"/>
      <c r="EH112" s="437"/>
      <c r="EI112" s="437"/>
      <c r="EJ112" s="437"/>
      <c r="EK112" s="437"/>
      <c r="EL112" s="437"/>
      <c r="EM112" s="437"/>
      <c r="EN112" s="437"/>
      <c r="EO112" s="437"/>
      <c r="EP112" s="437"/>
      <c r="EQ112" s="437"/>
      <c r="ER112" s="437"/>
      <c r="ES112" s="437"/>
      <c r="ET112" s="437"/>
      <c r="EU112" s="437"/>
      <c r="EV112" s="437"/>
      <c r="EW112" s="437"/>
      <c r="EX112" s="437"/>
      <c r="EY112" s="437"/>
      <c r="EZ112" s="437"/>
      <c r="FA112" s="437"/>
      <c r="FB112" s="437"/>
      <c r="FC112" s="437"/>
      <c r="FD112" s="437"/>
      <c r="FE112" s="437"/>
      <c r="FF112" s="437"/>
      <c r="FG112" s="437"/>
      <c r="FH112" s="437"/>
      <c r="FI112" s="437"/>
      <c r="FJ112" s="437"/>
      <c r="FK112" s="437"/>
      <c r="FL112" s="437"/>
      <c r="FM112" s="437"/>
      <c r="FN112" s="437"/>
      <c r="FO112" s="437"/>
      <c r="FP112" s="437"/>
      <c r="FQ112" s="437"/>
      <c r="FR112" s="437"/>
      <c r="FS112" s="437"/>
      <c r="FT112" s="437"/>
      <c r="FU112" s="437"/>
      <c r="FV112" s="437"/>
      <c r="FW112" s="437"/>
      <c r="FX112" s="437"/>
      <c r="FY112" s="437"/>
      <c r="FZ112" s="437"/>
      <c r="GA112" s="437"/>
      <c r="GB112" s="437"/>
      <c r="GC112" s="437"/>
      <c r="GD112" s="437"/>
      <c r="GE112" s="437"/>
      <c r="GF112" s="437"/>
      <c r="GG112" s="437"/>
      <c r="GH112" s="437"/>
      <c r="GI112" s="437"/>
      <c r="GJ112" s="437"/>
      <c r="GK112" s="437"/>
      <c r="GL112" s="437"/>
      <c r="GM112" s="437"/>
      <c r="GN112" s="437"/>
      <c r="GO112" s="437"/>
      <c r="GP112" s="437"/>
      <c r="GQ112" s="437"/>
      <c r="GR112" s="437"/>
      <c r="GS112" s="437"/>
      <c r="GT112" s="437"/>
      <c r="GU112" s="437"/>
      <c r="GV112" s="437"/>
      <c r="GW112" s="437"/>
      <c r="GX112" s="437"/>
      <c r="GY112" s="437"/>
      <c r="GZ112" s="437"/>
      <c r="HA112" s="437"/>
      <c r="HB112" s="437"/>
      <c r="HC112" s="437"/>
      <c r="HD112" s="437"/>
      <c r="HE112" s="437"/>
      <c r="HF112" s="437"/>
      <c r="HG112" s="437"/>
      <c r="HH112" s="437"/>
      <c r="HI112" s="437"/>
      <c r="HJ112" s="437"/>
      <c r="HK112" s="437"/>
      <c r="HL112" s="437"/>
      <c r="HM112" s="437"/>
      <c r="HN112" s="437"/>
      <c r="HO112" s="437"/>
      <c r="HP112" s="437"/>
      <c r="HQ112" s="437"/>
      <c r="HR112" s="437"/>
      <c r="HS112" s="437"/>
      <c r="HT112" s="437"/>
      <c r="HU112" s="437"/>
      <c r="HV112" s="437"/>
      <c r="HW112" s="437"/>
      <c r="HX112" s="437"/>
      <c r="HY112" s="437"/>
      <c r="HZ112" s="437"/>
      <c r="IA112" s="437"/>
      <c r="IB112" s="437"/>
      <c r="IC112" s="437"/>
      <c r="ID112" s="437"/>
      <c r="IE112" s="437"/>
      <c r="IF112" s="437"/>
      <c r="IG112" s="437"/>
      <c r="IH112" s="437"/>
      <c r="II112" s="437"/>
      <c r="IJ112" s="437"/>
      <c r="IK112" s="437"/>
      <c r="IL112" s="437"/>
      <c r="IM112" s="437"/>
      <c r="IN112" s="437"/>
      <c r="IO112" s="437"/>
      <c r="IP112" s="437"/>
      <c r="IQ112" s="437"/>
      <c r="IR112" s="437"/>
      <c r="IS112" s="437"/>
      <c r="IT112" s="437"/>
      <c r="IU112" s="437"/>
      <c r="IV112" s="437"/>
      <c r="IW112" s="437"/>
    </row>
    <row r="113" customFormat="false" ht="15.75" hidden="false" customHeight="false" outlineLevel="0" collapsed="false">
      <c r="A113" s="449" t="n">
        <f aca="false">A112+1</f>
        <v>92</v>
      </c>
      <c r="B113" s="482" t="s">
        <v>965</v>
      </c>
      <c r="C113" s="483"/>
      <c r="D113" s="483"/>
      <c r="E113" s="484"/>
      <c r="F113" s="484"/>
      <c r="G113" s="484"/>
      <c r="H113" s="484"/>
      <c r="I113" s="484"/>
      <c r="J113" s="484"/>
      <c r="K113" s="485"/>
      <c r="L113" s="437"/>
      <c r="M113" s="437"/>
      <c r="N113" s="437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  <c r="Z113" s="437"/>
      <c r="AA113" s="437"/>
      <c r="AB113" s="437"/>
      <c r="AC113" s="437"/>
      <c r="AD113" s="437"/>
      <c r="AE113" s="437"/>
      <c r="AF113" s="437"/>
      <c r="AG113" s="437"/>
      <c r="AH113" s="437"/>
      <c r="AI113" s="437"/>
      <c r="AJ113" s="437"/>
      <c r="AK113" s="437"/>
      <c r="AL113" s="437"/>
      <c r="AM113" s="437"/>
      <c r="AN113" s="437"/>
      <c r="AO113" s="437"/>
      <c r="AP113" s="437"/>
      <c r="AQ113" s="437"/>
      <c r="AR113" s="437"/>
      <c r="AS113" s="437"/>
      <c r="AT113" s="437"/>
      <c r="AU113" s="437"/>
      <c r="AV113" s="437"/>
      <c r="AW113" s="437"/>
      <c r="AX113" s="437"/>
      <c r="AY113" s="437"/>
      <c r="AZ113" s="437"/>
      <c r="BA113" s="437"/>
      <c r="BB113" s="437"/>
      <c r="BC113" s="437"/>
      <c r="BD113" s="437"/>
      <c r="BE113" s="437"/>
      <c r="BF113" s="437"/>
      <c r="BG113" s="437"/>
      <c r="BH113" s="437"/>
      <c r="BI113" s="437"/>
      <c r="BJ113" s="437"/>
      <c r="BK113" s="437"/>
      <c r="BL113" s="437"/>
      <c r="BM113" s="437"/>
      <c r="BN113" s="437"/>
      <c r="BO113" s="437"/>
      <c r="BP113" s="437"/>
      <c r="BQ113" s="437"/>
      <c r="BR113" s="437"/>
      <c r="BS113" s="437"/>
      <c r="BT113" s="437"/>
      <c r="BU113" s="437"/>
      <c r="BV113" s="437"/>
      <c r="BW113" s="437"/>
      <c r="BX113" s="437"/>
      <c r="BY113" s="437"/>
      <c r="BZ113" s="437"/>
      <c r="CA113" s="437"/>
      <c r="CB113" s="437"/>
      <c r="CC113" s="437"/>
      <c r="CD113" s="437"/>
      <c r="CE113" s="437"/>
      <c r="CF113" s="437"/>
      <c r="CG113" s="437"/>
      <c r="CH113" s="437"/>
      <c r="CI113" s="437"/>
      <c r="CJ113" s="437"/>
      <c r="CK113" s="437"/>
      <c r="CL113" s="437"/>
      <c r="CM113" s="437"/>
      <c r="CN113" s="437"/>
      <c r="CO113" s="437"/>
      <c r="CP113" s="437"/>
      <c r="CQ113" s="437"/>
      <c r="CR113" s="437"/>
      <c r="CS113" s="437"/>
      <c r="CT113" s="437"/>
      <c r="CU113" s="437"/>
      <c r="CV113" s="437"/>
      <c r="CW113" s="437"/>
      <c r="CX113" s="437"/>
      <c r="CY113" s="437"/>
      <c r="CZ113" s="437"/>
      <c r="DA113" s="437"/>
      <c r="DB113" s="437"/>
      <c r="DC113" s="437"/>
      <c r="DD113" s="437"/>
      <c r="DE113" s="437"/>
      <c r="DF113" s="437"/>
      <c r="DG113" s="437"/>
      <c r="DH113" s="437"/>
      <c r="DI113" s="437"/>
      <c r="DJ113" s="437"/>
      <c r="DK113" s="437"/>
      <c r="DL113" s="437"/>
      <c r="DM113" s="437"/>
      <c r="DN113" s="437"/>
      <c r="DO113" s="437"/>
      <c r="DP113" s="437"/>
      <c r="DQ113" s="437"/>
      <c r="DR113" s="437"/>
      <c r="DS113" s="437"/>
      <c r="DT113" s="437"/>
      <c r="DU113" s="437"/>
      <c r="DV113" s="437"/>
      <c r="DW113" s="437"/>
      <c r="DX113" s="437"/>
      <c r="DY113" s="437"/>
      <c r="DZ113" s="437"/>
      <c r="EA113" s="437"/>
      <c r="EB113" s="437"/>
      <c r="EC113" s="437"/>
      <c r="ED113" s="437"/>
      <c r="EE113" s="437"/>
      <c r="EF113" s="437"/>
      <c r="EG113" s="437"/>
      <c r="EH113" s="437"/>
      <c r="EI113" s="437"/>
      <c r="EJ113" s="437"/>
      <c r="EK113" s="437"/>
      <c r="EL113" s="437"/>
      <c r="EM113" s="437"/>
      <c r="EN113" s="437"/>
      <c r="EO113" s="437"/>
      <c r="EP113" s="437"/>
      <c r="EQ113" s="437"/>
      <c r="ER113" s="437"/>
      <c r="ES113" s="437"/>
      <c r="ET113" s="437"/>
      <c r="EU113" s="437"/>
      <c r="EV113" s="437"/>
      <c r="EW113" s="437"/>
      <c r="EX113" s="437"/>
      <c r="EY113" s="437"/>
      <c r="EZ113" s="437"/>
      <c r="FA113" s="437"/>
      <c r="FB113" s="437"/>
      <c r="FC113" s="437"/>
      <c r="FD113" s="437"/>
      <c r="FE113" s="437"/>
      <c r="FF113" s="437"/>
      <c r="FG113" s="437"/>
      <c r="FH113" s="437"/>
      <c r="FI113" s="437"/>
      <c r="FJ113" s="437"/>
      <c r="FK113" s="437"/>
      <c r="FL113" s="437"/>
      <c r="FM113" s="437"/>
      <c r="FN113" s="437"/>
      <c r="FO113" s="437"/>
      <c r="FP113" s="437"/>
      <c r="FQ113" s="437"/>
      <c r="FR113" s="437"/>
      <c r="FS113" s="437"/>
      <c r="FT113" s="437"/>
      <c r="FU113" s="437"/>
      <c r="FV113" s="437"/>
      <c r="FW113" s="437"/>
      <c r="FX113" s="437"/>
      <c r="FY113" s="437"/>
      <c r="FZ113" s="437"/>
      <c r="GA113" s="437"/>
      <c r="GB113" s="437"/>
      <c r="GC113" s="437"/>
      <c r="GD113" s="437"/>
      <c r="GE113" s="437"/>
      <c r="GF113" s="437"/>
      <c r="GG113" s="437"/>
      <c r="GH113" s="437"/>
      <c r="GI113" s="437"/>
      <c r="GJ113" s="437"/>
      <c r="GK113" s="437"/>
      <c r="GL113" s="437"/>
      <c r="GM113" s="437"/>
      <c r="GN113" s="437"/>
      <c r="GO113" s="437"/>
      <c r="GP113" s="437"/>
      <c r="GQ113" s="437"/>
      <c r="GR113" s="437"/>
      <c r="GS113" s="437"/>
      <c r="GT113" s="437"/>
      <c r="GU113" s="437"/>
      <c r="GV113" s="437"/>
      <c r="GW113" s="437"/>
      <c r="GX113" s="437"/>
      <c r="GY113" s="437"/>
      <c r="GZ113" s="437"/>
      <c r="HA113" s="437"/>
      <c r="HB113" s="437"/>
      <c r="HC113" s="437"/>
      <c r="HD113" s="437"/>
      <c r="HE113" s="437"/>
      <c r="HF113" s="437"/>
      <c r="HG113" s="437"/>
      <c r="HH113" s="437"/>
      <c r="HI113" s="437"/>
      <c r="HJ113" s="437"/>
      <c r="HK113" s="437"/>
      <c r="HL113" s="437"/>
      <c r="HM113" s="437"/>
      <c r="HN113" s="437"/>
      <c r="HO113" s="437"/>
      <c r="HP113" s="437"/>
      <c r="HQ113" s="437"/>
      <c r="HR113" s="437"/>
      <c r="HS113" s="437"/>
      <c r="HT113" s="437"/>
      <c r="HU113" s="437"/>
      <c r="HV113" s="437"/>
      <c r="HW113" s="437"/>
      <c r="HX113" s="437"/>
      <c r="HY113" s="437"/>
      <c r="HZ113" s="437"/>
      <c r="IA113" s="437"/>
      <c r="IB113" s="437"/>
      <c r="IC113" s="437"/>
      <c r="ID113" s="437"/>
      <c r="IE113" s="437"/>
      <c r="IF113" s="437"/>
      <c r="IG113" s="437"/>
      <c r="IH113" s="437"/>
      <c r="II113" s="437"/>
      <c r="IJ113" s="437"/>
      <c r="IK113" s="437"/>
      <c r="IL113" s="437"/>
      <c r="IM113" s="437"/>
      <c r="IN113" s="437"/>
      <c r="IO113" s="437"/>
      <c r="IP113" s="437"/>
      <c r="IQ113" s="437"/>
      <c r="IR113" s="437"/>
      <c r="IS113" s="437"/>
      <c r="IT113" s="437"/>
      <c r="IU113" s="437"/>
      <c r="IV113" s="437"/>
      <c r="IW113" s="437"/>
    </row>
    <row r="114" customFormat="false" ht="12.75" hidden="false" customHeight="false" outlineLevel="0" collapsed="false">
      <c r="A114" s="449" t="n">
        <f aca="false">A113+1</f>
        <v>93</v>
      </c>
      <c r="B114" s="425"/>
      <c r="C114" s="440"/>
      <c r="D114" s="440"/>
      <c r="E114" s="486"/>
      <c r="F114" s="486"/>
      <c r="G114" s="486"/>
      <c r="H114" s="486"/>
      <c r="I114" s="486"/>
      <c r="J114" s="486"/>
      <c r="K114" s="487"/>
      <c r="L114" s="437"/>
      <c r="M114" s="437"/>
      <c r="N114" s="437"/>
      <c r="O114" s="437"/>
      <c r="P114" s="437"/>
      <c r="Q114" s="437"/>
      <c r="R114" s="437"/>
      <c r="S114" s="437"/>
      <c r="T114" s="437"/>
      <c r="U114" s="437"/>
      <c r="V114" s="437"/>
      <c r="W114" s="437"/>
      <c r="X114" s="437"/>
      <c r="Y114" s="437"/>
      <c r="Z114" s="437"/>
      <c r="AA114" s="437"/>
      <c r="AB114" s="437"/>
      <c r="AC114" s="437"/>
      <c r="AD114" s="437"/>
      <c r="AE114" s="437"/>
      <c r="AF114" s="437"/>
      <c r="AG114" s="437"/>
      <c r="AH114" s="437"/>
      <c r="AI114" s="437"/>
      <c r="AJ114" s="437"/>
      <c r="AK114" s="437"/>
      <c r="AL114" s="437"/>
      <c r="AM114" s="437"/>
      <c r="AN114" s="437"/>
      <c r="AO114" s="437"/>
      <c r="AP114" s="437"/>
      <c r="AQ114" s="437"/>
      <c r="AR114" s="437"/>
      <c r="AS114" s="437"/>
      <c r="AT114" s="437"/>
      <c r="AU114" s="437"/>
      <c r="AV114" s="437"/>
      <c r="AW114" s="437"/>
      <c r="AX114" s="437"/>
      <c r="AY114" s="437"/>
      <c r="AZ114" s="437"/>
      <c r="BA114" s="437"/>
      <c r="BB114" s="437"/>
      <c r="BC114" s="437"/>
      <c r="BD114" s="437"/>
      <c r="BE114" s="437"/>
      <c r="BF114" s="437"/>
      <c r="BG114" s="437"/>
      <c r="BH114" s="437"/>
      <c r="BI114" s="437"/>
      <c r="BJ114" s="437"/>
      <c r="BK114" s="437"/>
      <c r="BL114" s="437"/>
      <c r="BM114" s="437"/>
      <c r="BN114" s="437"/>
      <c r="BO114" s="437"/>
      <c r="BP114" s="437"/>
      <c r="BQ114" s="437"/>
      <c r="BR114" s="437"/>
      <c r="BS114" s="437"/>
      <c r="BT114" s="437"/>
      <c r="BU114" s="437"/>
      <c r="BV114" s="437"/>
      <c r="BW114" s="437"/>
      <c r="BX114" s="437"/>
      <c r="BY114" s="437"/>
      <c r="BZ114" s="437"/>
      <c r="CA114" s="437"/>
      <c r="CB114" s="437"/>
      <c r="CC114" s="437"/>
      <c r="CD114" s="437"/>
      <c r="CE114" s="437"/>
      <c r="CF114" s="437"/>
      <c r="CG114" s="437"/>
      <c r="CH114" s="437"/>
      <c r="CI114" s="437"/>
      <c r="CJ114" s="437"/>
      <c r="CK114" s="437"/>
      <c r="CL114" s="437"/>
      <c r="CM114" s="437"/>
      <c r="CN114" s="437"/>
      <c r="CO114" s="437"/>
      <c r="CP114" s="437"/>
      <c r="CQ114" s="437"/>
      <c r="CR114" s="437"/>
      <c r="CS114" s="437"/>
      <c r="CT114" s="437"/>
      <c r="CU114" s="437"/>
      <c r="CV114" s="437"/>
      <c r="CW114" s="437"/>
      <c r="CX114" s="437"/>
      <c r="CY114" s="437"/>
      <c r="CZ114" s="437"/>
      <c r="DA114" s="437"/>
      <c r="DB114" s="437"/>
      <c r="DC114" s="437"/>
      <c r="DD114" s="437"/>
      <c r="DE114" s="437"/>
      <c r="DF114" s="437"/>
      <c r="DG114" s="437"/>
      <c r="DH114" s="437"/>
      <c r="DI114" s="437"/>
      <c r="DJ114" s="437"/>
      <c r="DK114" s="437"/>
      <c r="DL114" s="437"/>
      <c r="DM114" s="437"/>
      <c r="DN114" s="437"/>
      <c r="DO114" s="437"/>
      <c r="DP114" s="437"/>
      <c r="DQ114" s="437"/>
      <c r="DR114" s="437"/>
      <c r="DS114" s="437"/>
      <c r="DT114" s="437"/>
      <c r="DU114" s="437"/>
      <c r="DV114" s="437"/>
      <c r="DW114" s="437"/>
      <c r="DX114" s="437"/>
      <c r="DY114" s="437"/>
      <c r="DZ114" s="437"/>
      <c r="EA114" s="437"/>
      <c r="EB114" s="437"/>
      <c r="EC114" s="437"/>
      <c r="ED114" s="437"/>
      <c r="EE114" s="437"/>
      <c r="EF114" s="437"/>
      <c r="EG114" s="437"/>
      <c r="EH114" s="437"/>
      <c r="EI114" s="437"/>
      <c r="EJ114" s="437"/>
      <c r="EK114" s="437"/>
      <c r="EL114" s="437"/>
      <c r="EM114" s="437"/>
      <c r="EN114" s="437"/>
      <c r="EO114" s="437"/>
      <c r="EP114" s="437"/>
      <c r="EQ114" s="437"/>
      <c r="ER114" s="437"/>
      <c r="ES114" s="437"/>
      <c r="ET114" s="437"/>
      <c r="EU114" s="437"/>
      <c r="EV114" s="437"/>
      <c r="EW114" s="437"/>
      <c r="EX114" s="437"/>
      <c r="EY114" s="437"/>
      <c r="EZ114" s="437"/>
      <c r="FA114" s="437"/>
      <c r="FB114" s="437"/>
      <c r="FC114" s="437"/>
      <c r="FD114" s="437"/>
      <c r="FE114" s="437"/>
      <c r="FF114" s="437"/>
      <c r="FG114" s="437"/>
      <c r="FH114" s="437"/>
      <c r="FI114" s="437"/>
      <c r="FJ114" s="437"/>
      <c r="FK114" s="437"/>
      <c r="FL114" s="437"/>
      <c r="FM114" s="437"/>
      <c r="FN114" s="437"/>
      <c r="FO114" s="437"/>
      <c r="FP114" s="437"/>
      <c r="FQ114" s="437"/>
      <c r="FR114" s="437"/>
      <c r="FS114" s="437"/>
      <c r="FT114" s="437"/>
      <c r="FU114" s="437"/>
      <c r="FV114" s="437"/>
      <c r="FW114" s="437"/>
      <c r="FX114" s="437"/>
      <c r="FY114" s="437"/>
      <c r="FZ114" s="437"/>
      <c r="GA114" s="437"/>
      <c r="GB114" s="437"/>
      <c r="GC114" s="437"/>
      <c r="GD114" s="437"/>
      <c r="GE114" s="437"/>
      <c r="GF114" s="437"/>
      <c r="GG114" s="437"/>
      <c r="GH114" s="437"/>
      <c r="GI114" s="437"/>
      <c r="GJ114" s="437"/>
      <c r="GK114" s="437"/>
      <c r="GL114" s="437"/>
      <c r="GM114" s="437"/>
      <c r="GN114" s="437"/>
      <c r="GO114" s="437"/>
      <c r="GP114" s="437"/>
      <c r="GQ114" s="437"/>
      <c r="GR114" s="437"/>
      <c r="GS114" s="437"/>
      <c r="GT114" s="437"/>
      <c r="GU114" s="437"/>
      <c r="GV114" s="437"/>
      <c r="GW114" s="437"/>
      <c r="GX114" s="437"/>
      <c r="GY114" s="437"/>
      <c r="GZ114" s="437"/>
      <c r="HA114" s="437"/>
      <c r="HB114" s="437"/>
      <c r="HC114" s="437"/>
      <c r="HD114" s="437"/>
      <c r="HE114" s="437"/>
      <c r="HF114" s="437"/>
      <c r="HG114" s="437"/>
      <c r="HH114" s="437"/>
      <c r="HI114" s="437"/>
      <c r="HJ114" s="437"/>
      <c r="HK114" s="437"/>
      <c r="HL114" s="437"/>
      <c r="HM114" s="437"/>
      <c r="HN114" s="437"/>
      <c r="HO114" s="437"/>
      <c r="HP114" s="437"/>
      <c r="HQ114" s="437"/>
      <c r="HR114" s="437"/>
      <c r="HS114" s="437"/>
      <c r="HT114" s="437"/>
      <c r="HU114" s="437"/>
      <c r="HV114" s="437"/>
      <c r="HW114" s="437"/>
      <c r="HX114" s="437"/>
      <c r="HY114" s="437"/>
      <c r="HZ114" s="437"/>
      <c r="IA114" s="437"/>
      <c r="IB114" s="437"/>
      <c r="IC114" s="437"/>
      <c r="ID114" s="437"/>
      <c r="IE114" s="437"/>
      <c r="IF114" s="437"/>
      <c r="IG114" s="437"/>
      <c r="IH114" s="437"/>
      <c r="II114" s="437"/>
      <c r="IJ114" s="437"/>
      <c r="IK114" s="437"/>
      <c r="IL114" s="437"/>
      <c r="IM114" s="437"/>
      <c r="IN114" s="437"/>
      <c r="IO114" s="437"/>
      <c r="IP114" s="437"/>
      <c r="IQ114" s="437"/>
      <c r="IR114" s="437"/>
      <c r="IS114" s="437"/>
      <c r="IT114" s="437"/>
      <c r="IU114" s="437"/>
      <c r="IV114" s="437"/>
      <c r="IW114" s="437"/>
    </row>
    <row r="115" customFormat="false" ht="12.75" hidden="false" customHeight="false" outlineLevel="0" collapsed="false">
      <c r="A115" s="449" t="n">
        <f aca="false">A114+1</f>
        <v>94</v>
      </c>
      <c r="B115" s="425"/>
      <c r="C115" s="155"/>
      <c r="D115" s="488"/>
      <c r="E115" s="489" t="s">
        <v>976</v>
      </c>
      <c r="F115" s="490"/>
      <c r="G115" s="489" t="s">
        <v>976</v>
      </c>
      <c r="H115" s="155"/>
      <c r="I115" s="489" t="s">
        <v>976</v>
      </c>
      <c r="J115" s="155"/>
      <c r="K115" s="491"/>
      <c r="L115" s="437"/>
      <c r="M115" s="437"/>
      <c r="N115" s="437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7"/>
      <c r="AQ115" s="437"/>
      <c r="AR115" s="437"/>
      <c r="AS115" s="437"/>
      <c r="AT115" s="437"/>
      <c r="AU115" s="437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  <c r="BT115" s="437"/>
      <c r="BU115" s="437"/>
      <c r="BV115" s="437"/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  <c r="CJ115" s="437"/>
      <c r="CK115" s="437"/>
      <c r="CL115" s="437"/>
      <c r="CM115" s="437"/>
      <c r="CN115" s="437"/>
      <c r="CO115" s="437"/>
      <c r="CP115" s="437"/>
      <c r="CQ115" s="437"/>
      <c r="CR115" s="437"/>
      <c r="CS115" s="437"/>
      <c r="CT115" s="437"/>
      <c r="CU115" s="437"/>
      <c r="CV115" s="437"/>
      <c r="CW115" s="437"/>
      <c r="CX115" s="437"/>
      <c r="CY115" s="437"/>
      <c r="CZ115" s="437"/>
      <c r="DA115" s="437"/>
      <c r="DB115" s="437"/>
      <c r="DC115" s="437"/>
      <c r="DD115" s="437"/>
      <c r="DE115" s="437"/>
      <c r="DF115" s="437"/>
      <c r="DG115" s="437"/>
      <c r="DH115" s="437"/>
      <c r="DI115" s="437"/>
      <c r="DJ115" s="437"/>
      <c r="DK115" s="437"/>
      <c r="DL115" s="437"/>
      <c r="DM115" s="437"/>
      <c r="DN115" s="437"/>
      <c r="DO115" s="437"/>
      <c r="DP115" s="437"/>
      <c r="DQ115" s="437"/>
      <c r="DR115" s="437"/>
      <c r="DS115" s="437"/>
      <c r="DT115" s="437"/>
      <c r="DU115" s="437"/>
      <c r="DV115" s="437"/>
      <c r="DW115" s="437"/>
      <c r="DX115" s="437"/>
      <c r="DY115" s="437"/>
      <c r="DZ115" s="437"/>
      <c r="EA115" s="437"/>
      <c r="EB115" s="437"/>
      <c r="EC115" s="437"/>
      <c r="ED115" s="437"/>
      <c r="EE115" s="437"/>
      <c r="EF115" s="437"/>
      <c r="EG115" s="437"/>
      <c r="EH115" s="437"/>
      <c r="EI115" s="437"/>
      <c r="EJ115" s="437"/>
      <c r="EK115" s="437"/>
      <c r="EL115" s="437"/>
      <c r="EM115" s="437"/>
      <c r="EN115" s="437"/>
      <c r="EO115" s="437"/>
      <c r="EP115" s="437"/>
      <c r="EQ115" s="437"/>
      <c r="ER115" s="437"/>
      <c r="ES115" s="437"/>
      <c r="ET115" s="437"/>
      <c r="EU115" s="437"/>
      <c r="EV115" s="437"/>
      <c r="EW115" s="437"/>
      <c r="EX115" s="437"/>
      <c r="EY115" s="437"/>
      <c r="EZ115" s="437"/>
      <c r="FA115" s="437"/>
      <c r="FB115" s="437"/>
      <c r="FC115" s="437"/>
      <c r="FD115" s="437"/>
      <c r="FE115" s="437"/>
      <c r="FF115" s="437"/>
      <c r="FG115" s="437"/>
      <c r="FH115" s="437"/>
      <c r="FI115" s="437"/>
      <c r="FJ115" s="437"/>
      <c r="FK115" s="437"/>
      <c r="FL115" s="437"/>
      <c r="FM115" s="437"/>
      <c r="FN115" s="437"/>
      <c r="FO115" s="437"/>
      <c r="FP115" s="437"/>
      <c r="FQ115" s="437"/>
      <c r="FR115" s="437"/>
      <c r="FS115" s="437"/>
      <c r="FT115" s="437"/>
      <c r="FU115" s="437"/>
      <c r="FV115" s="437"/>
      <c r="FW115" s="437"/>
      <c r="FX115" s="437"/>
      <c r="FY115" s="437"/>
      <c r="FZ115" s="437"/>
      <c r="GA115" s="437"/>
      <c r="GB115" s="437"/>
      <c r="GC115" s="437"/>
      <c r="GD115" s="437"/>
      <c r="GE115" s="437"/>
      <c r="GF115" s="437"/>
      <c r="GG115" s="437"/>
      <c r="GH115" s="437"/>
      <c r="GI115" s="437"/>
      <c r="GJ115" s="437"/>
      <c r="GK115" s="437"/>
      <c r="GL115" s="437"/>
      <c r="GM115" s="437"/>
      <c r="GN115" s="437"/>
      <c r="GO115" s="437"/>
      <c r="GP115" s="437"/>
      <c r="GQ115" s="437"/>
      <c r="GR115" s="437"/>
      <c r="GS115" s="437"/>
      <c r="GT115" s="437"/>
      <c r="GU115" s="437"/>
      <c r="GV115" s="437"/>
      <c r="GW115" s="437"/>
      <c r="GX115" s="437"/>
      <c r="GY115" s="437"/>
      <c r="GZ115" s="437"/>
      <c r="HA115" s="437"/>
      <c r="HB115" s="437"/>
      <c r="HC115" s="437"/>
      <c r="HD115" s="437"/>
      <c r="HE115" s="437"/>
      <c r="HF115" s="437"/>
      <c r="HG115" s="437"/>
      <c r="HH115" s="437"/>
      <c r="HI115" s="437"/>
      <c r="HJ115" s="437"/>
      <c r="HK115" s="437"/>
      <c r="HL115" s="437"/>
      <c r="HM115" s="437"/>
      <c r="HN115" s="437"/>
      <c r="HO115" s="437"/>
      <c r="HP115" s="437"/>
      <c r="HQ115" s="437"/>
      <c r="HR115" s="437"/>
      <c r="HS115" s="437"/>
      <c r="HT115" s="437"/>
      <c r="HU115" s="437"/>
      <c r="HV115" s="437"/>
      <c r="HW115" s="437"/>
      <c r="HX115" s="437"/>
      <c r="HY115" s="437"/>
      <c r="HZ115" s="437"/>
      <c r="IA115" s="437"/>
      <c r="IB115" s="437"/>
      <c r="IC115" s="437"/>
      <c r="ID115" s="437"/>
      <c r="IE115" s="437"/>
      <c r="IF115" s="437"/>
      <c r="IG115" s="437"/>
      <c r="IH115" s="437"/>
      <c r="II115" s="437"/>
      <c r="IJ115" s="437"/>
      <c r="IK115" s="437"/>
      <c r="IL115" s="437"/>
      <c r="IM115" s="437"/>
      <c r="IN115" s="437"/>
      <c r="IO115" s="437"/>
      <c r="IP115" s="437"/>
      <c r="IQ115" s="437"/>
      <c r="IR115" s="437"/>
      <c r="IS115" s="437"/>
      <c r="IT115" s="437"/>
      <c r="IU115" s="437"/>
      <c r="IV115" s="437"/>
      <c r="IW115" s="437"/>
    </row>
    <row r="116" customFormat="false" ht="12.75" hidden="false" customHeight="false" outlineLevel="0" collapsed="false">
      <c r="A116" s="449" t="n">
        <f aca="false">A115+1</f>
        <v>95</v>
      </c>
      <c r="B116" s="425"/>
      <c r="C116" s="155"/>
      <c r="D116" s="488"/>
      <c r="E116" s="492" t="s">
        <v>977</v>
      </c>
      <c r="F116" s="490"/>
      <c r="G116" s="492" t="s">
        <v>978</v>
      </c>
      <c r="H116" s="155"/>
      <c r="I116" s="492" t="s">
        <v>978</v>
      </c>
      <c r="J116" s="155"/>
      <c r="K116" s="491"/>
      <c r="L116" s="437"/>
      <c r="M116" s="437"/>
      <c r="N116" s="437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7"/>
      <c r="AC116" s="437"/>
      <c r="AD116" s="437"/>
      <c r="AE116" s="437"/>
      <c r="AF116" s="437"/>
      <c r="AG116" s="437"/>
      <c r="AH116" s="437"/>
      <c r="AI116" s="437"/>
      <c r="AJ116" s="437"/>
      <c r="AK116" s="437"/>
      <c r="AL116" s="437"/>
      <c r="AM116" s="437"/>
      <c r="AN116" s="437"/>
      <c r="AO116" s="437"/>
      <c r="AP116" s="437"/>
      <c r="AQ116" s="437"/>
      <c r="AR116" s="437"/>
      <c r="AS116" s="437"/>
      <c r="AT116" s="437"/>
      <c r="AU116" s="437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  <c r="BT116" s="437"/>
      <c r="BU116" s="437"/>
      <c r="BV116" s="437"/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  <c r="CJ116" s="437"/>
      <c r="CK116" s="437"/>
      <c r="CL116" s="437"/>
      <c r="CM116" s="437"/>
      <c r="CN116" s="437"/>
      <c r="CO116" s="437"/>
      <c r="CP116" s="437"/>
      <c r="CQ116" s="437"/>
      <c r="CR116" s="437"/>
      <c r="CS116" s="437"/>
      <c r="CT116" s="437"/>
      <c r="CU116" s="437"/>
      <c r="CV116" s="437"/>
      <c r="CW116" s="437"/>
      <c r="CX116" s="437"/>
      <c r="CY116" s="437"/>
      <c r="CZ116" s="437"/>
      <c r="DA116" s="437"/>
      <c r="DB116" s="437"/>
      <c r="DC116" s="437"/>
      <c r="DD116" s="437"/>
      <c r="DE116" s="437"/>
      <c r="DF116" s="437"/>
      <c r="DG116" s="437"/>
      <c r="DH116" s="437"/>
      <c r="DI116" s="437"/>
      <c r="DJ116" s="437"/>
      <c r="DK116" s="437"/>
      <c r="DL116" s="437"/>
      <c r="DM116" s="437"/>
      <c r="DN116" s="437"/>
      <c r="DO116" s="437"/>
      <c r="DP116" s="437"/>
      <c r="DQ116" s="437"/>
      <c r="DR116" s="437"/>
      <c r="DS116" s="437"/>
      <c r="DT116" s="437"/>
      <c r="DU116" s="437"/>
      <c r="DV116" s="437"/>
      <c r="DW116" s="437"/>
      <c r="DX116" s="437"/>
      <c r="DY116" s="437"/>
      <c r="DZ116" s="437"/>
      <c r="EA116" s="437"/>
      <c r="EB116" s="437"/>
      <c r="EC116" s="437"/>
      <c r="ED116" s="437"/>
      <c r="EE116" s="437"/>
      <c r="EF116" s="437"/>
      <c r="EG116" s="437"/>
      <c r="EH116" s="437"/>
      <c r="EI116" s="437"/>
      <c r="EJ116" s="437"/>
      <c r="EK116" s="437"/>
      <c r="EL116" s="437"/>
      <c r="EM116" s="437"/>
      <c r="EN116" s="437"/>
      <c r="EO116" s="437"/>
      <c r="EP116" s="437"/>
      <c r="EQ116" s="437"/>
      <c r="ER116" s="437"/>
      <c r="ES116" s="437"/>
      <c r="ET116" s="437"/>
      <c r="EU116" s="437"/>
      <c r="EV116" s="437"/>
      <c r="EW116" s="437"/>
      <c r="EX116" s="437"/>
      <c r="EY116" s="437"/>
      <c r="EZ116" s="437"/>
      <c r="FA116" s="437"/>
      <c r="FB116" s="437"/>
      <c r="FC116" s="437"/>
      <c r="FD116" s="437"/>
      <c r="FE116" s="437"/>
      <c r="FF116" s="437"/>
      <c r="FG116" s="437"/>
      <c r="FH116" s="437"/>
      <c r="FI116" s="437"/>
      <c r="FJ116" s="437"/>
      <c r="FK116" s="437"/>
      <c r="FL116" s="437"/>
      <c r="FM116" s="437"/>
      <c r="FN116" s="437"/>
      <c r="FO116" s="437"/>
      <c r="FP116" s="437"/>
      <c r="FQ116" s="437"/>
      <c r="FR116" s="437"/>
      <c r="FS116" s="437"/>
      <c r="FT116" s="437"/>
      <c r="FU116" s="437"/>
      <c r="FV116" s="437"/>
      <c r="FW116" s="437"/>
      <c r="FX116" s="437"/>
      <c r="FY116" s="437"/>
      <c r="FZ116" s="437"/>
      <c r="GA116" s="437"/>
      <c r="GB116" s="437"/>
      <c r="GC116" s="437"/>
      <c r="GD116" s="437"/>
      <c r="GE116" s="437"/>
      <c r="GF116" s="437"/>
      <c r="GG116" s="437"/>
      <c r="GH116" s="437"/>
      <c r="GI116" s="437"/>
      <c r="GJ116" s="437"/>
      <c r="GK116" s="437"/>
      <c r="GL116" s="437"/>
      <c r="GM116" s="437"/>
      <c r="GN116" s="437"/>
      <c r="GO116" s="437"/>
      <c r="GP116" s="437"/>
      <c r="GQ116" s="437"/>
      <c r="GR116" s="437"/>
      <c r="GS116" s="437"/>
      <c r="GT116" s="437"/>
      <c r="GU116" s="437"/>
      <c r="GV116" s="437"/>
      <c r="GW116" s="437"/>
      <c r="GX116" s="437"/>
      <c r="GY116" s="437"/>
      <c r="GZ116" s="437"/>
      <c r="HA116" s="437"/>
      <c r="HB116" s="437"/>
      <c r="HC116" s="437"/>
      <c r="HD116" s="437"/>
      <c r="HE116" s="437"/>
      <c r="HF116" s="437"/>
      <c r="HG116" s="437"/>
      <c r="HH116" s="437"/>
      <c r="HI116" s="437"/>
      <c r="HJ116" s="437"/>
      <c r="HK116" s="437"/>
      <c r="HL116" s="437"/>
      <c r="HM116" s="437"/>
      <c r="HN116" s="437"/>
      <c r="HO116" s="437"/>
      <c r="HP116" s="437"/>
      <c r="HQ116" s="437"/>
      <c r="HR116" s="437"/>
      <c r="HS116" s="437"/>
      <c r="HT116" s="437"/>
      <c r="HU116" s="437"/>
      <c r="HV116" s="437"/>
      <c r="HW116" s="437"/>
      <c r="HX116" s="437"/>
      <c r="HY116" s="437"/>
      <c r="HZ116" s="437"/>
      <c r="IA116" s="437"/>
      <c r="IB116" s="437"/>
      <c r="IC116" s="437"/>
      <c r="ID116" s="437"/>
      <c r="IE116" s="437"/>
      <c r="IF116" s="437"/>
      <c r="IG116" s="437"/>
      <c r="IH116" s="437"/>
      <c r="II116" s="437"/>
      <c r="IJ116" s="437"/>
      <c r="IK116" s="437"/>
      <c r="IL116" s="437"/>
      <c r="IM116" s="437"/>
      <c r="IN116" s="437"/>
      <c r="IO116" s="437"/>
      <c r="IP116" s="437"/>
      <c r="IQ116" s="437"/>
      <c r="IR116" s="437"/>
      <c r="IS116" s="437"/>
      <c r="IT116" s="437"/>
      <c r="IU116" s="437"/>
      <c r="IV116" s="437"/>
      <c r="IW116" s="437"/>
    </row>
    <row r="117" customFormat="false" ht="12.75" hidden="false" customHeight="false" outlineLevel="0" collapsed="false">
      <c r="A117" s="449" t="n">
        <f aca="false">A116+1</f>
        <v>96</v>
      </c>
      <c r="B117" s="425"/>
      <c r="C117" s="155"/>
      <c r="D117" s="488"/>
      <c r="E117" s="493" t="s">
        <v>979</v>
      </c>
      <c r="F117" s="490"/>
      <c r="G117" s="493" t="s">
        <v>980</v>
      </c>
      <c r="H117" s="155"/>
      <c r="I117" s="493" t="s">
        <v>981</v>
      </c>
      <c r="J117" s="155"/>
      <c r="K117" s="491"/>
      <c r="L117" s="437"/>
      <c r="M117" s="437"/>
      <c r="N117" s="437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  <c r="AM117" s="437"/>
      <c r="AN117" s="437"/>
      <c r="AO117" s="437"/>
      <c r="AP117" s="437"/>
      <c r="AQ117" s="437"/>
      <c r="AR117" s="437"/>
      <c r="AS117" s="437"/>
      <c r="AT117" s="437"/>
      <c r="AU117" s="437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  <c r="BT117" s="437"/>
      <c r="BU117" s="437"/>
      <c r="BV117" s="437"/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7"/>
      <c r="CN117" s="437"/>
      <c r="CO117" s="437"/>
      <c r="CP117" s="437"/>
      <c r="CQ117" s="437"/>
      <c r="CR117" s="437"/>
      <c r="CS117" s="437"/>
      <c r="CT117" s="437"/>
      <c r="CU117" s="437"/>
      <c r="CV117" s="437"/>
      <c r="CW117" s="437"/>
      <c r="CX117" s="437"/>
      <c r="CY117" s="437"/>
      <c r="CZ117" s="437"/>
      <c r="DA117" s="437"/>
      <c r="DB117" s="437"/>
      <c r="DC117" s="437"/>
      <c r="DD117" s="437"/>
      <c r="DE117" s="437"/>
      <c r="DF117" s="437"/>
      <c r="DG117" s="437"/>
      <c r="DH117" s="437"/>
      <c r="DI117" s="437"/>
      <c r="DJ117" s="437"/>
      <c r="DK117" s="437"/>
      <c r="DL117" s="437"/>
      <c r="DM117" s="437"/>
      <c r="DN117" s="437"/>
      <c r="DO117" s="437"/>
      <c r="DP117" s="437"/>
      <c r="DQ117" s="437"/>
      <c r="DR117" s="437"/>
      <c r="DS117" s="437"/>
      <c r="DT117" s="437"/>
      <c r="DU117" s="437"/>
      <c r="DV117" s="437"/>
      <c r="DW117" s="437"/>
      <c r="DX117" s="437"/>
      <c r="DY117" s="437"/>
      <c r="DZ117" s="437"/>
      <c r="EA117" s="437"/>
      <c r="EB117" s="437"/>
      <c r="EC117" s="437"/>
      <c r="ED117" s="437"/>
      <c r="EE117" s="437"/>
      <c r="EF117" s="437"/>
      <c r="EG117" s="437"/>
      <c r="EH117" s="437"/>
      <c r="EI117" s="437"/>
      <c r="EJ117" s="437"/>
      <c r="EK117" s="437"/>
      <c r="EL117" s="437"/>
      <c r="EM117" s="437"/>
      <c r="EN117" s="437"/>
      <c r="EO117" s="437"/>
      <c r="EP117" s="437"/>
      <c r="EQ117" s="437"/>
      <c r="ER117" s="437"/>
      <c r="ES117" s="437"/>
      <c r="ET117" s="437"/>
      <c r="EU117" s="437"/>
      <c r="EV117" s="437"/>
      <c r="EW117" s="437"/>
      <c r="EX117" s="437"/>
      <c r="EY117" s="437"/>
      <c r="EZ117" s="437"/>
      <c r="FA117" s="437"/>
      <c r="FB117" s="437"/>
      <c r="FC117" s="437"/>
      <c r="FD117" s="437"/>
      <c r="FE117" s="437"/>
      <c r="FF117" s="437"/>
      <c r="FG117" s="437"/>
      <c r="FH117" s="437"/>
      <c r="FI117" s="437"/>
      <c r="FJ117" s="437"/>
      <c r="FK117" s="437"/>
      <c r="FL117" s="437"/>
      <c r="FM117" s="437"/>
      <c r="FN117" s="437"/>
      <c r="FO117" s="437"/>
      <c r="FP117" s="437"/>
      <c r="FQ117" s="437"/>
      <c r="FR117" s="437"/>
      <c r="FS117" s="437"/>
      <c r="FT117" s="437"/>
      <c r="FU117" s="437"/>
      <c r="FV117" s="437"/>
      <c r="FW117" s="437"/>
      <c r="FX117" s="437"/>
      <c r="FY117" s="437"/>
      <c r="FZ117" s="437"/>
      <c r="GA117" s="437"/>
      <c r="GB117" s="437"/>
      <c r="GC117" s="437"/>
      <c r="GD117" s="437"/>
      <c r="GE117" s="437"/>
      <c r="GF117" s="437"/>
      <c r="GG117" s="437"/>
      <c r="GH117" s="437"/>
      <c r="GI117" s="437"/>
      <c r="GJ117" s="437"/>
      <c r="GK117" s="437"/>
      <c r="GL117" s="437"/>
      <c r="GM117" s="437"/>
      <c r="GN117" s="437"/>
      <c r="GO117" s="437"/>
      <c r="GP117" s="437"/>
      <c r="GQ117" s="437"/>
      <c r="GR117" s="437"/>
      <c r="GS117" s="437"/>
      <c r="GT117" s="437"/>
      <c r="GU117" s="437"/>
      <c r="GV117" s="437"/>
      <c r="GW117" s="437"/>
      <c r="GX117" s="437"/>
      <c r="GY117" s="437"/>
      <c r="GZ117" s="437"/>
      <c r="HA117" s="437"/>
      <c r="HB117" s="437"/>
      <c r="HC117" s="437"/>
      <c r="HD117" s="437"/>
      <c r="HE117" s="437"/>
      <c r="HF117" s="437"/>
      <c r="HG117" s="437"/>
      <c r="HH117" s="437"/>
      <c r="HI117" s="437"/>
      <c r="HJ117" s="437"/>
      <c r="HK117" s="437"/>
      <c r="HL117" s="437"/>
      <c r="HM117" s="437"/>
      <c r="HN117" s="437"/>
      <c r="HO117" s="437"/>
      <c r="HP117" s="437"/>
      <c r="HQ117" s="437"/>
      <c r="HR117" s="437"/>
      <c r="HS117" s="437"/>
      <c r="HT117" s="437"/>
      <c r="HU117" s="437"/>
      <c r="HV117" s="437"/>
      <c r="HW117" s="437"/>
      <c r="HX117" s="437"/>
      <c r="HY117" s="437"/>
      <c r="HZ117" s="437"/>
      <c r="IA117" s="437"/>
      <c r="IB117" s="437"/>
      <c r="IC117" s="437"/>
      <c r="ID117" s="437"/>
      <c r="IE117" s="437"/>
      <c r="IF117" s="437"/>
      <c r="IG117" s="437"/>
      <c r="IH117" s="437"/>
      <c r="II117" s="437"/>
      <c r="IJ117" s="437"/>
      <c r="IK117" s="437"/>
      <c r="IL117" s="437"/>
      <c r="IM117" s="437"/>
      <c r="IN117" s="437"/>
      <c r="IO117" s="437"/>
      <c r="IP117" s="437"/>
      <c r="IQ117" s="437"/>
      <c r="IR117" s="437"/>
      <c r="IS117" s="437"/>
      <c r="IT117" s="437"/>
      <c r="IU117" s="437"/>
      <c r="IV117" s="437"/>
      <c r="IW117" s="437"/>
    </row>
    <row r="118" customFormat="false" ht="12.75" hidden="false" customHeight="false" outlineLevel="0" collapsed="false">
      <c r="A118" s="449" t="n">
        <f aca="false">A117+1</f>
        <v>97</v>
      </c>
      <c r="B118" s="425"/>
      <c r="C118" s="155"/>
      <c r="D118" s="488"/>
      <c r="E118" s="155"/>
      <c r="F118" s="155"/>
      <c r="G118" s="155"/>
      <c r="H118" s="155"/>
      <c r="I118" s="155"/>
      <c r="J118" s="155"/>
      <c r="K118" s="491"/>
      <c r="L118" s="437"/>
      <c r="M118" s="437"/>
      <c r="N118" s="437"/>
      <c r="O118" s="437"/>
      <c r="P118" s="437"/>
      <c r="Q118" s="437"/>
      <c r="R118" s="437"/>
      <c r="S118" s="437"/>
      <c r="T118" s="437"/>
      <c r="U118" s="437"/>
      <c r="V118" s="437"/>
      <c r="W118" s="437"/>
      <c r="X118" s="437"/>
      <c r="Y118" s="437"/>
      <c r="Z118" s="437"/>
      <c r="AA118" s="437"/>
      <c r="AB118" s="437"/>
      <c r="AC118" s="437"/>
      <c r="AD118" s="437"/>
      <c r="AE118" s="437"/>
      <c r="AF118" s="437"/>
      <c r="AG118" s="437"/>
      <c r="AH118" s="437"/>
      <c r="AI118" s="437"/>
      <c r="AJ118" s="437"/>
      <c r="AK118" s="437"/>
      <c r="AL118" s="437"/>
      <c r="AM118" s="437"/>
      <c r="AN118" s="437"/>
      <c r="AO118" s="437"/>
      <c r="AP118" s="437"/>
      <c r="AQ118" s="437"/>
      <c r="AR118" s="437"/>
      <c r="AS118" s="437"/>
      <c r="AT118" s="437"/>
      <c r="AU118" s="437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7"/>
      <c r="CR118" s="437"/>
      <c r="CS118" s="437"/>
      <c r="CT118" s="437"/>
      <c r="CU118" s="437"/>
      <c r="CV118" s="437"/>
      <c r="CW118" s="437"/>
      <c r="CX118" s="437"/>
      <c r="CY118" s="437"/>
      <c r="CZ118" s="437"/>
      <c r="DA118" s="437"/>
      <c r="DB118" s="437"/>
      <c r="DC118" s="437"/>
      <c r="DD118" s="437"/>
      <c r="DE118" s="437"/>
      <c r="DF118" s="437"/>
      <c r="DG118" s="437"/>
      <c r="DH118" s="437"/>
      <c r="DI118" s="437"/>
      <c r="DJ118" s="437"/>
      <c r="DK118" s="437"/>
      <c r="DL118" s="437"/>
      <c r="DM118" s="437"/>
      <c r="DN118" s="437"/>
      <c r="DO118" s="437"/>
      <c r="DP118" s="437"/>
      <c r="DQ118" s="437"/>
      <c r="DR118" s="437"/>
      <c r="DS118" s="437"/>
      <c r="DT118" s="437"/>
      <c r="DU118" s="437"/>
      <c r="DV118" s="437"/>
      <c r="DW118" s="437"/>
      <c r="DX118" s="437"/>
      <c r="DY118" s="437"/>
      <c r="DZ118" s="437"/>
      <c r="EA118" s="437"/>
      <c r="EB118" s="437"/>
      <c r="EC118" s="437"/>
      <c r="ED118" s="437"/>
      <c r="EE118" s="437"/>
      <c r="EF118" s="437"/>
      <c r="EG118" s="437"/>
      <c r="EH118" s="437"/>
      <c r="EI118" s="437"/>
      <c r="EJ118" s="437"/>
      <c r="EK118" s="437"/>
      <c r="EL118" s="437"/>
      <c r="EM118" s="437"/>
      <c r="EN118" s="437"/>
      <c r="EO118" s="437"/>
      <c r="EP118" s="437"/>
      <c r="EQ118" s="437"/>
      <c r="ER118" s="437"/>
      <c r="ES118" s="437"/>
      <c r="ET118" s="437"/>
      <c r="EU118" s="437"/>
      <c r="EV118" s="437"/>
      <c r="EW118" s="437"/>
      <c r="EX118" s="437"/>
      <c r="EY118" s="437"/>
      <c r="EZ118" s="437"/>
      <c r="FA118" s="437"/>
      <c r="FB118" s="437"/>
      <c r="FC118" s="437"/>
      <c r="FD118" s="437"/>
      <c r="FE118" s="437"/>
      <c r="FF118" s="437"/>
      <c r="FG118" s="437"/>
      <c r="FH118" s="437"/>
      <c r="FI118" s="437"/>
      <c r="FJ118" s="437"/>
      <c r="FK118" s="437"/>
      <c r="FL118" s="437"/>
      <c r="FM118" s="437"/>
      <c r="FN118" s="437"/>
      <c r="FO118" s="437"/>
      <c r="FP118" s="437"/>
      <c r="FQ118" s="437"/>
      <c r="FR118" s="437"/>
      <c r="FS118" s="437"/>
      <c r="FT118" s="437"/>
      <c r="FU118" s="437"/>
      <c r="FV118" s="437"/>
      <c r="FW118" s="437"/>
      <c r="FX118" s="437"/>
      <c r="FY118" s="437"/>
      <c r="FZ118" s="437"/>
      <c r="GA118" s="437"/>
      <c r="GB118" s="437"/>
      <c r="GC118" s="437"/>
      <c r="GD118" s="437"/>
      <c r="GE118" s="437"/>
      <c r="GF118" s="437"/>
      <c r="GG118" s="437"/>
      <c r="GH118" s="437"/>
      <c r="GI118" s="437"/>
      <c r="GJ118" s="437"/>
      <c r="GK118" s="437"/>
      <c r="GL118" s="437"/>
      <c r="GM118" s="437"/>
      <c r="GN118" s="437"/>
      <c r="GO118" s="437"/>
      <c r="GP118" s="437"/>
      <c r="GQ118" s="437"/>
      <c r="GR118" s="437"/>
      <c r="GS118" s="437"/>
      <c r="GT118" s="437"/>
      <c r="GU118" s="437"/>
      <c r="GV118" s="437"/>
      <c r="GW118" s="437"/>
      <c r="GX118" s="437"/>
      <c r="GY118" s="437"/>
      <c r="GZ118" s="437"/>
      <c r="HA118" s="437"/>
      <c r="HB118" s="437"/>
      <c r="HC118" s="437"/>
      <c r="HD118" s="437"/>
      <c r="HE118" s="437"/>
      <c r="HF118" s="437"/>
      <c r="HG118" s="437"/>
      <c r="HH118" s="437"/>
      <c r="HI118" s="437"/>
      <c r="HJ118" s="437"/>
      <c r="HK118" s="437"/>
      <c r="HL118" s="437"/>
      <c r="HM118" s="437"/>
      <c r="HN118" s="437"/>
      <c r="HO118" s="437"/>
      <c r="HP118" s="437"/>
      <c r="HQ118" s="437"/>
      <c r="HR118" s="437"/>
      <c r="HS118" s="437"/>
      <c r="HT118" s="437"/>
      <c r="HU118" s="437"/>
      <c r="HV118" s="437"/>
      <c r="HW118" s="437"/>
      <c r="HX118" s="437"/>
      <c r="HY118" s="437"/>
      <c r="HZ118" s="437"/>
      <c r="IA118" s="437"/>
      <c r="IB118" s="437"/>
      <c r="IC118" s="437"/>
      <c r="ID118" s="437"/>
      <c r="IE118" s="437"/>
      <c r="IF118" s="437"/>
      <c r="IG118" s="437"/>
      <c r="IH118" s="437"/>
      <c r="II118" s="437"/>
      <c r="IJ118" s="437"/>
      <c r="IK118" s="437"/>
      <c r="IL118" s="437"/>
      <c r="IM118" s="437"/>
      <c r="IN118" s="437"/>
      <c r="IO118" s="437"/>
      <c r="IP118" s="437"/>
      <c r="IQ118" s="437"/>
      <c r="IR118" s="437"/>
      <c r="IS118" s="437"/>
      <c r="IT118" s="437"/>
      <c r="IU118" s="437"/>
      <c r="IV118" s="437"/>
      <c r="IW118" s="437"/>
    </row>
    <row r="119" customFormat="false" ht="12.75" hidden="false" customHeight="false" outlineLevel="0" collapsed="false">
      <c r="A119" s="449" t="n">
        <f aca="false">A118+1</f>
        <v>98</v>
      </c>
      <c r="B119" s="425"/>
      <c r="C119" s="494" t="s">
        <v>982</v>
      </c>
      <c r="D119" s="440"/>
      <c r="E119" s="495" t="s">
        <v>983</v>
      </c>
      <c r="F119" s="192"/>
      <c r="G119" s="495" t="s">
        <v>983</v>
      </c>
      <c r="H119" s="155"/>
      <c r="I119" s="496" t="s">
        <v>984</v>
      </c>
      <c r="J119" s="155"/>
      <c r="K119" s="491"/>
      <c r="L119" s="437"/>
      <c r="M119" s="437"/>
      <c r="N119" s="437"/>
      <c r="O119" s="437"/>
      <c r="P119" s="437"/>
      <c r="Q119" s="437"/>
      <c r="R119" s="437"/>
      <c r="S119" s="437"/>
      <c r="T119" s="437"/>
      <c r="U119" s="437"/>
      <c r="V119" s="437"/>
      <c r="W119" s="437"/>
      <c r="X119" s="437"/>
      <c r="Y119" s="437"/>
      <c r="Z119" s="437"/>
      <c r="AA119" s="437"/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7"/>
      <c r="CN119" s="437"/>
      <c r="CO119" s="437"/>
      <c r="CP119" s="437"/>
      <c r="CQ119" s="437"/>
      <c r="CR119" s="437"/>
      <c r="CS119" s="437"/>
      <c r="CT119" s="437"/>
      <c r="CU119" s="437"/>
      <c r="CV119" s="437"/>
      <c r="CW119" s="437"/>
      <c r="CX119" s="437"/>
      <c r="CY119" s="437"/>
      <c r="CZ119" s="437"/>
      <c r="DA119" s="437"/>
      <c r="DB119" s="437"/>
      <c r="DC119" s="437"/>
      <c r="DD119" s="437"/>
      <c r="DE119" s="437"/>
      <c r="DF119" s="437"/>
      <c r="DG119" s="437"/>
      <c r="DH119" s="437"/>
      <c r="DI119" s="437"/>
      <c r="DJ119" s="437"/>
      <c r="DK119" s="437"/>
      <c r="DL119" s="437"/>
      <c r="DM119" s="437"/>
      <c r="DN119" s="437"/>
      <c r="DO119" s="437"/>
      <c r="DP119" s="437"/>
      <c r="DQ119" s="437"/>
      <c r="DR119" s="437"/>
      <c r="DS119" s="437"/>
      <c r="DT119" s="437"/>
      <c r="DU119" s="437"/>
      <c r="DV119" s="437"/>
      <c r="DW119" s="437"/>
      <c r="DX119" s="437"/>
      <c r="DY119" s="437"/>
      <c r="DZ119" s="437"/>
      <c r="EA119" s="437"/>
      <c r="EB119" s="437"/>
      <c r="EC119" s="437"/>
      <c r="ED119" s="437"/>
      <c r="EE119" s="437"/>
      <c r="EF119" s="437"/>
      <c r="EG119" s="437"/>
      <c r="EH119" s="437"/>
      <c r="EI119" s="437"/>
      <c r="EJ119" s="437"/>
      <c r="EK119" s="437"/>
      <c r="EL119" s="437"/>
      <c r="EM119" s="437"/>
      <c r="EN119" s="437"/>
      <c r="EO119" s="437"/>
      <c r="EP119" s="437"/>
      <c r="EQ119" s="437"/>
      <c r="ER119" s="437"/>
      <c r="ES119" s="437"/>
      <c r="ET119" s="437"/>
      <c r="EU119" s="437"/>
      <c r="EV119" s="437"/>
      <c r="EW119" s="437"/>
      <c r="EX119" s="437"/>
      <c r="EY119" s="437"/>
      <c r="EZ119" s="437"/>
      <c r="FA119" s="437"/>
      <c r="FB119" s="437"/>
      <c r="FC119" s="437"/>
      <c r="FD119" s="437"/>
      <c r="FE119" s="437"/>
      <c r="FF119" s="437"/>
      <c r="FG119" s="437"/>
      <c r="FH119" s="437"/>
      <c r="FI119" s="437"/>
      <c r="FJ119" s="437"/>
      <c r="FK119" s="437"/>
      <c r="FL119" s="437"/>
      <c r="FM119" s="437"/>
      <c r="FN119" s="437"/>
      <c r="FO119" s="437"/>
      <c r="FP119" s="437"/>
      <c r="FQ119" s="437"/>
      <c r="FR119" s="437"/>
      <c r="FS119" s="437"/>
      <c r="FT119" s="437"/>
      <c r="FU119" s="437"/>
      <c r="FV119" s="437"/>
      <c r="FW119" s="437"/>
      <c r="FX119" s="437"/>
      <c r="FY119" s="437"/>
      <c r="FZ119" s="437"/>
      <c r="GA119" s="437"/>
      <c r="GB119" s="437"/>
      <c r="GC119" s="437"/>
      <c r="GD119" s="437"/>
      <c r="GE119" s="437"/>
      <c r="GF119" s="437"/>
      <c r="GG119" s="437"/>
      <c r="GH119" s="437"/>
      <c r="GI119" s="437"/>
      <c r="GJ119" s="437"/>
      <c r="GK119" s="437"/>
      <c r="GL119" s="437"/>
      <c r="GM119" s="437"/>
      <c r="GN119" s="437"/>
      <c r="GO119" s="437"/>
      <c r="GP119" s="437"/>
      <c r="GQ119" s="437"/>
      <c r="GR119" s="437"/>
      <c r="GS119" s="437"/>
      <c r="GT119" s="437"/>
      <c r="GU119" s="437"/>
      <c r="GV119" s="437"/>
      <c r="GW119" s="437"/>
      <c r="GX119" s="437"/>
      <c r="GY119" s="437"/>
      <c r="GZ119" s="437"/>
      <c r="HA119" s="437"/>
      <c r="HB119" s="437"/>
      <c r="HC119" s="437"/>
      <c r="HD119" s="437"/>
      <c r="HE119" s="437"/>
      <c r="HF119" s="437"/>
      <c r="HG119" s="437"/>
      <c r="HH119" s="437"/>
      <c r="HI119" s="437"/>
      <c r="HJ119" s="437"/>
      <c r="HK119" s="437"/>
      <c r="HL119" s="437"/>
      <c r="HM119" s="437"/>
      <c r="HN119" s="437"/>
      <c r="HO119" s="437"/>
      <c r="HP119" s="437"/>
      <c r="HQ119" s="437"/>
      <c r="HR119" s="437"/>
      <c r="HS119" s="437"/>
      <c r="HT119" s="437"/>
      <c r="HU119" s="437"/>
      <c r="HV119" s="437"/>
      <c r="HW119" s="437"/>
      <c r="HX119" s="437"/>
      <c r="HY119" s="437"/>
      <c r="HZ119" s="437"/>
      <c r="IA119" s="437"/>
      <c r="IB119" s="437"/>
      <c r="IC119" s="437"/>
      <c r="ID119" s="437"/>
      <c r="IE119" s="437"/>
      <c r="IF119" s="437"/>
      <c r="IG119" s="437"/>
      <c r="IH119" s="437"/>
      <c r="II119" s="437"/>
      <c r="IJ119" s="437"/>
      <c r="IK119" s="437"/>
      <c r="IL119" s="437"/>
      <c r="IM119" s="437"/>
      <c r="IN119" s="437"/>
      <c r="IO119" s="437"/>
      <c r="IP119" s="437"/>
      <c r="IQ119" s="437"/>
      <c r="IR119" s="437"/>
      <c r="IS119" s="437"/>
      <c r="IT119" s="437"/>
      <c r="IU119" s="437"/>
      <c r="IV119" s="437"/>
      <c r="IW119" s="437"/>
    </row>
    <row r="120" customFormat="false" ht="12.75" hidden="false" customHeight="false" outlineLevel="0" collapsed="false">
      <c r="A120" s="497"/>
      <c r="B120" s="425"/>
      <c r="C120" s="494" t="s">
        <v>985</v>
      </c>
      <c r="D120" s="440"/>
      <c r="E120" s="495" t="s">
        <v>986</v>
      </c>
      <c r="F120" s="192"/>
      <c r="G120" s="495" t="s">
        <v>987</v>
      </c>
      <c r="H120" s="155"/>
      <c r="I120" s="496" t="s">
        <v>988</v>
      </c>
      <c r="J120" s="155"/>
      <c r="K120" s="491"/>
      <c r="L120" s="437"/>
      <c r="M120" s="437"/>
      <c r="N120" s="437"/>
      <c r="O120" s="437"/>
      <c r="P120" s="437"/>
      <c r="Q120" s="437"/>
      <c r="R120" s="437"/>
      <c r="S120" s="437"/>
      <c r="T120" s="437"/>
      <c r="U120" s="437"/>
      <c r="V120" s="437"/>
      <c r="W120" s="437"/>
      <c r="X120" s="437"/>
      <c r="Y120" s="437"/>
      <c r="Z120" s="437"/>
      <c r="AA120" s="437"/>
      <c r="AB120" s="437"/>
      <c r="AC120" s="437"/>
      <c r="AD120" s="437"/>
      <c r="AE120" s="437"/>
      <c r="AF120" s="437"/>
      <c r="AG120" s="437"/>
      <c r="AH120" s="437"/>
      <c r="AI120" s="437"/>
      <c r="AJ120" s="437"/>
      <c r="AK120" s="437"/>
      <c r="AL120" s="437"/>
      <c r="AM120" s="437"/>
      <c r="AN120" s="4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37"/>
      <c r="BA120" s="437"/>
      <c r="BB120" s="437"/>
      <c r="BC120" s="437"/>
      <c r="BD120" s="437"/>
      <c r="BE120" s="437"/>
      <c r="BF120" s="43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7"/>
      <c r="CN120" s="437"/>
      <c r="CO120" s="437"/>
      <c r="CP120" s="437"/>
      <c r="CQ120" s="437"/>
      <c r="CR120" s="437"/>
      <c r="CS120" s="437"/>
      <c r="CT120" s="437"/>
      <c r="CU120" s="437"/>
      <c r="CV120" s="437"/>
      <c r="CW120" s="437"/>
      <c r="CX120" s="437"/>
      <c r="CY120" s="437"/>
      <c r="CZ120" s="437"/>
      <c r="DA120" s="437"/>
      <c r="DB120" s="437"/>
      <c r="DC120" s="437"/>
      <c r="DD120" s="437"/>
      <c r="DE120" s="437"/>
      <c r="DF120" s="437"/>
      <c r="DG120" s="437"/>
      <c r="DH120" s="437"/>
      <c r="DI120" s="437"/>
      <c r="DJ120" s="437"/>
      <c r="DK120" s="437"/>
      <c r="DL120" s="437"/>
      <c r="DM120" s="437"/>
      <c r="DN120" s="437"/>
      <c r="DO120" s="437"/>
      <c r="DP120" s="437"/>
      <c r="DQ120" s="437"/>
      <c r="DR120" s="437"/>
      <c r="DS120" s="437"/>
      <c r="DT120" s="437"/>
      <c r="DU120" s="437"/>
      <c r="DV120" s="437"/>
      <c r="DW120" s="437"/>
      <c r="DX120" s="437"/>
      <c r="DY120" s="437"/>
      <c r="DZ120" s="437"/>
      <c r="EA120" s="437"/>
      <c r="EB120" s="437"/>
      <c r="EC120" s="437"/>
      <c r="ED120" s="437"/>
      <c r="EE120" s="437"/>
      <c r="EF120" s="437"/>
      <c r="EG120" s="437"/>
      <c r="EH120" s="437"/>
      <c r="EI120" s="437"/>
      <c r="EJ120" s="437"/>
      <c r="EK120" s="437"/>
      <c r="EL120" s="437"/>
      <c r="EM120" s="437"/>
      <c r="EN120" s="437"/>
      <c r="EO120" s="437"/>
      <c r="EP120" s="437"/>
      <c r="EQ120" s="437"/>
      <c r="ER120" s="437"/>
      <c r="ES120" s="437"/>
      <c r="ET120" s="437"/>
      <c r="EU120" s="437"/>
      <c r="EV120" s="437"/>
      <c r="EW120" s="437"/>
      <c r="EX120" s="437"/>
      <c r="EY120" s="437"/>
      <c r="EZ120" s="437"/>
      <c r="FA120" s="437"/>
      <c r="FB120" s="437"/>
      <c r="FC120" s="437"/>
      <c r="FD120" s="437"/>
      <c r="FE120" s="437"/>
      <c r="FF120" s="437"/>
      <c r="FG120" s="437"/>
      <c r="FH120" s="437"/>
      <c r="FI120" s="437"/>
      <c r="FJ120" s="437"/>
      <c r="FK120" s="437"/>
      <c r="FL120" s="437"/>
      <c r="FM120" s="437"/>
      <c r="FN120" s="437"/>
      <c r="FO120" s="437"/>
      <c r="FP120" s="437"/>
      <c r="FQ120" s="437"/>
      <c r="FR120" s="437"/>
      <c r="FS120" s="437"/>
      <c r="FT120" s="437"/>
      <c r="FU120" s="437"/>
      <c r="FV120" s="437"/>
      <c r="FW120" s="437"/>
      <c r="FX120" s="437"/>
      <c r="FY120" s="437"/>
      <c r="FZ120" s="437"/>
      <c r="GA120" s="437"/>
      <c r="GB120" s="437"/>
      <c r="GC120" s="437"/>
      <c r="GD120" s="437"/>
      <c r="GE120" s="437"/>
      <c r="GF120" s="437"/>
      <c r="GG120" s="437"/>
      <c r="GH120" s="437"/>
      <c r="GI120" s="437"/>
      <c r="GJ120" s="437"/>
      <c r="GK120" s="437"/>
      <c r="GL120" s="437"/>
      <c r="GM120" s="437"/>
      <c r="GN120" s="437"/>
      <c r="GO120" s="437"/>
      <c r="GP120" s="437"/>
      <c r="GQ120" s="437"/>
      <c r="GR120" s="437"/>
      <c r="GS120" s="437"/>
      <c r="GT120" s="437"/>
      <c r="GU120" s="437"/>
      <c r="GV120" s="437"/>
      <c r="GW120" s="437"/>
      <c r="GX120" s="437"/>
      <c r="GY120" s="437"/>
      <c r="GZ120" s="437"/>
      <c r="HA120" s="437"/>
      <c r="HB120" s="437"/>
      <c r="HC120" s="437"/>
      <c r="HD120" s="437"/>
      <c r="HE120" s="437"/>
      <c r="HF120" s="437"/>
      <c r="HG120" s="437"/>
      <c r="HH120" s="437"/>
      <c r="HI120" s="437"/>
      <c r="HJ120" s="437"/>
      <c r="HK120" s="437"/>
      <c r="HL120" s="437"/>
      <c r="HM120" s="437"/>
      <c r="HN120" s="437"/>
      <c r="HO120" s="437"/>
      <c r="HP120" s="437"/>
      <c r="HQ120" s="437"/>
      <c r="HR120" s="437"/>
      <c r="HS120" s="437"/>
      <c r="HT120" s="437"/>
      <c r="HU120" s="437"/>
      <c r="HV120" s="437"/>
      <c r="HW120" s="437"/>
      <c r="HX120" s="437"/>
      <c r="HY120" s="437"/>
      <c r="HZ120" s="437"/>
      <c r="IA120" s="437"/>
      <c r="IB120" s="437"/>
      <c r="IC120" s="437"/>
      <c r="ID120" s="437"/>
      <c r="IE120" s="437"/>
      <c r="IF120" s="437"/>
      <c r="IG120" s="437"/>
      <c r="IH120" s="437"/>
      <c r="II120" s="437"/>
      <c r="IJ120" s="437"/>
      <c r="IK120" s="437"/>
      <c r="IL120" s="437"/>
      <c r="IM120" s="437"/>
      <c r="IN120" s="437"/>
      <c r="IO120" s="437"/>
      <c r="IP120" s="437"/>
      <c r="IQ120" s="437"/>
      <c r="IR120" s="437"/>
      <c r="IS120" s="437"/>
      <c r="IT120" s="437"/>
      <c r="IU120" s="437"/>
      <c r="IV120" s="437"/>
      <c r="IW120" s="437"/>
    </row>
    <row r="121" customFormat="false" ht="12.75" hidden="false" customHeight="false" outlineLevel="0" collapsed="false">
      <c r="A121" s="497"/>
      <c r="B121" s="425"/>
      <c r="C121" s="494" t="s">
        <v>989</v>
      </c>
      <c r="D121" s="440"/>
      <c r="E121" s="498" t="s">
        <v>990</v>
      </c>
      <c r="F121" s="192"/>
      <c r="G121" s="498" t="s">
        <v>991</v>
      </c>
      <c r="H121" s="155"/>
      <c r="I121" s="499" t="s">
        <v>992</v>
      </c>
      <c r="J121" s="155"/>
      <c r="K121" s="491"/>
      <c r="L121" s="437"/>
      <c r="M121" s="437"/>
      <c r="N121" s="437"/>
      <c r="O121" s="437"/>
      <c r="P121" s="437"/>
      <c r="Q121" s="437"/>
      <c r="R121" s="437"/>
      <c r="S121" s="437"/>
      <c r="T121" s="437"/>
      <c r="U121" s="437"/>
      <c r="V121" s="437"/>
      <c r="W121" s="437"/>
      <c r="X121" s="437"/>
      <c r="Y121" s="437"/>
      <c r="Z121" s="437"/>
      <c r="AA121" s="437"/>
      <c r="AB121" s="437"/>
      <c r="AC121" s="437"/>
      <c r="AD121" s="437"/>
      <c r="AE121" s="437"/>
      <c r="AF121" s="437"/>
      <c r="AG121" s="437"/>
      <c r="AH121" s="437"/>
      <c r="AI121" s="437"/>
      <c r="AJ121" s="437"/>
      <c r="AK121" s="437"/>
      <c r="AL121" s="437"/>
      <c r="AM121" s="437"/>
      <c r="AN121" s="4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37"/>
      <c r="BA121" s="437"/>
      <c r="BB121" s="437"/>
      <c r="BC121" s="437"/>
      <c r="BD121" s="437"/>
      <c r="BE121" s="437"/>
      <c r="BF121" s="43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7"/>
      <c r="CR121" s="437"/>
      <c r="CS121" s="437"/>
      <c r="CT121" s="437"/>
      <c r="CU121" s="437"/>
      <c r="CV121" s="437"/>
      <c r="CW121" s="437"/>
      <c r="CX121" s="437"/>
      <c r="CY121" s="437"/>
      <c r="CZ121" s="437"/>
      <c r="DA121" s="437"/>
      <c r="DB121" s="437"/>
      <c r="DC121" s="437"/>
      <c r="DD121" s="437"/>
      <c r="DE121" s="437"/>
      <c r="DF121" s="437"/>
      <c r="DG121" s="437"/>
      <c r="DH121" s="437"/>
      <c r="DI121" s="437"/>
      <c r="DJ121" s="437"/>
      <c r="DK121" s="437"/>
      <c r="DL121" s="437"/>
      <c r="DM121" s="437"/>
      <c r="DN121" s="437"/>
      <c r="DO121" s="437"/>
      <c r="DP121" s="437"/>
      <c r="DQ121" s="437"/>
      <c r="DR121" s="437"/>
      <c r="DS121" s="437"/>
      <c r="DT121" s="437"/>
      <c r="DU121" s="437"/>
      <c r="DV121" s="437"/>
      <c r="DW121" s="437"/>
      <c r="DX121" s="437"/>
      <c r="DY121" s="437"/>
      <c r="DZ121" s="437"/>
      <c r="EA121" s="437"/>
      <c r="EB121" s="437"/>
      <c r="EC121" s="437"/>
      <c r="ED121" s="437"/>
      <c r="EE121" s="437"/>
      <c r="EF121" s="437"/>
      <c r="EG121" s="437"/>
      <c r="EH121" s="437"/>
      <c r="EI121" s="437"/>
      <c r="EJ121" s="437"/>
      <c r="EK121" s="437"/>
      <c r="EL121" s="437"/>
      <c r="EM121" s="437"/>
      <c r="EN121" s="437"/>
      <c r="EO121" s="437"/>
      <c r="EP121" s="437"/>
      <c r="EQ121" s="437"/>
      <c r="ER121" s="437"/>
      <c r="ES121" s="437"/>
      <c r="ET121" s="437"/>
      <c r="EU121" s="437"/>
      <c r="EV121" s="437"/>
      <c r="EW121" s="437"/>
      <c r="EX121" s="437"/>
      <c r="EY121" s="437"/>
      <c r="EZ121" s="437"/>
      <c r="FA121" s="437"/>
      <c r="FB121" s="437"/>
      <c r="FC121" s="437"/>
      <c r="FD121" s="437"/>
      <c r="FE121" s="437"/>
      <c r="FF121" s="437"/>
      <c r="FG121" s="437"/>
      <c r="FH121" s="437"/>
      <c r="FI121" s="437"/>
      <c r="FJ121" s="437"/>
      <c r="FK121" s="437"/>
      <c r="FL121" s="437"/>
      <c r="FM121" s="437"/>
      <c r="FN121" s="437"/>
      <c r="FO121" s="437"/>
      <c r="FP121" s="437"/>
      <c r="FQ121" s="437"/>
      <c r="FR121" s="437"/>
      <c r="FS121" s="437"/>
      <c r="FT121" s="437"/>
      <c r="FU121" s="437"/>
      <c r="FV121" s="437"/>
      <c r="FW121" s="437"/>
      <c r="FX121" s="437"/>
      <c r="FY121" s="437"/>
      <c r="FZ121" s="437"/>
      <c r="GA121" s="437"/>
      <c r="GB121" s="437"/>
      <c r="GC121" s="437"/>
      <c r="GD121" s="437"/>
      <c r="GE121" s="437"/>
      <c r="GF121" s="437"/>
      <c r="GG121" s="437"/>
      <c r="GH121" s="437"/>
      <c r="GI121" s="437"/>
      <c r="GJ121" s="437"/>
      <c r="GK121" s="437"/>
      <c r="GL121" s="437"/>
      <c r="GM121" s="437"/>
      <c r="GN121" s="437"/>
      <c r="GO121" s="437"/>
      <c r="GP121" s="437"/>
      <c r="GQ121" s="437"/>
      <c r="GR121" s="437"/>
      <c r="GS121" s="437"/>
      <c r="GT121" s="437"/>
      <c r="GU121" s="437"/>
      <c r="GV121" s="437"/>
      <c r="GW121" s="437"/>
      <c r="GX121" s="437"/>
      <c r="GY121" s="437"/>
      <c r="GZ121" s="437"/>
      <c r="HA121" s="437"/>
      <c r="HB121" s="437"/>
      <c r="HC121" s="437"/>
      <c r="HD121" s="437"/>
      <c r="HE121" s="437"/>
      <c r="HF121" s="437"/>
      <c r="HG121" s="437"/>
      <c r="HH121" s="437"/>
      <c r="HI121" s="437"/>
      <c r="HJ121" s="437"/>
      <c r="HK121" s="437"/>
      <c r="HL121" s="437"/>
      <c r="HM121" s="437"/>
      <c r="HN121" s="437"/>
      <c r="HO121" s="437"/>
      <c r="HP121" s="437"/>
      <c r="HQ121" s="437"/>
      <c r="HR121" s="437"/>
      <c r="HS121" s="437"/>
      <c r="HT121" s="437"/>
      <c r="HU121" s="437"/>
      <c r="HV121" s="437"/>
      <c r="HW121" s="437"/>
      <c r="HX121" s="437"/>
      <c r="HY121" s="437"/>
      <c r="HZ121" s="437"/>
      <c r="IA121" s="437"/>
      <c r="IB121" s="437"/>
      <c r="IC121" s="437"/>
      <c r="ID121" s="437"/>
      <c r="IE121" s="437"/>
      <c r="IF121" s="437"/>
      <c r="IG121" s="437"/>
      <c r="IH121" s="437"/>
      <c r="II121" s="437"/>
      <c r="IJ121" s="437"/>
      <c r="IK121" s="437"/>
      <c r="IL121" s="437"/>
      <c r="IM121" s="437"/>
      <c r="IN121" s="437"/>
      <c r="IO121" s="437"/>
      <c r="IP121" s="437"/>
      <c r="IQ121" s="437"/>
      <c r="IR121" s="437"/>
      <c r="IS121" s="437"/>
      <c r="IT121" s="437"/>
      <c r="IU121" s="437"/>
      <c r="IV121" s="437"/>
      <c r="IW121" s="437"/>
    </row>
    <row r="122" customFormat="false" ht="12.75" hidden="false" customHeight="false" outlineLevel="0" collapsed="false">
      <c r="A122" s="497"/>
      <c r="B122" s="425"/>
      <c r="C122" s="494" t="s">
        <v>993</v>
      </c>
      <c r="D122" s="440"/>
      <c r="E122" s="500" t="n">
        <v>20600</v>
      </c>
      <c r="F122" s="192"/>
      <c r="G122" s="500" t="n">
        <v>2200</v>
      </c>
      <c r="H122" s="155"/>
      <c r="I122" s="501" t="n">
        <v>0</v>
      </c>
      <c r="J122" s="155"/>
      <c r="K122" s="491"/>
      <c r="L122" s="437"/>
      <c r="M122" s="437"/>
      <c r="N122" s="437"/>
      <c r="O122" s="437"/>
      <c r="P122" s="437"/>
      <c r="Q122" s="437"/>
      <c r="R122" s="437"/>
      <c r="S122" s="437"/>
      <c r="T122" s="437"/>
      <c r="U122" s="437"/>
      <c r="V122" s="437"/>
      <c r="W122" s="437"/>
      <c r="X122" s="437"/>
      <c r="Y122" s="437"/>
      <c r="Z122" s="437"/>
      <c r="AA122" s="437"/>
      <c r="AB122" s="437"/>
      <c r="AC122" s="437"/>
      <c r="AD122" s="437"/>
      <c r="AE122" s="437"/>
      <c r="AF122" s="437"/>
      <c r="AG122" s="437"/>
      <c r="AH122" s="437"/>
      <c r="AI122" s="437"/>
      <c r="AJ122" s="437"/>
      <c r="AK122" s="437"/>
      <c r="AL122" s="437"/>
      <c r="AM122" s="437"/>
      <c r="AN122" s="437"/>
      <c r="AO122" s="437"/>
      <c r="AP122" s="437"/>
      <c r="AQ122" s="437"/>
      <c r="AR122" s="437"/>
      <c r="AS122" s="437"/>
      <c r="AT122" s="437"/>
      <c r="AU122" s="437"/>
      <c r="AV122" s="437"/>
      <c r="AW122" s="437"/>
      <c r="AX122" s="437"/>
      <c r="AY122" s="437"/>
      <c r="AZ122" s="437"/>
      <c r="BA122" s="437"/>
      <c r="BB122" s="437"/>
      <c r="BC122" s="437"/>
      <c r="BD122" s="437"/>
      <c r="BE122" s="437"/>
      <c r="BF122" s="437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7"/>
      <c r="CN122" s="437"/>
      <c r="CO122" s="437"/>
      <c r="CP122" s="437"/>
      <c r="CQ122" s="437"/>
      <c r="CR122" s="437"/>
      <c r="CS122" s="437"/>
      <c r="CT122" s="437"/>
      <c r="CU122" s="437"/>
      <c r="CV122" s="437"/>
      <c r="CW122" s="437"/>
      <c r="CX122" s="437"/>
      <c r="CY122" s="437"/>
      <c r="CZ122" s="437"/>
      <c r="DA122" s="437"/>
      <c r="DB122" s="437"/>
      <c r="DC122" s="437"/>
      <c r="DD122" s="437"/>
      <c r="DE122" s="437"/>
      <c r="DF122" s="437"/>
      <c r="DG122" s="437"/>
      <c r="DH122" s="437"/>
      <c r="DI122" s="437"/>
      <c r="DJ122" s="437"/>
      <c r="DK122" s="437"/>
      <c r="DL122" s="437"/>
      <c r="DM122" s="437"/>
      <c r="DN122" s="437"/>
      <c r="DO122" s="437"/>
      <c r="DP122" s="437"/>
      <c r="DQ122" s="437"/>
      <c r="DR122" s="437"/>
      <c r="DS122" s="437"/>
      <c r="DT122" s="437"/>
      <c r="DU122" s="437"/>
      <c r="DV122" s="437"/>
      <c r="DW122" s="437"/>
      <c r="DX122" s="437"/>
      <c r="DY122" s="437"/>
      <c r="DZ122" s="437"/>
      <c r="EA122" s="437"/>
      <c r="EB122" s="437"/>
      <c r="EC122" s="437"/>
      <c r="ED122" s="437"/>
      <c r="EE122" s="437"/>
      <c r="EF122" s="437"/>
      <c r="EG122" s="437"/>
      <c r="EH122" s="437"/>
      <c r="EI122" s="437"/>
      <c r="EJ122" s="437"/>
      <c r="EK122" s="437"/>
      <c r="EL122" s="437"/>
      <c r="EM122" s="437"/>
      <c r="EN122" s="437"/>
      <c r="EO122" s="437"/>
      <c r="EP122" s="437"/>
      <c r="EQ122" s="437"/>
      <c r="ER122" s="437"/>
      <c r="ES122" s="437"/>
      <c r="ET122" s="437"/>
      <c r="EU122" s="437"/>
      <c r="EV122" s="437"/>
      <c r="EW122" s="437"/>
      <c r="EX122" s="437"/>
      <c r="EY122" s="437"/>
      <c r="EZ122" s="437"/>
      <c r="FA122" s="437"/>
      <c r="FB122" s="437"/>
      <c r="FC122" s="437"/>
      <c r="FD122" s="437"/>
      <c r="FE122" s="437"/>
      <c r="FF122" s="437"/>
      <c r="FG122" s="437"/>
      <c r="FH122" s="437"/>
      <c r="FI122" s="437"/>
      <c r="FJ122" s="437"/>
      <c r="FK122" s="437"/>
      <c r="FL122" s="437"/>
      <c r="FM122" s="437"/>
      <c r="FN122" s="437"/>
      <c r="FO122" s="437"/>
      <c r="FP122" s="437"/>
      <c r="FQ122" s="437"/>
      <c r="FR122" s="437"/>
      <c r="FS122" s="437"/>
      <c r="FT122" s="437"/>
      <c r="FU122" s="437"/>
      <c r="FV122" s="437"/>
      <c r="FW122" s="437"/>
      <c r="FX122" s="437"/>
      <c r="FY122" s="437"/>
      <c r="FZ122" s="437"/>
      <c r="GA122" s="437"/>
      <c r="GB122" s="437"/>
      <c r="GC122" s="437"/>
      <c r="GD122" s="437"/>
      <c r="GE122" s="437"/>
      <c r="GF122" s="437"/>
      <c r="GG122" s="437"/>
      <c r="GH122" s="437"/>
      <c r="GI122" s="437"/>
      <c r="GJ122" s="437"/>
      <c r="GK122" s="437"/>
      <c r="GL122" s="437"/>
      <c r="GM122" s="437"/>
      <c r="GN122" s="437"/>
      <c r="GO122" s="437"/>
      <c r="GP122" s="437"/>
      <c r="GQ122" s="437"/>
      <c r="GR122" s="437"/>
      <c r="GS122" s="437"/>
      <c r="GT122" s="437"/>
      <c r="GU122" s="437"/>
      <c r="GV122" s="437"/>
      <c r="GW122" s="437"/>
      <c r="GX122" s="437"/>
      <c r="GY122" s="437"/>
      <c r="GZ122" s="437"/>
      <c r="HA122" s="437"/>
      <c r="HB122" s="437"/>
      <c r="HC122" s="437"/>
      <c r="HD122" s="437"/>
      <c r="HE122" s="437"/>
      <c r="HF122" s="437"/>
      <c r="HG122" s="437"/>
      <c r="HH122" s="437"/>
      <c r="HI122" s="437"/>
      <c r="HJ122" s="437"/>
      <c r="HK122" s="437"/>
      <c r="HL122" s="437"/>
      <c r="HM122" s="437"/>
      <c r="HN122" s="437"/>
      <c r="HO122" s="437"/>
      <c r="HP122" s="437"/>
      <c r="HQ122" s="437"/>
      <c r="HR122" s="437"/>
      <c r="HS122" s="437"/>
      <c r="HT122" s="437"/>
      <c r="HU122" s="437"/>
      <c r="HV122" s="437"/>
      <c r="HW122" s="437"/>
      <c r="HX122" s="437"/>
      <c r="HY122" s="437"/>
      <c r="HZ122" s="437"/>
      <c r="IA122" s="437"/>
      <c r="IB122" s="437"/>
      <c r="IC122" s="437"/>
      <c r="ID122" s="437"/>
      <c r="IE122" s="437"/>
      <c r="IF122" s="437"/>
      <c r="IG122" s="437"/>
      <c r="IH122" s="437"/>
      <c r="II122" s="437"/>
      <c r="IJ122" s="437"/>
      <c r="IK122" s="437"/>
      <c r="IL122" s="437"/>
      <c r="IM122" s="437"/>
      <c r="IN122" s="437"/>
      <c r="IO122" s="437"/>
      <c r="IP122" s="437"/>
      <c r="IQ122" s="437"/>
      <c r="IR122" s="437"/>
      <c r="IS122" s="437"/>
      <c r="IT122" s="437"/>
      <c r="IU122" s="437"/>
      <c r="IV122" s="437"/>
      <c r="IW122" s="437"/>
    </row>
    <row r="123" customFormat="false" ht="14.25" hidden="false" customHeight="false" outlineLevel="0" collapsed="false">
      <c r="A123" s="497"/>
      <c r="B123" s="425"/>
      <c r="C123" s="490" t="s">
        <v>994</v>
      </c>
      <c r="D123" s="440"/>
      <c r="E123" s="500" t="n">
        <v>59000</v>
      </c>
      <c r="F123" s="192"/>
      <c r="G123" s="500" t="n">
        <v>60000</v>
      </c>
      <c r="H123" s="155"/>
      <c r="I123" s="501" t="n">
        <f aca="false">89756-9923</f>
        <v>79833</v>
      </c>
      <c r="J123" s="502"/>
      <c r="K123" s="491"/>
      <c r="L123" s="437"/>
      <c r="M123" s="437"/>
      <c r="N123" s="437"/>
      <c r="O123" s="437"/>
      <c r="P123" s="437"/>
      <c r="Q123" s="437"/>
      <c r="R123" s="437"/>
      <c r="S123" s="437"/>
      <c r="T123" s="437"/>
      <c r="U123" s="437"/>
      <c r="V123" s="437"/>
      <c r="W123" s="437"/>
      <c r="X123" s="437"/>
      <c r="Y123" s="437"/>
      <c r="Z123" s="437"/>
      <c r="AA123" s="437"/>
      <c r="AB123" s="437"/>
      <c r="AC123" s="437"/>
      <c r="AD123" s="437"/>
      <c r="AE123" s="437"/>
      <c r="AF123" s="437"/>
      <c r="AG123" s="437"/>
      <c r="AH123" s="437"/>
      <c r="AI123" s="437"/>
      <c r="AJ123" s="437"/>
      <c r="AK123" s="437"/>
      <c r="AL123" s="437"/>
      <c r="AM123" s="437"/>
      <c r="AN123" s="437"/>
      <c r="AO123" s="437"/>
      <c r="AP123" s="437"/>
      <c r="AQ123" s="437"/>
      <c r="AR123" s="437"/>
      <c r="AS123" s="437"/>
      <c r="AT123" s="437"/>
      <c r="AU123" s="437"/>
      <c r="AV123" s="437"/>
      <c r="AW123" s="437"/>
      <c r="AX123" s="437"/>
      <c r="AY123" s="437"/>
      <c r="AZ123" s="437"/>
      <c r="BA123" s="437"/>
      <c r="BB123" s="437"/>
      <c r="BC123" s="437"/>
      <c r="BD123" s="437"/>
      <c r="BE123" s="437"/>
      <c r="BF123" s="437"/>
      <c r="BG123" s="437"/>
      <c r="BH123" s="437"/>
      <c r="BI123" s="437"/>
      <c r="BJ123" s="437"/>
      <c r="BK123" s="437"/>
      <c r="BL123" s="437"/>
      <c r="BM123" s="437"/>
      <c r="BN123" s="437"/>
      <c r="BO123" s="437"/>
      <c r="BP123" s="437"/>
      <c r="BQ123" s="437"/>
      <c r="BR123" s="437"/>
      <c r="BS123" s="437"/>
      <c r="BT123" s="437"/>
      <c r="BU123" s="437"/>
      <c r="BV123" s="437"/>
      <c r="BW123" s="437"/>
      <c r="BX123" s="437"/>
      <c r="BY123" s="437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7"/>
      <c r="CN123" s="437"/>
      <c r="CO123" s="437"/>
      <c r="CP123" s="437"/>
      <c r="CQ123" s="437"/>
      <c r="CR123" s="437"/>
      <c r="CS123" s="437"/>
      <c r="CT123" s="437"/>
      <c r="CU123" s="437"/>
      <c r="CV123" s="437"/>
      <c r="CW123" s="437"/>
      <c r="CX123" s="437"/>
      <c r="CY123" s="437"/>
      <c r="CZ123" s="437"/>
      <c r="DA123" s="437"/>
      <c r="DB123" s="437"/>
      <c r="DC123" s="437"/>
      <c r="DD123" s="437"/>
      <c r="DE123" s="437"/>
      <c r="DF123" s="437"/>
      <c r="DG123" s="437"/>
      <c r="DH123" s="437"/>
      <c r="DI123" s="437"/>
      <c r="DJ123" s="437"/>
      <c r="DK123" s="437"/>
      <c r="DL123" s="437"/>
      <c r="DM123" s="437"/>
      <c r="DN123" s="437"/>
      <c r="DO123" s="437"/>
      <c r="DP123" s="437"/>
      <c r="DQ123" s="437"/>
      <c r="DR123" s="437"/>
      <c r="DS123" s="437"/>
      <c r="DT123" s="437"/>
      <c r="DU123" s="437"/>
      <c r="DV123" s="437"/>
      <c r="DW123" s="437"/>
      <c r="DX123" s="437"/>
      <c r="DY123" s="437"/>
      <c r="DZ123" s="437"/>
      <c r="EA123" s="437"/>
      <c r="EB123" s="437"/>
      <c r="EC123" s="437"/>
      <c r="ED123" s="437"/>
      <c r="EE123" s="437"/>
      <c r="EF123" s="437"/>
      <c r="EG123" s="437"/>
      <c r="EH123" s="437"/>
      <c r="EI123" s="437"/>
      <c r="EJ123" s="437"/>
      <c r="EK123" s="437"/>
      <c r="EL123" s="437"/>
      <c r="EM123" s="437"/>
      <c r="EN123" s="437"/>
      <c r="EO123" s="437"/>
      <c r="EP123" s="437"/>
      <c r="EQ123" s="437"/>
      <c r="ER123" s="437"/>
      <c r="ES123" s="437"/>
      <c r="ET123" s="437"/>
      <c r="EU123" s="437"/>
      <c r="EV123" s="437"/>
      <c r="EW123" s="437"/>
      <c r="EX123" s="437"/>
      <c r="EY123" s="437"/>
      <c r="EZ123" s="437"/>
      <c r="FA123" s="437"/>
      <c r="FB123" s="437"/>
      <c r="FC123" s="437"/>
      <c r="FD123" s="437"/>
      <c r="FE123" s="437"/>
      <c r="FF123" s="437"/>
      <c r="FG123" s="437"/>
      <c r="FH123" s="437"/>
      <c r="FI123" s="437"/>
      <c r="FJ123" s="437"/>
      <c r="FK123" s="437"/>
      <c r="FL123" s="437"/>
      <c r="FM123" s="437"/>
      <c r="FN123" s="437"/>
      <c r="FO123" s="437"/>
      <c r="FP123" s="437"/>
      <c r="FQ123" s="437"/>
      <c r="FR123" s="437"/>
      <c r="FS123" s="437"/>
      <c r="FT123" s="437"/>
      <c r="FU123" s="437"/>
      <c r="FV123" s="437"/>
      <c r="FW123" s="437"/>
      <c r="FX123" s="437"/>
      <c r="FY123" s="437"/>
      <c r="FZ123" s="437"/>
      <c r="GA123" s="437"/>
      <c r="GB123" s="437"/>
      <c r="GC123" s="437"/>
      <c r="GD123" s="437"/>
      <c r="GE123" s="437"/>
      <c r="GF123" s="437"/>
      <c r="GG123" s="437"/>
      <c r="GH123" s="437"/>
      <c r="GI123" s="437"/>
      <c r="GJ123" s="437"/>
      <c r="GK123" s="437"/>
      <c r="GL123" s="437"/>
      <c r="GM123" s="437"/>
      <c r="GN123" s="437"/>
      <c r="GO123" s="437"/>
      <c r="GP123" s="437"/>
      <c r="GQ123" s="437"/>
      <c r="GR123" s="437"/>
      <c r="GS123" s="437"/>
      <c r="GT123" s="437"/>
      <c r="GU123" s="437"/>
      <c r="GV123" s="437"/>
      <c r="GW123" s="437"/>
      <c r="GX123" s="437"/>
      <c r="GY123" s="437"/>
      <c r="GZ123" s="437"/>
      <c r="HA123" s="437"/>
      <c r="HB123" s="437"/>
      <c r="HC123" s="437"/>
      <c r="HD123" s="437"/>
      <c r="HE123" s="437"/>
      <c r="HF123" s="437"/>
      <c r="HG123" s="437"/>
      <c r="HH123" s="437"/>
      <c r="HI123" s="437"/>
      <c r="HJ123" s="437"/>
      <c r="HK123" s="437"/>
      <c r="HL123" s="437"/>
      <c r="HM123" s="437"/>
      <c r="HN123" s="437"/>
      <c r="HO123" s="437"/>
      <c r="HP123" s="437"/>
      <c r="HQ123" s="437"/>
      <c r="HR123" s="437"/>
      <c r="HS123" s="437"/>
      <c r="HT123" s="437"/>
      <c r="HU123" s="437"/>
      <c r="HV123" s="437"/>
      <c r="HW123" s="437"/>
      <c r="HX123" s="437"/>
      <c r="HY123" s="437"/>
      <c r="HZ123" s="437"/>
      <c r="IA123" s="437"/>
      <c r="IB123" s="437"/>
      <c r="IC123" s="437"/>
      <c r="ID123" s="437"/>
      <c r="IE123" s="437"/>
      <c r="IF123" s="437"/>
      <c r="IG123" s="437"/>
      <c r="IH123" s="437"/>
      <c r="II123" s="437"/>
      <c r="IJ123" s="437"/>
      <c r="IK123" s="437"/>
      <c r="IL123" s="437"/>
      <c r="IM123" s="437"/>
      <c r="IN123" s="437"/>
      <c r="IO123" s="437"/>
      <c r="IP123" s="437"/>
      <c r="IQ123" s="437"/>
      <c r="IR123" s="437"/>
      <c r="IS123" s="437"/>
      <c r="IT123" s="437"/>
      <c r="IU123" s="437"/>
      <c r="IV123" s="437"/>
      <c r="IW123" s="437"/>
    </row>
    <row r="124" customFormat="false" ht="12.75" hidden="false" customHeight="false" outlineLevel="0" collapsed="false">
      <c r="A124" s="497"/>
      <c r="B124" s="425"/>
      <c r="C124" s="490" t="s">
        <v>995</v>
      </c>
      <c r="D124" s="440"/>
      <c r="E124" s="500" t="n">
        <v>15000</v>
      </c>
      <c r="F124" s="192"/>
      <c r="G124" s="500" t="n">
        <v>15000</v>
      </c>
      <c r="H124" s="155"/>
      <c r="I124" s="501" t="n">
        <v>11150</v>
      </c>
      <c r="J124" s="155"/>
      <c r="K124" s="491"/>
      <c r="L124" s="437"/>
      <c r="M124" s="437"/>
      <c r="N124" s="437"/>
      <c r="O124" s="437"/>
      <c r="P124" s="437"/>
      <c r="Q124" s="437"/>
      <c r="R124" s="437"/>
      <c r="S124" s="437"/>
      <c r="T124" s="437"/>
      <c r="U124" s="437"/>
      <c r="V124" s="437"/>
      <c r="W124" s="437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7"/>
      <c r="AI124" s="437"/>
      <c r="AJ124" s="437"/>
      <c r="AK124" s="437"/>
      <c r="AL124" s="437"/>
      <c r="AM124" s="437"/>
      <c r="AN124" s="437"/>
      <c r="AO124" s="437"/>
      <c r="AP124" s="437"/>
      <c r="AQ124" s="437"/>
      <c r="AR124" s="437"/>
      <c r="AS124" s="437"/>
      <c r="AT124" s="437"/>
      <c r="AU124" s="437"/>
      <c r="AV124" s="437"/>
      <c r="AW124" s="437"/>
      <c r="AX124" s="437"/>
      <c r="AY124" s="437"/>
      <c r="AZ124" s="437"/>
      <c r="BA124" s="437"/>
      <c r="BB124" s="437"/>
      <c r="BC124" s="437"/>
      <c r="BD124" s="437"/>
      <c r="BE124" s="437"/>
      <c r="BF124" s="437"/>
      <c r="BG124" s="437"/>
      <c r="BH124" s="437"/>
      <c r="BI124" s="437"/>
      <c r="BJ124" s="437"/>
      <c r="BK124" s="437"/>
      <c r="BL124" s="437"/>
      <c r="BM124" s="437"/>
      <c r="BN124" s="437"/>
      <c r="BO124" s="437"/>
      <c r="BP124" s="437"/>
      <c r="BQ124" s="437"/>
      <c r="BR124" s="437"/>
      <c r="BS124" s="437"/>
      <c r="BT124" s="437"/>
      <c r="BU124" s="437"/>
      <c r="BV124" s="437"/>
      <c r="BW124" s="437"/>
      <c r="BX124" s="437"/>
      <c r="BY124" s="437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  <c r="CJ124" s="437"/>
      <c r="CK124" s="437"/>
      <c r="CL124" s="437"/>
      <c r="CM124" s="437"/>
      <c r="CN124" s="437"/>
      <c r="CO124" s="437"/>
      <c r="CP124" s="437"/>
      <c r="CQ124" s="437"/>
      <c r="CR124" s="437"/>
      <c r="CS124" s="437"/>
      <c r="CT124" s="437"/>
      <c r="CU124" s="437"/>
      <c r="CV124" s="437"/>
      <c r="CW124" s="437"/>
      <c r="CX124" s="437"/>
      <c r="CY124" s="437"/>
      <c r="CZ124" s="437"/>
      <c r="DA124" s="437"/>
      <c r="DB124" s="437"/>
      <c r="DC124" s="437"/>
      <c r="DD124" s="437"/>
      <c r="DE124" s="437"/>
      <c r="DF124" s="437"/>
      <c r="DG124" s="437"/>
      <c r="DH124" s="437"/>
      <c r="DI124" s="437"/>
      <c r="DJ124" s="437"/>
      <c r="DK124" s="437"/>
      <c r="DL124" s="437"/>
      <c r="DM124" s="437"/>
      <c r="DN124" s="437"/>
      <c r="DO124" s="437"/>
      <c r="DP124" s="437"/>
      <c r="DQ124" s="437"/>
      <c r="DR124" s="437"/>
      <c r="DS124" s="437"/>
      <c r="DT124" s="437"/>
      <c r="DU124" s="437"/>
      <c r="DV124" s="437"/>
      <c r="DW124" s="437"/>
      <c r="DX124" s="437"/>
      <c r="DY124" s="437"/>
      <c r="DZ124" s="437"/>
      <c r="EA124" s="437"/>
      <c r="EB124" s="437"/>
      <c r="EC124" s="437"/>
      <c r="ED124" s="437"/>
      <c r="EE124" s="437"/>
      <c r="EF124" s="437"/>
      <c r="EG124" s="437"/>
      <c r="EH124" s="437"/>
      <c r="EI124" s="437"/>
      <c r="EJ124" s="437"/>
      <c r="EK124" s="437"/>
      <c r="EL124" s="437"/>
      <c r="EM124" s="437"/>
      <c r="EN124" s="437"/>
      <c r="EO124" s="437"/>
      <c r="EP124" s="437"/>
      <c r="EQ124" s="437"/>
      <c r="ER124" s="437"/>
      <c r="ES124" s="437"/>
      <c r="ET124" s="437"/>
      <c r="EU124" s="437"/>
      <c r="EV124" s="437"/>
      <c r="EW124" s="437"/>
      <c r="EX124" s="437"/>
      <c r="EY124" s="437"/>
      <c r="EZ124" s="437"/>
      <c r="FA124" s="437"/>
      <c r="FB124" s="437"/>
      <c r="FC124" s="437"/>
      <c r="FD124" s="437"/>
      <c r="FE124" s="437"/>
      <c r="FF124" s="437"/>
      <c r="FG124" s="437"/>
      <c r="FH124" s="437"/>
      <c r="FI124" s="437"/>
      <c r="FJ124" s="437"/>
      <c r="FK124" s="437"/>
      <c r="FL124" s="437"/>
      <c r="FM124" s="437"/>
      <c r="FN124" s="437"/>
      <c r="FO124" s="437"/>
      <c r="FP124" s="437"/>
      <c r="FQ124" s="437"/>
      <c r="FR124" s="437"/>
      <c r="FS124" s="437"/>
      <c r="FT124" s="437"/>
      <c r="FU124" s="437"/>
      <c r="FV124" s="437"/>
      <c r="FW124" s="437"/>
      <c r="FX124" s="437"/>
      <c r="FY124" s="437"/>
      <c r="FZ124" s="437"/>
      <c r="GA124" s="437"/>
      <c r="GB124" s="437"/>
      <c r="GC124" s="437"/>
      <c r="GD124" s="437"/>
      <c r="GE124" s="437"/>
      <c r="GF124" s="437"/>
      <c r="GG124" s="437"/>
      <c r="GH124" s="437"/>
      <c r="GI124" s="437"/>
      <c r="GJ124" s="437"/>
      <c r="GK124" s="437"/>
      <c r="GL124" s="437"/>
      <c r="GM124" s="437"/>
      <c r="GN124" s="437"/>
      <c r="GO124" s="437"/>
      <c r="GP124" s="437"/>
      <c r="GQ124" s="437"/>
      <c r="GR124" s="437"/>
      <c r="GS124" s="437"/>
      <c r="GT124" s="437"/>
      <c r="GU124" s="437"/>
      <c r="GV124" s="437"/>
      <c r="GW124" s="437"/>
      <c r="GX124" s="437"/>
      <c r="GY124" s="437"/>
      <c r="GZ124" s="437"/>
      <c r="HA124" s="437"/>
      <c r="HB124" s="437"/>
      <c r="HC124" s="437"/>
      <c r="HD124" s="437"/>
      <c r="HE124" s="437"/>
      <c r="HF124" s="437"/>
      <c r="HG124" s="437"/>
      <c r="HH124" s="437"/>
      <c r="HI124" s="437"/>
      <c r="HJ124" s="437"/>
      <c r="HK124" s="437"/>
      <c r="HL124" s="437"/>
      <c r="HM124" s="437"/>
      <c r="HN124" s="437"/>
      <c r="HO124" s="437"/>
      <c r="HP124" s="437"/>
      <c r="HQ124" s="437"/>
      <c r="HR124" s="437"/>
      <c r="HS124" s="437"/>
      <c r="HT124" s="437"/>
      <c r="HU124" s="437"/>
      <c r="HV124" s="437"/>
      <c r="HW124" s="437"/>
      <c r="HX124" s="437"/>
      <c r="HY124" s="437"/>
      <c r="HZ124" s="437"/>
      <c r="IA124" s="437"/>
      <c r="IB124" s="437"/>
      <c r="IC124" s="437"/>
      <c r="ID124" s="437"/>
      <c r="IE124" s="437"/>
      <c r="IF124" s="437"/>
      <c r="IG124" s="437"/>
      <c r="IH124" s="437"/>
      <c r="II124" s="437"/>
      <c r="IJ124" s="437"/>
      <c r="IK124" s="437"/>
      <c r="IL124" s="437"/>
      <c r="IM124" s="437"/>
      <c r="IN124" s="437"/>
      <c r="IO124" s="437"/>
      <c r="IP124" s="437"/>
      <c r="IQ124" s="437"/>
      <c r="IR124" s="437"/>
      <c r="IS124" s="437"/>
      <c r="IT124" s="437"/>
      <c r="IU124" s="437"/>
      <c r="IV124" s="437"/>
      <c r="IW124" s="437"/>
    </row>
    <row r="125" customFormat="false" ht="12.75" hidden="false" customHeight="false" outlineLevel="0" collapsed="false">
      <c r="A125" s="497"/>
      <c r="B125" s="425"/>
      <c r="C125" s="490" t="s">
        <v>969</v>
      </c>
      <c r="D125" s="440"/>
      <c r="E125" s="503" t="n">
        <v>4500</v>
      </c>
      <c r="F125" s="192"/>
      <c r="G125" s="500"/>
      <c r="H125" s="155"/>
      <c r="I125" s="501" t="n">
        <v>21200</v>
      </c>
      <c r="J125" s="155"/>
      <c r="K125" s="491"/>
      <c r="L125" s="437"/>
      <c r="M125" s="437"/>
      <c r="N125" s="437"/>
      <c r="O125" s="437"/>
      <c r="P125" s="437"/>
      <c r="Q125" s="437"/>
      <c r="R125" s="437"/>
      <c r="S125" s="437"/>
      <c r="T125" s="437"/>
      <c r="U125" s="437"/>
      <c r="V125" s="437"/>
      <c r="W125" s="437"/>
      <c r="X125" s="437"/>
      <c r="Y125" s="437"/>
      <c r="Z125" s="437"/>
      <c r="AA125" s="437"/>
      <c r="AB125" s="437"/>
      <c r="AC125" s="437"/>
      <c r="AD125" s="437"/>
      <c r="AE125" s="437"/>
      <c r="AF125" s="437"/>
      <c r="AG125" s="437"/>
      <c r="AH125" s="437"/>
      <c r="AI125" s="437"/>
      <c r="AJ125" s="437"/>
      <c r="AK125" s="437"/>
      <c r="AL125" s="437"/>
      <c r="AM125" s="437"/>
      <c r="AN125" s="437"/>
      <c r="AO125" s="437"/>
      <c r="AP125" s="437"/>
      <c r="AQ125" s="437"/>
      <c r="AR125" s="437"/>
      <c r="AS125" s="437"/>
      <c r="AT125" s="437"/>
      <c r="AU125" s="437"/>
      <c r="AV125" s="437"/>
      <c r="AW125" s="437"/>
      <c r="AX125" s="437"/>
      <c r="AY125" s="437"/>
      <c r="AZ125" s="437"/>
      <c r="BA125" s="437"/>
      <c r="BB125" s="437"/>
      <c r="BC125" s="437"/>
      <c r="BD125" s="437"/>
      <c r="BE125" s="437"/>
      <c r="BF125" s="437"/>
      <c r="BG125" s="437"/>
      <c r="BH125" s="437"/>
      <c r="BI125" s="437"/>
      <c r="BJ125" s="437"/>
      <c r="BK125" s="437"/>
      <c r="BL125" s="437"/>
      <c r="BM125" s="437"/>
      <c r="BN125" s="437"/>
      <c r="BO125" s="437"/>
      <c r="BP125" s="437"/>
      <c r="BQ125" s="437"/>
      <c r="BR125" s="437"/>
      <c r="BS125" s="437"/>
      <c r="BT125" s="437"/>
      <c r="BU125" s="437"/>
      <c r="BV125" s="437"/>
      <c r="BW125" s="437"/>
      <c r="BX125" s="437"/>
      <c r="BY125" s="437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  <c r="CJ125" s="437"/>
      <c r="CK125" s="437"/>
      <c r="CL125" s="437"/>
      <c r="CM125" s="437"/>
      <c r="CN125" s="437"/>
      <c r="CO125" s="437"/>
      <c r="CP125" s="437"/>
      <c r="CQ125" s="437"/>
      <c r="CR125" s="437"/>
      <c r="CS125" s="437"/>
      <c r="CT125" s="437"/>
      <c r="CU125" s="437"/>
      <c r="CV125" s="437"/>
      <c r="CW125" s="437"/>
      <c r="CX125" s="437"/>
      <c r="CY125" s="437"/>
      <c r="CZ125" s="437"/>
      <c r="DA125" s="437"/>
      <c r="DB125" s="437"/>
      <c r="DC125" s="437"/>
      <c r="DD125" s="437"/>
      <c r="DE125" s="437"/>
      <c r="DF125" s="437"/>
      <c r="DG125" s="437"/>
      <c r="DH125" s="437"/>
      <c r="DI125" s="437"/>
      <c r="DJ125" s="437"/>
      <c r="DK125" s="437"/>
      <c r="DL125" s="437"/>
      <c r="DM125" s="437"/>
      <c r="DN125" s="437"/>
      <c r="DO125" s="437"/>
      <c r="DP125" s="437"/>
      <c r="DQ125" s="437"/>
      <c r="DR125" s="437"/>
      <c r="DS125" s="437"/>
      <c r="DT125" s="437"/>
      <c r="DU125" s="437"/>
      <c r="DV125" s="437"/>
      <c r="DW125" s="437"/>
      <c r="DX125" s="437"/>
      <c r="DY125" s="437"/>
      <c r="DZ125" s="437"/>
      <c r="EA125" s="437"/>
      <c r="EB125" s="437"/>
      <c r="EC125" s="437"/>
      <c r="ED125" s="437"/>
      <c r="EE125" s="437"/>
      <c r="EF125" s="437"/>
      <c r="EG125" s="437"/>
      <c r="EH125" s="437"/>
      <c r="EI125" s="437"/>
      <c r="EJ125" s="437"/>
      <c r="EK125" s="437"/>
      <c r="EL125" s="437"/>
      <c r="EM125" s="437"/>
      <c r="EN125" s="437"/>
      <c r="EO125" s="437"/>
      <c r="EP125" s="437"/>
      <c r="EQ125" s="437"/>
      <c r="ER125" s="437"/>
      <c r="ES125" s="437"/>
      <c r="ET125" s="437"/>
      <c r="EU125" s="437"/>
      <c r="EV125" s="437"/>
      <c r="EW125" s="437"/>
      <c r="EX125" s="437"/>
      <c r="EY125" s="437"/>
      <c r="EZ125" s="437"/>
      <c r="FA125" s="437"/>
      <c r="FB125" s="437"/>
      <c r="FC125" s="437"/>
      <c r="FD125" s="437"/>
      <c r="FE125" s="437"/>
      <c r="FF125" s="437"/>
      <c r="FG125" s="437"/>
      <c r="FH125" s="437"/>
      <c r="FI125" s="437"/>
      <c r="FJ125" s="437"/>
      <c r="FK125" s="437"/>
      <c r="FL125" s="437"/>
      <c r="FM125" s="437"/>
      <c r="FN125" s="437"/>
      <c r="FO125" s="437"/>
      <c r="FP125" s="437"/>
      <c r="FQ125" s="437"/>
      <c r="FR125" s="437"/>
      <c r="FS125" s="437"/>
      <c r="FT125" s="437"/>
      <c r="FU125" s="437"/>
      <c r="FV125" s="437"/>
      <c r="FW125" s="437"/>
      <c r="FX125" s="437"/>
      <c r="FY125" s="437"/>
      <c r="FZ125" s="437"/>
      <c r="GA125" s="437"/>
      <c r="GB125" s="437"/>
      <c r="GC125" s="437"/>
      <c r="GD125" s="437"/>
      <c r="GE125" s="437"/>
      <c r="GF125" s="437"/>
      <c r="GG125" s="437"/>
      <c r="GH125" s="437"/>
      <c r="GI125" s="437"/>
      <c r="GJ125" s="437"/>
      <c r="GK125" s="437"/>
      <c r="GL125" s="437"/>
      <c r="GM125" s="437"/>
      <c r="GN125" s="437"/>
      <c r="GO125" s="437"/>
      <c r="GP125" s="437"/>
      <c r="GQ125" s="437"/>
      <c r="GR125" s="437"/>
      <c r="GS125" s="437"/>
      <c r="GT125" s="437"/>
      <c r="GU125" s="437"/>
      <c r="GV125" s="437"/>
      <c r="GW125" s="437"/>
      <c r="GX125" s="437"/>
      <c r="GY125" s="437"/>
      <c r="GZ125" s="437"/>
      <c r="HA125" s="437"/>
      <c r="HB125" s="437"/>
      <c r="HC125" s="437"/>
      <c r="HD125" s="437"/>
      <c r="HE125" s="437"/>
      <c r="HF125" s="437"/>
      <c r="HG125" s="437"/>
      <c r="HH125" s="437"/>
      <c r="HI125" s="437"/>
      <c r="HJ125" s="437"/>
      <c r="HK125" s="437"/>
      <c r="HL125" s="437"/>
      <c r="HM125" s="437"/>
      <c r="HN125" s="437"/>
      <c r="HO125" s="437"/>
      <c r="HP125" s="437"/>
      <c r="HQ125" s="437"/>
      <c r="HR125" s="437"/>
      <c r="HS125" s="437"/>
      <c r="HT125" s="437"/>
      <c r="HU125" s="437"/>
      <c r="HV125" s="437"/>
      <c r="HW125" s="437"/>
      <c r="HX125" s="437"/>
      <c r="HY125" s="437"/>
      <c r="HZ125" s="437"/>
      <c r="IA125" s="437"/>
      <c r="IB125" s="437"/>
      <c r="IC125" s="437"/>
      <c r="ID125" s="437"/>
      <c r="IE125" s="437"/>
      <c r="IF125" s="437"/>
      <c r="IG125" s="437"/>
      <c r="IH125" s="437"/>
      <c r="II125" s="437"/>
      <c r="IJ125" s="437"/>
      <c r="IK125" s="437"/>
      <c r="IL125" s="437"/>
      <c r="IM125" s="437"/>
      <c r="IN125" s="437"/>
      <c r="IO125" s="437"/>
      <c r="IP125" s="437"/>
      <c r="IQ125" s="437"/>
      <c r="IR125" s="437"/>
      <c r="IS125" s="437"/>
      <c r="IT125" s="437"/>
      <c r="IU125" s="437"/>
      <c r="IV125" s="437"/>
      <c r="IW125" s="437"/>
    </row>
    <row r="126" customFormat="false" ht="12.75" hidden="false" customHeight="false" outlineLevel="0" collapsed="false">
      <c r="A126" s="497"/>
      <c r="B126" s="425"/>
      <c r="C126" s="490" t="s">
        <v>996</v>
      </c>
      <c r="D126" s="440"/>
      <c r="E126" s="500"/>
      <c r="F126" s="192"/>
      <c r="G126" s="503" t="s">
        <v>997</v>
      </c>
      <c r="H126" s="155"/>
      <c r="I126" s="504" t="n">
        <v>0</v>
      </c>
      <c r="J126" s="155"/>
      <c r="K126" s="491"/>
      <c r="L126" s="437"/>
      <c r="M126" s="437"/>
      <c r="N126" s="437"/>
      <c r="O126" s="437"/>
      <c r="P126" s="437"/>
      <c r="Q126" s="437"/>
      <c r="R126" s="437"/>
      <c r="S126" s="437"/>
      <c r="T126" s="437"/>
      <c r="U126" s="437"/>
      <c r="V126" s="437"/>
      <c r="W126" s="437"/>
      <c r="X126" s="437"/>
      <c r="Y126" s="437"/>
      <c r="Z126" s="437"/>
      <c r="AA126" s="437"/>
      <c r="AB126" s="437"/>
      <c r="AC126" s="437"/>
      <c r="AD126" s="437"/>
      <c r="AE126" s="437"/>
      <c r="AF126" s="437"/>
      <c r="AG126" s="437"/>
      <c r="AH126" s="437"/>
      <c r="AI126" s="437"/>
      <c r="AJ126" s="437"/>
      <c r="AK126" s="437"/>
      <c r="AL126" s="437"/>
      <c r="AM126" s="437"/>
      <c r="AN126" s="437"/>
      <c r="AO126" s="437"/>
      <c r="AP126" s="437"/>
      <c r="AQ126" s="437"/>
      <c r="AR126" s="437"/>
      <c r="AS126" s="437"/>
      <c r="AT126" s="437"/>
      <c r="AU126" s="437"/>
      <c r="AV126" s="437"/>
      <c r="AW126" s="437"/>
      <c r="AX126" s="437"/>
      <c r="AY126" s="437"/>
      <c r="AZ126" s="437"/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  <c r="CJ126" s="437"/>
      <c r="CK126" s="437"/>
      <c r="CL126" s="437"/>
      <c r="CM126" s="437"/>
      <c r="CN126" s="437"/>
      <c r="CO126" s="437"/>
      <c r="CP126" s="437"/>
      <c r="CQ126" s="437"/>
      <c r="CR126" s="437"/>
      <c r="CS126" s="437"/>
      <c r="CT126" s="437"/>
      <c r="CU126" s="437"/>
      <c r="CV126" s="437"/>
      <c r="CW126" s="437"/>
      <c r="CX126" s="437"/>
      <c r="CY126" s="437"/>
      <c r="CZ126" s="437"/>
      <c r="DA126" s="437"/>
      <c r="DB126" s="437"/>
      <c r="DC126" s="437"/>
      <c r="DD126" s="437"/>
      <c r="DE126" s="437"/>
      <c r="DF126" s="437"/>
      <c r="DG126" s="437"/>
      <c r="DH126" s="437"/>
      <c r="DI126" s="437"/>
      <c r="DJ126" s="437"/>
      <c r="DK126" s="437"/>
      <c r="DL126" s="437"/>
      <c r="DM126" s="437"/>
      <c r="DN126" s="437"/>
      <c r="DO126" s="437"/>
      <c r="DP126" s="437"/>
      <c r="DQ126" s="437"/>
      <c r="DR126" s="437"/>
      <c r="DS126" s="437"/>
      <c r="DT126" s="437"/>
      <c r="DU126" s="437"/>
      <c r="DV126" s="437"/>
      <c r="DW126" s="437"/>
      <c r="DX126" s="437"/>
      <c r="DY126" s="437"/>
      <c r="DZ126" s="437"/>
      <c r="EA126" s="437"/>
      <c r="EB126" s="437"/>
      <c r="EC126" s="437"/>
      <c r="ED126" s="437"/>
      <c r="EE126" s="437"/>
      <c r="EF126" s="437"/>
      <c r="EG126" s="437"/>
      <c r="EH126" s="437"/>
      <c r="EI126" s="437"/>
      <c r="EJ126" s="437"/>
      <c r="EK126" s="437"/>
      <c r="EL126" s="437"/>
      <c r="EM126" s="437"/>
      <c r="EN126" s="437"/>
      <c r="EO126" s="437"/>
      <c r="EP126" s="437"/>
      <c r="EQ126" s="437"/>
      <c r="ER126" s="437"/>
      <c r="ES126" s="437"/>
      <c r="ET126" s="437"/>
      <c r="EU126" s="437"/>
      <c r="EV126" s="437"/>
      <c r="EW126" s="437"/>
      <c r="EX126" s="437"/>
      <c r="EY126" s="437"/>
      <c r="EZ126" s="437"/>
      <c r="FA126" s="437"/>
      <c r="FB126" s="437"/>
      <c r="FC126" s="437"/>
      <c r="FD126" s="437"/>
      <c r="FE126" s="437"/>
      <c r="FF126" s="437"/>
      <c r="FG126" s="437"/>
      <c r="FH126" s="437"/>
      <c r="FI126" s="437"/>
      <c r="FJ126" s="437"/>
      <c r="FK126" s="437"/>
      <c r="FL126" s="437"/>
      <c r="FM126" s="437"/>
      <c r="FN126" s="437"/>
      <c r="FO126" s="437"/>
      <c r="FP126" s="437"/>
      <c r="FQ126" s="437"/>
      <c r="FR126" s="437"/>
      <c r="FS126" s="437"/>
      <c r="FT126" s="437"/>
      <c r="FU126" s="437"/>
      <c r="FV126" s="437"/>
      <c r="FW126" s="437"/>
      <c r="FX126" s="437"/>
      <c r="FY126" s="437"/>
      <c r="FZ126" s="437"/>
      <c r="GA126" s="437"/>
      <c r="GB126" s="437"/>
      <c r="GC126" s="437"/>
      <c r="GD126" s="437"/>
      <c r="GE126" s="437"/>
      <c r="GF126" s="437"/>
      <c r="GG126" s="437"/>
      <c r="GH126" s="437"/>
      <c r="GI126" s="437"/>
      <c r="GJ126" s="437"/>
      <c r="GK126" s="437"/>
      <c r="GL126" s="437"/>
      <c r="GM126" s="437"/>
      <c r="GN126" s="437"/>
      <c r="GO126" s="437"/>
      <c r="GP126" s="437"/>
      <c r="GQ126" s="437"/>
      <c r="GR126" s="437"/>
      <c r="GS126" s="437"/>
      <c r="GT126" s="437"/>
      <c r="GU126" s="437"/>
      <c r="GV126" s="437"/>
      <c r="GW126" s="437"/>
      <c r="GX126" s="437"/>
      <c r="GY126" s="437"/>
      <c r="GZ126" s="437"/>
      <c r="HA126" s="437"/>
      <c r="HB126" s="437"/>
      <c r="HC126" s="437"/>
      <c r="HD126" s="437"/>
      <c r="HE126" s="437"/>
      <c r="HF126" s="437"/>
      <c r="HG126" s="437"/>
      <c r="HH126" s="437"/>
      <c r="HI126" s="437"/>
      <c r="HJ126" s="437"/>
      <c r="HK126" s="437"/>
      <c r="HL126" s="437"/>
      <c r="HM126" s="437"/>
      <c r="HN126" s="437"/>
      <c r="HO126" s="437"/>
      <c r="HP126" s="437"/>
      <c r="HQ126" s="437"/>
      <c r="HR126" s="437"/>
      <c r="HS126" s="437"/>
      <c r="HT126" s="437"/>
      <c r="HU126" s="437"/>
      <c r="HV126" s="437"/>
      <c r="HW126" s="437"/>
      <c r="HX126" s="437"/>
      <c r="HY126" s="437"/>
      <c r="HZ126" s="437"/>
      <c r="IA126" s="437"/>
      <c r="IB126" s="437"/>
      <c r="IC126" s="437"/>
      <c r="ID126" s="437"/>
      <c r="IE126" s="437"/>
      <c r="IF126" s="437"/>
      <c r="IG126" s="437"/>
      <c r="IH126" s="437"/>
      <c r="II126" s="437"/>
      <c r="IJ126" s="437"/>
      <c r="IK126" s="437"/>
      <c r="IL126" s="437"/>
      <c r="IM126" s="437"/>
      <c r="IN126" s="437"/>
      <c r="IO126" s="437"/>
      <c r="IP126" s="437"/>
      <c r="IQ126" s="437"/>
      <c r="IR126" s="437"/>
      <c r="IS126" s="437"/>
      <c r="IT126" s="437"/>
      <c r="IU126" s="437"/>
      <c r="IV126" s="437"/>
      <c r="IW126" s="437"/>
    </row>
    <row r="127" customFormat="false" ht="14.25" hidden="false" customHeight="false" outlineLevel="0" collapsed="false">
      <c r="A127" s="497"/>
      <c r="B127" s="425"/>
      <c r="C127" s="490" t="s">
        <v>998</v>
      </c>
      <c r="D127" s="440"/>
      <c r="E127" s="500" t="n">
        <v>11000</v>
      </c>
      <c r="F127" s="192"/>
      <c r="G127" s="503" t="n">
        <v>22000</v>
      </c>
      <c r="H127" s="155"/>
      <c r="I127" s="504" t="n">
        <f aca="false">53700/3</f>
        <v>17900</v>
      </c>
      <c r="J127" s="155"/>
      <c r="K127" s="491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7"/>
      <c r="CN127" s="437"/>
      <c r="CO127" s="437"/>
      <c r="CP127" s="437"/>
      <c r="CQ127" s="437"/>
      <c r="CR127" s="437"/>
      <c r="CS127" s="437"/>
      <c r="CT127" s="437"/>
      <c r="CU127" s="437"/>
      <c r="CV127" s="437"/>
      <c r="CW127" s="437"/>
      <c r="CX127" s="437"/>
      <c r="CY127" s="437"/>
      <c r="CZ127" s="437"/>
      <c r="DA127" s="437"/>
      <c r="DB127" s="437"/>
      <c r="DC127" s="437"/>
      <c r="DD127" s="437"/>
      <c r="DE127" s="437"/>
      <c r="DF127" s="437"/>
      <c r="DG127" s="437"/>
      <c r="DH127" s="437"/>
      <c r="DI127" s="437"/>
      <c r="DJ127" s="437"/>
      <c r="DK127" s="437"/>
      <c r="DL127" s="437"/>
      <c r="DM127" s="437"/>
      <c r="DN127" s="437"/>
      <c r="DO127" s="437"/>
      <c r="DP127" s="437"/>
      <c r="DQ127" s="437"/>
      <c r="DR127" s="437"/>
      <c r="DS127" s="437"/>
      <c r="DT127" s="437"/>
      <c r="DU127" s="437"/>
      <c r="DV127" s="437"/>
      <c r="DW127" s="437"/>
      <c r="DX127" s="437"/>
      <c r="DY127" s="437"/>
      <c r="DZ127" s="437"/>
      <c r="EA127" s="437"/>
      <c r="EB127" s="437"/>
      <c r="EC127" s="437"/>
      <c r="ED127" s="437"/>
      <c r="EE127" s="437"/>
      <c r="EF127" s="437"/>
      <c r="EG127" s="437"/>
      <c r="EH127" s="437"/>
      <c r="EI127" s="437"/>
      <c r="EJ127" s="437"/>
      <c r="EK127" s="437"/>
      <c r="EL127" s="437"/>
      <c r="EM127" s="437"/>
      <c r="EN127" s="437"/>
      <c r="EO127" s="437"/>
      <c r="EP127" s="437"/>
      <c r="EQ127" s="437"/>
      <c r="ER127" s="437"/>
      <c r="ES127" s="437"/>
      <c r="ET127" s="437"/>
      <c r="EU127" s="437"/>
      <c r="EV127" s="437"/>
      <c r="EW127" s="437"/>
      <c r="EX127" s="437"/>
      <c r="EY127" s="437"/>
      <c r="EZ127" s="437"/>
      <c r="FA127" s="437"/>
      <c r="FB127" s="437"/>
      <c r="FC127" s="437"/>
      <c r="FD127" s="437"/>
      <c r="FE127" s="437"/>
      <c r="FF127" s="437"/>
      <c r="FG127" s="437"/>
      <c r="FH127" s="437"/>
      <c r="FI127" s="437"/>
      <c r="FJ127" s="437"/>
      <c r="FK127" s="437"/>
      <c r="FL127" s="437"/>
      <c r="FM127" s="437"/>
      <c r="FN127" s="437"/>
      <c r="FO127" s="437"/>
      <c r="FP127" s="437"/>
      <c r="FQ127" s="437"/>
      <c r="FR127" s="437"/>
      <c r="FS127" s="437"/>
      <c r="FT127" s="437"/>
      <c r="FU127" s="437"/>
      <c r="FV127" s="437"/>
      <c r="FW127" s="437"/>
      <c r="FX127" s="437"/>
      <c r="FY127" s="437"/>
      <c r="FZ127" s="437"/>
      <c r="GA127" s="437"/>
      <c r="GB127" s="437"/>
      <c r="GC127" s="437"/>
      <c r="GD127" s="437"/>
      <c r="GE127" s="437"/>
      <c r="GF127" s="437"/>
      <c r="GG127" s="437"/>
      <c r="GH127" s="437"/>
      <c r="GI127" s="437"/>
      <c r="GJ127" s="437"/>
      <c r="GK127" s="437"/>
      <c r="GL127" s="437"/>
      <c r="GM127" s="437"/>
      <c r="GN127" s="437"/>
      <c r="GO127" s="437"/>
      <c r="GP127" s="437"/>
      <c r="GQ127" s="437"/>
      <c r="GR127" s="437"/>
      <c r="GS127" s="437"/>
      <c r="GT127" s="437"/>
      <c r="GU127" s="437"/>
      <c r="GV127" s="437"/>
      <c r="GW127" s="437"/>
      <c r="GX127" s="437"/>
      <c r="GY127" s="437"/>
      <c r="GZ127" s="437"/>
      <c r="HA127" s="437"/>
      <c r="HB127" s="437"/>
      <c r="HC127" s="437"/>
      <c r="HD127" s="437"/>
      <c r="HE127" s="437"/>
      <c r="HF127" s="437"/>
      <c r="HG127" s="437"/>
      <c r="HH127" s="437"/>
      <c r="HI127" s="437"/>
      <c r="HJ127" s="437"/>
      <c r="HK127" s="437"/>
      <c r="HL127" s="437"/>
      <c r="HM127" s="437"/>
      <c r="HN127" s="437"/>
      <c r="HO127" s="437"/>
      <c r="HP127" s="437"/>
      <c r="HQ127" s="437"/>
      <c r="HR127" s="437"/>
      <c r="HS127" s="437"/>
      <c r="HT127" s="437"/>
      <c r="HU127" s="437"/>
      <c r="HV127" s="437"/>
      <c r="HW127" s="437"/>
      <c r="HX127" s="437"/>
      <c r="HY127" s="437"/>
      <c r="HZ127" s="437"/>
      <c r="IA127" s="437"/>
      <c r="IB127" s="437"/>
      <c r="IC127" s="437"/>
      <c r="ID127" s="437"/>
      <c r="IE127" s="437"/>
      <c r="IF127" s="437"/>
      <c r="IG127" s="437"/>
      <c r="IH127" s="437"/>
      <c r="II127" s="437"/>
      <c r="IJ127" s="437"/>
      <c r="IK127" s="437"/>
      <c r="IL127" s="437"/>
      <c r="IM127" s="437"/>
      <c r="IN127" s="437"/>
      <c r="IO127" s="437"/>
      <c r="IP127" s="437"/>
      <c r="IQ127" s="437"/>
      <c r="IR127" s="437"/>
      <c r="IS127" s="437"/>
      <c r="IT127" s="437"/>
      <c r="IU127" s="437"/>
      <c r="IV127" s="437"/>
      <c r="IW127" s="437"/>
    </row>
    <row r="128" customFormat="false" ht="12.75" hidden="false" customHeight="false" outlineLevel="0" collapsed="false">
      <c r="A128" s="497"/>
      <c r="B128" s="425"/>
      <c r="C128" s="490" t="s">
        <v>999</v>
      </c>
      <c r="D128" s="440"/>
      <c r="E128" s="500" t="n">
        <v>1000</v>
      </c>
      <c r="F128" s="192"/>
      <c r="G128" s="503" t="n">
        <v>1000</v>
      </c>
      <c r="H128" s="155"/>
      <c r="I128" s="504" t="n">
        <v>250</v>
      </c>
      <c r="J128" s="155"/>
      <c r="K128" s="491"/>
      <c r="L128" s="437"/>
      <c r="M128" s="437"/>
      <c r="N128" s="437"/>
      <c r="O128" s="437"/>
      <c r="P128" s="437"/>
      <c r="Q128" s="437"/>
      <c r="R128" s="437"/>
      <c r="S128" s="437"/>
      <c r="T128" s="437"/>
      <c r="U128" s="437"/>
      <c r="V128" s="437"/>
      <c r="W128" s="437"/>
      <c r="X128" s="437"/>
      <c r="Y128" s="437"/>
      <c r="Z128" s="437"/>
      <c r="AA128" s="437"/>
      <c r="AB128" s="437"/>
      <c r="AC128" s="437"/>
      <c r="AD128" s="437"/>
      <c r="AE128" s="437"/>
      <c r="AF128" s="437"/>
      <c r="AG128" s="437"/>
      <c r="AH128" s="437"/>
      <c r="AI128" s="437"/>
      <c r="AJ128" s="437"/>
      <c r="AK128" s="437"/>
      <c r="AL128" s="437"/>
      <c r="AM128" s="437"/>
      <c r="AN128" s="437"/>
      <c r="AO128" s="437"/>
      <c r="AP128" s="437"/>
      <c r="AQ128" s="437"/>
      <c r="AR128" s="437"/>
      <c r="AS128" s="437"/>
      <c r="AT128" s="437"/>
      <c r="AU128" s="437"/>
      <c r="AV128" s="437"/>
      <c r="AW128" s="437"/>
      <c r="AX128" s="437"/>
      <c r="AY128" s="437"/>
      <c r="AZ128" s="437"/>
      <c r="BA128" s="437"/>
      <c r="BB128" s="437"/>
      <c r="BC128" s="437"/>
      <c r="BD128" s="437"/>
      <c r="BE128" s="437"/>
      <c r="BF128" s="437"/>
      <c r="BG128" s="437"/>
      <c r="BH128" s="437"/>
      <c r="BI128" s="437"/>
      <c r="BJ128" s="437"/>
      <c r="BK128" s="437"/>
      <c r="BL128" s="437"/>
      <c r="BM128" s="437"/>
      <c r="BN128" s="437"/>
      <c r="BO128" s="437"/>
      <c r="BP128" s="437"/>
      <c r="BQ128" s="437"/>
      <c r="BR128" s="437"/>
      <c r="BS128" s="437"/>
      <c r="BT128" s="437"/>
      <c r="BU128" s="437"/>
      <c r="BV128" s="437"/>
      <c r="BW128" s="437"/>
      <c r="BX128" s="437"/>
      <c r="BY128" s="437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  <c r="CJ128" s="437"/>
      <c r="CK128" s="437"/>
      <c r="CL128" s="437"/>
      <c r="CM128" s="437"/>
      <c r="CN128" s="437"/>
      <c r="CO128" s="437"/>
      <c r="CP128" s="437"/>
      <c r="CQ128" s="437"/>
      <c r="CR128" s="437"/>
      <c r="CS128" s="437"/>
      <c r="CT128" s="437"/>
      <c r="CU128" s="437"/>
      <c r="CV128" s="437"/>
      <c r="CW128" s="437"/>
      <c r="CX128" s="437"/>
      <c r="CY128" s="437"/>
      <c r="CZ128" s="437"/>
      <c r="DA128" s="437"/>
      <c r="DB128" s="437"/>
      <c r="DC128" s="437"/>
      <c r="DD128" s="437"/>
      <c r="DE128" s="437"/>
      <c r="DF128" s="437"/>
      <c r="DG128" s="437"/>
      <c r="DH128" s="437"/>
      <c r="DI128" s="437"/>
      <c r="DJ128" s="437"/>
      <c r="DK128" s="437"/>
      <c r="DL128" s="437"/>
      <c r="DM128" s="437"/>
      <c r="DN128" s="437"/>
      <c r="DO128" s="437"/>
      <c r="DP128" s="437"/>
      <c r="DQ128" s="437"/>
      <c r="DR128" s="437"/>
      <c r="DS128" s="437"/>
      <c r="DT128" s="437"/>
      <c r="DU128" s="437"/>
      <c r="DV128" s="437"/>
      <c r="DW128" s="437"/>
      <c r="DX128" s="437"/>
      <c r="DY128" s="437"/>
      <c r="DZ128" s="437"/>
      <c r="EA128" s="437"/>
      <c r="EB128" s="437"/>
      <c r="EC128" s="437"/>
      <c r="ED128" s="437"/>
      <c r="EE128" s="437"/>
      <c r="EF128" s="437"/>
      <c r="EG128" s="437"/>
      <c r="EH128" s="437"/>
      <c r="EI128" s="437"/>
      <c r="EJ128" s="437"/>
      <c r="EK128" s="437"/>
      <c r="EL128" s="437"/>
      <c r="EM128" s="437"/>
      <c r="EN128" s="437"/>
      <c r="EO128" s="437"/>
      <c r="EP128" s="437"/>
      <c r="EQ128" s="437"/>
      <c r="ER128" s="437"/>
      <c r="ES128" s="437"/>
      <c r="ET128" s="437"/>
      <c r="EU128" s="437"/>
      <c r="EV128" s="437"/>
      <c r="EW128" s="437"/>
      <c r="EX128" s="437"/>
      <c r="EY128" s="437"/>
      <c r="EZ128" s="437"/>
      <c r="FA128" s="437"/>
      <c r="FB128" s="437"/>
      <c r="FC128" s="437"/>
      <c r="FD128" s="437"/>
      <c r="FE128" s="437"/>
      <c r="FF128" s="437"/>
      <c r="FG128" s="437"/>
      <c r="FH128" s="437"/>
      <c r="FI128" s="437"/>
      <c r="FJ128" s="437"/>
      <c r="FK128" s="437"/>
      <c r="FL128" s="437"/>
      <c r="FM128" s="437"/>
      <c r="FN128" s="437"/>
      <c r="FO128" s="437"/>
      <c r="FP128" s="437"/>
      <c r="FQ128" s="437"/>
      <c r="FR128" s="437"/>
      <c r="FS128" s="437"/>
      <c r="FT128" s="437"/>
      <c r="FU128" s="437"/>
      <c r="FV128" s="437"/>
      <c r="FW128" s="437"/>
      <c r="FX128" s="437"/>
      <c r="FY128" s="437"/>
      <c r="FZ128" s="437"/>
      <c r="GA128" s="437"/>
      <c r="GB128" s="437"/>
      <c r="GC128" s="437"/>
      <c r="GD128" s="437"/>
      <c r="GE128" s="437"/>
      <c r="GF128" s="437"/>
      <c r="GG128" s="437"/>
      <c r="GH128" s="437"/>
      <c r="GI128" s="437"/>
      <c r="GJ128" s="437"/>
      <c r="GK128" s="437"/>
      <c r="GL128" s="437"/>
      <c r="GM128" s="437"/>
      <c r="GN128" s="437"/>
      <c r="GO128" s="437"/>
      <c r="GP128" s="437"/>
      <c r="GQ128" s="437"/>
      <c r="GR128" s="437"/>
      <c r="GS128" s="437"/>
      <c r="GT128" s="437"/>
      <c r="GU128" s="437"/>
      <c r="GV128" s="437"/>
      <c r="GW128" s="437"/>
      <c r="GX128" s="437"/>
      <c r="GY128" s="437"/>
      <c r="GZ128" s="437"/>
      <c r="HA128" s="437"/>
      <c r="HB128" s="437"/>
      <c r="HC128" s="437"/>
      <c r="HD128" s="437"/>
      <c r="HE128" s="437"/>
      <c r="HF128" s="437"/>
      <c r="HG128" s="437"/>
      <c r="HH128" s="437"/>
      <c r="HI128" s="437"/>
      <c r="HJ128" s="437"/>
      <c r="HK128" s="437"/>
      <c r="HL128" s="437"/>
      <c r="HM128" s="437"/>
      <c r="HN128" s="437"/>
      <c r="HO128" s="437"/>
      <c r="HP128" s="437"/>
      <c r="HQ128" s="437"/>
      <c r="HR128" s="437"/>
      <c r="HS128" s="437"/>
      <c r="HT128" s="437"/>
      <c r="HU128" s="437"/>
      <c r="HV128" s="437"/>
      <c r="HW128" s="437"/>
      <c r="HX128" s="437"/>
      <c r="HY128" s="437"/>
      <c r="HZ128" s="437"/>
      <c r="IA128" s="437"/>
      <c r="IB128" s="437"/>
      <c r="IC128" s="437"/>
      <c r="ID128" s="437"/>
      <c r="IE128" s="437"/>
      <c r="IF128" s="437"/>
      <c r="IG128" s="437"/>
      <c r="IH128" s="437"/>
      <c r="II128" s="437"/>
      <c r="IJ128" s="437"/>
      <c r="IK128" s="437"/>
      <c r="IL128" s="437"/>
      <c r="IM128" s="437"/>
      <c r="IN128" s="437"/>
      <c r="IO128" s="437"/>
      <c r="IP128" s="437"/>
      <c r="IQ128" s="437"/>
      <c r="IR128" s="437"/>
      <c r="IS128" s="437"/>
      <c r="IT128" s="437"/>
      <c r="IU128" s="437"/>
      <c r="IV128" s="437"/>
      <c r="IW128" s="437"/>
    </row>
    <row r="129" customFormat="false" ht="12.75" hidden="false" customHeight="false" outlineLevel="0" collapsed="false">
      <c r="A129" s="497"/>
      <c r="B129" s="425"/>
      <c r="C129" s="155"/>
      <c r="D129" s="440"/>
      <c r="E129" s="502"/>
      <c r="F129" s="155"/>
      <c r="G129" s="155"/>
      <c r="H129" s="155"/>
      <c r="I129" s="155"/>
      <c r="J129" s="155"/>
      <c r="K129" s="491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  <c r="AM129" s="437"/>
      <c r="AN129" s="43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7"/>
      <c r="CN129" s="437"/>
      <c r="CO129" s="437"/>
      <c r="CP129" s="437"/>
      <c r="CQ129" s="437"/>
      <c r="CR129" s="437"/>
      <c r="CS129" s="437"/>
      <c r="CT129" s="437"/>
      <c r="CU129" s="437"/>
      <c r="CV129" s="437"/>
      <c r="CW129" s="437"/>
      <c r="CX129" s="437"/>
      <c r="CY129" s="437"/>
      <c r="CZ129" s="437"/>
      <c r="DA129" s="437"/>
      <c r="DB129" s="437"/>
      <c r="DC129" s="437"/>
      <c r="DD129" s="437"/>
      <c r="DE129" s="437"/>
      <c r="DF129" s="437"/>
      <c r="DG129" s="437"/>
      <c r="DH129" s="437"/>
      <c r="DI129" s="437"/>
      <c r="DJ129" s="437"/>
      <c r="DK129" s="437"/>
      <c r="DL129" s="437"/>
      <c r="DM129" s="437"/>
      <c r="DN129" s="437"/>
      <c r="DO129" s="437"/>
      <c r="DP129" s="437"/>
      <c r="DQ129" s="437"/>
      <c r="DR129" s="437"/>
      <c r="DS129" s="437"/>
      <c r="DT129" s="437"/>
      <c r="DU129" s="437"/>
      <c r="DV129" s="437"/>
      <c r="DW129" s="437"/>
      <c r="DX129" s="437"/>
      <c r="DY129" s="437"/>
      <c r="DZ129" s="437"/>
      <c r="EA129" s="437"/>
      <c r="EB129" s="437"/>
      <c r="EC129" s="437"/>
      <c r="ED129" s="437"/>
      <c r="EE129" s="437"/>
      <c r="EF129" s="437"/>
      <c r="EG129" s="437"/>
      <c r="EH129" s="437"/>
      <c r="EI129" s="437"/>
      <c r="EJ129" s="437"/>
      <c r="EK129" s="437"/>
      <c r="EL129" s="437"/>
      <c r="EM129" s="437"/>
      <c r="EN129" s="437"/>
      <c r="EO129" s="437"/>
      <c r="EP129" s="437"/>
      <c r="EQ129" s="437"/>
      <c r="ER129" s="437"/>
      <c r="ES129" s="437"/>
      <c r="ET129" s="437"/>
      <c r="EU129" s="437"/>
      <c r="EV129" s="437"/>
      <c r="EW129" s="437"/>
      <c r="EX129" s="437"/>
      <c r="EY129" s="437"/>
      <c r="EZ129" s="437"/>
      <c r="FA129" s="437"/>
      <c r="FB129" s="437"/>
      <c r="FC129" s="437"/>
      <c r="FD129" s="437"/>
      <c r="FE129" s="437"/>
      <c r="FF129" s="437"/>
      <c r="FG129" s="437"/>
      <c r="FH129" s="437"/>
      <c r="FI129" s="437"/>
      <c r="FJ129" s="437"/>
      <c r="FK129" s="437"/>
      <c r="FL129" s="437"/>
      <c r="FM129" s="437"/>
      <c r="FN129" s="437"/>
      <c r="FO129" s="437"/>
      <c r="FP129" s="437"/>
      <c r="FQ129" s="437"/>
      <c r="FR129" s="437"/>
      <c r="FS129" s="437"/>
      <c r="FT129" s="437"/>
      <c r="FU129" s="437"/>
      <c r="FV129" s="437"/>
      <c r="FW129" s="437"/>
      <c r="FX129" s="437"/>
      <c r="FY129" s="437"/>
      <c r="FZ129" s="437"/>
      <c r="GA129" s="437"/>
      <c r="GB129" s="437"/>
      <c r="GC129" s="437"/>
      <c r="GD129" s="437"/>
      <c r="GE129" s="437"/>
      <c r="GF129" s="437"/>
      <c r="GG129" s="437"/>
      <c r="GH129" s="437"/>
      <c r="GI129" s="437"/>
      <c r="GJ129" s="437"/>
      <c r="GK129" s="437"/>
      <c r="GL129" s="437"/>
      <c r="GM129" s="437"/>
      <c r="GN129" s="437"/>
      <c r="GO129" s="437"/>
      <c r="GP129" s="437"/>
      <c r="GQ129" s="437"/>
      <c r="GR129" s="437"/>
      <c r="GS129" s="437"/>
      <c r="GT129" s="437"/>
      <c r="GU129" s="437"/>
      <c r="GV129" s="437"/>
      <c r="GW129" s="437"/>
      <c r="GX129" s="437"/>
      <c r="GY129" s="437"/>
      <c r="GZ129" s="437"/>
      <c r="HA129" s="437"/>
      <c r="HB129" s="437"/>
      <c r="HC129" s="437"/>
      <c r="HD129" s="437"/>
      <c r="HE129" s="437"/>
      <c r="HF129" s="437"/>
      <c r="HG129" s="437"/>
      <c r="HH129" s="437"/>
      <c r="HI129" s="437"/>
      <c r="HJ129" s="437"/>
      <c r="HK129" s="437"/>
      <c r="HL129" s="437"/>
      <c r="HM129" s="437"/>
      <c r="HN129" s="437"/>
      <c r="HO129" s="437"/>
      <c r="HP129" s="437"/>
      <c r="HQ129" s="437"/>
      <c r="HR129" s="437"/>
      <c r="HS129" s="437"/>
      <c r="HT129" s="437"/>
      <c r="HU129" s="437"/>
      <c r="HV129" s="437"/>
      <c r="HW129" s="437"/>
      <c r="HX129" s="437"/>
      <c r="HY129" s="437"/>
      <c r="HZ129" s="437"/>
      <c r="IA129" s="437"/>
      <c r="IB129" s="437"/>
      <c r="IC129" s="437"/>
      <c r="ID129" s="437"/>
      <c r="IE129" s="437"/>
      <c r="IF129" s="437"/>
      <c r="IG129" s="437"/>
      <c r="IH129" s="437"/>
      <c r="II129" s="437"/>
      <c r="IJ129" s="437"/>
      <c r="IK129" s="437"/>
      <c r="IL129" s="437"/>
      <c r="IM129" s="437"/>
      <c r="IN129" s="437"/>
      <c r="IO129" s="437"/>
      <c r="IP129" s="437"/>
      <c r="IQ129" s="437"/>
      <c r="IR129" s="437"/>
      <c r="IS129" s="437"/>
      <c r="IT129" s="437"/>
      <c r="IU129" s="437"/>
      <c r="IV129" s="437"/>
      <c r="IW129" s="437"/>
    </row>
    <row r="130" customFormat="false" ht="12.75" hidden="false" customHeight="false" outlineLevel="0" collapsed="false">
      <c r="A130" s="497"/>
      <c r="B130" s="425"/>
      <c r="C130" s="490" t="s">
        <v>1000</v>
      </c>
      <c r="D130" s="440"/>
      <c r="E130" s="505" t="s">
        <v>1001</v>
      </c>
      <c r="F130" s="155"/>
      <c r="G130" s="506" t="s">
        <v>1002</v>
      </c>
      <c r="H130" s="155"/>
      <c r="I130" s="506" t="s">
        <v>1003</v>
      </c>
      <c r="J130" s="155"/>
      <c r="K130" s="491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  <c r="CR130" s="437"/>
      <c r="CS130" s="437"/>
      <c r="CT130" s="437"/>
      <c r="CU130" s="437"/>
      <c r="CV130" s="437"/>
      <c r="CW130" s="437"/>
      <c r="CX130" s="437"/>
      <c r="CY130" s="437"/>
      <c r="CZ130" s="437"/>
      <c r="DA130" s="437"/>
      <c r="DB130" s="437"/>
      <c r="DC130" s="437"/>
      <c r="DD130" s="437"/>
      <c r="DE130" s="437"/>
      <c r="DF130" s="437"/>
      <c r="DG130" s="437"/>
      <c r="DH130" s="437"/>
      <c r="DI130" s="437"/>
      <c r="DJ130" s="437"/>
      <c r="DK130" s="437"/>
      <c r="DL130" s="437"/>
      <c r="DM130" s="437"/>
      <c r="DN130" s="437"/>
      <c r="DO130" s="437"/>
      <c r="DP130" s="437"/>
      <c r="DQ130" s="437"/>
      <c r="DR130" s="437"/>
      <c r="DS130" s="437"/>
      <c r="DT130" s="437"/>
      <c r="DU130" s="437"/>
      <c r="DV130" s="437"/>
      <c r="DW130" s="437"/>
      <c r="DX130" s="437"/>
      <c r="DY130" s="437"/>
      <c r="DZ130" s="437"/>
      <c r="EA130" s="437"/>
      <c r="EB130" s="437"/>
      <c r="EC130" s="437"/>
      <c r="ED130" s="437"/>
      <c r="EE130" s="437"/>
      <c r="EF130" s="437"/>
      <c r="EG130" s="437"/>
      <c r="EH130" s="437"/>
      <c r="EI130" s="437"/>
      <c r="EJ130" s="437"/>
      <c r="EK130" s="437"/>
      <c r="EL130" s="437"/>
      <c r="EM130" s="437"/>
      <c r="EN130" s="437"/>
      <c r="EO130" s="437"/>
      <c r="EP130" s="437"/>
      <c r="EQ130" s="437"/>
      <c r="ER130" s="437"/>
      <c r="ES130" s="437"/>
      <c r="ET130" s="437"/>
      <c r="EU130" s="437"/>
      <c r="EV130" s="437"/>
      <c r="EW130" s="437"/>
      <c r="EX130" s="437"/>
      <c r="EY130" s="437"/>
      <c r="EZ130" s="437"/>
      <c r="FA130" s="437"/>
      <c r="FB130" s="437"/>
      <c r="FC130" s="437"/>
      <c r="FD130" s="437"/>
      <c r="FE130" s="437"/>
      <c r="FF130" s="437"/>
      <c r="FG130" s="437"/>
      <c r="FH130" s="437"/>
      <c r="FI130" s="437"/>
      <c r="FJ130" s="437"/>
      <c r="FK130" s="437"/>
      <c r="FL130" s="437"/>
      <c r="FM130" s="437"/>
      <c r="FN130" s="437"/>
      <c r="FO130" s="437"/>
      <c r="FP130" s="437"/>
      <c r="FQ130" s="437"/>
      <c r="FR130" s="437"/>
      <c r="FS130" s="437"/>
      <c r="FT130" s="437"/>
      <c r="FU130" s="437"/>
      <c r="FV130" s="437"/>
      <c r="FW130" s="437"/>
      <c r="FX130" s="437"/>
      <c r="FY130" s="437"/>
      <c r="FZ130" s="437"/>
      <c r="GA130" s="437"/>
      <c r="GB130" s="437"/>
      <c r="GC130" s="437"/>
      <c r="GD130" s="437"/>
      <c r="GE130" s="437"/>
      <c r="GF130" s="437"/>
      <c r="GG130" s="437"/>
      <c r="GH130" s="437"/>
      <c r="GI130" s="437"/>
      <c r="GJ130" s="437"/>
      <c r="GK130" s="437"/>
      <c r="GL130" s="437"/>
      <c r="GM130" s="437"/>
      <c r="GN130" s="437"/>
      <c r="GO130" s="437"/>
      <c r="GP130" s="437"/>
      <c r="GQ130" s="437"/>
      <c r="GR130" s="437"/>
      <c r="GS130" s="437"/>
      <c r="GT130" s="437"/>
      <c r="GU130" s="437"/>
      <c r="GV130" s="437"/>
      <c r="GW130" s="437"/>
      <c r="GX130" s="437"/>
      <c r="GY130" s="437"/>
      <c r="GZ130" s="437"/>
      <c r="HA130" s="437"/>
      <c r="HB130" s="437"/>
      <c r="HC130" s="437"/>
      <c r="HD130" s="437"/>
      <c r="HE130" s="437"/>
      <c r="HF130" s="437"/>
      <c r="HG130" s="437"/>
      <c r="HH130" s="437"/>
      <c r="HI130" s="437"/>
      <c r="HJ130" s="437"/>
      <c r="HK130" s="437"/>
      <c r="HL130" s="437"/>
      <c r="HM130" s="437"/>
      <c r="HN130" s="437"/>
      <c r="HO130" s="437"/>
      <c r="HP130" s="437"/>
      <c r="HQ130" s="437"/>
      <c r="HR130" s="437"/>
      <c r="HS130" s="437"/>
      <c r="HT130" s="437"/>
      <c r="HU130" s="437"/>
      <c r="HV130" s="437"/>
      <c r="HW130" s="437"/>
      <c r="HX130" s="437"/>
      <c r="HY130" s="437"/>
      <c r="HZ130" s="437"/>
      <c r="IA130" s="437"/>
      <c r="IB130" s="437"/>
      <c r="IC130" s="437"/>
      <c r="ID130" s="437"/>
      <c r="IE130" s="437"/>
      <c r="IF130" s="437"/>
      <c r="IG130" s="437"/>
      <c r="IH130" s="437"/>
      <c r="II130" s="437"/>
      <c r="IJ130" s="437"/>
      <c r="IK130" s="437"/>
      <c r="IL130" s="437"/>
      <c r="IM130" s="437"/>
      <c r="IN130" s="437"/>
      <c r="IO130" s="437"/>
      <c r="IP130" s="437"/>
      <c r="IQ130" s="437"/>
      <c r="IR130" s="437"/>
      <c r="IS130" s="437"/>
      <c r="IT130" s="437"/>
      <c r="IU130" s="437"/>
      <c r="IV130" s="437"/>
      <c r="IW130" s="437"/>
    </row>
    <row r="131" customFormat="false" ht="12.75" hidden="false" customHeight="false" outlineLevel="0" collapsed="false">
      <c r="A131" s="497"/>
      <c r="B131" s="425"/>
      <c r="C131" s="155"/>
      <c r="D131" s="440"/>
      <c r="E131" s="502"/>
      <c r="F131" s="155"/>
      <c r="G131" s="155"/>
      <c r="H131" s="155"/>
      <c r="I131" s="155"/>
      <c r="J131" s="155"/>
      <c r="K131" s="491"/>
      <c r="L131" s="437"/>
      <c r="M131" s="437"/>
      <c r="N131" s="437"/>
      <c r="O131" s="437"/>
      <c r="P131" s="437"/>
      <c r="Q131" s="437"/>
      <c r="R131" s="437"/>
      <c r="S131" s="437"/>
      <c r="T131" s="437"/>
      <c r="U131" s="437"/>
      <c r="V131" s="437"/>
      <c r="W131" s="437"/>
      <c r="X131" s="437"/>
      <c r="Y131" s="437"/>
      <c r="Z131" s="437"/>
      <c r="AA131" s="437"/>
      <c r="AB131" s="437"/>
      <c r="AC131" s="437"/>
      <c r="AD131" s="437"/>
      <c r="AE131" s="437"/>
      <c r="AF131" s="437"/>
      <c r="AG131" s="437"/>
      <c r="AH131" s="437"/>
      <c r="AI131" s="437"/>
      <c r="AJ131" s="437"/>
      <c r="AK131" s="437"/>
      <c r="AL131" s="437"/>
      <c r="AM131" s="437"/>
      <c r="AN131" s="437"/>
      <c r="AO131" s="437"/>
      <c r="AP131" s="437"/>
      <c r="AQ131" s="437"/>
      <c r="AR131" s="437"/>
      <c r="AS131" s="437"/>
      <c r="AT131" s="437"/>
      <c r="AU131" s="437"/>
      <c r="AV131" s="437"/>
      <c r="AW131" s="437"/>
      <c r="AX131" s="437"/>
      <c r="AY131" s="437"/>
      <c r="AZ131" s="437"/>
      <c r="BA131" s="437"/>
      <c r="BB131" s="437"/>
      <c r="BC131" s="437"/>
      <c r="BD131" s="437"/>
      <c r="BE131" s="437"/>
      <c r="BF131" s="437"/>
      <c r="BG131" s="437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  <c r="BT131" s="437"/>
      <c r="BU131" s="437"/>
      <c r="BV131" s="437"/>
      <c r="BW131" s="437"/>
      <c r="BX131" s="437"/>
      <c r="BY131" s="437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  <c r="CJ131" s="437"/>
      <c r="CK131" s="437"/>
      <c r="CL131" s="437"/>
      <c r="CM131" s="437"/>
      <c r="CN131" s="437"/>
      <c r="CO131" s="437"/>
      <c r="CP131" s="437"/>
      <c r="CQ131" s="437"/>
      <c r="CR131" s="437"/>
      <c r="CS131" s="437"/>
      <c r="CT131" s="437"/>
      <c r="CU131" s="437"/>
      <c r="CV131" s="437"/>
      <c r="CW131" s="437"/>
      <c r="CX131" s="437"/>
      <c r="CY131" s="437"/>
      <c r="CZ131" s="437"/>
      <c r="DA131" s="437"/>
      <c r="DB131" s="437"/>
      <c r="DC131" s="437"/>
      <c r="DD131" s="437"/>
      <c r="DE131" s="437"/>
      <c r="DF131" s="437"/>
      <c r="DG131" s="437"/>
      <c r="DH131" s="437"/>
      <c r="DI131" s="437"/>
      <c r="DJ131" s="437"/>
      <c r="DK131" s="437"/>
      <c r="DL131" s="437"/>
      <c r="DM131" s="437"/>
      <c r="DN131" s="437"/>
      <c r="DO131" s="437"/>
      <c r="DP131" s="437"/>
      <c r="DQ131" s="437"/>
      <c r="DR131" s="437"/>
      <c r="DS131" s="437"/>
      <c r="DT131" s="437"/>
      <c r="DU131" s="437"/>
      <c r="DV131" s="437"/>
      <c r="DW131" s="437"/>
      <c r="DX131" s="437"/>
      <c r="DY131" s="437"/>
      <c r="DZ131" s="437"/>
      <c r="EA131" s="437"/>
      <c r="EB131" s="437"/>
      <c r="EC131" s="437"/>
      <c r="ED131" s="437"/>
      <c r="EE131" s="437"/>
      <c r="EF131" s="437"/>
      <c r="EG131" s="437"/>
      <c r="EH131" s="437"/>
      <c r="EI131" s="437"/>
      <c r="EJ131" s="437"/>
      <c r="EK131" s="437"/>
      <c r="EL131" s="437"/>
      <c r="EM131" s="437"/>
      <c r="EN131" s="437"/>
      <c r="EO131" s="437"/>
      <c r="EP131" s="437"/>
      <c r="EQ131" s="437"/>
      <c r="ER131" s="437"/>
      <c r="ES131" s="437"/>
      <c r="ET131" s="437"/>
      <c r="EU131" s="437"/>
      <c r="EV131" s="437"/>
      <c r="EW131" s="437"/>
      <c r="EX131" s="437"/>
      <c r="EY131" s="437"/>
      <c r="EZ131" s="437"/>
      <c r="FA131" s="437"/>
      <c r="FB131" s="437"/>
      <c r="FC131" s="437"/>
      <c r="FD131" s="437"/>
      <c r="FE131" s="437"/>
      <c r="FF131" s="437"/>
      <c r="FG131" s="437"/>
      <c r="FH131" s="437"/>
      <c r="FI131" s="437"/>
      <c r="FJ131" s="437"/>
      <c r="FK131" s="437"/>
      <c r="FL131" s="437"/>
      <c r="FM131" s="437"/>
      <c r="FN131" s="437"/>
      <c r="FO131" s="437"/>
      <c r="FP131" s="437"/>
      <c r="FQ131" s="437"/>
      <c r="FR131" s="437"/>
      <c r="FS131" s="437"/>
      <c r="FT131" s="437"/>
      <c r="FU131" s="437"/>
      <c r="FV131" s="437"/>
      <c r="FW131" s="437"/>
      <c r="FX131" s="437"/>
      <c r="FY131" s="437"/>
      <c r="FZ131" s="437"/>
      <c r="GA131" s="437"/>
      <c r="GB131" s="437"/>
      <c r="GC131" s="437"/>
      <c r="GD131" s="437"/>
      <c r="GE131" s="437"/>
      <c r="GF131" s="437"/>
      <c r="GG131" s="437"/>
      <c r="GH131" s="437"/>
      <c r="GI131" s="437"/>
      <c r="GJ131" s="437"/>
      <c r="GK131" s="437"/>
      <c r="GL131" s="437"/>
      <c r="GM131" s="437"/>
      <c r="GN131" s="437"/>
      <c r="GO131" s="437"/>
      <c r="GP131" s="437"/>
      <c r="GQ131" s="437"/>
      <c r="GR131" s="437"/>
      <c r="GS131" s="437"/>
      <c r="GT131" s="437"/>
      <c r="GU131" s="437"/>
      <c r="GV131" s="437"/>
      <c r="GW131" s="437"/>
      <c r="GX131" s="437"/>
      <c r="GY131" s="437"/>
      <c r="GZ131" s="437"/>
      <c r="HA131" s="437"/>
      <c r="HB131" s="437"/>
      <c r="HC131" s="437"/>
      <c r="HD131" s="437"/>
      <c r="HE131" s="437"/>
      <c r="HF131" s="437"/>
      <c r="HG131" s="437"/>
      <c r="HH131" s="437"/>
      <c r="HI131" s="437"/>
      <c r="HJ131" s="437"/>
      <c r="HK131" s="437"/>
      <c r="HL131" s="437"/>
      <c r="HM131" s="437"/>
      <c r="HN131" s="437"/>
      <c r="HO131" s="437"/>
      <c r="HP131" s="437"/>
      <c r="HQ131" s="437"/>
      <c r="HR131" s="437"/>
      <c r="HS131" s="437"/>
      <c r="HT131" s="437"/>
      <c r="HU131" s="437"/>
      <c r="HV131" s="437"/>
      <c r="HW131" s="437"/>
      <c r="HX131" s="437"/>
      <c r="HY131" s="437"/>
      <c r="HZ131" s="437"/>
      <c r="IA131" s="437"/>
      <c r="IB131" s="437"/>
      <c r="IC131" s="437"/>
      <c r="ID131" s="437"/>
      <c r="IE131" s="437"/>
      <c r="IF131" s="437"/>
      <c r="IG131" s="437"/>
      <c r="IH131" s="437"/>
      <c r="II131" s="437"/>
      <c r="IJ131" s="437"/>
      <c r="IK131" s="437"/>
      <c r="IL131" s="437"/>
      <c r="IM131" s="437"/>
      <c r="IN131" s="437"/>
      <c r="IO131" s="437"/>
      <c r="IP131" s="437"/>
      <c r="IQ131" s="437"/>
      <c r="IR131" s="437"/>
      <c r="IS131" s="437"/>
      <c r="IT131" s="437"/>
      <c r="IU131" s="437"/>
      <c r="IV131" s="437"/>
      <c r="IW131" s="437"/>
    </row>
    <row r="132" customFormat="false" ht="12.75" hidden="false" customHeight="false" outlineLevel="0" collapsed="false">
      <c r="A132" s="497"/>
      <c r="B132" s="425"/>
      <c r="C132" s="155" t="s">
        <v>1004</v>
      </c>
      <c r="D132" s="440"/>
      <c r="E132" s="507" t="n">
        <f aca="false">+(1134053-255000)/255000</f>
        <v>3.44726666666667</v>
      </c>
      <c r="F132" s="155"/>
      <c r="G132" s="507" t="n">
        <f aca="false">909772/240000</f>
        <v>3.79071666666667</v>
      </c>
      <c r="H132" s="155"/>
      <c r="I132" s="507" t="n">
        <f aca="false">(908777-255000)/255000</f>
        <v>2.56383137254902</v>
      </c>
      <c r="J132" s="155" t="s">
        <v>1005</v>
      </c>
      <c r="K132" s="491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437"/>
      <c r="CU132" s="437"/>
      <c r="CV132" s="437"/>
      <c r="CW132" s="437"/>
      <c r="CX132" s="437"/>
      <c r="CY132" s="437"/>
      <c r="CZ132" s="437"/>
      <c r="DA132" s="437"/>
      <c r="DB132" s="437"/>
      <c r="DC132" s="437"/>
      <c r="DD132" s="437"/>
      <c r="DE132" s="437"/>
      <c r="DF132" s="437"/>
      <c r="DG132" s="437"/>
      <c r="DH132" s="437"/>
      <c r="DI132" s="437"/>
      <c r="DJ132" s="437"/>
      <c r="DK132" s="437"/>
      <c r="DL132" s="437"/>
      <c r="DM132" s="437"/>
      <c r="DN132" s="437"/>
      <c r="DO132" s="437"/>
      <c r="DP132" s="437"/>
      <c r="DQ132" s="437"/>
      <c r="DR132" s="437"/>
      <c r="DS132" s="437"/>
      <c r="DT132" s="437"/>
      <c r="DU132" s="437"/>
      <c r="DV132" s="437"/>
      <c r="DW132" s="437"/>
      <c r="DX132" s="437"/>
      <c r="DY132" s="437"/>
      <c r="DZ132" s="437"/>
      <c r="EA132" s="437"/>
      <c r="EB132" s="437"/>
      <c r="EC132" s="437"/>
      <c r="ED132" s="437"/>
      <c r="EE132" s="437"/>
      <c r="EF132" s="437"/>
      <c r="EG132" s="437"/>
      <c r="EH132" s="437"/>
      <c r="EI132" s="437"/>
      <c r="EJ132" s="437"/>
      <c r="EK132" s="437"/>
      <c r="EL132" s="437"/>
      <c r="EM132" s="437"/>
      <c r="EN132" s="437"/>
      <c r="EO132" s="437"/>
      <c r="EP132" s="437"/>
      <c r="EQ132" s="437"/>
      <c r="ER132" s="437"/>
      <c r="ES132" s="437"/>
      <c r="ET132" s="437"/>
      <c r="EU132" s="437"/>
      <c r="EV132" s="437"/>
      <c r="EW132" s="437"/>
      <c r="EX132" s="437"/>
      <c r="EY132" s="437"/>
      <c r="EZ132" s="437"/>
      <c r="FA132" s="437"/>
      <c r="FB132" s="437"/>
      <c r="FC132" s="437"/>
      <c r="FD132" s="437"/>
      <c r="FE132" s="437"/>
      <c r="FF132" s="437"/>
      <c r="FG132" s="437"/>
      <c r="FH132" s="437"/>
      <c r="FI132" s="437"/>
      <c r="FJ132" s="437"/>
      <c r="FK132" s="437"/>
      <c r="FL132" s="437"/>
      <c r="FM132" s="437"/>
      <c r="FN132" s="437"/>
      <c r="FO132" s="437"/>
      <c r="FP132" s="437"/>
      <c r="FQ132" s="437"/>
      <c r="FR132" s="437"/>
      <c r="FS132" s="437"/>
      <c r="FT132" s="437"/>
      <c r="FU132" s="437"/>
      <c r="FV132" s="437"/>
      <c r="FW132" s="437"/>
      <c r="FX132" s="437"/>
      <c r="FY132" s="437"/>
      <c r="FZ132" s="437"/>
      <c r="GA132" s="437"/>
      <c r="GB132" s="437"/>
      <c r="GC132" s="437"/>
      <c r="GD132" s="437"/>
      <c r="GE132" s="437"/>
      <c r="GF132" s="437"/>
      <c r="GG132" s="437"/>
      <c r="GH132" s="437"/>
      <c r="GI132" s="437"/>
      <c r="GJ132" s="437"/>
      <c r="GK132" s="437"/>
      <c r="GL132" s="437"/>
      <c r="GM132" s="437"/>
      <c r="GN132" s="437"/>
      <c r="GO132" s="437"/>
      <c r="GP132" s="437"/>
      <c r="GQ132" s="437"/>
      <c r="GR132" s="437"/>
      <c r="GS132" s="437"/>
      <c r="GT132" s="437"/>
      <c r="GU132" s="437"/>
      <c r="GV132" s="437"/>
      <c r="GW132" s="437"/>
      <c r="GX132" s="437"/>
      <c r="GY132" s="437"/>
      <c r="GZ132" s="437"/>
      <c r="HA132" s="437"/>
      <c r="HB132" s="437"/>
      <c r="HC132" s="437"/>
      <c r="HD132" s="437"/>
      <c r="HE132" s="437"/>
      <c r="HF132" s="437"/>
      <c r="HG132" s="437"/>
      <c r="HH132" s="437"/>
      <c r="HI132" s="437"/>
      <c r="HJ132" s="437"/>
      <c r="HK132" s="437"/>
      <c r="HL132" s="437"/>
      <c r="HM132" s="437"/>
      <c r="HN132" s="437"/>
      <c r="HO132" s="437"/>
      <c r="HP132" s="437"/>
      <c r="HQ132" s="437"/>
      <c r="HR132" s="437"/>
      <c r="HS132" s="437"/>
      <c r="HT132" s="437"/>
      <c r="HU132" s="437"/>
      <c r="HV132" s="437"/>
      <c r="HW132" s="437"/>
      <c r="HX132" s="437"/>
      <c r="HY132" s="437"/>
      <c r="HZ132" s="437"/>
      <c r="IA132" s="437"/>
      <c r="IB132" s="437"/>
      <c r="IC132" s="437"/>
      <c r="ID132" s="437"/>
      <c r="IE132" s="437"/>
      <c r="IF132" s="437"/>
      <c r="IG132" s="437"/>
      <c r="IH132" s="437"/>
      <c r="II132" s="437"/>
      <c r="IJ132" s="437"/>
      <c r="IK132" s="437"/>
      <c r="IL132" s="437"/>
      <c r="IM132" s="437"/>
      <c r="IN132" s="437"/>
      <c r="IO132" s="437"/>
      <c r="IP132" s="437"/>
      <c r="IQ132" s="437"/>
      <c r="IR132" s="437"/>
      <c r="IS132" s="437"/>
      <c r="IT132" s="437"/>
      <c r="IU132" s="437"/>
      <c r="IV132" s="437"/>
      <c r="IW132" s="437"/>
    </row>
    <row r="133" customFormat="false" ht="12.75" hidden="false" customHeight="false" outlineLevel="0" collapsed="false">
      <c r="A133" s="497"/>
      <c r="B133" s="425"/>
      <c r="C133" s="155"/>
      <c r="D133" s="440"/>
      <c r="E133" s="502"/>
      <c r="F133" s="155"/>
      <c r="G133" s="155"/>
      <c r="H133" s="155"/>
      <c r="I133" s="507" t="n">
        <f aca="false">(908777-255000-I123)/255000</f>
        <v>2.25076078431373</v>
      </c>
      <c r="J133" s="155" t="s">
        <v>1006</v>
      </c>
      <c r="K133" s="491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  <c r="Z133" s="437"/>
      <c r="AA133" s="437"/>
      <c r="AB133" s="437"/>
      <c r="AC133" s="437"/>
      <c r="AD133" s="437"/>
      <c r="AE133" s="437"/>
      <c r="AF133" s="437"/>
      <c r="AG133" s="437"/>
      <c r="AH133" s="437"/>
      <c r="AI133" s="437"/>
      <c r="AJ133" s="437"/>
      <c r="AK133" s="437"/>
      <c r="AL133" s="437"/>
      <c r="AM133" s="437"/>
      <c r="AN133" s="437"/>
      <c r="AO133" s="437"/>
      <c r="AP133" s="437"/>
      <c r="AQ133" s="437"/>
      <c r="AR133" s="437"/>
      <c r="AS133" s="437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7"/>
      <c r="CN133" s="437"/>
      <c r="CO133" s="437"/>
      <c r="CP133" s="437"/>
      <c r="CQ133" s="437"/>
      <c r="CR133" s="437"/>
      <c r="CS133" s="437"/>
      <c r="CT133" s="437"/>
      <c r="CU133" s="437"/>
      <c r="CV133" s="437"/>
      <c r="CW133" s="437"/>
      <c r="CX133" s="437"/>
      <c r="CY133" s="437"/>
      <c r="CZ133" s="437"/>
      <c r="DA133" s="437"/>
      <c r="DB133" s="437"/>
      <c r="DC133" s="437"/>
      <c r="DD133" s="437"/>
      <c r="DE133" s="437"/>
      <c r="DF133" s="437"/>
      <c r="DG133" s="437"/>
      <c r="DH133" s="437"/>
      <c r="DI133" s="437"/>
      <c r="DJ133" s="437"/>
      <c r="DK133" s="437"/>
      <c r="DL133" s="437"/>
      <c r="DM133" s="437"/>
      <c r="DN133" s="437"/>
      <c r="DO133" s="437"/>
      <c r="DP133" s="437"/>
      <c r="DQ133" s="437"/>
      <c r="DR133" s="437"/>
      <c r="DS133" s="437"/>
      <c r="DT133" s="437"/>
      <c r="DU133" s="437"/>
      <c r="DV133" s="437"/>
      <c r="DW133" s="437"/>
      <c r="DX133" s="437"/>
      <c r="DY133" s="437"/>
      <c r="DZ133" s="437"/>
      <c r="EA133" s="437"/>
      <c r="EB133" s="437"/>
      <c r="EC133" s="437"/>
      <c r="ED133" s="437"/>
      <c r="EE133" s="437"/>
      <c r="EF133" s="437"/>
      <c r="EG133" s="437"/>
      <c r="EH133" s="437"/>
      <c r="EI133" s="437"/>
      <c r="EJ133" s="437"/>
      <c r="EK133" s="437"/>
      <c r="EL133" s="437"/>
      <c r="EM133" s="437"/>
      <c r="EN133" s="437"/>
      <c r="EO133" s="437"/>
      <c r="EP133" s="437"/>
      <c r="EQ133" s="437"/>
      <c r="ER133" s="437"/>
      <c r="ES133" s="437"/>
      <c r="ET133" s="437"/>
      <c r="EU133" s="437"/>
      <c r="EV133" s="437"/>
      <c r="EW133" s="437"/>
      <c r="EX133" s="437"/>
      <c r="EY133" s="437"/>
      <c r="EZ133" s="437"/>
      <c r="FA133" s="437"/>
      <c r="FB133" s="437"/>
      <c r="FC133" s="437"/>
      <c r="FD133" s="437"/>
      <c r="FE133" s="437"/>
      <c r="FF133" s="437"/>
      <c r="FG133" s="437"/>
      <c r="FH133" s="437"/>
      <c r="FI133" s="437"/>
      <c r="FJ133" s="437"/>
      <c r="FK133" s="437"/>
      <c r="FL133" s="437"/>
      <c r="FM133" s="437"/>
      <c r="FN133" s="437"/>
      <c r="FO133" s="437"/>
      <c r="FP133" s="437"/>
      <c r="FQ133" s="437"/>
      <c r="FR133" s="437"/>
      <c r="FS133" s="437"/>
      <c r="FT133" s="437"/>
      <c r="FU133" s="437"/>
      <c r="FV133" s="437"/>
      <c r="FW133" s="437"/>
      <c r="FX133" s="437"/>
      <c r="FY133" s="437"/>
      <c r="FZ133" s="437"/>
      <c r="GA133" s="437"/>
      <c r="GB133" s="437"/>
      <c r="GC133" s="437"/>
      <c r="GD133" s="437"/>
      <c r="GE133" s="437"/>
      <c r="GF133" s="437"/>
      <c r="GG133" s="437"/>
      <c r="GH133" s="437"/>
      <c r="GI133" s="437"/>
      <c r="GJ133" s="437"/>
      <c r="GK133" s="437"/>
      <c r="GL133" s="437"/>
      <c r="GM133" s="437"/>
      <c r="GN133" s="437"/>
      <c r="GO133" s="437"/>
      <c r="GP133" s="437"/>
      <c r="GQ133" s="437"/>
      <c r="GR133" s="437"/>
      <c r="GS133" s="437"/>
      <c r="GT133" s="437"/>
      <c r="GU133" s="437"/>
      <c r="GV133" s="437"/>
      <c r="GW133" s="437"/>
      <c r="GX133" s="437"/>
      <c r="GY133" s="437"/>
      <c r="GZ133" s="437"/>
      <c r="HA133" s="437"/>
      <c r="HB133" s="437"/>
      <c r="HC133" s="437"/>
      <c r="HD133" s="437"/>
      <c r="HE133" s="437"/>
      <c r="HF133" s="437"/>
      <c r="HG133" s="437"/>
      <c r="HH133" s="437"/>
      <c r="HI133" s="437"/>
      <c r="HJ133" s="437"/>
      <c r="HK133" s="437"/>
      <c r="HL133" s="437"/>
      <c r="HM133" s="437"/>
      <c r="HN133" s="437"/>
      <c r="HO133" s="437"/>
      <c r="HP133" s="437"/>
      <c r="HQ133" s="437"/>
      <c r="HR133" s="437"/>
      <c r="HS133" s="437"/>
      <c r="HT133" s="437"/>
      <c r="HU133" s="437"/>
      <c r="HV133" s="437"/>
      <c r="HW133" s="437"/>
      <c r="HX133" s="437"/>
      <c r="HY133" s="437"/>
      <c r="HZ133" s="437"/>
      <c r="IA133" s="437"/>
      <c r="IB133" s="437"/>
      <c r="IC133" s="437"/>
      <c r="ID133" s="437"/>
      <c r="IE133" s="437"/>
      <c r="IF133" s="437"/>
      <c r="IG133" s="437"/>
      <c r="IH133" s="437"/>
      <c r="II133" s="437"/>
      <c r="IJ133" s="437"/>
      <c r="IK133" s="437"/>
      <c r="IL133" s="437"/>
      <c r="IM133" s="437"/>
      <c r="IN133" s="437"/>
      <c r="IO133" s="437"/>
      <c r="IP133" s="437"/>
      <c r="IQ133" s="437"/>
      <c r="IR133" s="437"/>
      <c r="IS133" s="437"/>
      <c r="IT133" s="437"/>
      <c r="IU133" s="437"/>
      <c r="IV133" s="437"/>
      <c r="IW133" s="437"/>
    </row>
    <row r="134" customFormat="false" ht="12.75" hidden="false" customHeight="false" outlineLevel="0" collapsed="false">
      <c r="A134" s="497"/>
      <c r="B134" s="425"/>
      <c r="C134" s="155" t="s">
        <v>1007</v>
      </c>
      <c r="D134" s="440"/>
      <c r="E134" s="192" t="s">
        <v>1008</v>
      </c>
      <c r="F134" s="155"/>
      <c r="G134" s="155"/>
      <c r="H134" s="155"/>
      <c r="I134" s="155"/>
      <c r="J134" s="155"/>
      <c r="K134" s="491"/>
      <c r="L134" s="437"/>
      <c r="M134" s="437"/>
      <c r="N134" s="437"/>
      <c r="O134" s="437"/>
      <c r="P134" s="437"/>
      <c r="Q134" s="437"/>
      <c r="R134" s="437"/>
      <c r="S134" s="437"/>
      <c r="T134" s="437"/>
      <c r="U134" s="437"/>
      <c r="V134" s="437"/>
      <c r="W134" s="437"/>
      <c r="X134" s="437"/>
      <c r="Y134" s="437"/>
      <c r="Z134" s="437"/>
      <c r="AA134" s="437"/>
      <c r="AB134" s="437"/>
      <c r="AC134" s="437"/>
      <c r="AD134" s="437"/>
      <c r="AE134" s="437"/>
      <c r="AF134" s="437"/>
      <c r="AG134" s="437"/>
      <c r="AH134" s="437"/>
      <c r="AI134" s="437"/>
      <c r="AJ134" s="437"/>
      <c r="AK134" s="437"/>
      <c r="AL134" s="437"/>
      <c r="AM134" s="437"/>
      <c r="AN134" s="437"/>
      <c r="AO134" s="437"/>
      <c r="AP134" s="437"/>
      <c r="AQ134" s="437"/>
      <c r="AR134" s="437"/>
      <c r="AS134" s="437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7"/>
      <c r="CN134" s="437"/>
      <c r="CO134" s="437"/>
      <c r="CP134" s="437"/>
      <c r="CQ134" s="437"/>
      <c r="CR134" s="437"/>
      <c r="CS134" s="437"/>
      <c r="CT134" s="437"/>
      <c r="CU134" s="437"/>
      <c r="CV134" s="437"/>
      <c r="CW134" s="437"/>
      <c r="CX134" s="437"/>
      <c r="CY134" s="437"/>
      <c r="CZ134" s="437"/>
      <c r="DA134" s="437"/>
      <c r="DB134" s="437"/>
      <c r="DC134" s="437"/>
      <c r="DD134" s="437"/>
      <c r="DE134" s="437"/>
      <c r="DF134" s="437"/>
      <c r="DG134" s="437"/>
      <c r="DH134" s="437"/>
      <c r="DI134" s="437"/>
      <c r="DJ134" s="437"/>
      <c r="DK134" s="437"/>
      <c r="DL134" s="437"/>
      <c r="DM134" s="437"/>
      <c r="DN134" s="437"/>
      <c r="DO134" s="437"/>
      <c r="DP134" s="437"/>
      <c r="DQ134" s="437"/>
      <c r="DR134" s="437"/>
      <c r="DS134" s="437"/>
      <c r="DT134" s="437"/>
      <c r="DU134" s="437"/>
      <c r="DV134" s="437"/>
      <c r="DW134" s="437"/>
      <c r="DX134" s="437"/>
      <c r="DY134" s="437"/>
      <c r="DZ134" s="437"/>
      <c r="EA134" s="437"/>
      <c r="EB134" s="437"/>
      <c r="EC134" s="437"/>
      <c r="ED134" s="437"/>
      <c r="EE134" s="437"/>
      <c r="EF134" s="437"/>
      <c r="EG134" s="437"/>
      <c r="EH134" s="437"/>
      <c r="EI134" s="437"/>
      <c r="EJ134" s="437"/>
      <c r="EK134" s="437"/>
      <c r="EL134" s="437"/>
      <c r="EM134" s="437"/>
      <c r="EN134" s="437"/>
      <c r="EO134" s="437"/>
      <c r="EP134" s="437"/>
      <c r="EQ134" s="437"/>
      <c r="ER134" s="437"/>
      <c r="ES134" s="437"/>
      <c r="ET134" s="437"/>
      <c r="EU134" s="437"/>
      <c r="EV134" s="437"/>
      <c r="EW134" s="437"/>
      <c r="EX134" s="437"/>
      <c r="EY134" s="437"/>
      <c r="EZ134" s="437"/>
      <c r="FA134" s="437"/>
      <c r="FB134" s="437"/>
      <c r="FC134" s="437"/>
      <c r="FD134" s="437"/>
      <c r="FE134" s="437"/>
      <c r="FF134" s="437"/>
      <c r="FG134" s="437"/>
      <c r="FH134" s="437"/>
      <c r="FI134" s="437"/>
      <c r="FJ134" s="437"/>
      <c r="FK134" s="437"/>
      <c r="FL134" s="437"/>
      <c r="FM134" s="437"/>
      <c r="FN134" s="437"/>
      <c r="FO134" s="437"/>
      <c r="FP134" s="437"/>
      <c r="FQ134" s="437"/>
      <c r="FR134" s="437"/>
      <c r="FS134" s="437"/>
      <c r="FT134" s="437"/>
      <c r="FU134" s="437"/>
      <c r="FV134" s="437"/>
      <c r="FW134" s="437"/>
      <c r="FX134" s="437"/>
      <c r="FY134" s="437"/>
      <c r="FZ134" s="437"/>
      <c r="GA134" s="437"/>
      <c r="GB134" s="437"/>
      <c r="GC134" s="437"/>
      <c r="GD134" s="437"/>
      <c r="GE134" s="437"/>
      <c r="GF134" s="437"/>
      <c r="GG134" s="437"/>
      <c r="GH134" s="437"/>
      <c r="GI134" s="437"/>
      <c r="GJ134" s="437"/>
      <c r="GK134" s="437"/>
      <c r="GL134" s="437"/>
      <c r="GM134" s="437"/>
      <c r="GN134" s="437"/>
      <c r="GO134" s="437"/>
      <c r="GP134" s="437"/>
      <c r="GQ134" s="437"/>
      <c r="GR134" s="437"/>
      <c r="GS134" s="437"/>
      <c r="GT134" s="437"/>
      <c r="GU134" s="437"/>
      <c r="GV134" s="437"/>
      <c r="GW134" s="437"/>
      <c r="GX134" s="437"/>
      <c r="GY134" s="437"/>
      <c r="GZ134" s="437"/>
      <c r="HA134" s="437"/>
      <c r="HB134" s="437"/>
      <c r="HC134" s="437"/>
      <c r="HD134" s="437"/>
      <c r="HE134" s="437"/>
      <c r="HF134" s="437"/>
      <c r="HG134" s="437"/>
      <c r="HH134" s="437"/>
      <c r="HI134" s="437"/>
      <c r="HJ134" s="437"/>
      <c r="HK134" s="437"/>
      <c r="HL134" s="437"/>
      <c r="HM134" s="437"/>
      <c r="HN134" s="437"/>
      <c r="HO134" s="437"/>
      <c r="HP134" s="437"/>
      <c r="HQ134" s="437"/>
      <c r="HR134" s="437"/>
      <c r="HS134" s="437"/>
      <c r="HT134" s="437"/>
      <c r="HU134" s="437"/>
      <c r="HV134" s="437"/>
      <c r="HW134" s="437"/>
      <c r="HX134" s="437"/>
      <c r="HY134" s="437"/>
      <c r="HZ134" s="437"/>
      <c r="IA134" s="437"/>
      <c r="IB134" s="437"/>
      <c r="IC134" s="437"/>
      <c r="ID134" s="437"/>
      <c r="IE134" s="437"/>
      <c r="IF134" s="437"/>
      <c r="IG134" s="437"/>
      <c r="IH134" s="437"/>
      <c r="II134" s="437"/>
      <c r="IJ134" s="437"/>
      <c r="IK134" s="437"/>
      <c r="IL134" s="437"/>
      <c r="IM134" s="437"/>
      <c r="IN134" s="437"/>
      <c r="IO134" s="437"/>
      <c r="IP134" s="437"/>
      <c r="IQ134" s="437"/>
      <c r="IR134" s="437"/>
      <c r="IS134" s="437"/>
      <c r="IT134" s="437"/>
      <c r="IU134" s="437"/>
      <c r="IV134" s="437"/>
      <c r="IW134" s="437"/>
    </row>
    <row r="135" customFormat="false" ht="12.75" hidden="false" customHeight="false" outlineLevel="0" collapsed="false">
      <c r="A135" s="497"/>
      <c r="B135" s="425"/>
      <c r="C135" s="155" t="s">
        <v>279</v>
      </c>
      <c r="D135" s="155"/>
      <c r="E135" s="155"/>
      <c r="F135" s="155"/>
      <c r="G135" s="155"/>
      <c r="H135" s="155"/>
      <c r="I135" s="155"/>
      <c r="J135" s="155"/>
      <c r="K135" s="491"/>
      <c r="L135" s="437"/>
      <c r="M135" s="437"/>
      <c r="N135" s="437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7"/>
      <c r="AE135" s="437"/>
      <c r="AF135" s="437"/>
      <c r="AG135" s="437"/>
      <c r="AH135" s="437"/>
      <c r="AI135" s="437"/>
      <c r="AJ135" s="437"/>
      <c r="AK135" s="437"/>
      <c r="AL135" s="437"/>
      <c r="AM135" s="437"/>
      <c r="AN135" s="437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7"/>
      <c r="CN135" s="437"/>
      <c r="CO135" s="437"/>
      <c r="CP135" s="437"/>
      <c r="CQ135" s="437"/>
      <c r="CR135" s="437"/>
      <c r="CS135" s="437"/>
      <c r="CT135" s="437"/>
      <c r="CU135" s="437"/>
      <c r="CV135" s="437"/>
      <c r="CW135" s="437"/>
      <c r="CX135" s="437"/>
      <c r="CY135" s="437"/>
      <c r="CZ135" s="437"/>
      <c r="DA135" s="437"/>
      <c r="DB135" s="437"/>
      <c r="DC135" s="437"/>
      <c r="DD135" s="437"/>
      <c r="DE135" s="437"/>
      <c r="DF135" s="437"/>
      <c r="DG135" s="437"/>
      <c r="DH135" s="437"/>
      <c r="DI135" s="437"/>
      <c r="DJ135" s="437"/>
      <c r="DK135" s="437"/>
      <c r="DL135" s="437"/>
      <c r="DM135" s="437"/>
      <c r="DN135" s="437"/>
      <c r="DO135" s="437"/>
      <c r="DP135" s="437"/>
      <c r="DQ135" s="437"/>
      <c r="DR135" s="437"/>
      <c r="DS135" s="437"/>
      <c r="DT135" s="437"/>
      <c r="DU135" s="437"/>
      <c r="DV135" s="437"/>
      <c r="DW135" s="437"/>
      <c r="DX135" s="437"/>
      <c r="DY135" s="437"/>
      <c r="DZ135" s="437"/>
      <c r="EA135" s="437"/>
      <c r="EB135" s="437"/>
      <c r="EC135" s="437"/>
      <c r="ED135" s="437"/>
      <c r="EE135" s="437"/>
      <c r="EF135" s="437"/>
      <c r="EG135" s="437"/>
      <c r="EH135" s="437"/>
      <c r="EI135" s="437"/>
      <c r="EJ135" s="437"/>
      <c r="EK135" s="437"/>
      <c r="EL135" s="437"/>
      <c r="EM135" s="437"/>
      <c r="EN135" s="437"/>
      <c r="EO135" s="437"/>
      <c r="EP135" s="437"/>
      <c r="EQ135" s="437"/>
      <c r="ER135" s="437"/>
      <c r="ES135" s="437"/>
      <c r="ET135" s="437"/>
      <c r="EU135" s="437"/>
      <c r="EV135" s="437"/>
      <c r="EW135" s="437"/>
      <c r="EX135" s="437"/>
      <c r="EY135" s="437"/>
      <c r="EZ135" s="437"/>
      <c r="FA135" s="437"/>
      <c r="FB135" s="437"/>
      <c r="FC135" s="437"/>
      <c r="FD135" s="437"/>
      <c r="FE135" s="437"/>
      <c r="FF135" s="437"/>
      <c r="FG135" s="437"/>
      <c r="FH135" s="437"/>
      <c r="FI135" s="437"/>
      <c r="FJ135" s="437"/>
      <c r="FK135" s="437"/>
      <c r="FL135" s="437"/>
      <c r="FM135" s="437"/>
      <c r="FN135" s="437"/>
      <c r="FO135" s="437"/>
      <c r="FP135" s="437"/>
      <c r="FQ135" s="437"/>
      <c r="FR135" s="437"/>
      <c r="FS135" s="437"/>
      <c r="FT135" s="437"/>
      <c r="FU135" s="437"/>
      <c r="FV135" s="437"/>
      <c r="FW135" s="437"/>
      <c r="FX135" s="437"/>
      <c r="FY135" s="437"/>
      <c r="FZ135" s="437"/>
      <c r="GA135" s="437"/>
      <c r="GB135" s="437"/>
      <c r="GC135" s="437"/>
      <c r="GD135" s="437"/>
      <c r="GE135" s="437"/>
      <c r="GF135" s="437"/>
      <c r="GG135" s="437"/>
      <c r="GH135" s="437"/>
      <c r="GI135" s="437"/>
      <c r="GJ135" s="437"/>
      <c r="GK135" s="437"/>
      <c r="GL135" s="437"/>
      <c r="GM135" s="437"/>
      <c r="GN135" s="437"/>
      <c r="GO135" s="437"/>
      <c r="GP135" s="437"/>
      <c r="GQ135" s="437"/>
      <c r="GR135" s="437"/>
      <c r="GS135" s="437"/>
      <c r="GT135" s="437"/>
      <c r="GU135" s="437"/>
      <c r="GV135" s="437"/>
      <c r="GW135" s="437"/>
      <c r="GX135" s="437"/>
      <c r="GY135" s="437"/>
      <c r="GZ135" s="437"/>
      <c r="HA135" s="437"/>
      <c r="HB135" s="437"/>
      <c r="HC135" s="437"/>
      <c r="HD135" s="437"/>
      <c r="HE135" s="437"/>
      <c r="HF135" s="437"/>
      <c r="HG135" s="437"/>
      <c r="HH135" s="437"/>
      <c r="HI135" s="437"/>
      <c r="HJ135" s="437"/>
      <c r="HK135" s="437"/>
      <c r="HL135" s="437"/>
      <c r="HM135" s="437"/>
      <c r="HN135" s="437"/>
      <c r="HO135" s="437"/>
      <c r="HP135" s="437"/>
      <c r="HQ135" s="437"/>
      <c r="HR135" s="437"/>
      <c r="HS135" s="437"/>
      <c r="HT135" s="437"/>
      <c r="HU135" s="437"/>
      <c r="HV135" s="437"/>
      <c r="HW135" s="437"/>
      <c r="HX135" s="437"/>
      <c r="HY135" s="437"/>
      <c r="HZ135" s="437"/>
      <c r="IA135" s="437"/>
      <c r="IB135" s="437"/>
      <c r="IC135" s="437"/>
      <c r="ID135" s="437"/>
      <c r="IE135" s="437"/>
      <c r="IF135" s="437"/>
      <c r="IG135" s="437"/>
      <c r="IH135" s="437"/>
      <c r="II135" s="437"/>
      <c r="IJ135" s="437"/>
      <c r="IK135" s="437"/>
      <c r="IL135" s="437"/>
      <c r="IM135" s="437"/>
      <c r="IN135" s="437"/>
      <c r="IO135" s="437"/>
      <c r="IP135" s="437"/>
      <c r="IQ135" s="437"/>
      <c r="IR135" s="437"/>
      <c r="IS135" s="437"/>
      <c r="IT135" s="437"/>
      <c r="IU135" s="437"/>
      <c r="IV135" s="437"/>
      <c r="IW135" s="437"/>
    </row>
    <row r="136" customFormat="false" ht="12.75" hidden="false" customHeight="false" outlineLevel="0" collapsed="false">
      <c r="A136" s="497"/>
      <c r="B136" s="425"/>
      <c r="C136" s="155" t="s">
        <v>1009</v>
      </c>
      <c r="D136" s="155"/>
      <c r="E136" s="155"/>
      <c r="F136" s="155"/>
      <c r="G136" s="155"/>
      <c r="H136" s="155"/>
      <c r="I136" s="155"/>
      <c r="J136" s="155"/>
      <c r="K136" s="491"/>
      <c r="L136" s="437"/>
      <c r="M136" s="437"/>
      <c r="N136" s="437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7"/>
      <c r="AM136" s="437"/>
      <c r="AN136" s="437"/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  <c r="BT136" s="437"/>
      <c r="BU136" s="437"/>
      <c r="BV136" s="437"/>
      <c r="BW136" s="437"/>
      <c r="BX136" s="437"/>
      <c r="BY136" s="437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7"/>
      <c r="CN136" s="437"/>
      <c r="CO136" s="437"/>
      <c r="CP136" s="437"/>
      <c r="CQ136" s="437"/>
      <c r="CR136" s="437"/>
      <c r="CS136" s="437"/>
      <c r="CT136" s="437"/>
      <c r="CU136" s="437"/>
      <c r="CV136" s="437"/>
      <c r="CW136" s="437"/>
      <c r="CX136" s="437"/>
      <c r="CY136" s="437"/>
      <c r="CZ136" s="437"/>
      <c r="DA136" s="437"/>
      <c r="DB136" s="437"/>
      <c r="DC136" s="437"/>
      <c r="DD136" s="437"/>
      <c r="DE136" s="437"/>
      <c r="DF136" s="437"/>
      <c r="DG136" s="437"/>
      <c r="DH136" s="437"/>
      <c r="DI136" s="437"/>
      <c r="DJ136" s="437"/>
      <c r="DK136" s="437"/>
      <c r="DL136" s="437"/>
      <c r="DM136" s="437"/>
      <c r="DN136" s="437"/>
      <c r="DO136" s="437"/>
      <c r="DP136" s="437"/>
      <c r="DQ136" s="437"/>
      <c r="DR136" s="437"/>
      <c r="DS136" s="437"/>
      <c r="DT136" s="437"/>
      <c r="DU136" s="437"/>
      <c r="DV136" s="437"/>
      <c r="DW136" s="437"/>
      <c r="DX136" s="437"/>
      <c r="DY136" s="437"/>
      <c r="DZ136" s="437"/>
      <c r="EA136" s="437"/>
      <c r="EB136" s="437"/>
      <c r="EC136" s="437"/>
      <c r="ED136" s="437"/>
      <c r="EE136" s="437"/>
      <c r="EF136" s="437"/>
      <c r="EG136" s="437"/>
      <c r="EH136" s="437"/>
      <c r="EI136" s="437"/>
      <c r="EJ136" s="437"/>
      <c r="EK136" s="437"/>
      <c r="EL136" s="437"/>
      <c r="EM136" s="437"/>
      <c r="EN136" s="437"/>
      <c r="EO136" s="437"/>
      <c r="EP136" s="437"/>
      <c r="EQ136" s="437"/>
      <c r="ER136" s="437"/>
      <c r="ES136" s="437"/>
      <c r="ET136" s="437"/>
      <c r="EU136" s="437"/>
      <c r="EV136" s="437"/>
      <c r="EW136" s="437"/>
      <c r="EX136" s="437"/>
      <c r="EY136" s="437"/>
      <c r="EZ136" s="437"/>
      <c r="FA136" s="437"/>
      <c r="FB136" s="437"/>
      <c r="FC136" s="437"/>
      <c r="FD136" s="437"/>
      <c r="FE136" s="437"/>
      <c r="FF136" s="437"/>
      <c r="FG136" s="437"/>
      <c r="FH136" s="437"/>
      <c r="FI136" s="437"/>
      <c r="FJ136" s="437"/>
      <c r="FK136" s="437"/>
      <c r="FL136" s="437"/>
      <c r="FM136" s="437"/>
      <c r="FN136" s="437"/>
      <c r="FO136" s="437"/>
      <c r="FP136" s="437"/>
      <c r="FQ136" s="437"/>
      <c r="FR136" s="437"/>
      <c r="FS136" s="437"/>
      <c r="FT136" s="437"/>
      <c r="FU136" s="437"/>
      <c r="FV136" s="437"/>
      <c r="FW136" s="437"/>
      <c r="FX136" s="437"/>
      <c r="FY136" s="437"/>
      <c r="FZ136" s="437"/>
      <c r="GA136" s="437"/>
      <c r="GB136" s="437"/>
      <c r="GC136" s="437"/>
      <c r="GD136" s="437"/>
      <c r="GE136" s="437"/>
      <c r="GF136" s="437"/>
      <c r="GG136" s="437"/>
      <c r="GH136" s="437"/>
      <c r="GI136" s="437"/>
      <c r="GJ136" s="437"/>
      <c r="GK136" s="437"/>
      <c r="GL136" s="437"/>
      <c r="GM136" s="437"/>
      <c r="GN136" s="437"/>
      <c r="GO136" s="437"/>
      <c r="GP136" s="437"/>
      <c r="GQ136" s="437"/>
      <c r="GR136" s="437"/>
      <c r="GS136" s="437"/>
      <c r="GT136" s="437"/>
      <c r="GU136" s="437"/>
      <c r="GV136" s="437"/>
      <c r="GW136" s="437"/>
      <c r="GX136" s="437"/>
      <c r="GY136" s="437"/>
      <c r="GZ136" s="437"/>
      <c r="HA136" s="437"/>
      <c r="HB136" s="437"/>
      <c r="HC136" s="437"/>
      <c r="HD136" s="437"/>
      <c r="HE136" s="437"/>
      <c r="HF136" s="437"/>
      <c r="HG136" s="437"/>
      <c r="HH136" s="437"/>
      <c r="HI136" s="437"/>
      <c r="HJ136" s="437"/>
      <c r="HK136" s="437"/>
      <c r="HL136" s="437"/>
      <c r="HM136" s="437"/>
      <c r="HN136" s="437"/>
      <c r="HO136" s="437"/>
      <c r="HP136" s="437"/>
      <c r="HQ136" s="437"/>
      <c r="HR136" s="437"/>
      <c r="HS136" s="437"/>
      <c r="HT136" s="437"/>
      <c r="HU136" s="437"/>
      <c r="HV136" s="437"/>
      <c r="HW136" s="437"/>
      <c r="HX136" s="437"/>
      <c r="HY136" s="437"/>
      <c r="HZ136" s="437"/>
      <c r="IA136" s="437"/>
      <c r="IB136" s="437"/>
      <c r="IC136" s="437"/>
      <c r="ID136" s="437"/>
      <c r="IE136" s="437"/>
      <c r="IF136" s="437"/>
      <c r="IG136" s="437"/>
      <c r="IH136" s="437"/>
      <c r="II136" s="437"/>
      <c r="IJ136" s="437"/>
      <c r="IK136" s="437"/>
      <c r="IL136" s="437"/>
      <c r="IM136" s="437"/>
      <c r="IN136" s="437"/>
      <c r="IO136" s="437"/>
      <c r="IP136" s="437"/>
      <c r="IQ136" s="437"/>
      <c r="IR136" s="437"/>
      <c r="IS136" s="437"/>
      <c r="IT136" s="437"/>
      <c r="IU136" s="437"/>
      <c r="IV136" s="437"/>
      <c r="IW136" s="437"/>
    </row>
    <row r="137" customFormat="false" ht="12.75" hidden="false" customHeight="false" outlineLevel="0" collapsed="false">
      <c r="A137" s="497"/>
      <c r="B137" s="431"/>
      <c r="C137" s="508" t="s">
        <v>1010</v>
      </c>
      <c r="D137" s="508"/>
      <c r="E137" s="508"/>
      <c r="F137" s="508"/>
      <c r="G137" s="508"/>
      <c r="H137" s="508"/>
      <c r="I137" s="508"/>
      <c r="J137" s="508"/>
      <c r="K137" s="509"/>
      <c r="L137" s="437"/>
      <c r="M137" s="437"/>
      <c r="N137" s="437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7"/>
      <c r="AI137" s="437"/>
      <c r="AJ137" s="437"/>
      <c r="AK137" s="437"/>
      <c r="AL137" s="437"/>
      <c r="AM137" s="437"/>
      <c r="AN137" s="437"/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K137" s="437"/>
      <c r="BL137" s="437"/>
      <c r="BM137" s="437"/>
      <c r="BN137" s="437"/>
      <c r="BO137" s="437"/>
      <c r="BP137" s="437"/>
      <c r="BQ137" s="437"/>
      <c r="BR137" s="437"/>
      <c r="BS137" s="437"/>
      <c r="BT137" s="437"/>
      <c r="BU137" s="437"/>
      <c r="BV137" s="437"/>
      <c r="BW137" s="437"/>
      <c r="BX137" s="437"/>
      <c r="BY137" s="437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7"/>
      <c r="CN137" s="437"/>
      <c r="CO137" s="437"/>
      <c r="CP137" s="437"/>
      <c r="CQ137" s="437"/>
      <c r="CR137" s="437"/>
      <c r="CS137" s="437"/>
      <c r="CT137" s="437"/>
      <c r="CU137" s="437"/>
      <c r="CV137" s="437"/>
      <c r="CW137" s="437"/>
      <c r="CX137" s="437"/>
      <c r="CY137" s="437"/>
      <c r="CZ137" s="437"/>
      <c r="DA137" s="437"/>
      <c r="DB137" s="437"/>
      <c r="DC137" s="437"/>
      <c r="DD137" s="437"/>
      <c r="DE137" s="437"/>
      <c r="DF137" s="437"/>
      <c r="DG137" s="437"/>
      <c r="DH137" s="437"/>
      <c r="DI137" s="437"/>
      <c r="DJ137" s="437"/>
      <c r="DK137" s="437"/>
      <c r="DL137" s="437"/>
      <c r="DM137" s="437"/>
      <c r="DN137" s="437"/>
      <c r="DO137" s="437"/>
      <c r="DP137" s="437"/>
      <c r="DQ137" s="437"/>
      <c r="DR137" s="437"/>
      <c r="DS137" s="437"/>
      <c r="DT137" s="437"/>
      <c r="DU137" s="437"/>
      <c r="DV137" s="437"/>
      <c r="DW137" s="437"/>
      <c r="DX137" s="437"/>
      <c r="DY137" s="437"/>
      <c r="DZ137" s="437"/>
      <c r="EA137" s="437"/>
      <c r="EB137" s="437"/>
      <c r="EC137" s="437"/>
      <c r="ED137" s="437"/>
      <c r="EE137" s="437"/>
      <c r="EF137" s="437"/>
      <c r="EG137" s="437"/>
      <c r="EH137" s="437"/>
      <c r="EI137" s="437"/>
      <c r="EJ137" s="437"/>
      <c r="EK137" s="437"/>
      <c r="EL137" s="437"/>
      <c r="EM137" s="437"/>
      <c r="EN137" s="437"/>
      <c r="EO137" s="437"/>
      <c r="EP137" s="437"/>
      <c r="EQ137" s="437"/>
      <c r="ER137" s="437"/>
      <c r="ES137" s="437"/>
      <c r="ET137" s="437"/>
      <c r="EU137" s="437"/>
      <c r="EV137" s="437"/>
      <c r="EW137" s="437"/>
      <c r="EX137" s="437"/>
      <c r="EY137" s="437"/>
      <c r="EZ137" s="437"/>
      <c r="FA137" s="437"/>
      <c r="FB137" s="437"/>
      <c r="FC137" s="437"/>
      <c r="FD137" s="437"/>
      <c r="FE137" s="437"/>
      <c r="FF137" s="437"/>
      <c r="FG137" s="437"/>
      <c r="FH137" s="437"/>
      <c r="FI137" s="437"/>
      <c r="FJ137" s="437"/>
      <c r="FK137" s="437"/>
      <c r="FL137" s="437"/>
      <c r="FM137" s="437"/>
      <c r="FN137" s="437"/>
      <c r="FO137" s="437"/>
      <c r="FP137" s="437"/>
      <c r="FQ137" s="437"/>
      <c r="FR137" s="437"/>
      <c r="FS137" s="437"/>
      <c r="FT137" s="437"/>
      <c r="FU137" s="437"/>
      <c r="FV137" s="437"/>
      <c r="FW137" s="437"/>
      <c r="FX137" s="437"/>
      <c r="FY137" s="437"/>
      <c r="FZ137" s="437"/>
      <c r="GA137" s="437"/>
      <c r="GB137" s="437"/>
      <c r="GC137" s="437"/>
      <c r="GD137" s="437"/>
      <c r="GE137" s="437"/>
      <c r="GF137" s="437"/>
      <c r="GG137" s="437"/>
      <c r="GH137" s="437"/>
      <c r="GI137" s="437"/>
      <c r="GJ137" s="437"/>
      <c r="GK137" s="437"/>
      <c r="GL137" s="437"/>
      <c r="GM137" s="437"/>
      <c r="GN137" s="437"/>
      <c r="GO137" s="437"/>
      <c r="GP137" s="437"/>
      <c r="GQ137" s="437"/>
      <c r="GR137" s="437"/>
      <c r="GS137" s="437"/>
      <c r="GT137" s="437"/>
      <c r="GU137" s="437"/>
      <c r="GV137" s="437"/>
      <c r="GW137" s="437"/>
      <c r="GX137" s="437"/>
      <c r="GY137" s="437"/>
      <c r="GZ137" s="437"/>
      <c r="HA137" s="437"/>
      <c r="HB137" s="437"/>
      <c r="HC137" s="437"/>
      <c r="HD137" s="437"/>
      <c r="HE137" s="437"/>
      <c r="HF137" s="437"/>
      <c r="HG137" s="437"/>
      <c r="HH137" s="437"/>
      <c r="HI137" s="437"/>
      <c r="HJ137" s="437"/>
      <c r="HK137" s="437"/>
      <c r="HL137" s="437"/>
      <c r="HM137" s="437"/>
      <c r="HN137" s="437"/>
      <c r="HO137" s="437"/>
      <c r="HP137" s="437"/>
      <c r="HQ137" s="437"/>
      <c r="HR137" s="437"/>
      <c r="HS137" s="437"/>
      <c r="HT137" s="437"/>
      <c r="HU137" s="437"/>
      <c r="HV137" s="437"/>
      <c r="HW137" s="437"/>
      <c r="HX137" s="437"/>
      <c r="HY137" s="437"/>
      <c r="HZ137" s="437"/>
      <c r="IA137" s="437"/>
      <c r="IB137" s="437"/>
      <c r="IC137" s="437"/>
      <c r="ID137" s="437"/>
      <c r="IE137" s="437"/>
      <c r="IF137" s="437"/>
      <c r="IG137" s="437"/>
      <c r="IH137" s="437"/>
      <c r="II137" s="437"/>
      <c r="IJ137" s="437"/>
      <c r="IK137" s="437"/>
      <c r="IL137" s="437"/>
      <c r="IM137" s="437"/>
      <c r="IN137" s="437"/>
      <c r="IO137" s="437"/>
      <c r="IP137" s="437"/>
      <c r="IQ137" s="437"/>
      <c r="IR137" s="437"/>
      <c r="IS137" s="437"/>
      <c r="IT137" s="437"/>
      <c r="IU137" s="437"/>
      <c r="IV137" s="437"/>
      <c r="IW137" s="437"/>
    </row>
    <row r="138" customFormat="false" ht="12.75" hidden="false" customHeight="false" outlineLevel="0" collapsed="false">
      <c r="A138" s="497"/>
      <c r="C138" s="437"/>
      <c r="D138" s="437"/>
      <c r="E138" s="457"/>
      <c r="F138" s="457"/>
      <c r="G138" s="457"/>
      <c r="H138" s="457"/>
      <c r="I138" s="457"/>
      <c r="J138" s="457"/>
      <c r="K138" s="457"/>
      <c r="L138" s="437"/>
      <c r="M138" s="437"/>
      <c r="N138" s="437"/>
      <c r="O138" s="437"/>
      <c r="P138" s="437"/>
      <c r="Q138" s="437"/>
      <c r="R138" s="437"/>
      <c r="S138" s="437"/>
      <c r="T138" s="437"/>
      <c r="U138" s="437"/>
      <c r="V138" s="437"/>
      <c r="W138" s="437"/>
      <c r="X138" s="437"/>
      <c r="Y138" s="437"/>
      <c r="Z138" s="437"/>
      <c r="AA138" s="437"/>
      <c r="AB138" s="437"/>
      <c r="AC138" s="437"/>
      <c r="AD138" s="437"/>
      <c r="AE138" s="437"/>
      <c r="AF138" s="437"/>
      <c r="AG138" s="437"/>
      <c r="AH138" s="437"/>
      <c r="AI138" s="437"/>
      <c r="AJ138" s="437"/>
      <c r="AK138" s="437"/>
      <c r="AL138" s="437"/>
      <c r="AM138" s="437"/>
      <c r="AN138" s="437"/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K138" s="437"/>
      <c r="BL138" s="437"/>
      <c r="BM138" s="437"/>
      <c r="BN138" s="437"/>
      <c r="BO138" s="437"/>
      <c r="BP138" s="437"/>
      <c r="BQ138" s="437"/>
      <c r="BR138" s="437"/>
      <c r="BS138" s="437"/>
      <c r="BT138" s="437"/>
      <c r="BU138" s="437"/>
      <c r="BV138" s="437"/>
      <c r="BW138" s="437"/>
      <c r="BX138" s="437"/>
      <c r="BY138" s="437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7"/>
      <c r="CN138" s="437"/>
      <c r="CO138" s="437"/>
      <c r="CP138" s="437"/>
      <c r="CQ138" s="437"/>
      <c r="CR138" s="437"/>
      <c r="CS138" s="437"/>
      <c r="CT138" s="437"/>
      <c r="CU138" s="437"/>
      <c r="CV138" s="437"/>
      <c r="CW138" s="437"/>
      <c r="CX138" s="437"/>
      <c r="CY138" s="437"/>
      <c r="CZ138" s="437"/>
      <c r="DA138" s="437"/>
      <c r="DB138" s="437"/>
      <c r="DC138" s="437"/>
      <c r="DD138" s="437"/>
      <c r="DE138" s="437"/>
      <c r="DF138" s="437"/>
      <c r="DG138" s="437"/>
      <c r="DH138" s="437"/>
      <c r="DI138" s="437"/>
      <c r="DJ138" s="437"/>
      <c r="DK138" s="437"/>
      <c r="DL138" s="437"/>
      <c r="DM138" s="437"/>
      <c r="DN138" s="437"/>
      <c r="DO138" s="437"/>
      <c r="DP138" s="437"/>
      <c r="DQ138" s="437"/>
      <c r="DR138" s="437"/>
      <c r="DS138" s="437"/>
      <c r="DT138" s="437"/>
      <c r="DU138" s="437"/>
      <c r="DV138" s="437"/>
      <c r="DW138" s="437"/>
      <c r="DX138" s="437"/>
      <c r="DY138" s="437"/>
      <c r="DZ138" s="437"/>
      <c r="EA138" s="437"/>
      <c r="EB138" s="437"/>
      <c r="EC138" s="437"/>
      <c r="ED138" s="437"/>
      <c r="EE138" s="437"/>
      <c r="EF138" s="437"/>
      <c r="EG138" s="437"/>
      <c r="EH138" s="437"/>
      <c r="EI138" s="437"/>
      <c r="EJ138" s="437"/>
      <c r="EK138" s="437"/>
      <c r="EL138" s="437"/>
      <c r="EM138" s="437"/>
      <c r="EN138" s="437"/>
      <c r="EO138" s="437"/>
      <c r="EP138" s="437"/>
      <c r="EQ138" s="437"/>
      <c r="ER138" s="437"/>
      <c r="ES138" s="437"/>
      <c r="ET138" s="437"/>
      <c r="EU138" s="437"/>
      <c r="EV138" s="437"/>
      <c r="EW138" s="437"/>
      <c r="EX138" s="437"/>
      <c r="EY138" s="437"/>
      <c r="EZ138" s="437"/>
      <c r="FA138" s="437"/>
      <c r="FB138" s="437"/>
      <c r="FC138" s="437"/>
      <c r="FD138" s="437"/>
      <c r="FE138" s="437"/>
      <c r="FF138" s="437"/>
      <c r="FG138" s="437"/>
      <c r="FH138" s="437"/>
      <c r="FI138" s="437"/>
      <c r="FJ138" s="437"/>
      <c r="FK138" s="437"/>
      <c r="FL138" s="437"/>
      <c r="FM138" s="437"/>
      <c r="FN138" s="437"/>
      <c r="FO138" s="437"/>
      <c r="FP138" s="437"/>
      <c r="FQ138" s="437"/>
      <c r="FR138" s="437"/>
      <c r="FS138" s="437"/>
      <c r="FT138" s="437"/>
      <c r="FU138" s="437"/>
      <c r="FV138" s="437"/>
      <c r="FW138" s="437"/>
      <c r="FX138" s="437"/>
      <c r="FY138" s="437"/>
      <c r="FZ138" s="437"/>
      <c r="GA138" s="437"/>
      <c r="GB138" s="437"/>
      <c r="GC138" s="437"/>
      <c r="GD138" s="437"/>
      <c r="GE138" s="437"/>
      <c r="GF138" s="437"/>
      <c r="GG138" s="437"/>
      <c r="GH138" s="437"/>
      <c r="GI138" s="437"/>
      <c r="GJ138" s="437"/>
      <c r="GK138" s="437"/>
      <c r="GL138" s="437"/>
      <c r="GM138" s="437"/>
      <c r="GN138" s="437"/>
      <c r="GO138" s="437"/>
      <c r="GP138" s="437"/>
      <c r="GQ138" s="437"/>
      <c r="GR138" s="437"/>
      <c r="GS138" s="437"/>
      <c r="GT138" s="437"/>
      <c r="GU138" s="437"/>
      <c r="GV138" s="437"/>
      <c r="GW138" s="437"/>
      <c r="GX138" s="437"/>
      <c r="GY138" s="437"/>
      <c r="GZ138" s="437"/>
      <c r="HA138" s="437"/>
      <c r="HB138" s="437"/>
      <c r="HC138" s="437"/>
      <c r="HD138" s="437"/>
      <c r="HE138" s="437"/>
      <c r="HF138" s="437"/>
      <c r="HG138" s="437"/>
      <c r="HH138" s="437"/>
      <c r="HI138" s="437"/>
      <c r="HJ138" s="437"/>
      <c r="HK138" s="437"/>
      <c r="HL138" s="437"/>
      <c r="HM138" s="437"/>
      <c r="HN138" s="437"/>
      <c r="HO138" s="437"/>
      <c r="HP138" s="437"/>
      <c r="HQ138" s="437"/>
      <c r="HR138" s="437"/>
      <c r="HS138" s="437"/>
      <c r="HT138" s="437"/>
      <c r="HU138" s="437"/>
      <c r="HV138" s="437"/>
      <c r="HW138" s="437"/>
      <c r="HX138" s="437"/>
      <c r="HY138" s="437"/>
      <c r="HZ138" s="437"/>
      <c r="IA138" s="437"/>
      <c r="IB138" s="437"/>
      <c r="IC138" s="437"/>
      <c r="ID138" s="437"/>
      <c r="IE138" s="437"/>
      <c r="IF138" s="437"/>
      <c r="IG138" s="437"/>
      <c r="IH138" s="437"/>
      <c r="II138" s="437"/>
      <c r="IJ138" s="437"/>
      <c r="IK138" s="437"/>
      <c r="IL138" s="437"/>
      <c r="IM138" s="437"/>
      <c r="IN138" s="437"/>
      <c r="IO138" s="437"/>
      <c r="IP138" s="437"/>
      <c r="IQ138" s="437"/>
      <c r="IR138" s="437"/>
      <c r="IS138" s="437"/>
      <c r="IT138" s="437"/>
      <c r="IU138" s="437"/>
      <c r="IV138" s="437"/>
      <c r="IW138" s="437"/>
    </row>
    <row r="139" customFormat="false" ht="12.75" hidden="false" customHeight="false" outlineLevel="0" collapsed="false">
      <c r="A139" s="497"/>
      <c r="C139" s="437"/>
      <c r="D139" s="437"/>
      <c r="E139" s="457"/>
      <c r="F139" s="457"/>
      <c r="G139" s="457"/>
      <c r="H139" s="457"/>
      <c r="I139" s="457"/>
      <c r="J139" s="457"/>
      <c r="K139" s="45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437"/>
      <c r="BL139" s="437"/>
      <c r="BM139" s="437"/>
      <c r="BN139" s="437"/>
      <c r="BO139" s="437"/>
      <c r="BP139" s="437"/>
      <c r="BQ139" s="437"/>
      <c r="BR139" s="437"/>
      <c r="BS139" s="437"/>
      <c r="BT139" s="437"/>
      <c r="BU139" s="437"/>
      <c r="BV139" s="437"/>
      <c r="BW139" s="437"/>
      <c r="BX139" s="437"/>
      <c r="BY139" s="437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7"/>
      <c r="CN139" s="437"/>
      <c r="CO139" s="437"/>
      <c r="CP139" s="437"/>
      <c r="CQ139" s="437"/>
      <c r="CR139" s="437"/>
      <c r="CS139" s="437"/>
      <c r="CT139" s="437"/>
      <c r="CU139" s="437"/>
      <c r="CV139" s="437"/>
      <c r="CW139" s="437"/>
      <c r="CX139" s="437"/>
      <c r="CY139" s="437"/>
      <c r="CZ139" s="437"/>
      <c r="DA139" s="437"/>
      <c r="DB139" s="437"/>
      <c r="DC139" s="437"/>
      <c r="DD139" s="437"/>
      <c r="DE139" s="437"/>
      <c r="DF139" s="437"/>
      <c r="DG139" s="437"/>
      <c r="DH139" s="437"/>
      <c r="DI139" s="437"/>
      <c r="DJ139" s="437"/>
      <c r="DK139" s="437"/>
      <c r="DL139" s="437"/>
      <c r="DM139" s="437"/>
      <c r="DN139" s="437"/>
      <c r="DO139" s="437"/>
      <c r="DP139" s="437"/>
      <c r="DQ139" s="437"/>
      <c r="DR139" s="437"/>
      <c r="DS139" s="437"/>
      <c r="DT139" s="437"/>
      <c r="DU139" s="437"/>
      <c r="DV139" s="437"/>
      <c r="DW139" s="437"/>
      <c r="DX139" s="437"/>
      <c r="DY139" s="437"/>
      <c r="DZ139" s="437"/>
      <c r="EA139" s="437"/>
      <c r="EB139" s="437"/>
      <c r="EC139" s="437"/>
      <c r="ED139" s="437"/>
      <c r="EE139" s="437"/>
      <c r="EF139" s="437"/>
      <c r="EG139" s="437"/>
      <c r="EH139" s="437"/>
      <c r="EI139" s="437"/>
      <c r="EJ139" s="437"/>
      <c r="EK139" s="437"/>
      <c r="EL139" s="437"/>
      <c r="EM139" s="437"/>
      <c r="EN139" s="437"/>
      <c r="EO139" s="437"/>
      <c r="EP139" s="437"/>
      <c r="EQ139" s="437"/>
      <c r="ER139" s="437"/>
      <c r="ES139" s="437"/>
      <c r="ET139" s="437"/>
      <c r="EU139" s="437"/>
      <c r="EV139" s="437"/>
      <c r="EW139" s="437"/>
      <c r="EX139" s="437"/>
      <c r="EY139" s="437"/>
      <c r="EZ139" s="437"/>
      <c r="FA139" s="437"/>
      <c r="FB139" s="437"/>
      <c r="FC139" s="437"/>
      <c r="FD139" s="437"/>
      <c r="FE139" s="437"/>
      <c r="FF139" s="437"/>
      <c r="FG139" s="437"/>
      <c r="FH139" s="437"/>
      <c r="FI139" s="437"/>
      <c r="FJ139" s="437"/>
      <c r="FK139" s="437"/>
      <c r="FL139" s="437"/>
      <c r="FM139" s="437"/>
      <c r="FN139" s="437"/>
      <c r="FO139" s="437"/>
      <c r="FP139" s="437"/>
      <c r="FQ139" s="437"/>
      <c r="FR139" s="437"/>
      <c r="FS139" s="437"/>
      <c r="FT139" s="437"/>
      <c r="FU139" s="437"/>
      <c r="FV139" s="437"/>
      <c r="FW139" s="437"/>
      <c r="FX139" s="437"/>
      <c r="FY139" s="437"/>
      <c r="FZ139" s="437"/>
      <c r="GA139" s="437"/>
      <c r="GB139" s="437"/>
      <c r="GC139" s="437"/>
      <c r="GD139" s="437"/>
      <c r="GE139" s="437"/>
      <c r="GF139" s="437"/>
      <c r="GG139" s="437"/>
      <c r="GH139" s="437"/>
      <c r="GI139" s="437"/>
      <c r="GJ139" s="437"/>
      <c r="GK139" s="437"/>
      <c r="GL139" s="437"/>
      <c r="GM139" s="437"/>
      <c r="GN139" s="437"/>
      <c r="GO139" s="437"/>
      <c r="GP139" s="437"/>
      <c r="GQ139" s="437"/>
      <c r="GR139" s="437"/>
      <c r="GS139" s="437"/>
      <c r="GT139" s="437"/>
      <c r="GU139" s="437"/>
      <c r="GV139" s="437"/>
      <c r="GW139" s="437"/>
      <c r="GX139" s="437"/>
      <c r="GY139" s="437"/>
      <c r="GZ139" s="437"/>
      <c r="HA139" s="437"/>
      <c r="HB139" s="437"/>
      <c r="HC139" s="437"/>
      <c r="HD139" s="437"/>
      <c r="HE139" s="437"/>
      <c r="HF139" s="437"/>
      <c r="HG139" s="437"/>
      <c r="HH139" s="437"/>
      <c r="HI139" s="437"/>
      <c r="HJ139" s="437"/>
      <c r="HK139" s="437"/>
      <c r="HL139" s="437"/>
      <c r="HM139" s="437"/>
      <c r="HN139" s="437"/>
      <c r="HO139" s="437"/>
      <c r="HP139" s="437"/>
      <c r="HQ139" s="437"/>
      <c r="HR139" s="437"/>
      <c r="HS139" s="437"/>
      <c r="HT139" s="437"/>
      <c r="HU139" s="437"/>
      <c r="HV139" s="437"/>
      <c r="HW139" s="437"/>
      <c r="HX139" s="437"/>
      <c r="HY139" s="437"/>
      <c r="HZ139" s="437"/>
      <c r="IA139" s="437"/>
      <c r="IB139" s="437"/>
      <c r="IC139" s="437"/>
      <c r="ID139" s="437"/>
      <c r="IE139" s="437"/>
      <c r="IF139" s="437"/>
      <c r="IG139" s="437"/>
      <c r="IH139" s="437"/>
      <c r="II139" s="437"/>
      <c r="IJ139" s="437"/>
      <c r="IK139" s="437"/>
      <c r="IL139" s="437"/>
      <c r="IM139" s="437"/>
      <c r="IN139" s="437"/>
      <c r="IO139" s="437"/>
      <c r="IP139" s="437"/>
      <c r="IQ139" s="437"/>
      <c r="IR139" s="437"/>
      <c r="IS139" s="437"/>
      <c r="IT139" s="437"/>
      <c r="IU139" s="437"/>
      <c r="IV139" s="437"/>
      <c r="IW139" s="437"/>
    </row>
    <row r="140" customFormat="false" ht="12.75" hidden="false" customHeight="false" outlineLevel="0" collapsed="false">
      <c r="A140" s="497"/>
      <c r="C140" s="437"/>
      <c r="D140" s="437"/>
      <c r="E140" s="457"/>
      <c r="F140" s="457"/>
      <c r="G140" s="457"/>
      <c r="H140" s="457"/>
      <c r="I140" s="457"/>
      <c r="J140" s="457"/>
      <c r="K140" s="457"/>
      <c r="L140" s="437"/>
      <c r="M140" s="437"/>
      <c r="N140" s="437"/>
      <c r="O140" s="437"/>
      <c r="P140" s="437"/>
      <c r="Q140" s="437"/>
      <c r="R140" s="437"/>
      <c r="S140" s="437"/>
      <c r="T140" s="437"/>
      <c r="U140" s="437"/>
      <c r="V140" s="437"/>
      <c r="W140" s="437"/>
      <c r="X140" s="437"/>
      <c r="Y140" s="437"/>
      <c r="Z140" s="437"/>
      <c r="AA140" s="437"/>
      <c r="AB140" s="437"/>
      <c r="AC140" s="437"/>
      <c r="AD140" s="437"/>
      <c r="AE140" s="437"/>
      <c r="AF140" s="437"/>
      <c r="AG140" s="437"/>
      <c r="AH140" s="437"/>
      <c r="AI140" s="437"/>
      <c r="AJ140" s="437"/>
      <c r="AK140" s="437"/>
      <c r="AL140" s="437"/>
      <c r="AM140" s="437"/>
      <c r="AN140" s="437"/>
      <c r="AO140" s="437"/>
      <c r="AP140" s="437"/>
      <c r="AQ140" s="437"/>
      <c r="AR140" s="437"/>
      <c r="AS140" s="437"/>
      <c r="AT140" s="437"/>
      <c r="AU140" s="437"/>
      <c r="AV140" s="437"/>
      <c r="AW140" s="437"/>
      <c r="AX140" s="437"/>
      <c r="AY140" s="437"/>
      <c r="AZ140" s="437"/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437"/>
      <c r="BL140" s="437"/>
      <c r="BM140" s="437"/>
      <c r="BN140" s="437"/>
      <c r="BO140" s="437"/>
      <c r="BP140" s="437"/>
      <c r="BQ140" s="437"/>
      <c r="BR140" s="437"/>
      <c r="BS140" s="437"/>
      <c r="BT140" s="437"/>
      <c r="BU140" s="437"/>
      <c r="BV140" s="437"/>
      <c r="BW140" s="437"/>
      <c r="BX140" s="437"/>
      <c r="BY140" s="437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7"/>
      <c r="CN140" s="437"/>
      <c r="CO140" s="437"/>
      <c r="CP140" s="437"/>
      <c r="CQ140" s="437"/>
      <c r="CR140" s="437"/>
      <c r="CS140" s="437"/>
      <c r="CT140" s="437"/>
      <c r="CU140" s="437"/>
      <c r="CV140" s="437"/>
      <c r="CW140" s="437"/>
      <c r="CX140" s="437"/>
      <c r="CY140" s="437"/>
      <c r="CZ140" s="437"/>
      <c r="DA140" s="437"/>
      <c r="DB140" s="437"/>
      <c r="DC140" s="437"/>
      <c r="DD140" s="437"/>
      <c r="DE140" s="437"/>
      <c r="DF140" s="437"/>
      <c r="DG140" s="437"/>
      <c r="DH140" s="437"/>
      <c r="DI140" s="437"/>
      <c r="DJ140" s="437"/>
      <c r="DK140" s="437"/>
      <c r="DL140" s="437"/>
      <c r="DM140" s="437"/>
      <c r="DN140" s="437"/>
      <c r="DO140" s="437"/>
      <c r="DP140" s="437"/>
      <c r="DQ140" s="437"/>
      <c r="DR140" s="437"/>
      <c r="DS140" s="437"/>
      <c r="DT140" s="437"/>
      <c r="DU140" s="437"/>
      <c r="DV140" s="437"/>
      <c r="DW140" s="437"/>
      <c r="DX140" s="437"/>
      <c r="DY140" s="437"/>
      <c r="DZ140" s="437"/>
      <c r="EA140" s="437"/>
      <c r="EB140" s="437"/>
      <c r="EC140" s="437"/>
      <c r="ED140" s="437"/>
      <c r="EE140" s="437"/>
      <c r="EF140" s="437"/>
      <c r="EG140" s="437"/>
      <c r="EH140" s="437"/>
      <c r="EI140" s="437"/>
      <c r="EJ140" s="437"/>
      <c r="EK140" s="437"/>
      <c r="EL140" s="437"/>
      <c r="EM140" s="437"/>
      <c r="EN140" s="437"/>
      <c r="EO140" s="437"/>
      <c r="EP140" s="437"/>
      <c r="EQ140" s="437"/>
      <c r="ER140" s="437"/>
      <c r="ES140" s="437"/>
      <c r="ET140" s="437"/>
      <c r="EU140" s="437"/>
      <c r="EV140" s="437"/>
      <c r="EW140" s="437"/>
      <c r="EX140" s="437"/>
      <c r="EY140" s="437"/>
      <c r="EZ140" s="437"/>
      <c r="FA140" s="437"/>
      <c r="FB140" s="437"/>
      <c r="FC140" s="437"/>
      <c r="FD140" s="437"/>
      <c r="FE140" s="437"/>
      <c r="FF140" s="437"/>
      <c r="FG140" s="437"/>
      <c r="FH140" s="437"/>
      <c r="FI140" s="437"/>
      <c r="FJ140" s="437"/>
      <c r="FK140" s="437"/>
      <c r="FL140" s="437"/>
      <c r="FM140" s="437"/>
      <c r="FN140" s="437"/>
      <c r="FO140" s="437"/>
      <c r="FP140" s="437"/>
      <c r="FQ140" s="437"/>
      <c r="FR140" s="437"/>
      <c r="FS140" s="437"/>
      <c r="FT140" s="437"/>
      <c r="FU140" s="437"/>
      <c r="FV140" s="437"/>
      <c r="FW140" s="437"/>
      <c r="FX140" s="437"/>
      <c r="FY140" s="437"/>
      <c r="FZ140" s="437"/>
      <c r="GA140" s="437"/>
      <c r="GB140" s="437"/>
      <c r="GC140" s="437"/>
      <c r="GD140" s="437"/>
      <c r="GE140" s="437"/>
      <c r="GF140" s="437"/>
      <c r="GG140" s="437"/>
      <c r="GH140" s="437"/>
      <c r="GI140" s="437"/>
      <c r="GJ140" s="437"/>
      <c r="GK140" s="437"/>
      <c r="GL140" s="437"/>
      <c r="GM140" s="437"/>
      <c r="GN140" s="437"/>
      <c r="GO140" s="437"/>
      <c r="GP140" s="437"/>
      <c r="GQ140" s="437"/>
      <c r="GR140" s="437"/>
      <c r="GS140" s="437"/>
      <c r="GT140" s="437"/>
      <c r="GU140" s="437"/>
      <c r="GV140" s="437"/>
      <c r="GW140" s="437"/>
      <c r="GX140" s="437"/>
      <c r="GY140" s="437"/>
      <c r="GZ140" s="437"/>
      <c r="HA140" s="437"/>
      <c r="HB140" s="437"/>
      <c r="HC140" s="437"/>
      <c r="HD140" s="437"/>
      <c r="HE140" s="437"/>
      <c r="HF140" s="437"/>
      <c r="HG140" s="437"/>
      <c r="HH140" s="437"/>
      <c r="HI140" s="437"/>
      <c r="HJ140" s="437"/>
      <c r="HK140" s="437"/>
      <c r="HL140" s="437"/>
      <c r="HM140" s="437"/>
      <c r="HN140" s="437"/>
      <c r="HO140" s="437"/>
      <c r="HP140" s="437"/>
      <c r="HQ140" s="437"/>
      <c r="HR140" s="437"/>
      <c r="HS140" s="437"/>
      <c r="HT140" s="437"/>
      <c r="HU140" s="437"/>
      <c r="HV140" s="437"/>
      <c r="HW140" s="437"/>
      <c r="HX140" s="437"/>
      <c r="HY140" s="437"/>
      <c r="HZ140" s="437"/>
      <c r="IA140" s="437"/>
      <c r="IB140" s="437"/>
      <c r="IC140" s="437"/>
      <c r="ID140" s="437"/>
      <c r="IE140" s="437"/>
      <c r="IF140" s="437"/>
      <c r="IG140" s="437"/>
      <c r="IH140" s="437"/>
      <c r="II140" s="437"/>
      <c r="IJ140" s="437"/>
      <c r="IK140" s="437"/>
      <c r="IL140" s="437"/>
      <c r="IM140" s="437"/>
      <c r="IN140" s="437"/>
      <c r="IO140" s="437"/>
      <c r="IP140" s="437"/>
      <c r="IQ140" s="437"/>
      <c r="IR140" s="437"/>
      <c r="IS140" s="437"/>
      <c r="IT140" s="437"/>
      <c r="IU140" s="437"/>
      <c r="IV140" s="437"/>
      <c r="IW140" s="437"/>
    </row>
    <row r="141" customFormat="false" ht="12.75" hidden="false" customHeight="false" outlineLevel="0" collapsed="false">
      <c r="A141" s="497"/>
      <c r="C141" s="437"/>
      <c r="D141" s="437"/>
      <c r="E141" s="457"/>
      <c r="F141" s="457"/>
      <c r="G141" s="457"/>
      <c r="H141" s="457"/>
      <c r="I141" s="457"/>
      <c r="J141" s="457"/>
      <c r="K141" s="457"/>
      <c r="L141" s="437"/>
      <c r="M141" s="437"/>
      <c r="N141" s="437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  <c r="AM141" s="437"/>
      <c r="AN141" s="437"/>
      <c r="AO141" s="437"/>
      <c r="AP141" s="437"/>
      <c r="AQ141" s="437"/>
      <c r="AR141" s="437"/>
      <c r="AS141" s="437"/>
      <c r="AT141" s="437"/>
      <c r="AU141" s="437"/>
      <c r="AV141" s="437"/>
      <c r="AW141" s="437"/>
      <c r="AX141" s="437"/>
      <c r="AY141" s="437"/>
      <c r="AZ141" s="437"/>
      <c r="BA141" s="437"/>
      <c r="BB141" s="437"/>
      <c r="BC141" s="437"/>
      <c r="BD141" s="437"/>
      <c r="BE141" s="437"/>
      <c r="BF141" s="437"/>
      <c r="BG141" s="437"/>
      <c r="BH141" s="437"/>
      <c r="BI141" s="437"/>
      <c r="BJ141" s="437"/>
      <c r="BK141" s="437"/>
      <c r="BL141" s="437"/>
      <c r="BM141" s="437"/>
      <c r="BN141" s="437"/>
      <c r="BO141" s="437"/>
      <c r="BP141" s="437"/>
      <c r="BQ141" s="437"/>
      <c r="BR141" s="437"/>
      <c r="BS141" s="437"/>
      <c r="BT141" s="437"/>
      <c r="BU141" s="437"/>
      <c r="BV141" s="437"/>
      <c r="BW141" s="437"/>
      <c r="BX141" s="437"/>
      <c r="BY141" s="437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  <c r="CJ141" s="437"/>
      <c r="CK141" s="437"/>
      <c r="CL141" s="437"/>
      <c r="CM141" s="437"/>
      <c r="CN141" s="437"/>
      <c r="CO141" s="437"/>
      <c r="CP141" s="437"/>
      <c r="CQ141" s="437"/>
      <c r="CR141" s="437"/>
      <c r="CS141" s="437"/>
      <c r="CT141" s="437"/>
      <c r="CU141" s="437"/>
      <c r="CV141" s="437"/>
      <c r="CW141" s="437"/>
      <c r="CX141" s="437"/>
      <c r="CY141" s="437"/>
      <c r="CZ141" s="437"/>
      <c r="DA141" s="437"/>
      <c r="DB141" s="437"/>
      <c r="DC141" s="437"/>
      <c r="DD141" s="437"/>
      <c r="DE141" s="437"/>
      <c r="DF141" s="437"/>
      <c r="DG141" s="437"/>
      <c r="DH141" s="437"/>
      <c r="DI141" s="437"/>
      <c r="DJ141" s="437"/>
      <c r="DK141" s="437"/>
      <c r="DL141" s="437"/>
      <c r="DM141" s="437"/>
      <c r="DN141" s="437"/>
      <c r="DO141" s="437"/>
      <c r="DP141" s="437"/>
      <c r="DQ141" s="437"/>
      <c r="DR141" s="437"/>
      <c r="DS141" s="437"/>
      <c r="DT141" s="437"/>
      <c r="DU141" s="437"/>
      <c r="DV141" s="437"/>
      <c r="DW141" s="437"/>
      <c r="DX141" s="437"/>
      <c r="DY141" s="437"/>
      <c r="DZ141" s="437"/>
      <c r="EA141" s="437"/>
      <c r="EB141" s="437"/>
      <c r="EC141" s="437"/>
      <c r="ED141" s="437"/>
      <c r="EE141" s="437"/>
      <c r="EF141" s="437"/>
      <c r="EG141" s="437"/>
      <c r="EH141" s="437"/>
      <c r="EI141" s="437"/>
      <c r="EJ141" s="437"/>
      <c r="EK141" s="437"/>
      <c r="EL141" s="437"/>
      <c r="EM141" s="437"/>
      <c r="EN141" s="437"/>
      <c r="EO141" s="437"/>
      <c r="EP141" s="437"/>
      <c r="EQ141" s="437"/>
      <c r="ER141" s="437"/>
      <c r="ES141" s="437"/>
      <c r="ET141" s="437"/>
      <c r="EU141" s="437"/>
      <c r="EV141" s="437"/>
      <c r="EW141" s="437"/>
      <c r="EX141" s="437"/>
      <c r="EY141" s="437"/>
      <c r="EZ141" s="437"/>
      <c r="FA141" s="437"/>
      <c r="FB141" s="437"/>
      <c r="FC141" s="437"/>
      <c r="FD141" s="437"/>
      <c r="FE141" s="437"/>
      <c r="FF141" s="437"/>
      <c r="FG141" s="437"/>
      <c r="FH141" s="437"/>
      <c r="FI141" s="437"/>
      <c r="FJ141" s="437"/>
      <c r="FK141" s="437"/>
      <c r="FL141" s="437"/>
      <c r="FM141" s="437"/>
      <c r="FN141" s="437"/>
      <c r="FO141" s="437"/>
      <c r="FP141" s="437"/>
      <c r="FQ141" s="437"/>
      <c r="FR141" s="437"/>
      <c r="FS141" s="437"/>
      <c r="FT141" s="437"/>
      <c r="FU141" s="437"/>
      <c r="FV141" s="437"/>
      <c r="FW141" s="437"/>
      <c r="FX141" s="437"/>
      <c r="FY141" s="437"/>
      <c r="FZ141" s="437"/>
      <c r="GA141" s="437"/>
      <c r="GB141" s="437"/>
      <c r="GC141" s="437"/>
      <c r="GD141" s="437"/>
      <c r="GE141" s="437"/>
      <c r="GF141" s="437"/>
      <c r="GG141" s="437"/>
      <c r="GH141" s="437"/>
      <c r="GI141" s="437"/>
      <c r="GJ141" s="437"/>
      <c r="GK141" s="437"/>
      <c r="GL141" s="437"/>
      <c r="GM141" s="437"/>
      <c r="GN141" s="437"/>
      <c r="GO141" s="437"/>
      <c r="GP141" s="437"/>
      <c r="GQ141" s="437"/>
      <c r="GR141" s="437"/>
      <c r="GS141" s="437"/>
      <c r="GT141" s="437"/>
      <c r="GU141" s="437"/>
      <c r="GV141" s="437"/>
      <c r="GW141" s="437"/>
      <c r="GX141" s="437"/>
      <c r="GY141" s="437"/>
      <c r="GZ141" s="437"/>
      <c r="HA141" s="437"/>
      <c r="HB141" s="437"/>
      <c r="HC141" s="437"/>
      <c r="HD141" s="437"/>
      <c r="HE141" s="437"/>
      <c r="HF141" s="437"/>
      <c r="HG141" s="437"/>
      <c r="HH141" s="437"/>
      <c r="HI141" s="437"/>
      <c r="HJ141" s="437"/>
      <c r="HK141" s="437"/>
      <c r="HL141" s="437"/>
      <c r="HM141" s="437"/>
      <c r="HN141" s="437"/>
      <c r="HO141" s="437"/>
      <c r="HP141" s="437"/>
      <c r="HQ141" s="437"/>
      <c r="HR141" s="437"/>
      <c r="HS141" s="437"/>
      <c r="HT141" s="437"/>
      <c r="HU141" s="437"/>
      <c r="HV141" s="437"/>
      <c r="HW141" s="437"/>
      <c r="HX141" s="437"/>
      <c r="HY141" s="437"/>
      <c r="HZ141" s="437"/>
      <c r="IA141" s="437"/>
      <c r="IB141" s="437"/>
      <c r="IC141" s="437"/>
      <c r="ID141" s="437"/>
      <c r="IE141" s="437"/>
      <c r="IF141" s="437"/>
      <c r="IG141" s="437"/>
      <c r="IH141" s="437"/>
      <c r="II141" s="437"/>
      <c r="IJ141" s="437"/>
      <c r="IK141" s="437"/>
      <c r="IL141" s="437"/>
      <c r="IM141" s="437"/>
      <c r="IN141" s="437"/>
      <c r="IO141" s="437"/>
      <c r="IP141" s="437"/>
      <c r="IQ141" s="437"/>
      <c r="IR141" s="437"/>
      <c r="IS141" s="437"/>
      <c r="IT141" s="437"/>
      <c r="IU141" s="437"/>
      <c r="IV141" s="437"/>
      <c r="IW141" s="437"/>
    </row>
    <row r="142" customFormat="false" ht="12.75" hidden="false" customHeight="false" outlineLevel="0" collapsed="false">
      <c r="A142" s="497"/>
      <c r="C142" s="437"/>
      <c r="D142" s="437"/>
      <c r="E142" s="457"/>
      <c r="F142" s="457"/>
      <c r="G142" s="457"/>
      <c r="H142" s="457"/>
      <c r="I142" s="457"/>
      <c r="J142" s="457"/>
      <c r="K142" s="457"/>
      <c r="L142" s="437"/>
      <c r="M142" s="437"/>
      <c r="N142" s="437"/>
      <c r="O142" s="437"/>
      <c r="P142" s="437"/>
      <c r="Q142" s="437"/>
      <c r="R142" s="437"/>
      <c r="S142" s="437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437"/>
      <c r="AL142" s="437"/>
      <c r="AM142" s="437"/>
      <c r="AN142" s="437"/>
      <c r="AO142" s="437"/>
      <c r="AP142" s="437"/>
      <c r="AQ142" s="437"/>
      <c r="AR142" s="437"/>
      <c r="AS142" s="437"/>
      <c r="AT142" s="437"/>
      <c r="AU142" s="437"/>
      <c r="AV142" s="437"/>
      <c r="AW142" s="437"/>
      <c r="AX142" s="437"/>
      <c r="AY142" s="437"/>
      <c r="AZ142" s="437"/>
      <c r="BA142" s="437"/>
      <c r="BB142" s="437"/>
      <c r="BC142" s="437"/>
      <c r="BD142" s="437"/>
      <c r="BE142" s="437"/>
      <c r="BF142" s="437"/>
      <c r="BG142" s="437"/>
      <c r="BH142" s="437"/>
      <c r="BI142" s="437"/>
      <c r="BJ142" s="437"/>
      <c r="BK142" s="437"/>
      <c r="BL142" s="437"/>
      <c r="BM142" s="437"/>
      <c r="BN142" s="437"/>
      <c r="BO142" s="437"/>
      <c r="BP142" s="437"/>
      <c r="BQ142" s="437"/>
      <c r="BR142" s="437"/>
      <c r="BS142" s="437"/>
      <c r="BT142" s="437"/>
      <c r="BU142" s="437"/>
      <c r="BV142" s="437"/>
      <c r="BW142" s="437"/>
      <c r="BX142" s="437"/>
      <c r="BY142" s="437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  <c r="CJ142" s="437"/>
      <c r="CK142" s="437"/>
      <c r="CL142" s="437"/>
      <c r="CM142" s="437"/>
      <c r="CN142" s="437"/>
      <c r="CO142" s="437"/>
      <c r="CP142" s="437"/>
      <c r="CQ142" s="437"/>
      <c r="CR142" s="437"/>
      <c r="CS142" s="437"/>
      <c r="CT142" s="437"/>
      <c r="CU142" s="437"/>
      <c r="CV142" s="437"/>
      <c r="CW142" s="437"/>
      <c r="CX142" s="437"/>
      <c r="CY142" s="437"/>
      <c r="CZ142" s="437"/>
      <c r="DA142" s="437"/>
      <c r="DB142" s="437"/>
      <c r="DC142" s="437"/>
      <c r="DD142" s="437"/>
      <c r="DE142" s="437"/>
      <c r="DF142" s="437"/>
      <c r="DG142" s="437"/>
      <c r="DH142" s="437"/>
      <c r="DI142" s="437"/>
      <c r="DJ142" s="437"/>
      <c r="DK142" s="437"/>
      <c r="DL142" s="437"/>
      <c r="DM142" s="437"/>
      <c r="DN142" s="437"/>
      <c r="DO142" s="437"/>
      <c r="DP142" s="437"/>
      <c r="DQ142" s="437"/>
      <c r="DR142" s="437"/>
      <c r="DS142" s="437"/>
      <c r="DT142" s="437"/>
      <c r="DU142" s="437"/>
      <c r="DV142" s="437"/>
      <c r="DW142" s="437"/>
      <c r="DX142" s="437"/>
      <c r="DY142" s="437"/>
      <c r="DZ142" s="437"/>
      <c r="EA142" s="437"/>
      <c r="EB142" s="437"/>
      <c r="EC142" s="437"/>
      <c r="ED142" s="437"/>
      <c r="EE142" s="437"/>
      <c r="EF142" s="437"/>
      <c r="EG142" s="437"/>
      <c r="EH142" s="437"/>
      <c r="EI142" s="437"/>
      <c r="EJ142" s="437"/>
      <c r="EK142" s="437"/>
      <c r="EL142" s="437"/>
      <c r="EM142" s="437"/>
      <c r="EN142" s="437"/>
      <c r="EO142" s="437"/>
      <c r="EP142" s="437"/>
      <c r="EQ142" s="437"/>
      <c r="ER142" s="437"/>
      <c r="ES142" s="437"/>
      <c r="ET142" s="437"/>
      <c r="EU142" s="437"/>
      <c r="EV142" s="437"/>
      <c r="EW142" s="437"/>
      <c r="EX142" s="437"/>
      <c r="EY142" s="437"/>
      <c r="EZ142" s="437"/>
      <c r="FA142" s="437"/>
      <c r="FB142" s="437"/>
      <c r="FC142" s="437"/>
      <c r="FD142" s="437"/>
      <c r="FE142" s="437"/>
      <c r="FF142" s="437"/>
      <c r="FG142" s="437"/>
      <c r="FH142" s="437"/>
      <c r="FI142" s="437"/>
      <c r="FJ142" s="437"/>
      <c r="FK142" s="437"/>
      <c r="FL142" s="437"/>
      <c r="FM142" s="437"/>
      <c r="FN142" s="437"/>
      <c r="FO142" s="437"/>
      <c r="FP142" s="437"/>
      <c r="FQ142" s="437"/>
      <c r="FR142" s="437"/>
      <c r="FS142" s="437"/>
      <c r="FT142" s="437"/>
      <c r="FU142" s="437"/>
      <c r="FV142" s="437"/>
      <c r="FW142" s="437"/>
      <c r="FX142" s="437"/>
      <c r="FY142" s="437"/>
      <c r="FZ142" s="437"/>
      <c r="GA142" s="437"/>
      <c r="GB142" s="437"/>
      <c r="GC142" s="437"/>
      <c r="GD142" s="437"/>
      <c r="GE142" s="437"/>
      <c r="GF142" s="437"/>
      <c r="GG142" s="437"/>
      <c r="GH142" s="437"/>
      <c r="GI142" s="437"/>
      <c r="GJ142" s="437"/>
      <c r="GK142" s="437"/>
      <c r="GL142" s="437"/>
      <c r="GM142" s="437"/>
      <c r="GN142" s="437"/>
      <c r="GO142" s="437"/>
      <c r="GP142" s="437"/>
      <c r="GQ142" s="437"/>
      <c r="GR142" s="437"/>
      <c r="GS142" s="437"/>
      <c r="GT142" s="437"/>
      <c r="GU142" s="437"/>
      <c r="GV142" s="437"/>
      <c r="GW142" s="437"/>
      <c r="GX142" s="437"/>
      <c r="GY142" s="437"/>
      <c r="GZ142" s="437"/>
      <c r="HA142" s="437"/>
      <c r="HB142" s="437"/>
      <c r="HC142" s="437"/>
      <c r="HD142" s="437"/>
      <c r="HE142" s="437"/>
      <c r="HF142" s="437"/>
      <c r="HG142" s="437"/>
      <c r="HH142" s="437"/>
      <c r="HI142" s="437"/>
      <c r="HJ142" s="437"/>
      <c r="HK142" s="437"/>
      <c r="HL142" s="437"/>
      <c r="HM142" s="437"/>
      <c r="HN142" s="437"/>
      <c r="HO142" s="437"/>
      <c r="HP142" s="437"/>
      <c r="HQ142" s="437"/>
      <c r="HR142" s="437"/>
      <c r="HS142" s="437"/>
      <c r="HT142" s="437"/>
      <c r="HU142" s="437"/>
      <c r="HV142" s="437"/>
      <c r="HW142" s="437"/>
      <c r="HX142" s="437"/>
      <c r="HY142" s="437"/>
      <c r="HZ142" s="437"/>
      <c r="IA142" s="437"/>
      <c r="IB142" s="437"/>
      <c r="IC142" s="437"/>
      <c r="ID142" s="437"/>
      <c r="IE142" s="437"/>
      <c r="IF142" s="437"/>
      <c r="IG142" s="437"/>
      <c r="IH142" s="437"/>
      <c r="II142" s="437"/>
      <c r="IJ142" s="437"/>
      <c r="IK142" s="437"/>
      <c r="IL142" s="437"/>
      <c r="IM142" s="437"/>
      <c r="IN142" s="437"/>
      <c r="IO142" s="437"/>
      <c r="IP142" s="437"/>
      <c r="IQ142" s="437"/>
      <c r="IR142" s="437"/>
      <c r="IS142" s="437"/>
      <c r="IT142" s="437"/>
      <c r="IU142" s="437"/>
      <c r="IV142" s="437"/>
      <c r="IW142" s="437"/>
    </row>
    <row r="143" customFormat="false" ht="12.75" hidden="false" customHeight="false" outlineLevel="0" collapsed="false">
      <c r="A143" s="497"/>
      <c r="C143" s="437"/>
      <c r="D143" s="437"/>
      <c r="E143" s="457"/>
      <c r="F143" s="457"/>
      <c r="G143" s="457"/>
      <c r="H143" s="457"/>
      <c r="I143" s="457"/>
      <c r="J143" s="457"/>
      <c r="K143" s="457"/>
      <c r="L143" s="437"/>
      <c r="M143" s="437"/>
      <c r="N143" s="437"/>
      <c r="O143" s="437"/>
      <c r="P143" s="437"/>
      <c r="Q143" s="437"/>
      <c r="R143" s="437"/>
      <c r="S143" s="437"/>
      <c r="T143" s="437"/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437"/>
      <c r="AL143" s="437"/>
      <c r="AM143" s="437"/>
      <c r="AN143" s="437"/>
      <c r="AO143" s="437"/>
      <c r="AP143" s="437"/>
      <c r="AQ143" s="437"/>
      <c r="AR143" s="437"/>
      <c r="AS143" s="437"/>
      <c r="AT143" s="437"/>
      <c r="AU143" s="437"/>
      <c r="AV143" s="437"/>
      <c r="AW143" s="437"/>
      <c r="AX143" s="437"/>
      <c r="AY143" s="437"/>
      <c r="AZ143" s="437"/>
      <c r="BA143" s="437"/>
      <c r="BB143" s="437"/>
      <c r="BC143" s="437"/>
      <c r="BD143" s="437"/>
      <c r="BE143" s="437"/>
      <c r="BF143" s="437"/>
      <c r="BG143" s="437"/>
      <c r="BH143" s="437"/>
      <c r="BI143" s="437"/>
      <c r="BJ143" s="437"/>
      <c r="BK143" s="437"/>
      <c r="BL143" s="437"/>
      <c r="BM143" s="437"/>
      <c r="BN143" s="437"/>
      <c r="BO143" s="437"/>
      <c r="BP143" s="437"/>
      <c r="BQ143" s="437"/>
      <c r="BR143" s="437"/>
      <c r="BS143" s="437"/>
      <c r="BT143" s="437"/>
      <c r="BU143" s="437"/>
      <c r="BV143" s="437"/>
      <c r="BW143" s="437"/>
      <c r="BX143" s="437"/>
      <c r="BY143" s="437"/>
      <c r="BZ143" s="437"/>
      <c r="CA143" s="437"/>
      <c r="CB143" s="437"/>
      <c r="CC143" s="437"/>
      <c r="CD143" s="437"/>
      <c r="CE143" s="437"/>
      <c r="CF143" s="437"/>
      <c r="CG143" s="437"/>
      <c r="CH143" s="437"/>
      <c r="CI143" s="437"/>
      <c r="CJ143" s="437"/>
      <c r="CK143" s="437"/>
      <c r="CL143" s="437"/>
      <c r="CM143" s="437"/>
      <c r="CN143" s="437"/>
      <c r="CO143" s="437"/>
      <c r="CP143" s="437"/>
      <c r="CQ143" s="437"/>
      <c r="CR143" s="437"/>
      <c r="CS143" s="437"/>
      <c r="CT143" s="437"/>
      <c r="CU143" s="437"/>
      <c r="CV143" s="437"/>
      <c r="CW143" s="437"/>
      <c r="CX143" s="437"/>
      <c r="CY143" s="437"/>
      <c r="CZ143" s="437"/>
      <c r="DA143" s="437"/>
      <c r="DB143" s="437"/>
      <c r="DC143" s="437"/>
      <c r="DD143" s="437"/>
      <c r="DE143" s="437"/>
      <c r="DF143" s="437"/>
      <c r="DG143" s="437"/>
      <c r="DH143" s="437"/>
      <c r="DI143" s="437"/>
      <c r="DJ143" s="437"/>
      <c r="DK143" s="437"/>
      <c r="DL143" s="437"/>
      <c r="DM143" s="437"/>
      <c r="DN143" s="437"/>
      <c r="DO143" s="437"/>
      <c r="DP143" s="437"/>
      <c r="DQ143" s="437"/>
      <c r="DR143" s="437"/>
      <c r="DS143" s="437"/>
      <c r="DT143" s="437"/>
      <c r="DU143" s="437"/>
      <c r="DV143" s="437"/>
      <c r="DW143" s="437"/>
      <c r="DX143" s="437"/>
      <c r="DY143" s="437"/>
      <c r="DZ143" s="437"/>
      <c r="EA143" s="437"/>
      <c r="EB143" s="437"/>
      <c r="EC143" s="437"/>
      <c r="ED143" s="437"/>
      <c r="EE143" s="437"/>
      <c r="EF143" s="437"/>
      <c r="EG143" s="437"/>
      <c r="EH143" s="437"/>
      <c r="EI143" s="437"/>
      <c r="EJ143" s="437"/>
      <c r="EK143" s="437"/>
      <c r="EL143" s="437"/>
      <c r="EM143" s="437"/>
      <c r="EN143" s="437"/>
      <c r="EO143" s="437"/>
      <c r="EP143" s="437"/>
      <c r="EQ143" s="437"/>
      <c r="ER143" s="437"/>
      <c r="ES143" s="437"/>
      <c r="ET143" s="437"/>
      <c r="EU143" s="437"/>
      <c r="EV143" s="437"/>
      <c r="EW143" s="437"/>
      <c r="EX143" s="437"/>
      <c r="EY143" s="437"/>
      <c r="EZ143" s="437"/>
      <c r="FA143" s="437"/>
      <c r="FB143" s="437"/>
      <c r="FC143" s="437"/>
      <c r="FD143" s="437"/>
      <c r="FE143" s="437"/>
      <c r="FF143" s="437"/>
      <c r="FG143" s="437"/>
      <c r="FH143" s="437"/>
      <c r="FI143" s="437"/>
      <c r="FJ143" s="437"/>
      <c r="FK143" s="437"/>
      <c r="FL143" s="437"/>
      <c r="FM143" s="437"/>
      <c r="FN143" s="437"/>
      <c r="FO143" s="437"/>
      <c r="FP143" s="437"/>
      <c r="FQ143" s="437"/>
      <c r="FR143" s="437"/>
      <c r="FS143" s="437"/>
      <c r="FT143" s="437"/>
      <c r="FU143" s="437"/>
      <c r="FV143" s="437"/>
      <c r="FW143" s="437"/>
      <c r="FX143" s="437"/>
      <c r="FY143" s="437"/>
      <c r="FZ143" s="437"/>
      <c r="GA143" s="437"/>
      <c r="GB143" s="437"/>
      <c r="GC143" s="437"/>
      <c r="GD143" s="437"/>
      <c r="GE143" s="437"/>
      <c r="GF143" s="437"/>
      <c r="GG143" s="437"/>
      <c r="GH143" s="437"/>
      <c r="GI143" s="437"/>
      <c r="GJ143" s="437"/>
      <c r="GK143" s="437"/>
      <c r="GL143" s="437"/>
      <c r="GM143" s="437"/>
      <c r="GN143" s="437"/>
      <c r="GO143" s="437"/>
      <c r="GP143" s="437"/>
      <c r="GQ143" s="437"/>
      <c r="GR143" s="437"/>
      <c r="GS143" s="437"/>
      <c r="GT143" s="437"/>
      <c r="GU143" s="437"/>
      <c r="GV143" s="437"/>
      <c r="GW143" s="437"/>
      <c r="GX143" s="437"/>
      <c r="GY143" s="437"/>
      <c r="GZ143" s="437"/>
      <c r="HA143" s="437"/>
      <c r="HB143" s="437"/>
      <c r="HC143" s="437"/>
      <c r="HD143" s="437"/>
      <c r="HE143" s="437"/>
      <c r="HF143" s="437"/>
      <c r="HG143" s="437"/>
      <c r="HH143" s="437"/>
      <c r="HI143" s="437"/>
      <c r="HJ143" s="437"/>
      <c r="HK143" s="437"/>
      <c r="HL143" s="437"/>
      <c r="HM143" s="437"/>
      <c r="HN143" s="437"/>
      <c r="HO143" s="437"/>
      <c r="HP143" s="437"/>
      <c r="HQ143" s="437"/>
      <c r="HR143" s="437"/>
      <c r="HS143" s="437"/>
      <c r="HT143" s="437"/>
      <c r="HU143" s="437"/>
      <c r="HV143" s="437"/>
      <c r="HW143" s="437"/>
      <c r="HX143" s="437"/>
      <c r="HY143" s="437"/>
      <c r="HZ143" s="437"/>
      <c r="IA143" s="437"/>
      <c r="IB143" s="437"/>
      <c r="IC143" s="437"/>
      <c r="ID143" s="437"/>
      <c r="IE143" s="437"/>
      <c r="IF143" s="437"/>
      <c r="IG143" s="437"/>
      <c r="IH143" s="437"/>
      <c r="II143" s="437"/>
      <c r="IJ143" s="437"/>
      <c r="IK143" s="437"/>
      <c r="IL143" s="437"/>
      <c r="IM143" s="437"/>
      <c r="IN143" s="437"/>
      <c r="IO143" s="437"/>
      <c r="IP143" s="437"/>
      <c r="IQ143" s="437"/>
      <c r="IR143" s="437"/>
      <c r="IS143" s="437"/>
      <c r="IT143" s="437"/>
      <c r="IU143" s="437"/>
      <c r="IV143" s="437"/>
      <c r="IW143" s="437"/>
    </row>
    <row r="144" customFormat="false" ht="12.75" hidden="false" customHeight="false" outlineLevel="0" collapsed="false">
      <c r="A144" s="497"/>
      <c r="C144" s="437"/>
      <c r="D144" s="437"/>
      <c r="E144" s="457"/>
      <c r="F144" s="457"/>
      <c r="G144" s="457"/>
      <c r="H144" s="457"/>
      <c r="I144" s="457"/>
      <c r="J144" s="457"/>
      <c r="K144" s="457"/>
      <c r="L144" s="437"/>
      <c r="M144" s="437"/>
      <c r="N144" s="437"/>
      <c r="O144" s="437"/>
      <c r="P144" s="437"/>
      <c r="Q144" s="437"/>
      <c r="R144" s="437"/>
      <c r="S144" s="437"/>
      <c r="T144" s="437"/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437"/>
      <c r="AL144" s="437"/>
      <c r="AM144" s="437"/>
      <c r="AN144" s="437"/>
      <c r="AO144" s="437"/>
      <c r="AP144" s="437"/>
      <c r="AQ144" s="437"/>
      <c r="AR144" s="437"/>
      <c r="AS144" s="437"/>
      <c r="AT144" s="437"/>
      <c r="AU144" s="437"/>
      <c r="AV144" s="437"/>
      <c r="AW144" s="437"/>
      <c r="AX144" s="437"/>
      <c r="AY144" s="437"/>
      <c r="AZ144" s="437"/>
      <c r="BA144" s="437"/>
      <c r="BB144" s="437"/>
      <c r="BC144" s="437"/>
      <c r="BD144" s="437"/>
      <c r="BE144" s="437"/>
      <c r="BF144" s="437"/>
      <c r="BG144" s="437"/>
      <c r="BH144" s="437"/>
      <c r="BI144" s="437"/>
      <c r="BJ144" s="437"/>
      <c r="BK144" s="437"/>
      <c r="BL144" s="437"/>
      <c r="BM144" s="437"/>
      <c r="BN144" s="437"/>
      <c r="BO144" s="437"/>
      <c r="BP144" s="437"/>
      <c r="BQ144" s="437"/>
      <c r="BR144" s="437"/>
      <c r="BS144" s="437"/>
      <c r="BT144" s="437"/>
      <c r="BU144" s="437"/>
      <c r="BV144" s="437"/>
      <c r="BW144" s="437"/>
      <c r="BX144" s="437"/>
      <c r="BY144" s="437"/>
      <c r="BZ144" s="437"/>
      <c r="CA144" s="437"/>
      <c r="CB144" s="437"/>
      <c r="CC144" s="437"/>
      <c r="CD144" s="437"/>
      <c r="CE144" s="437"/>
      <c r="CF144" s="437"/>
      <c r="CG144" s="437"/>
      <c r="CH144" s="437"/>
      <c r="CI144" s="437"/>
      <c r="CJ144" s="437"/>
      <c r="CK144" s="437"/>
      <c r="CL144" s="437"/>
      <c r="CM144" s="437"/>
      <c r="CN144" s="437"/>
      <c r="CO144" s="437"/>
      <c r="CP144" s="437"/>
      <c r="CQ144" s="437"/>
      <c r="CR144" s="437"/>
      <c r="CS144" s="437"/>
      <c r="CT144" s="437"/>
      <c r="CU144" s="437"/>
      <c r="CV144" s="437"/>
      <c r="CW144" s="437"/>
      <c r="CX144" s="437"/>
      <c r="CY144" s="437"/>
      <c r="CZ144" s="437"/>
      <c r="DA144" s="437"/>
      <c r="DB144" s="437"/>
      <c r="DC144" s="437"/>
      <c r="DD144" s="437"/>
      <c r="DE144" s="437"/>
      <c r="DF144" s="437"/>
      <c r="DG144" s="437"/>
      <c r="DH144" s="437"/>
      <c r="DI144" s="437"/>
      <c r="DJ144" s="437"/>
      <c r="DK144" s="437"/>
      <c r="DL144" s="437"/>
      <c r="DM144" s="437"/>
      <c r="DN144" s="437"/>
      <c r="DO144" s="437"/>
      <c r="DP144" s="437"/>
      <c r="DQ144" s="437"/>
      <c r="DR144" s="437"/>
      <c r="DS144" s="437"/>
      <c r="DT144" s="437"/>
      <c r="DU144" s="437"/>
      <c r="DV144" s="437"/>
      <c r="DW144" s="437"/>
      <c r="DX144" s="437"/>
      <c r="DY144" s="437"/>
      <c r="DZ144" s="437"/>
      <c r="EA144" s="437"/>
      <c r="EB144" s="437"/>
      <c r="EC144" s="437"/>
      <c r="ED144" s="437"/>
      <c r="EE144" s="437"/>
      <c r="EF144" s="437"/>
      <c r="EG144" s="437"/>
      <c r="EH144" s="437"/>
      <c r="EI144" s="437"/>
      <c r="EJ144" s="437"/>
      <c r="EK144" s="437"/>
      <c r="EL144" s="437"/>
      <c r="EM144" s="437"/>
      <c r="EN144" s="437"/>
      <c r="EO144" s="437"/>
      <c r="EP144" s="437"/>
      <c r="EQ144" s="437"/>
      <c r="ER144" s="437"/>
      <c r="ES144" s="437"/>
      <c r="ET144" s="437"/>
      <c r="EU144" s="437"/>
      <c r="EV144" s="437"/>
      <c r="EW144" s="437"/>
      <c r="EX144" s="437"/>
      <c r="EY144" s="437"/>
      <c r="EZ144" s="437"/>
      <c r="FA144" s="437"/>
      <c r="FB144" s="437"/>
      <c r="FC144" s="437"/>
      <c r="FD144" s="437"/>
      <c r="FE144" s="437"/>
      <c r="FF144" s="437"/>
      <c r="FG144" s="437"/>
      <c r="FH144" s="437"/>
      <c r="FI144" s="437"/>
      <c r="FJ144" s="437"/>
      <c r="FK144" s="437"/>
      <c r="FL144" s="437"/>
      <c r="FM144" s="437"/>
      <c r="FN144" s="437"/>
      <c r="FO144" s="437"/>
      <c r="FP144" s="437"/>
      <c r="FQ144" s="437"/>
      <c r="FR144" s="437"/>
      <c r="FS144" s="437"/>
      <c r="FT144" s="437"/>
      <c r="FU144" s="437"/>
      <c r="FV144" s="437"/>
      <c r="FW144" s="437"/>
      <c r="FX144" s="437"/>
      <c r="FY144" s="437"/>
      <c r="FZ144" s="437"/>
      <c r="GA144" s="437"/>
      <c r="GB144" s="437"/>
      <c r="GC144" s="437"/>
      <c r="GD144" s="437"/>
      <c r="GE144" s="437"/>
      <c r="GF144" s="437"/>
      <c r="GG144" s="437"/>
      <c r="GH144" s="437"/>
      <c r="GI144" s="437"/>
      <c r="GJ144" s="437"/>
      <c r="GK144" s="437"/>
      <c r="GL144" s="437"/>
      <c r="GM144" s="437"/>
      <c r="GN144" s="437"/>
      <c r="GO144" s="437"/>
      <c r="GP144" s="437"/>
      <c r="GQ144" s="437"/>
      <c r="GR144" s="437"/>
      <c r="GS144" s="437"/>
      <c r="GT144" s="437"/>
      <c r="GU144" s="437"/>
      <c r="GV144" s="437"/>
      <c r="GW144" s="437"/>
      <c r="GX144" s="437"/>
      <c r="GY144" s="437"/>
      <c r="GZ144" s="437"/>
      <c r="HA144" s="437"/>
      <c r="HB144" s="437"/>
      <c r="HC144" s="437"/>
      <c r="HD144" s="437"/>
      <c r="HE144" s="437"/>
      <c r="HF144" s="437"/>
      <c r="HG144" s="437"/>
      <c r="HH144" s="437"/>
      <c r="HI144" s="437"/>
      <c r="HJ144" s="437"/>
      <c r="HK144" s="437"/>
      <c r="HL144" s="437"/>
      <c r="HM144" s="437"/>
      <c r="HN144" s="437"/>
      <c r="HO144" s="437"/>
      <c r="HP144" s="437"/>
      <c r="HQ144" s="437"/>
      <c r="HR144" s="437"/>
      <c r="HS144" s="437"/>
      <c r="HT144" s="437"/>
      <c r="HU144" s="437"/>
      <c r="HV144" s="437"/>
      <c r="HW144" s="437"/>
      <c r="HX144" s="437"/>
      <c r="HY144" s="437"/>
      <c r="HZ144" s="437"/>
      <c r="IA144" s="437"/>
      <c r="IB144" s="437"/>
      <c r="IC144" s="437"/>
      <c r="ID144" s="437"/>
      <c r="IE144" s="437"/>
      <c r="IF144" s="437"/>
      <c r="IG144" s="437"/>
      <c r="IH144" s="437"/>
      <c r="II144" s="437"/>
      <c r="IJ144" s="437"/>
      <c r="IK144" s="437"/>
      <c r="IL144" s="437"/>
      <c r="IM144" s="437"/>
      <c r="IN144" s="437"/>
      <c r="IO144" s="437"/>
      <c r="IP144" s="437"/>
      <c r="IQ144" s="437"/>
      <c r="IR144" s="437"/>
      <c r="IS144" s="437"/>
      <c r="IT144" s="437"/>
      <c r="IU144" s="437"/>
      <c r="IV144" s="437"/>
      <c r="IW144" s="437"/>
    </row>
    <row r="145" customFormat="false" ht="12.75" hidden="false" customHeight="false" outlineLevel="0" collapsed="false">
      <c r="A145" s="497"/>
      <c r="C145" s="437"/>
      <c r="D145" s="437"/>
      <c r="E145" s="457"/>
      <c r="F145" s="457"/>
      <c r="G145" s="457"/>
      <c r="H145" s="457"/>
      <c r="I145" s="457"/>
      <c r="J145" s="457"/>
      <c r="K145" s="457"/>
      <c r="L145" s="437"/>
      <c r="M145" s="437"/>
      <c r="N145" s="437"/>
      <c r="O145" s="437"/>
      <c r="P145" s="437"/>
      <c r="Q145" s="437"/>
      <c r="R145" s="437"/>
      <c r="S145" s="437"/>
      <c r="T145" s="437"/>
      <c r="U145" s="437"/>
      <c r="V145" s="437"/>
      <c r="W145" s="437"/>
      <c r="X145" s="437"/>
      <c r="Y145" s="437"/>
      <c r="Z145" s="437"/>
      <c r="AA145" s="437"/>
      <c r="AB145" s="437"/>
      <c r="AC145" s="437"/>
      <c r="AD145" s="437"/>
      <c r="AE145" s="437"/>
      <c r="AF145" s="437"/>
      <c r="AG145" s="437"/>
      <c r="AH145" s="437"/>
      <c r="AI145" s="437"/>
      <c r="AJ145" s="437"/>
      <c r="AK145" s="437"/>
      <c r="AL145" s="437"/>
      <c r="AM145" s="437"/>
      <c r="AN145" s="437"/>
      <c r="AO145" s="437"/>
      <c r="AP145" s="437"/>
      <c r="AQ145" s="437"/>
      <c r="AR145" s="437"/>
      <c r="AS145" s="437"/>
      <c r="AT145" s="437"/>
      <c r="AU145" s="437"/>
      <c r="AV145" s="437"/>
      <c r="AW145" s="437"/>
      <c r="AX145" s="437"/>
      <c r="AY145" s="437"/>
      <c r="AZ145" s="437"/>
      <c r="BA145" s="437"/>
      <c r="BB145" s="437"/>
      <c r="BC145" s="437"/>
      <c r="BD145" s="437"/>
      <c r="BE145" s="437"/>
      <c r="BF145" s="437"/>
      <c r="BG145" s="437"/>
      <c r="BH145" s="437"/>
      <c r="BI145" s="437"/>
      <c r="BJ145" s="437"/>
      <c r="BK145" s="437"/>
      <c r="BL145" s="437"/>
      <c r="BM145" s="437"/>
      <c r="BN145" s="437"/>
      <c r="BO145" s="437"/>
      <c r="BP145" s="437"/>
      <c r="BQ145" s="437"/>
      <c r="BR145" s="437"/>
      <c r="BS145" s="437"/>
      <c r="BT145" s="437"/>
      <c r="BU145" s="437"/>
      <c r="BV145" s="437"/>
      <c r="BW145" s="437"/>
      <c r="BX145" s="437"/>
      <c r="BY145" s="437"/>
      <c r="BZ145" s="437"/>
      <c r="CA145" s="437"/>
      <c r="CB145" s="437"/>
      <c r="CC145" s="437"/>
      <c r="CD145" s="437"/>
      <c r="CE145" s="437"/>
      <c r="CF145" s="437"/>
      <c r="CG145" s="437"/>
      <c r="CH145" s="437"/>
      <c r="CI145" s="437"/>
      <c r="CJ145" s="437"/>
      <c r="CK145" s="437"/>
      <c r="CL145" s="437"/>
      <c r="CM145" s="437"/>
      <c r="CN145" s="437"/>
      <c r="CO145" s="437"/>
      <c r="CP145" s="437"/>
      <c r="CQ145" s="437"/>
      <c r="CR145" s="437"/>
      <c r="CS145" s="437"/>
      <c r="CT145" s="437"/>
      <c r="CU145" s="437"/>
      <c r="CV145" s="437"/>
      <c r="CW145" s="437"/>
      <c r="CX145" s="437"/>
      <c r="CY145" s="437"/>
      <c r="CZ145" s="437"/>
      <c r="DA145" s="437"/>
      <c r="DB145" s="437"/>
      <c r="DC145" s="437"/>
      <c r="DD145" s="437"/>
      <c r="DE145" s="437"/>
      <c r="DF145" s="437"/>
      <c r="DG145" s="437"/>
      <c r="DH145" s="437"/>
      <c r="DI145" s="437"/>
      <c r="DJ145" s="437"/>
      <c r="DK145" s="437"/>
      <c r="DL145" s="437"/>
      <c r="DM145" s="437"/>
      <c r="DN145" s="437"/>
      <c r="DO145" s="437"/>
      <c r="DP145" s="437"/>
      <c r="DQ145" s="437"/>
      <c r="DR145" s="437"/>
      <c r="DS145" s="437"/>
      <c r="DT145" s="437"/>
      <c r="DU145" s="437"/>
      <c r="DV145" s="437"/>
      <c r="DW145" s="437"/>
      <c r="DX145" s="437"/>
      <c r="DY145" s="437"/>
      <c r="DZ145" s="437"/>
      <c r="EA145" s="437"/>
      <c r="EB145" s="437"/>
      <c r="EC145" s="437"/>
      <c r="ED145" s="437"/>
      <c r="EE145" s="437"/>
      <c r="EF145" s="437"/>
      <c r="EG145" s="437"/>
      <c r="EH145" s="437"/>
      <c r="EI145" s="437"/>
      <c r="EJ145" s="437"/>
      <c r="EK145" s="437"/>
      <c r="EL145" s="437"/>
      <c r="EM145" s="437"/>
      <c r="EN145" s="437"/>
      <c r="EO145" s="437"/>
      <c r="EP145" s="437"/>
      <c r="EQ145" s="437"/>
      <c r="ER145" s="437"/>
      <c r="ES145" s="437"/>
      <c r="ET145" s="437"/>
      <c r="EU145" s="437"/>
      <c r="EV145" s="437"/>
      <c r="EW145" s="437"/>
      <c r="EX145" s="437"/>
      <c r="EY145" s="437"/>
      <c r="EZ145" s="437"/>
      <c r="FA145" s="437"/>
      <c r="FB145" s="437"/>
      <c r="FC145" s="437"/>
      <c r="FD145" s="437"/>
      <c r="FE145" s="437"/>
      <c r="FF145" s="437"/>
      <c r="FG145" s="437"/>
      <c r="FH145" s="437"/>
      <c r="FI145" s="437"/>
      <c r="FJ145" s="437"/>
      <c r="FK145" s="437"/>
      <c r="FL145" s="437"/>
      <c r="FM145" s="437"/>
      <c r="FN145" s="437"/>
      <c r="FO145" s="437"/>
      <c r="FP145" s="437"/>
      <c r="FQ145" s="437"/>
      <c r="FR145" s="437"/>
      <c r="FS145" s="437"/>
      <c r="FT145" s="437"/>
      <c r="FU145" s="437"/>
      <c r="FV145" s="437"/>
      <c r="FW145" s="437"/>
      <c r="FX145" s="437"/>
      <c r="FY145" s="437"/>
      <c r="FZ145" s="437"/>
      <c r="GA145" s="437"/>
      <c r="GB145" s="437"/>
      <c r="GC145" s="437"/>
      <c r="GD145" s="437"/>
      <c r="GE145" s="437"/>
      <c r="GF145" s="437"/>
      <c r="GG145" s="437"/>
      <c r="GH145" s="437"/>
      <c r="GI145" s="437"/>
      <c r="GJ145" s="437"/>
      <c r="GK145" s="437"/>
      <c r="GL145" s="437"/>
      <c r="GM145" s="437"/>
      <c r="GN145" s="437"/>
      <c r="GO145" s="437"/>
      <c r="GP145" s="437"/>
      <c r="GQ145" s="437"/>
      <c r="GR145" s="437"/>
      <c r="GS145" s="437"/>
      <c r="GT145" s="437"/>
      <c r="GU145" s="437"/>
      <c r="GV145" s="437"/>
      <c r="GW145" s="437"/>
      <c r="GX145" s="437"/>
      <c r="GY145" s="437"/>
      <c r="GZ145" s="437"/>
      <c r="HA145" s="437"/>
      <c r="HB145" s="437"/>
      <c r="HC145" s="437"/>
      <c r="HD145" s="437"/>
      <c r="HE145" s="437"/>
      <c r="HF145" s="437"/>
      <c r="HG145" s="437"/>
      <c r="HH145" s="437"/>
      <c r="HI145" s="437"/>
      <c r="HJ145" s="437"/>
      <c r="HK145" s="437"/>
      <c r="HL145" s="437"/>
      <c r="HM145" s="437"/>
      <c r="HN145" s="437"/>
      <c r="HO145" s="437"/>
      <c r="HP145" s="437"/>
      <c r="HQ145" s="437"/>
      <c r="HR145" s="437"/>
      <c r="HS145" s="437"/>
      <c r="HT145" s="437"/>
      <c r="HU145" s="437"/>
      <c r="HV145" s="437"/>
      <c r="HW145" s="437"/>
      <c r="HX145" s="437"/>
      <c r="HY145" s="437"/>
      <c r="HZ145" s="437"/>
      <c r="IA145" s="437"/>
      <c r="IB145" s="437"/>
      <c r="IC145" s="437"/>
      <c r="ID145" s="437"/>
      <c r="IE145" s="437"/>
      <c r="IF145" s="437"/>
      <c r="IG145" s="437"/>
      <c r="IH145" s="437"/>
      <c r="II145" s="437"/>
      <c r="IJ145" s="437"/>
      <c r="IK145" s="437"/>
      <c r="IL145" s="437"/>
      <c r="IM145" s="437"/>
      <c r="IN145" s="437"/>
      <c r="IO145" s="437"/>
      <c r="IP145" s="437"/>
      <c r="IQ145" s="437"/>
      <c r="IR145" s="437"/>
      <c r="IS145" s="437"/>
      <c r="IT145" s="437"/>
      <c r="IU145" s="437"/>
      <c r="IV145" s="437"/>
      <c r="IW145" s="4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___&amp;R&amp;F
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97"/>
  <sheetViews>
    <sheetView showFormulas="false" showGridLines="false" showRowColHeaders="true" showZeros="true" rightToLeft="false" tabSelected="false" showOutlineSymbols="true" defaultGridColor="true" view="normal" topLeftCell="I18" colorId="64" zoomScale="80" zoomScaleNormal="80" zoomScalePageLayoutView="100" workbookViewId="0">
      <selection pane="topLeft" activeCell="P48" activeCellId="0" sqref="P48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45" width="6.85"/>
    <col collapsed="false" customWidth="true" hidden="false" outlineLevel="0" max="2" min="2" style="510" width="42.99"/>
    <col collapsed="false" customWidth="true" hidden="false" outlineLevel="0" max="3" min="3" style="45" width="3.28"/>
    <col collapsed="false" customWidth="true" hidden="false" outlineLevel="0" max="4" min="4" style="45" width="15.13"/>
    <col collapsed="false" customWidth="true" hidden="false" outlineLevel="0" max="5" min="5" style="511" width="11.42"/>
    <col collapsed="false" customWidth="true" hidden="false" outlineLevel="0" max="6" min="6" style="512" width="11.56"/>
    <col collapsed="false" customWidth="true" hidden="false" outlineLevel="0" max="7" min="7" style="20" width="5.71"/>
    <col collapsed="false" customWidth="true" hidden="false" outlineLevel="0" max="8" min="8" style="45" width="54.41"/>
    <col collapsed="false" customWidth="true" hidden="false" outlineLevel="0" max="10" min="9" style="257" width="15.7"/>
    <col collapsed="false" customWidth="true" hidden="false" outlineLevel="0" max="11" min="11" style="45" width="14.41"/>
    <col collapsed="false" customWidth="true" hidden="false" outlineLevel="0" max="12" min="12" style="45" width="12.7"/>
    <col collapsed="false" customWidth="true" hidden="false" outlineLevel="0" max="13" min="13" style="45" width="2.56"/>
    <col collapsed="false" customWidth="true" hidden="false" outlineLevel="0" max="14" min="14" style="65" width="10.13"/>
    <col collapsed="false" customWidth="true" hidden="false" outlineLevel="0" max="15" min="15" style="65" width="9.28"/>
    <col collapsed="false" customWidth="true" hidden="false" outlineLevel="0" max="16" min="16" style="0" width="13.7"/>
    <col collapsed="false" customWidth="true" hidden="false" outlineLevel="0" max="17" min="17" style="0" width="9.06"/>
    <col collapsed="false" customWidth="true" hidden="false" outlineLevel="0" max="18" min="18" style="0" width="3.42"/>
    <col collapsed="false" customWidth="true" hidden="false" outlineLevel="0" max="19" min="19" style="0" width="13.7"/>
    <col collapsed="false" customWidth="true" hidden="false" outlineLevel="0" max="20" min="20" style="0" width="9.06"/>
    <col collapsed="false" customWidth="true" hidden="false" outlineLevel="0" max="21" min="21" style="0" width="3.42"/>
    <col collapsed="false" customWidth="true" hidden="false" outlineLevel="0" max="22" min="22" style="45" width="13.7"/>
    <col collapsed="false" customWidth="false" hidden="false" outlineLevel="0" max="257" min="23" style="45" width="9.14"/>
  </cols>
  <sheetData>
    <row r="1" customFormat="false" ht="26.25" hidden="false" customHeight="true" outlineLevel="0" collapsed="false">
      <c r="A1" s="513" t="str">
        <f aca="false">Summary!$A$1</f>
        <v>Synthetic CC Plants, TVA (445 MW)</v>
      </c>
      <c r="B1" s="514"/>
      <c r="C1" s="515"/>
      <c r="D1" s="516"/>
      <c r="E1" s="517"/>
      <c r="F1" s="518"/>
      <c r="H1" s="519"/>
      <c r="I1" s="520"/>
      <c r="J1" s="520"/>
      <c r="K1" s="516"/>
      <c r="L1" s="516"/>
      <c r="M1" s="521"/>
      <c r="N1" s="522"/>
      <c r="O1" s="522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  <c r="GR1" s="521"/>
      <c r="GS1" s="521"/>
      <c r="GT1" s="521"/>
      <c r="GU1" s="521"/>
      <c r="GV1" s="521"/>
      <c r="GW1" s="521"/>
      <c r="GX1" s="521"/>
      <c r="GY1" s="521"/>
      <c r="GZ1" s="521"/>
      <c r="HA1" s="521"/>
      <c r="HB1" s="521"/>
      <c r="HC1" s="521"/>
      <c r="HD1" s="521"/>
      <c r="HE1" s="521"/>
      <c r="HF1" s="521"/>
      <c r="HG1" s="521"/>
      <c r="HH1" s="521"/>
      <c r="HI1" s="521"/>
      <c r="HJ1" s="521"/>
      <c r="HK1" s="521"/>
      <c r="HL1" s="521"/>
      <c r="HM1" s="521"/>
      <c r="HN1" s="521"/>
      <c r="HO1" s="521"/>
      <c r="HP1" s="521"/>
      <c r="HQ1" s="521"/>
      <c r="HR1" s="521"/>
      <c r="HS1" s="521"/>
      <c r="HT1" s="521"/>
      <c r="HU1" s="521"/>
      <c r="HV1" s="521"/>
      <c r="HW1" s="521"/>
      <c r="HX1" s="521"/>
      <c r="HY1" s="521"/>
      <c r="HZ1" s="521"/>
      <c r="IA1" s="521"/>
      <c r="IB1" s="521"/>
      <c r="IC1" s="521"/>
      <c r="ID1" s="521"/>
      <c r="IE1" s="521"/>
      <c r="IF1" s="521"/>
      <c r="IG1" s="521"/>
      <c r="IH1" s="521"/>
      <c r="II1" s="521"/>
      <c r="IJ1" s="521"/>
      <c r="IK1" s="521"/>
      <c r="IL1" s="521"/>
      <c r="IM1" s="521"/>
      <c r="IN1" s="521"/>
      <c r="IO1" s="521"/>
      <c r="IP1" s="521"/>
      <c r="IQ1" s="521"/>
      <c r="IR1" s="521"/>
      <c r="IS1" s="521"/>
      <c r="IT1" s="521"/>
      <c r="IU1" s="521"/>
      <c r="IV1" s="521"/>
      <c r="IW1" s="521"/>
    </row>
    <row r="2" customFormat="false" ht="26.25" hidden="false" customHeight="true" outlineLevel="0" collapsed="false">
      <c r="A2" s="523" t="s">
        <v>1011</v>
      </c>
      <c r="B2" s="524"/>
      <c r="C2" s="525"/>
      <c r="D2" s="516"/>
      <c r="E2" s="517"/>
      <c r="F2" s="518"/>
      <c r="H2" s="526"/>
      <c r="I2" s="520"/>
      <c r="J2" s="520"/>
      <c r="K2" s="516"/>
      <c r="L2" s="516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G2" s="521"/>
      <c r="DH2" s="521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  <c r="GR2" s="521"/>
      <c r="GS2" s="521"/>
      <c r="GT2" s="521"/>
      <c r="GU2" s="521"/>
      <c r="GV2" s="521"/>
      <c r="GW2" s="521"/>
      <c r="GX2" s="521"/>
      <c r="GY2" s="521"/>
      <c r="GZ2" s="521"/>
      <c r="HA2" s="521"/>
      <c r="HB2" s="521"/>
      <c r="HC2" s="521"/>
      <c r="HD2" s="521"/>
      <c r="HE2" s="521"/>
      <c r="HF2" s="521"/>
      <c r="HG2" s="521"/>
      <c r="HH2" s="521"/>
      <c r="HI2" s="521"/>
      <c r="HJ2" s="521"/>
      <c r="HK2" s="521"/>
      <c r="HL2" s="521"/>
      <c r="HM2" s="521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HZ2" s="521"/>
      <c r="IA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N2" s="521"/>
      <c r="IO2" s="521"/>
      <c r="IP2" s="521"/>
      <c r="IQ2" s="521"/>
      <c r="IR2" s="521"/>
      <c r="IS2" s="521"/>
      <c r="IT2" s="521"/>
      <c r="IU2" s="521"/>
      <c r="IV2" s="521"/>
      <c r="IW2" s="521"/>
    </row>
    <row r="3" customFormat="false" ht="15.75" hidden="false" customHeight="true" outlineLevel="0" collapsed="false">
      <c r="A3" s="523"/>
      <c r="B3" s="524"/>
      <c r="C3" s="525"/>
      <c r="D3" s="516"/>
      <c r="E3" s="517"/>
      <c r="F3" s="518"/>
      <c r="H3" s="526"/>
      <c r="I3" s="520"/>
      <c r="J3" s="520"/>
      <c r="K3" s="516"/>
      <c r="L3" s="516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F3" s="521"/>
      <c r="DG3" s="521"/>
      <c r="DH3" s="521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X3" s="521"/>
      <c r="EY3" s="521"/>
      <c r="EZ3" s="521"/>
      <c r="FA3" s="521"/>
      <c r="FB3" s="521"/>
      <c r="FC3" s="521"/>
      <c r="FD3" s="521"/>
      <c r="FE3" s="521"/>
      <c r="FF3" s="521"/>
      <c r="FG3" s="521"/>
      <c r="FH3" s="521"/>
      <c r="FI3" s="521"/>
      <c r="FJ3" s="521"/>
      <c r="FK3" s="521"/>
      <c r="FL3" s="521"/>
      <c r="FM3" s="521"/>
      <c r="FN3" s="521"/>
      <c r="FO3" s="521"/>
      <c r="FP3" s="521"/>
      <c r="FQ3" s="521"/>
      <c r="FR3" s="521"/>
      <c r="FS3" s="521"/>
      <c r="FT3" s="521"/>
      <c r="FU3" s="521"/>
      <c r="FV3" s="521"/>
      <c r="FW3" s="521"/>
      <c r="FX3" s="521"/>
      <c r="FY3" s="521"/>
      <c r="FZ3" s="521"/>
      <c r="GA3" s="521"/>
      <c r="GB3" s="521"/>
      <c r="GC3" s="521"/>
      <c r="GD3" s="52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GR3" s="521"/>
      <c r="GS3" s="521"/>
      <c r="GT3" s="521"/>
      <c r="GU3" s="521"/>
      <c r="GV3" s="521"/>
      <c r="GW3" s="521"/>
      <c r="GX3" s="521"/>
      <c r="GY3" s="521"/>
      <c r="GZ3" s="521"/>
      <c r="HA3" s="521"/>
      <c r="HB3" s="521"/>
      <c r="HC3" s="521"/>
      <c r="HD3" s="521"/>
      <c r="HE3" s="521"/>
      <c r="HF3" s="521"/>
      <c r="HG3" s="521"/>
      <c r="HH3" s="521"/>
      <c r="HI3" s="521"/>
      <c r="HJ3" s="521"/>
      <c r="HK3" s="521"/>
      <c r="HL3" s="521"/>
      <c r="HM3" s="521"/>
      <c r="HN3" s="521"/>
      <c r="HO3" s="521"/>
      <c r="HP3" s="521"/>
      <c r="HQ3" s="521"/>
      <c r="HR3" s="521"/>
      <c r="HS3" s="521"/>
      <c r="HT3" s="521"/>
      <c r="HU3" s="521"/>
      <c r="HV3" s="521"/>
      <c r="HW3" s="521"/>
      <c r="HX3" s="521"/>
      <c r="HY3" s="521"/>
      <c r="HZ3" s="521"/>
      <c r="IA3" s="521"/>
      <c r="IB3" s="521"/>
      <c r="IC3" s="521"/>
      <c r="ID3" s="521"/>
      <c r="IE3" s="521"/>
      <c r="IF3" s="521"/>
      <c r="IG3" s="521"/>
      <c r="IH3" s="521"/>
      <c r="II3" s="521"/>
      <c r="IJ3" s="521"/>
      <c r="IK3" s="521"/>
      <c r="IL3" s="521"/>
      <c r="IM3" s="521"/>
      <c r="IN3" s="521"/>
      <c r="IO3" s="521"/>
      <c r="IP3" s="521"/>
      <c r="IQ3" s="521"/>
      <c r="IR3" s="521"/>
      <c r="IS3" s="521"/>
      <c r="IT3" s="521"/>
      <c r="IU3" s="521"/>
      <c r="IV3" s="521"/>
      <c r="IW3" s="521"/>
    </row>
    <row r="4" customFormat="false" ht="15.75" hidden="false" customHeight="true" outlineLevel="0" collapsed="false">
      <c r="A4" s="521"/>
      <c r="B4" s="524"/>
      <c r="C4" s="525"/>
      <c r="D4" s="516"/>
      <c r="E4" s="517"/>
      <c r="F4" s="518"/>
      <c r="H4" s="526"/>
      <c r="I4" s="520"/>
      <c r="J4" s="520"/>
      <c r="K4" s="516"/>
      <c r="L4" s="516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O4" s="521"/>
      <c r="BP4" s="521"/>
      <c r="BQ4" s="521"/>
      <c r="BR4" s="521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G4" s="521"/>
      <c r="DH4" s="521"/>
      <c r="DI4" s="521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EY4" s="521"/>
      <c r="EZ4" s="521"/>
      <c r="FA4" s="521"/>
      <c r="FB4" s="521"/>
      <c r="FC4" s="521"/>
      <c r="FD4" s="521"/>
      <c r="FE4" s="521"/>
      <c r="FF4" s="521"/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21"/>
      <c r="GR4" s="521"/>
      <c r="GS4" s="521"/>
      <c r="GT4" s="521"/>
      <c r="GU4" s="521"/>
      <c r="GV4" s="521"/>
      <c r="GW4" s="521"/>
      <c r="GX4" s="521"/>
      <c r="GY4" s="521"/>
      <c r="GZ4" s="521"/>
      <c r="HA4" s="521"/>
      <c r="HB4" s="521"/>
      <c r="HC4" s="521"/>
      <c r="HD4" s="521"/>
      <c r="HE4" s="521"/>
      <c r="HF4" s="521"/>
      <c r="HG4" s="521"/>
      <c r="HH4" s="521"/>
      <c r="HI4" s="521"/>
      <c r="HJ4" s="521"/>
      <c r="HK4" s="521"/>
      <c r="HL4" s="521"/>
      <c r="HM4" s="521"/>
      <c r="HN4" s="521"/>
      <c r="HO4" s="521"/>
      <c r="HP4" s="521"/>
      <c r="HQ4" s="521"/>
      <c r="HR4" s="521"/>
      <c r="HS4" s="521"/>
      <c r="HT4" s="521"/>
      <c r="HU4" s="521"/>
      <c r="HV4" s="521"/>
      <c r="HW4" s="521"/>
      <c r="HX4" s="521"/>
      <c r="HY4" s="521"/>
      <c r="HZ4" s="521"/>
      <c r="IA4" s="521"/>
      <c r="IB4" s="521"/>
      <c r="IC4" s="521"/>
      <c r="ID4" s="521"/>
      <c r="IE4" s="521"/>
      <c r="IF4" s="521"/>
      <c r="IG4" s="521"/>
      <c r="IH4" s="521"/>
      <c r="II4" s="521"/>
      <c r="IJ4" s="521"/>
      <c r="IK4" s="521"/>
      <c r="IL4" s="521"/>
      <c r="IM4" s="521"/>
      <c r="IN4" s="521"/>
      <c r="IO4" s="521"/>
      <c r="IP4" s="521"/>
      <c r="IQ4" s="521"/>
      <c r="IR4" s="521"/>
      <c r="IS4" s="521"/>
      <c r="IT4" s="521"/>
      <c r="IU4" s="521"/>
      <c r="IV4" s="521"/>
      <c r="IW4" s="521"/>
    </row>
    <row r="5" customFormat="false" ht="15.75" hidden="false" customHeight="true" outlineLevel="0" collapsed="false">
      <c r="A5" s="521"/>
      <c r="B5" s="527" t="s">
        <v>1012</v>
      </c>
      <c r="C5" s="528"/>
      <c r="D5" s="529" t="str">
        <f aca="false">$P$7</f>
        <v>GE 7FA</v>
      </c>
      <c r="E5" s="529" t="str">
        <f aca="false">$S$7</f>
        <v>None</v>
      </c>
      <c r="F5" s="530" t="str">
        <f aca="false">$V$7</f>
        <v>None</v>
      </c>
      <c r="G5" s="396"/>
      <c r="H5" s="526"/>
      <c r="I5" s="520"/>
      <c r="J5" s="520"/>
      <c r="K5" s="516"/>
      <c r="L5" s="516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O5" s="521"/>
      <c r="BP5" s="521"/>
      <c r="BQ5" s="521"/>
      <c r="BR5" s="521"/>
      <c r="BS5" s="521"/>
      <c r="BT5" s="521"/>
      <c r="BU5" s="521"/>
      <c r="BV5" s="521"/>
      <c r="BW5" s="521"/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F5" s="521"/>
      <c r="DG5" s="521"/>
      <c r="DH5" s="521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EY5" s="521"/>
      <c r="EZ5" s="521"/>
      <c r="FA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1"/>
      <c r="FV5" s="521"/>
      <c r="FW5" s="521"/>
      <c r="FX5" s="521"/>
      <c r="FY5" s="521"/>
      <c r="FZ5" s="521"/>
      <c r="GA5" s="521"/>
      <c r="GB5" s="521"/>
      <c r="GC5" s="521"/>
      <c r="GD5" s="52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P5" s="521"/>
      <c r="GQ5" s="521"/>
      <c r="GR5" s="521"/>
      <c r="GS5" s="521"/>
      <c r="GT5" s="521"/>
      <c r="GU5" s="521"/>
      <c r="GV5" s="521"/>
      <c r="GW5" s="521"/>
      <c r="GX5" s="521"/>
      <c r="GY5" s="521"/>
      <c r="GZ5" s="521"/>
      <c r="HA5" s="521"/>
      <c r="HB5" s="521"/>
      <c r="HC5" s="521"/>
      <c r="HD5" s="521"/>
      <c r="HE5" s="521"/>
      <c r="HF5" s="521"/>
      <c r="HG5" s="521"/>
      <c r="HH5" s="521"/>
      <c r="HI5" s="521"/>
      <c r="HJ5" s="521"/>
      <c r="HK5" s="521"/>
      <c r="HL5" s="521"/>
      <c r="HM5" s="521"/>
      <c r="HN5" s="521"/>
      <c r="HO5" s="521"/>
      <c r="HP5" s="521"/>
      <c r="HQ5" s="521"/>
      <c r="HR5" s="521"/>
      <c r="HS5" s="521"/>
      <c r="HT5" s="521"/>
      <c r="HU5" s="521"/>
      <c r="HV5" s="521"/>
      <c r="HW5" s="521"/>
      <c r="HX5" s="521"/>
      <c r="HY5" s="521"/>
      <c r="HZ5" s="521"/>
      <c r="IA5" s="521"/>
      <c r="IB5" s="521"/>
      <c r="IC5" s="521"/>
      <c r="ID5" s="521"/>
      <c r="IE5" s="521"/>
      <c r="IF5" s="521"/>
      <c r="IG5" s="521"/>
      <c r="IH5" s="521"/>
      <c r="II5" s="521"/>
      <c r="IJ5" s="521"/>
      <c r="IK5" s="521"/>
      <c r="IL5" s="521"/>
      <c r="IM5" s="521"/>
      <c r="IN5" s="521"/>
      <c r="IO5" s="521"/>
      <c r="IP5" s="521"/>
      <c r="IQ5" s="521"/>
      <c r="IR5" s="521"/>
      <c r="IS5" s="521"/>
      <c r="IT5" s="521"/>
      <c r="IU5" s="521"/>
      <c r="IV5" s="521"/>
      <c r="IW5" s="521"/>
    </row>
    <row r="6" customFormat="false" ht="15" hidden="false" customHeight="true" outlineLevel="0" collapsed="false">
      <c r="A6" s="531"/>
      <c r="B6" s="524"/>
      <c r="C6" s="525"/>
      <c r="D6" s="516"/>
      <c r="E6" s="517"/>
      <c r="F6" s="518"/>
      <c r="H6" s="526"/>
      <c r="I6" s="520"/>
      <c r="J6" s="520"/>
      <c r="K6" s="516"/>
      <c r="L6" s="516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F6" s="521"/>
      <c r="DG6" s="521"/>
      <c r="DH6" s="521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X6" s="521"/>
      <c r="EY6" s="521"/>
      <c r="EZ6" s="521"/>
      <c r="FA6" s="521"/>
      <c r="FB6" s="521"/>
      <c r="FC6" s="521"/>
      <c r="FD6" s="521"/>
      <c r="FE6" s="521"/>
      <c r="FF6" s="521"/>
      <c r="FG6" s="521"/>
      <c r="FH6" s="521"/>
      <c r="FI6" s="521"/>
      <c r="FJ6" s="521"/>
      <c r="FK6" s="521"/>
      <c r="FL6" s="521"/>
      <c r="FM6" s="521"/>
      <c r="FN6" s="52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P6" s="521"/>
      <c r="GQ6" s="521"/>
      <c r="GR6" s="521"/>
      <c r="GS6" s="521"/>
      <c r="GT6" s="521"/>
      <c r="GU6" s="521"/>
      <c r="GV6" s="521"/>
      <c r="GW6" s="521"/>
      <c r="GX6" s="521"/>
      <c r="GY6" s="521"/>
      <c r="GZ6" s="521"/>
      <c r="HA6" s="521"/>
      <c r="HB6" s="521"/>
      <c r="HC6" s="521"/>
      <c r="HD6" s="521"/>
      <c r="HE6" s="521"/>
      <c r="HF6" s="521"/>
      <c r="HG6" s="521"/>
      <c r="HH6" s="521"/>
      <c r="HI6" s="521"/>
      <c r="HJ6" s="521"/>
      <c r="HK6" s="521"/>
      <c r="HL6" s="521"/>
      <c r="HM6" s="521"/>
      <c r="HN6" s="521"/>
      <c r="HO6" s="521"/>
      <c r="HP6" s="521"/>
      <c r="HQ6" s="521"/>
      <c r="HR6" s="521"/>
      <c r="HS6" s="521"/>
      <c r="HT6" s="521"/>
      <c r="HU6" s="521"/>
      <c r="HV6" s="521"/>
      <c r="HW6" s="521"/>
      <c r="HX6" s="521"/>
      <c r="HY6" s="521"/>
      <c r="HZ6" s="521"/>
      <c r="IA6" s="521"/>
      <c r="IB6" s="521"/>
      <c r="IC6" s="521"/>
      <c r="ID6" s="521"/>
      <c r="IE6" s="521"/>
      <c r="IF6" s="521"/>
      <c r="IG6" s="521"/>
      <c r="IH6" s="521"/>
      <c r="II6" s="521"/>
      <c r="IJ6" s="521"/>
      <c r="IK6" s="521"/>
      <c r="IL6" s="521"/>
      <c r="IM6" s="521"/>
      <c r="IN6" s="521"/>
      <c r="IO6" s="521"/>
      <c r="IP6" s="521"/>
      <c r="IQ6" s="521"/>
      <c r="IR6" s="521"/>
      <c r="IS6" s="521"/>
      <c r="IT6" s="521"/>
      <c r="IU6" s="521"/>
      <c r="IV6" s="521"/>
      <c r="IW6" s="521"/>
    </row>
    <row r="7" customFormat="false" ht="23.25" hidden="false" customHeight="true" outlineLevel="0" collapsed="false">
      <c r="A7" s="532" t="s">
        <v>411</v>
      </c>
      <c r="B7" s="533"/>
      <c r="C7" s="534"/>
      <c r="D7" s="279" t="s">
        <v>1013</v>
      </c>
      <c r="E7" s="535" t="s">
        <v>1014</v>
      </c>
      <c r="F7" s="536" t="s">
        <v>1015</v>
      </c>
      <c r="G7" s="17"/>
      <c r="H7" s="532" t="s">
        <v>412</v>
      </c>
      <c r="I7" s="537" t="s">
        <v>1016</v>
      </c>
      <c r="J7" s="537" t="s">
        <v>1017</v>
      </c>
      <c r="K7" s="279" t="s">
        <v>1018</v>
      </c>
      <c r="L7" s="279" t="s">
        <v>1019</v>
      </c>
      <c r="M7" s="64"/>
      <c r="N7" s="538"/>
      <c r="O7" s="539" t="n">
        <v>3</v>
      </c>
      <c r="P7" s="64" t="str">
        <f aca="false">INDEX(P8:P22,O7,1)</f>
        <v>GE 7FA</v>
      </c>
      <c r="Q7" s="64"/>
      <c r="R7" s="539" t="n">
        <v>5</v>
      </c>
      <c r="S7" s="64" t="str">
        <f aca="false">INDEX(S8:S22,R7,1)</f>
        <v>None</v>
      </c>
      <c r="T7" s="64"/>
      <c r="U7" s="539" t="n">
        <v>5</v>
      </c>
      <c r="V7" s="64" t="str">
        <f aca="false">INDEX(V8:V22,U7,1)</f>
        <v>None</v>
      </c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</row>
    <row r="8" customFormat="false" ht="12.75" hidden="false" customHeight="false" outlineLevel="1" collapsed="false">
      <c r="A8" s="540" t="s">
        <v>1020</v>
      </c>
      <c r="B8" s="541"/>
      <c r="C8" s="541"/>
      <c r="D8" s="542"/>
      <c r="E8" s="543"/>
      <c r="F8" s="544"/>
      <c r="H8" s="545"/>
      <c r="I8" s="546" t="n">
        <f aca="false">IF(D12=0,0,I12/$D$12)</f>
        <v>1</v>
      </c>
      <c r="J8" s="546" t="n">
        <f aca="false">1-I8</f>
        <v>0</v>
      </c>
      <c r="K8" s="547" t="n">
        <f aca="false">IF(D12=0,0,K12/D12)</f>
        <v>1</v>
      </c>
      <c r="L8" s="548" t="n">
        <f aca="false">1-K8</f>
        <v>0</v>
      </c>
      <c r="M8" s="549"/>
      <c r="N8" s="549"/>
      <c r="O8" s="550" t="n">
        <v>1</v>
      </c>
      <c r="P8" s="551" t="str">
        <f aca="false">'Plant Configuration'!$E$5</f>
        <v> GE LM6000</v>
      </c>
      <c r="Q8" s="549"/>
      <c r="R8" s="550" t="n">
        <v>1</v>
      </c>
      <c r="S8" s="551" t="str">
        <f aca="false">'Plant Configuration'!$E$5</f>
        <v> GE LM6000</v>
      </c>
      <c r="T8" s="549"/>
      <c r="U8" s="550" t="n">
        <v>1</v>
      </c>
      <c r="V8" s="551" t="str">
        <f aca="false">'Plant Configuration'!$E$5</f>
        <v> GE LM6000</v>
      </c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  <c r="BJ8" s="549"/>
      <c r="BK8" s="549"/>
      <c r="BL8" s="549"/>
      <c r="BM8" s="549"/>
      <c r="BN8" s="549"/>
      <c r="BO8" s="549"/>
      <c r="BP8" s="549"/>
      <c r="BQ8" s="549"/>
      <c r="BR8" s="549"/>
      <c r="BS8" s="549"/>
      <c r="BT8" s="549"/>
      <c r="BU8" s="549"/>
      <c r="BV8" s="549"/>
      <c r="BW8" s="549"/>
      <c r="BX8" s="549"/>
      <c r="BY8" s="549"/>
      <c r="BZ8" s="549"/>
      <c r="CA8" s="549"/>
      <c r="CB8" s="549"/>
      <c r="CC8" s="549"/>
      <c r="CD8" s="549"/>
      <c r="CE8" s="549"/>
      <c r="CF8" s="549"/>
      <c r="CG8" s="549"/>
      <c r="CH8" s="549"/>
      <c r="CI8" s="549"/>
      <c r="CJ8" s="549"/>
      <c r="CK8" s="549"/>
      <c r="CL8" s="549"/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549"/>
      <c r="DA8" s="549"/>
      <c r="DB8" s="549"/>
      <c r="DC8" s="549"/>
      <c r="DD8" s="549"/>
      <c r="DE8" s="549"/>
      <c r="DF8" s="549"/>
      <c r="DG8" s="549"/>
      <c r="DH8" s="549"/>
      <c r="DI8" s="549"/>
      <c r="DJ8" s="549"/>
      <c r="DK8" s="549"/>
      <c r="DL8" s="549"/>
      <c r="DM8" s="549"/>
      <c r="DN8" s="549"/>
      <c r="DO8" s="549"/>
      <c r="DP8" s="549"/>
      <c r="DQ8" s="549"/>
      <c r="DR8" s="549"/>
      <c r="DS8" s="549"/>
      <c r="DT8" s="549"/>
      <c r="DU8" s="549"/>
      <c r="DV8" s="549"/>
      <c r="DW8" s="549"/>
      <c r="DX8" s="549"/>
      <c r="DY8" s="549"/>
      <c r="DZ8" s="549"/>
      <c r="EA8" s="549"/>
      <c r="EB8" s="549"/>
      <c r="EC8" s="549"/>
      <c r="ED8" s="549"/>
      <c r="EE8" s="549"/>
      <c r="EF8" s="549"/>
      <c r="EG8" s="549"/>
      <c r="EH8" s="549"/>
      <c r="EI8" s="549"/>
      <c r="EJ8" s="549"/>
      <c r="EK8" s="549"/>
      <c r="EL8" s="549"/>
      <c r="EM8" s="549"/>
      <c r="EN8" s="549"/>
      <c r="EO8" s="549"/>
      <c r="EP8" s="549"/>
      <c r="EQ8" s="549"/>
      <c r="ER8" s="549"/>
      <c r="ES8" s="549"/>
      <c r="ET8" s="549"/>
      <c r="EU8" s="549"/>
      <c r="EV8" s="549"/>
      <c r="EW8" s="549"/>
      <c r="EX8" s="549"/>
      <c r="EY8" s="549"/>
      <c r="EZ8" s="549"/>
      <c r="FA8" s="549"/>
      <c r="FB8" s="549"/>
      <c r="FC8" s="549"/>
      <c r="FD8" s="549"/>
      <c r="FE8" s="549"/>
      <c r="FF8" s="549"/>
      <c r="FG8" s="549"/>
      <c r="FH8" s="549"/>
      <c r="FI8" s="549"/>
      <c r="FJ8" s="549"/>
      <c r="FK8" s="549"/>
      <c r="FL8" s="549"/>
      <c r="FM8" s="549"/>
      <c r="FN8" s="549"/>
      <c r="FO8" s="549"/>
      <c r="FP8" s="549"/>
      <c r="FQ8" s="549"/>
      <c r="FR8" s="549"/>
      <c r="FS8" s="549"/>
      <c r="FT8" s="549"/>
      <c r="FU8" s="549"/>
      <c r="FV8" s="549"/>
      <c r="FW8" s="549"/>
      <c r="FX8" s="549"/>
      <c r="FY8" s="549"/>
      <c r="FZ8" s="549"/>
      <c r="GA8" s="549"/>
      <c r="GB8" s="549"/>
      <c r="GC8" s="549"/>
      <c r="GD8" s="549"/>
      <c r="GE8" s="549"/>
      <c r="GF8" s="549"/>
      <c r="GG8" s="549"/>
      <c r="GH8" s="549"/>
      <c r="GI8" s="549"/>
      <c r="GJ8" s="549"/>
      <c r="GK8" s="549"/>
      <c r="GL8" s="549"/>
      <c r="GM8" s="549"/>
      <c r="GN8" s="549"/>
      <c r="GO8" s="549"/>
      <c r="GP8" s="549"/>
      <c r="GQ8" s="549"/>
      <c r="GR8" s="549"/>
      <c r="GS8" s="549"/>
      <c r="GT8" s="549"/>
      <c r="GU8" s="549"/>
      <c r="GV8" s="549"/>
      <c r="GW8" s="549"/>
      <c r="GX8" s="549"/>
      <c r="GY8" s="549"/>
      <c r="GZ8" s="549"/>
      <c r="HA8" s="549"/>
      <c r="HB8" s="549"/>
      <c r="HC8" s="549"/>
      <c r="HD8" s="549"/>
      <c r="HE8" s="549"/>
      <c r="HF8" s="549"/>
      <c r="HG8" s="549"/>
      <c r="HH8" s="549"/>
      <c r="HI8" s="549"/>
      <c r="HJ8" s="549"/>
      <c r="HK8" s="549"/>
      <c r="HL8" s="549"/>
      <c r="HM8" s="549"/>
      <c r="HN8" s="549"/>
      <c r="HO8" s="549"/>
      <c r="HP8" s="549"/>
      <c r="HQ8" s="549"/>
      <c r="HR8" s="549"/>
      <c r="HS8" s="549"/>
      <c r="HT8" s="549"/>
      <c r="HU8" s="549"/>
      <c r="HV8" s="549"/>
      <c r="HW8" s="549"/>
      <c r="HX8" s="549"/>
      <c r="HY8" s="549"/>
      <c r="HZ8" s="549"/>
      <c r="IA8" s="549"/>
      <c r="IB8" s="549"/>
      <c r="IC8" s="549"/>
      <c r="ID8" s="549"/>
      <c r="IE8" s="549"/>
      <c r="IF8" s="549"/>
      <c r="IG8" s="549"/>
      <c r="IH8" s="549"/>
      <c r="II8" s="549"/>
      <c r="IJ8" s="549"/>
      <c r="IK8" s="549"/>
      <c r="IL8" s="549"/>
      <c r="IM8" s="549"/>
      <c r="IN8" s="549"/>
      <c r="IO8" s="549"/>
      <c r="IP8" s="549"/>
      <c r="IQ8" s="549"/>
      <c r="IR8" s="549"/>
      <c r="IS8" s="549"/>
      <c r="IT8" s="549"/>
      <c r="IU8" s="549"/>
      <c r="IV8" s="549"/>
      <c r="IW8" s="549"/>
    </row>
    <row r="9" customFormat="false" ht="12.75" hidden="false" customHeight="false" outlineLevel="2" collapsed="false">
      <c r="B9" s="552" t="s">
        <v>1021</v>
      </c>
      <c r="C9" s="553"/>
      <c r="D9" s="302" t="n">
        <f aca="false">Plant_Staff!L47/1000</f>
        <v>0</v>
      </c>
      <c r="E9" s="331" t="n">
        <v>0</v>
      </c>
      <c r="F9" s="554" t="n">
        <v>0</v>
      </c>
      <c r="H9" s="309" t="s">
        <v>156</v>
      </c>
      <c r="I9" s="555" t="n">
        <f aca="false">D9-J9</f>
        <v>0</v>
      </c>
      <c r="J9" s="555" t="n">
        <f aca="false">E9*D9</f>
        <v>0</v>
      </c>
      <c r="K9" s="310" t="n">
        <f aca="false">F9*D9</f>
        <v>0</v>
      </c>
      <c r="L9" s="310" t="n">
        <f aca="false">D9-K9</f>
        <v>0</v>
      </c>
      <c r="N9" s="45"/>
      <c r="O9" s="309" t="n">
        <f aca="false">O8+1</f>
        <v>2</v>
      </c>
      <c r="P9" s="556" t="str">
        <f aca="false">'Plant Configuration'!$F$5</f>
        <v>GE 7EA</v>
      </c>
      <c r="R9" s="309" t="n">
        <f aca="false">R8+1</f>
        <v>2</v>
      </c>
      <c r="S9" s="556" t="str">
        <f aca="false">'Plant Configuration'!$F$5</f>
        <v>GE 7EA</v>
      </c>
      <c r="U9" s="309" t="n">
        <f aca="false">U8+1</f>
        <v>2</v>
      </c>
      <c r="V9" s="556" t="str">
        <f aca="false">'Plant Configuration'!$F$5</f>
        <v>GE 7EA</v>
      </c>
    </row>
    <row r="10" customFormat="false" ht="12.75" hidden="false" customHeight="false" outlineLevel="2" collapsed="false">
      <c r="B10" s="552" t="s">
        <v>1022</v>
      </c>
      <c r="C10" s="553"/>
      <c r="D10" s="302" t="n">
        <f aca="false">Plant_Staff!M47/1000</f>
        <v>1451.918666</v>
      </c>
      <c r="E10" s="331" t="n">
        <v>0</v>
      </c>
      <c r="F10" s="554" t="n">
        <v>1</v>
      </c>
      <c r="H10" s="309" t="s">
        <v>156</v>
      </c>
      <c r="I10" s="555" t="n">
        <f aca="false">D10-J10</f>
        <v>1451.918666</v>
      </c>
      <c r="J10" s="555" t="n">
        <f aca="false">E10*D10</f>
        <v>0</v>
      </c>
      <c r="K10" s="310" t="n">
        <f aca="false">F10*D10</f>
        <v>1451.918666</v>
      </c>
      <c r="L10" s="310" t="n">
        <f aca="false">D10-K10</f>
        <v>0</v>
      </c>
      <c r="N10" s="45"/>
      <c r="O10" s="309" t="n">
        <f aca="false">O9+1</f>
        <v>3</v>
      </c>
      <c r="P10" s="556" t="str">
        <f aca="false">'Plant Configuration'!$G$5</f>
        <v>GE 7FA</v>
      </c>
      <c r="R10" s="309" t="n">
        <f aca="false">R9+1</f>
        <v>3</v>
      </c>
      <c r="S10" s="556" t="str">
        <f aca="false">'Plant Configuration'!$G$5</f>
        <v>GE 7FA</v>
      </c>
      <c r="U10" s="309" t="n">
        <f aca="false">U9+1</f>
        <v>3</v>
      </c>
      <c r="V10" s="556" t="str">
        <f aca="false">'Plant Configuration'!$G$5</f>
        <v>GE 7FA</v>
      </c>
    </row>
    <row r="11" customFormat="false" ht="12.75" hidden="false" customHeight="false" outlineLevel="2" collapsed="false">
      <c r="A11" s="309"/>
      <c r="B11" s="557"/>
      <c r="C11" s="553"/>
      <c r="D11" s="302"/>
      <c r="E11" s="331"/>
      <c r="F11" s="554"/>
      <c r="H11" s="309"/>
      <c r="I11" s="555" t="n">
        <f aca="false">D11-J11</f>
        <v>0</v>
      </c>
      <c r="J11" s="555" t="n">
        <f aca="false">E11*D11</f>
        <v>0</v>
      </c>
      <c r="K11" s="310" t="n">
        <f aca="false">F11*D11</f>
        <v>0</v>
      </c>
      <c r="L11" s="310" t="n">
        <f aca="false">D11-K11</f>
        <v>0</v>
      </c>
      <c r="N11" s="45"/>
      <c r="O11" s="309" t="n">
        <f aca="false">O10+1</f>
        <v>4</v>
      </c>
      <c r="P11" s="556" t="str">
        <f aca="false">'Plant Configuration'!$H$5</f>
        <v>W501D5</v>
      </c>
      <c r="R11" s="309" t="n">
        <f aca="false">R10+1</f>
        <v>4</v>
      </c>
      <c r="S11" s="556" t="str">
        <f aca="false">'Plant Configuration'!$H$5</f>
        <v>W501D5</v>
      </c>
      <c r="U11" s="309" t="n">
        <f aca="false">U10+1</f>
        <v>4</v>
      </c>
      <c r="V11" s="556" t="str">
        <f aca="false">'Plant Configuration'!$H$5</f>
        <v>W501D5</v>
      </c>
    </row>
    <row r="12" customFormat="false" ht="12.75" hidden="false" customHeight="false" outlineLevel="1" collapsed="false">
      <c r="A12" s="309"/>
      <c r="B12" s="558" t="s">
        <v>439</v>
      </c>
      <c r="C12" s="549"/>
      <c r="D12" s="559" t="n">
        <f aca="false">SUBTOTAL(9,D9:D11)</f>
        <v>1451.918666</v>
      </c>
      <c r="E12" s="560"/>
      <c r="F12" s="561"/>
      <c r="H12" s="309" t="s">
        <v>1023</v>
      </c>
      <c r="I12" s="559" t="n">
        <f aca="false">SUBTOTAL(9,I9:I11)</f>
        <v>1451.918666</v>
      </c>
      <c r="J12" s="559" t="n">
        <f aca="false">SUBTOTAL(9,J9:J11)</f>
        <v>0</v>
      </c>
      <c r="K12" s="559" t="n">
        <f aca="false">SUBTOTAL(9,K9:K11)</f>
        <v>1451.918666</v>
      </c>
      <c r="L12" s="559" t="n">
        <f aca="false">SUBTOTAL(9,L9:L11)</f>
        <v>0</v>
      </c>
      <c r="M12" s="549"/>
      <c r="N12" s="549"/>
      <c r="O12" s="309" t="n">
        <f aca="false">O11+1</f>
        <v>5</v>
      </c>
      <c r="P12" s="556" t="str">
        <f aca="false">'Plant Configuration'!$I$5</f>
        <v>None</v>
      </c>
      <c r="Q12" s="549"/>
      <c r="R12" s="309" t="n">
        <f aca="false">R11+1</f>
        <v>5</v>
      </c>
      <c r="S12" s="556" t="str">
        <f aca="false">'Plant Configuration'!$I$5</f>
        <v>None</v>
      </c>
      <c r="T12" s="549"/>
      <c r="U12" s="309" t="n">
        <f aca="false">U11+1</f>
        <v>5</v>
      </c>
      <c r="V12" s="556" t="str">
        <f aca="false">'Plant Configuration'!$I$5</f>
        <v>None</v>
      </c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  <c r="CJ12" s="549"/>
      <c r="CK12" s="549"/>
      <c r="CL12" s="549"/>
      <c r="CM12" s="549"/>
      <c r="CN12" s="549"/>
      <c r="CO12" s="549"/>
      <c r="CP12" s="549"/>
      <c r="CQ12" s="549"/>
      <c r="CR12" s="549"/>
      <c r="CS12" s="549"/>
      <c r="CT12" s="549"/>
      <c r="CU12" s="549"/>
      <c r="CV12" s="549"/>
      <c r="CW12" s="549"/>
      <c r="CX12" s="549"/>
      <c r="CY12" s="549"/>
      <c r="CZ12" s="549"/>
      <c r="DA12" s="549"/>
      <c r="DB12" s="549"/>
      <c r="DC12" s="549"/>
      <c r="DD12" s="549"/>
      <c r="DE12" s="549"/>
      <c r="DF12" s="549"/>
      <c r="DG12" s="549"/>
      <c r="DH12" s="549"/>
      <c r="DI12" s="549"/>
      <c r="DJ12" s="549"/>
      <c r="DK12" s="549"/>
      <c r="DL12" s="549"/>
      <c r="DM12" s="549"/>
      <c r="DN12" s="549"/>
      <c r="DO12" s="549"/>
      <c r="DP12" s="549"/>
      <c r="DQ12" s="549"/>
      <c r="DR12" s="549"/>
      <c r="DS12" s="549"/>
      <c r="DT12" s="549"/>
      <c r="DU12" s="549"/>
      <c r="DV12" s="549"/>
      <c r="DW12" s="549"/>
      <c r="DX12" s="549"/>
      <c r="DY12" s="549"/>
      <c r="DZ12" s="549"/>
      <c r="EA12" s="549"/>
      <c r="EB12" s="549"/>
      <c r="EC12" s="549"/>
      <c r="ED12" s="549"/>
      <c r="EE12" s="549"/>
      <c r="EF12" s="549"/>
      <c r="EG12" s="549"/>
      <c r="EH12" s="549"/>
      <c r="EI12" s="549"/>
      <c r="EJ12" s="549"/>
      <c r="EK12" s="549"/>
      <c r="EL12" s="549"/>
      <c r="EM12" s="549"/>
      <c r="EN12" s="549"/>
      <c r="EO12" s="549"/>
      <c r="EP12" s="549"/>
      <c r="EQ12" s="549"/>
      <c r="ER12" s="549"/>
      <c r="ES12" s="549"/>
      <c r="ET12" s="549"/>
      <c r="EU12" s="549"/>
      <c r="EV12" s="549"/>
      <c r="EW12" s="549"/>
      <c r="EX12" s="549"/>
      <c r="EY12" s="549"/>
      <c r="EZ12" s="549"/>
      <c r="FA12" s="549"/>
      <c r="FB12" s="549"/>
      <c r="FC12" s="549"/>
      <c r="FD12" s="549"/>
      <c r="FE12" s="549"/>
      <c r="FF12" s="549"/>
      <c r="FG12" s="549"/>
      <c r="FH12" s="549"/>
      <c r="FI12" s="549"/>
      <c r="FJ12" s="549"/>
      <c r="FK12" s="549"/>
      <c r="FL12" s="549"/>
      <c r="FM12" s="549"/>
      <c r="FN12" s="549"/>
      <c r="FO12" s="549"/>
      <c r="FP12" s="549"/>
      <c r="FQ12" s="549"/>
      <c r="FR12" s="549"/>
      <c r="FS12" s="549"/>
      <c r="FT12" s="549"/>
      <c r="FU12" s="549"/>
      <c r="FV12" s="549"/>
      <c r="FW12" s="549"/>
      <c r="FX12" s="549"/>
      <c r="FY12" s="549"/>
      <c r="FZ12" s="549"/>
      <c r="GA12" s="549"/>
      <c r="GB12" s="549"/>
      <c r="GC12" s="549"/>
      <c r="GD12" s="549"/>
      <c r="GE12" s="549"/>
      <c r="GF12" s="549"/>
      <c r="GG12" s="549"/>
      <c r="GH12" s="549"/>
      <c r="GI12" s="549"/>
      <c r="GJ12" s="549"/>
      <c r="GK12" s="549"/>
      <c r="GL12" s="549"/>
      <c r="GM12" s="549"/>
      <c r="GN12" s="549"/>
      <c r="GO12" s="549"/>
      <c r="GP12" s="549"/>
      <c r="GQ12" s="549"/>
      <c r="GR12" s="549"/>
      <c r="GS12" s="549"/>
      <c r="GT12" s="549"/>
      <c r="GU12" s="549"/>
      <c r="GV12" s="549"/>
      <c r="GW12" s="549"/>
      <c r="GX12" s="549"/>
      <c r="GY12" s="549"/>
      <c r="GZ12" s="549"/>
      <c r="HA12" s="549"/>
      <c r="HB12" s="549"/>
      <c r="HC12" s="549"/>
      <c r="HD12" s="549"/>
      <c r="HE12" s="549"/>
      <c r="HF12" s="549"/>
      <c r="HG12" s="549"/>
      <c r="HH12" s="549"/>
      <c r="HI12" s="549"/>
      <c r="HJ12" s="549"/>
      <c r="HK12" s="549"/>
      <c r="HL12" s="549"/>
      <c r="HM12" s="549"/>
      <c r="HN12" s="549"/>
      <c r="HO12" s="549"/>
      <c r="HP12" s="549"/>
      <c r="HQ12" s="549"/>
      <c r="HR12" s="549"/>
      <c r="HS12" s="549"/>
      <c r="HT12" s="549"/>
      <c r="HU12" s="549"/>
      <c r="HV12" s="549"/>
      <c r="HW12" s="549"/>
      <c r="HX12" s="549"/>
      <c r="HY12" s="549"/>
      <c r="HZ12" s="549"/>
      <c r="IA12" s="549"/>
      <c r="IB12" s="549"/>
      <c r="IC12" s="549"/>
      <c r="ID12" s="549"/>
      <c r="IE12" s="549"/>
      <c r="IF12" s="549"/>
      <c r="IG12" s="549"/>
      <c r="IH12" s="549"/>
      <c r="II12" s="549"/>
      <c r="IJ12" s="549"/>
      <c r="IK12" s="549"/>
      <c r="IL12" s="549"/>
      <c r="IM12" s="549"/>
      <c r="IN12" s="549"/>
      <c r="IO12" s="549"/>
      <c r="IP12" s="549"/>
      <c r="IQ12" s="549"/>
      <c r="IR12" s="549"/>
      <c r="IS12" s="549"/>
      <c r="IT12" s="549"/>
      <c r="IU12" s="549"/>
      <c r="IV12" s="549"/>
      <c r="IW12" s="549"/>
    </row>
    <row r="13" customFormat="false" ht="12.75" hidden="false" customHeight="false" outlineLevel="1" collapsed="false">
      <c r="A13" s="562" t="s">
        <v>181</v>
      </c>
      <c r="B13" s="563"/>
      <c r="C13" s="564"/>
      <c r="D13" s="542"/>
      <c r="E13" s="543"/>
      <c r="F13" s="544"/>
      <c r="H13" s="565"/>
      <c r="I13" s="546" t="n">
        <f aca="false">IF(D22=0,0,I22/D22)</f>
        <v>0</v>
      </c>
      <c r="J13" s="546" t="n">
        <f aca="false">1-I13</f>
        <v>1</v>
      </c>
      <c r="K13" s="547" t="n">
        <f aca="false">IF(D22=0,0,K22/D22)</f>
        <v>0</v>
      </c>
      <c r="L13" s="547" t="n">
        <f aca="false">1-K13</f>
        <v>1</v>
      </c>
      <c r="M13" s="549"/>
      <c r="N13" s="549"/>
      <c r="O13" s="309" t="n">
        <f aca="false">O12+1</f>
        <v>6</v>
      </c>
      <c r="P13" s="556" t="str">
        <f aca="false">'Plant Configuration'!$J$5</f>
        <v>GE 6B</v>
      </c>
      <c r="Q13" s="549"/>
      <c r="R13" s="309" t="n">
        <f aca="false">R12+1</f>
        <v>6</v>
      </c>
      <c r="S13" s="556" t="str">
        <f aca="false">'Plant Configuration'!$J$5</f>
        <v>GE 6B</v>
      </c>
      <c r="T13" s="549"/>
      <c r="U13" s="309" t="n">
        <f aca="false">U12+1</f>
        <v>6</v>
      </c>
      <c r="V13" s="556" t="str">
        <f aca="false">'Plant Configuration'!$J$5</f>
        <v>GE 6B</v>
      </c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  <c r="CJ13" s="549"/>
      <c r="CK13" s="549"/>
      <c r="CL13" s="549"/>
      <c r="CM13" s="549"/>
      <c r="CN13" s="549"/>
      <c r="CO13" s="549"/>
      <c r="CP13" s="549"/>
      <c r="CQ13" s="549"/>
      <c r="CR13" s="549"/>
      <c r="CS13" s="549"/>
      <c r="CT13" s="549"/>
      <c r="CU13" s="549"/>
      <c r="CV13" s="549"/>
      <c r="CW13" s="549"/>
      <c r="CX13" s="549"/>
      <c r="CY13" s="549"/>
      <c r="CZ13" s="549"/>
      <c r="DA13" s="549"/>
      <c r="DB13" s="549"/>
      <c r="DC13" s="549"/>
      <c r="DD13" s="549"/>
      <c r="DE13" s="549"/>
      <c r="DF13" s="549"/>
      <c r="DG13" s="549"/>
      <c r="DH13" s="549"/>
      <c r="DI13" s="549"/>
      <c r="DJ13" s="549"/>
      <c r="DK13" s="549"/>
      <c r="DL13" s="549"/>
      <c r="DM13" s="549"/>
      <c r="DN13" s="549"/>
      <c r="DO13" s="549"/>
      <c r="DP13" s="549"/>
      <c r="DQ13" s="549"/>
      <c r="DR13" s="549"/>
      <c r="DS13" s="549"/>
      <c r="DT13" s="549"/>
      <c r="DU13" s="549"/>
      <c r="DV13" s="549"/>
      <c r="DW13" s="549"/>
      <c r="DX13" s="549"/>
      <c r="DY13" s="549"/>
      <c r="DZ13" s="549"/>
      <c r="EA13" s="549"/>
      <c r="EB13" s="549"/>
      <c r="EC13" s="549"/>
      <c r="ED13" s="549"/>
      <c r="EE13" s="549"/>
      <c r="EF13" s="549"/>
      <c r="EG13" s="549"/>
      <c r="EH13" s="549"/>
      <c r="EI13" s="549"/>
      <c r="EJ13" s="549"/>
      <c r="EK13" s="549"/>
      <c r="EL13" s="549"/>
      <c r="EM13" s="549"/>
      <c r="EN13" s="549"/>
      <c r="EO13" s="549"/>
      <c r="EP13" s="549"/>
      <c r="EQ13" s="549"/>
      <c r="ER13" s="549"/>
      <c r="ES13" s="549"/>
      <c r="ET13" s="549"/>
      <c r="EU13" s="549"/>
      <c r="EV13" s="549"/>
      <c r="EW13" s="549"/>
      <c r="EX13" s="549"/>
      <c r="EY13" s="549"/>
      <c r="EZ13" s="549"/>
      <c r="FA13" s="549"/>
      <c r="FB13" s="549"/>
      <c r="FC13" s="549"/>
      <c r="FD13" s="549"/>
      <c r="FE13" s="549"/>
      <c r="FF13" s="549"/>
      <c r="FG13" s="549"/>
      <c r="FH13" s="549"/>
      <c r="FI13" s="549"/>
      <c r="FJ13" s="549"/>
      <c r="FK13" s="549"/>
      <c r="FL13" s="549"/>
      <c r="FM13" s="549"/>
      <c r="FN13" s="549"/>
      <c r="FO13" s="549"/>
      <c r="FP13" s="549"/>
      <c r="FQ13" s="549"/>
      <c r="FR13" s="549"/>
      <c r="FS13" s="549"/>
      <c r="FT13" s="549"/>
      <c r="FU13" s="549"/>
      <c r="FV13" s="549"/>
      <c r="FW13" s="549"/>
      <c r="FX13" s="549"/>
      <c r="FY13" s="549"/>
      <c r="FZ13" s="549"/>
      <c r="GA13" s="549"/>
      <c r="GB13" s="549"/>
      <c r="GC13" s="549"/>
      <c r="GD13" s="549"/>
      <c r="GE13" s="549"/>
      <c r="GF13" s="549"/>
      <c r="GG13" s="549"/>
      <c r="GH13" s="549"/>
      <c r="GI13" s="549"/>
      <c r="GJ13" s="549"/>
      <c r="GK13" s="549"/>
      <c r="GL13" s="549"/>
      <c r="GM13" s="549"/>
      <c r="GN13" s="549"/>
      <c r="GO13" s="549"/>
      <c r="GP13" s="549"/>
      <c r="GQ13" s="549"/>
      <c r="GR13" s="549"/>
      <c r="GS13" s="549"/>
      <c r="GT13" s="549"/>
      <c r="GU13" s="549"/>
      <c r="GV13" s="549"/>
      <c r="GW13" s="549"/>
      <c r="GX13" s="549"/>
      <c r="GY13" s="549"/>
      <c r="GZ13" s="549"/>
      <c r="HA13" s="549"/>
      <c r="HB13" s="549"/>
      <c r="HC13" s="549"/>
      <c r="HD13" s="549"/>
      <c r="HE13" s="549"/>
      <c r="HF13" s="549"/>
      <c r="HG13" s="549"/>
      <c r="HH13" s="549"/>
      <c r="HI13" s="549"/>
      <c r="HJ13" s="549"/>
      <c r="HK13" s="549"/>
      <c r="HL13" s="549"/>
      <c r="HM13" s="549"/>
      <c r="HN13" s="549"/>
      <c r="HO13" s="549"/>
      <c r="HP13" s="549"/>
      <c r="HQ13" s="549"/>
      <c r="HR13" s="549"/>
      <c r="HS13" s="549"/>
      <c r="HT13" s="549"/>
      <c r="HU13" s="549"/>
      <c r="HV13" s="549"/>
      <c r="HW13" s="549"/>
      <c r="HX13" s="549"/>
      <c r="HY13" s="549"/>
      <c r="HZ13" s="549"/>
      <c r="IA13" s="549"/>
      <c r="IB13" s="549"/>
      <c r="IC13" s="549"/>
      <c r="ID13" s="549"/>
      <c r="IE13" s="549"/>
      <c r="IF13" s="549"/>
      <c r="IG13" s="549"/>
      <c r="IH13" s="549"/>
      <c r="II13" s="549"/>
      <c r="IJ13" s="549"/>
      <c r="IK13" s="549"/>
      <c r="IL13" s="549"/>
      <c r="IM13" s="549"/>
      <c r="IN13" s="549"/>
      <c r="IO13" s="549"/>
      <c r="IP13" s="549"/>
      <c r="IQ13" s="549"/>
      <c r="IR13" s="549"/>
      <c r="IS13" s="549"/>
      <c r="IT13" s="549"/>
      <c r="IU13" s="549"/>
      <c r="IV13" s="549"/>
      <c r="IW13" s="549"/>
    </row>
    <row r="14" customFormat="false" ht="12.75" hidden="false" customHeight="false" outlineLevel="2" collapsed="false">
      <c r="A14" s="309"/>
      <c r="B14" s="557" t="str">
        <f aca="false">'Plant Configuration'!C53</f>
        <v>Travel Expenses/Overtime Meals</v>
      </c>
      <c r="C14" s="44"/>
      <c r="D14" s="566" t="n">
        <f aca="false">IF($O$7=5,0,HLOOKUP($D$5,Plant_Configuration,'Plant Configuration'!A53,FALSE()))+IF($R$7=5,0,HLOOKUP($E$5,Plant_Configuration,'Plant Configuration'!A53,FALSE()))+IF($U$7=5,0,HLOOKUP($F$5,Plant_Configuration,'Plant Configuration'!A53,FALSE()))</f>
        <v>0</v>
      </c>
      <c r="E14" s="331" t="n">
        <v>0.5</v>
      </c>
      <c r="F14" s="554" t="n">
        <v>1</v>
      </c>
      <c r="H14" s="309" t="s">
        <v>1024</v>
      </c>
      <c r="I14" s="555" t="n">
        <f aca="false">D14-J14</f>
        <v>0</v>
      </c>
      <c r="J14" s="555" t="n">
        <f aca="false">E14*D14</f>
        <v>0</v>
      </c>
      <c r="K14" s="310" t="n">
        <f aca="false">F14*D14</f>
        <v>0</v>
      </c>
      <c r="L14" s="310" t="n">
        <f aca="false">D14-K14</f>
        <v>0</v>
      </c>
      <c r="N14" s="45"/>
      <c r="O14" s="309" t="n">
        <f aca="false">O13+1</f>
        <v>7</v>
      </c>
      <c r="P14" s="556" t="n">
        <f aca="false">'Plant Configuration'!$K$5</f>
        <v>0</v>
      </c>
      <c r="R14" s="309" t="n">
        <f aca="false">R13+1</f>
        <v>7</v>
      </c>
      <c r="S14" s="556" t="n">
        <f aca="false">'Plant Configuration'!$K$5</f>
        <v>0</v>
      </c>
      <c r="U14" s="309" t="n">
        <f aca="false">U13+1</f>
        <v>7</v>
      </c>
      <c r="V14" s="556" t="n">
        <f aca="false">'Plant Configuration'!$K$5</f>
        <v>0</v>
      </c>
    </row>
    <row r="15" customFormat="false" ht="12.75" hidden="false" customHeight="false" outlineLevel="2" collapsed="false">
      <c r="A15" s="309"/>
      <c r="B15" s="557" t="str">
        <f aca="false">'Plant Configuration'!C54</f>
        <v>Conferences/Training</v>
      </c>
      <c r="C15" s="44"/>
      <c r="D15" s="566" t="n">
        <f aca="false">IF($O$7=5,0,HLOOKUP($D$5,Plant_Configuration,'Plant Configuration'!A54,FALSE()))+IF($R$7=5,0,HLOOKUP($E$5,Plant_Configuration,'Plant Configuration'!A54,FALSE()))+IF($U$7=5,0,HLOOKUP($F$5,Plant_Configuration,'Plant Configuration'!A54,FALSE()))</f>
        <v>0</v>
      </c>
      <c r="E15" s="331" t="n">
        <v>0.75</v>
      </c>
      <c r="F15" s="554" t="n">
        <v>1</v>
      </c>
      <c r="H15" s="309" t="s">
        <v>1025</v>
      </c>
      <c r="I15" s="555" t="n">
        <f aca="false">D15-J15</f>
        <v>0</v>
      </c>
      <c r="J15" s="555" t="n">
        <f aca="false">E15*D15</f>
        <v>0</v>
      </c>
      <c r="K15" s="310" t="n">
        <f aca="false">F15*D15</f>
        <v>0</v>
      </c>
      <c r="L15" s="310" t="n">
        <f aca="false">D15-K15</f>
        <v>0</v>
      </c>
      <c r="N15" s="45"/>
      <c r="O15" s="309" t="n">
        <f aca="false">O14+1</f>
        <v>8</v>
      </c>
      <c r="P15" s="556" t="n">
        <f aca="false">'Plant Configuration'!$L$5</f>
        <v>0</v>
      </c>
      <c r="R15" s="309" t="n">
        <f aca="false">R14+1</f>
        <v>8</v>
      </c>
      <c r="S15" s="556" t="n">
        <f aca="false">'Plant Configuration'!$L$5</f>
        <v>0</v>
      </c>
      <c r="U15" s="309" t="n">
        <f aca="false">U14+1</f>
        <v>8</v>
      </c>
      <c r="V15" s="556" t="n">
        <f aca="false">'Plant Configuration'!$L$5</f>
        <v>0</v>
      </c>
    </row>
    <row r="16" customFormat="false" ht="12.75" hidden="false" customHeight="false" outlineLevel="2" collapsed="false">
      <c r="A16" s="309"/>
      <c r="B16" s="557" t="str">
        <f aca="false">'Plant Configuration'!C55</f>
        <v>Employees Expense</v>
      </c>
      <c r="C16" s="44"/>
      <c r="D16" s="566" t="n">
        <f aca="false">IF($O$7=5,0,HLOOKUP($D$5,Plant_Configuration,'Plant Configuration'!A55,FALSE()))+IF($R$7=5,0,HLOOKUP($E$5,Plant_Configuration,'Plant Configuration'!A55,FALSE()))+IF($U$7=5,0,HLOOKUP($F$5,Plant_Configuration,'Plant Configuration'!A55,FALSE()))</f>
        <v>0</v>
      </c>
      <c r="E16" s="331" t="n">
        <v>0.75</v>
      </c>
      <c r="F16" s="554" t="n">
        <v>1</v>
      </c>
      <c r="H16" s="309" t="s">
        <v>1026</v>
      </c>
      <c r="I16" s="555" t="n">
        <f aca="false">D16-J16</f>
        <v>0</v>
      </c>
      <c r="J16" s="555" t="n">
        <f aca="false">E16*D16</f>
        <v>0</v>
      </c>
      <c r="K16" s="310" t="n">
        <f aca="false">F16*D16</f>
        <v>0</v>
      </c>
      <c r="L16" s="310" t="n">
        <f aca="false">D16-K16</f>
        <v>0</v>
      </c>
      <c r="N16" s="45"/>
      <c r="O16" s="309" t="n">
        <f aca="false">O15+1</f>
        <v>9</v>
      </c>
      <c r="P16" s="556" t="n">
        <f aca="false">'Plant Configuration'!$M$5</f>
        <v>0</v>
      </c>
      <c r="R16" s="309" t="n">
        <f aca="false">R15+1</f>
        <v>9</v>
      </c>
      <c r="S16" s="556" t="n">
        <f aca="false">'Plant Configuration'!$M$5</f>
        <v>0</v>
      </c>
      <c r="U16" s="309" t="n">
        <f aca="false">U15+1</f>
        <v>9</v>
      </c>
      <c r="V16" s="556" t="n">
        <f aca="false">'Plant Configuration'!$M$5</f>
        <v>0</v>
      </c>
    </row>
    <row r="17" customFormat="false" ht="12.75" hidden="false" customHeight="false" outlineLevel="2" collapsed="false">
      <c r="A17" s="309"/>
      <c r="B17" s="557" t="str">
        <f aca="false">'Plant Configuration'!C56</f>
        <v>Interviews/Relocations</v>
      </c>
      <c r="C17" s="44"/>
      <c r="D17" s="566" t="n">
        <f aca="false">IF($O$7=5,0,HLOOKUP($D$5,Plant_Configuration,'Plant Configuration'!A56,FALSE()))+IF($R$7=5,0,HLOOKUP($E$5,Plant_Configuration,'Plant Configuration'!A56,FALSE()))+IF($U$7=5,0,HLOOKUP($F$5,Plant_Configuration,'Plant Configuration'!A56,FALSE()))</f>
        <v>0</v>
      </c>
      <c r="E17" s="331" t="n">
        <v>0.75</v>
      </c>
      <c r="F17" s="554" t="n">
        <v>1</v>
      </c>
      <c r="H17" s="309"/>
      <c r="I17" s="555" t="n">
        <f aca="false">D17-J17</f>
        <v>0</v>
      </c>
      <c r="J17" s="555" t="n">
        <f aca="false">E17*D17</f>
        <v>0</v>
      </c>
      <c r="K17" s="310" t="n">
        <f aca="false">F17*D17</f>
        <v>0</v>
      </c>
      <c r="L17" s="310" t="n">
        <f aca="false">D17-K17</f>
        <v>0</v>
      </c>
      <c r="N17" s="45"/>
      <c r="O17" s="309" t="n">
        <f aca="false">O16+1</f>
        <v>10</v>
      </c>
      <c r="P17" s="556" t="n">
        <f aca="false">'Plant Configuration'!$N$5</f>
        <v>0</v>
      </c>
      <c r="R17" s="309" t="n">
        <f aca="false">R16+1</f>
        <v>10</v>
      </c>
      <c r="S17" s="556" t="n">
        <f aca="false">'Plant Configuration'!$N$5</f>
        <v>0</v>
      </c>
      <c r="U17" s="309" t="n">
        <f aca="false">U16+1</f>
        <v>10</v>
      </c>
      <c r="V17" s="556" t="n">
        <f aca="false">'Plant Configuration'!$N$5</f>
        <v>0</v>
      </c>
    </row>
    <row r="18" customFormat="false" ht="12.75" hidden="false" customHeight="false" outlineLevel="2" collapsed="false">
      <c r="A18" s="309"/>
      <c r="B18" s="557" t="str">
        <f aca="false">'Plant Configuration'!C57</f>
        <v>Professional Dues</v>
      </c>
      <c r="C18" s="44"/>
      <c r="D18" s="566" t="n">
        <f aca="false">IF($O$7=5,0,HLOOKUP($D$5,Plant_Configuration,'Plant Configuration'!A57,FALSE()))+IF($R$7=5,0,HLOOKUP($E$5,Plant_Configuration,'Plant Configuration'!A57,FALSE()))+IF($U$7=5,0,HLOOKUP($F$5,Plant_Configuration,'Plant Configuration'!A57,FALSE()))</f>
        <v>0</v>
      </c>
      <c r="E18" s="331" t="n">
        <v>0</v>
      </c>
      <c r="F18" s="554" t="n">
        <v>1</v>
      </c>
      <c r="H18" s="309" t="s">
        <v>1027</v>
      </c>
      <c r="I18" s="555" t="n">
        <f aca="false">D18-J18</f>
        <v>0</v>
      </c>
      <c r="J18" s="555" t="n">
        <f aca="false">E18*D18</f>
        <v>0</v>
      </c>
      <c r="K18" s="310" t="n">
        <f aca="false">F18*D18</f>
        <v>0</v>
      </c>
      <c r="L18" s="310" t="n">
        <f aca="false">D18-K18</f>
        <v>0</v>
      </c>
      <c r="N18" s="45"/>
      <c r="O18" s="309" t="n">
        <f aca="false">O17+1</f>
        <v>11</v>
      </c>
      <c r="P18" s="556" t="n">
        <f aca="false">'Plant Configuration'!$O$5</f>
        <v>0</v>
      </c>
      <c r="R18" s="309" t="n">
        <f aca="false">R17+1</f>
        <v>11</v>
      </c>
      <c r="S18" s="556" t="n">
        <f aca="false">'Plant Configuration'!$O$5</f>
        <v>0</v>
      </c>
      <c r="U18" s="309" t="n">
        <f aca="false">U17+1</f>
        <v>11</v>
      </c>
      <c r="V18" s="556" t="n">
        <f aca="false">'Plant Configuration'!$O$5</f>
        <v>0</v>
      </c>
    </row>
    <row r="19" customFormat="false" ht="12.75" hidden="false" customHeight="false" outlineLevel="2" collapsed="false">
      <c r="A19" s="309"/>
      <c r="B19" s="557" t="str">
        <f aca="false">'Plant Configuration'!C58</f>
        <v>Entertainment Expense</v>
      </c>
      <c r="C19" s="44"/>
      <c r="D19" s="566" t="n">
        <f aca="false">IF($O$7=5,0,HLOOKUP($D$5,Plant_Configuration,'Plant Configuration'!A58,FALSE()))+IF($R$7=5,0,HLOOKUP($E$5,Plant_Configuration,'Plant Configuration'!A58,FALSE()))+IF($U$7=5,0,HLOOKUP($F$5,Plant_Configuration,'Plant Configuration'!A58,FALSE()))</f>
        <v>0</v>
      </c>
      <c r="E19" s="331" t="n">
        <v>0</v>
      </c>
      <c r="F19" s="554" t="n">
        <v>1</v>
      </c>
      <c r="H19" s="309" t="s">
        <v>1028</v>
      </c>
      <c r="I19" s="555" t="n">
        <f aca="false">D19-J19</f>
        <v>0</v>
      </c>
      <c r="J19" s="555" t="n">
        <f aca="false">E19*D19</f>
        <v>0</v>
      </c>
      <c r="K19" s="310" t="n">
        <f aca="false">F19*D19</f>
        <v>0</v>
      </c>
      <c r="L19" s="310" t="n">
        <f aca="false">D19-K19</f>
        <v>0</v>
      </c>
      <c r="N19" s="45"/>
      <c r="O19" s="309" t="n">
        <f aca="false">O18+1</f>
        <v>12</v>
      </c>
      <c r="P19" s="556" t="n">
        <f aca="false">'Plant Configuration'!$P$5</f>
        <v>0</v>
      </c>
      <c r="R19" s="309" t="n">
        <f aca="false">R18+1</f>
        <v>12</v>
      </c>
      <c r="S19" s="556" t="n">
        <f aca="false">'Plant Configuration'!$P$5</f>
        <v>0</v>
      </c>
      <c r="U19" s="309" t="n">
        <f aca="false">U18+1</f>
        <v>12</v>
      </c>
      <c r="V19" s="556" t="n">
        <f aca="false">'Plant Configuration'!$P$5</f>
        <v>0</v>
      </c>
    </row>
    <row r="20" customFormat="false" ht="12.75" hidden="false" customHeight="false" outlineLevel="2" collapsed="false">
      <c r="A20" s="309"/>
      <c r="B20" s="557" t="str">
        <f aca="false">'Plant Configuration'!C59</f>
        <v>Daily Meal Allowance</v>
      </c>
      <c r="C20" s="44"/>
      <c r="D20" s="566" t="n">
        <f aca="false">IF($O$7=5,0,HLOOKUP($D$5,Plant_Configuration,'Plant Configuration'!A59,FALSE()))+IF($R$7=5,0,HLOOKUP($E$5,Plant_Configuration,'Plant Configuration'!A59,FALSE()))+IF($U$7=5,0,HLOOKUP($F$5,Plant_Configuration,'Plant Configuration'!A59,FALSE()))</f>
        <v>0</v>
      </c>
      <c r="E20" s="331" t="n">
        <v>0</v>
      </c>
      <c r="F20" s="554" t="n">
        <v>1</v>
      </c>
      <c r="H20" s="309" t="s">
        <v>1029</v>
      </c>
      <c r="I20" s="555" t="n">
        <f aca="false">D20-J20</f>
        <v>0</v>
      </c>
      <c r="J20" s="555" t="n">
        <f aca="false">E20*D20</f>
        <v>0</v>
      </c>
      <c r="K20" s="310" t="n">
        <f aca="false">F20*D20</f>
        <v>0</v>
      </c>
      <c r="L20" s="310" t="n">
        <f aca="false">D20-K20</f>
        <v>0</v>
      </c>
      <c r="N20" s="45"/>
      <c r="O20" s="309" t="n">
        <f aca="false">O19+1</f>
        <v>13</v>
      </c>
      <c r="P20" s="556" t="n">
        <f aca="false">'Plant Configuration'!$Q$5</f>
        <v>0</v>
      </c>
      <c r="R20" s="309" t="n">
        <f aca="false">R19+1</f>
        <v>13</v>
      </c>
      <c r="S20" s="556" t="n">
        <f aca="false">'Plant Configuration'!$Q$5</f>
        <v>0</v>
      </c>
      <c r="U20" s="309" t="n">
        <f aca="false">U19+1</f>
        <v>13</v>
      </c>
      <c r="V20" s="556" t="n">
        <f aca="false">'Plant Configuration'!$Q$5</f>
        <v>0</v>
      </c>
    </row>
    <row r="21" customFormat="false" ht="12.75" hidden="false" customHeight="false" outlineLevel="2" collapsed="false">
      <c r="A21" s="309"/>
      <c r="B21" s="557" t="str">
        <f aca="false">'Plant Configuration'!C60</f>
        <v>Other</v>
      </c>
      <c r="C21" s="44"/>
      <c r="D21" s="566" t="n">
        <f aca="false">IF($O$7=5,0,HLOOKUP($D$5,Plant_Configuration,'Plant Configuration'!A60,FALSE()))+IF($R$7=5,0,HLOOKUP($E$5,Plant_Configuration,'Plant Configuration'!A60,FALSE()))+IF($U$7=5,0,HLOOKUP($F$5,Plant_Configuration,'Plant Configuration'!A60,FALSE()))</f>
        <v>0</v>
      </c>
      <c r="E21" s="331" t="n">
        <v>0</v>
      </c>
      <c r="F21" s="554"/>
      <c r="H21" s="309"/>
      <c r="I21" s="555" t="n">
        <f aca="false">D21-J21</f>
        <v>0</v>
      </c>
      <c r="J21" s="555" t="n">
        <f aca="false">E21*D21</f>
        <v>0</v>
      </c>
      <c r="K21" s="310"/>
      <c r="L21" s="310"/>
      <c r="N21" s="45"/>
      <c r="O21" s="309" t="n">
        <f aca="false">O20+1</f>
        <v>14</v>
      </c>
      <c r="P21" s="556" t="n">
        <f aca="false">'Plant Configuration'!$R$5</f>
        <v>0</v>
      </c>
      <c r="R21" s="309" t="n">
        <f aca="false">R20+1</f>
        <v>14</v>
      </c>
      <c r="S21" s="556" t="n">
        <f aca="false">'Plant Configuration'!$R$5</f>
        <v>0</v>
      </c>
      <c r="U21" s="309" t="n">
        <f aca="false">U20+1</f>
        <v>14</v>
      </c>
      <c r="V21" s="556" t="n">
        <f aca="false">'Plant Configuration'!$R$5</f>
        <v>0</v>
      </c>
    </row>
    <row r="22" customFormat="false" ht="13.5" hidden="false" customHeight="false" outlineLevel="1" collapsed="false">
      <c r="A22" s="567"/>
      <c r="B22" s="558" t="s">
        <v>439</v>
      </c>
      <c r="C22" s="0"/>
      <c r="D22" s="559" t="n">
        <f aca="false">SUBTOTAL(9,D14:D20)</f>
        <v>0</v>
      </c>
      <c r="E22" s="560"/>
      <c r="F22" s="561"/>
      <c r="H22" s="309" t="s">
        <v>1030</v>
      </c>
      <c r="I22" s="559" t="n">
        <f aca="false">SUBTOTAL(9,I14:I20)</f>
        <v>0</v>
      </c>
      <c r="J22" s="559" t="n">
        <f aca="false">SUBTOTAL(9,J14:J20)</f>
        <v>0</v>
      </c>
      <c r="K22" s="559" t="n">
        <f aca="false">SUBTOTAL(9,K14:K20)</f>
        <v>0</v>
      </c>
      <c r="L22" s="559" t="n">
        <f aca="false">SUBTOTAL(9,L14:L20)</f>
        <v>0</v>
      </c>
      <c r="M22" s="549"/>
      <c r="N22" s="549"/>
      <c r="O22" s="568" t="n">
        <f aca="false">O21+1</f>
        <v>15</v>
      </c>
      <c r="P22" s="569" t="n">
        <f aca="false">'Plant Configuration'!$S$5</f>
        <v>0</v>
      </c>
      <c r="Q22" s="549"/>
      <c r="R22" s="568" t="n">
        <f aca="false">R21+1</f>
        <v>15</v>
      </c>
      <c r="S22" s="569" t="n">
        <f aca="false">'Plant Configuration'!$S$5</f>
        <v>0</v>
      </c>
      <c r="T22" s="549"/>
      <c r="U22" s="568" t="n">
        <f aca="false">U21+1</f>
        <v>15</v>
      </c>
      <c r="V22" s="569" t="n">
        <f aca="false">'Plant Configuration'!$S$5</f>
        <v>0</v>
      </c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  <c r="CO22" s="549"/>
      <c r="CP22" s="549"/>
      <c r="CQ22" s="549"/>
      <c r="CR22" s="549"/>
      <c r="CS22" s="549"/>
      <c r="CT22" s="549"/>
      <c r="CU22" s="549"/>
      <c r="CV22" s="549"/>
      <c r="CW22" s="549"/>
      <c r="CX22" s="549"/>
      <c r="CY22" s="549"/>
      <c r="CZ22" s="549"/>
      <c r="DA22" s="549"/>
      <c r="DB22" s="549"/>
      <c r="DC22" s="549"/>
      <c r="DD22" s="549"/>
      <c r="DE22" s="549"/>
      <c r="DF22" s="549"/>
      <c r="DG22" s="549"/>
      <c r="DH22" s="549"/>
      <c r="DI22" s="549"/>
      <c r="DJ22" s="549"/>
      <c r="DK22" s="549"/>
      <c r="DL22" s="549"/>
      <c r="DM22" s="549"/>
      <c r="DN22" s="549"/>
      <c r="DO22" s="549"/>
      <c r="DP22" s="549"/>
      <c r="DQ22" s="549"/>
      <c r="DR22" s="549"/>
      <c r="DS22" s="549"/>
      <c r="DT22" s="549"/>
      <c r="DU22" s="549"/>
      <c r="DV22" s="549"/>
      <c r="DW22" s="549"/>
      <c r="DX22" s="549"/>
      <c r="DY22" s="549"/>
      <c r="DZ22" s="549"/>
      <c r="EA22" s="549"/>
      <c r="EB22" s="549"/>
      <c r="EC22" s="549"/>
      <c r="ED22" s="549"/>
      <c r="EE22" s="549"/>
      <c r="EF22" s="549"/>
      <c r="EG22" s="549"/>
      <c r="EH22" s="549"/>
      <c r="EI22" s="549"/>
      <c r="EJ22" s="549"/>
      <c r="EK22" s="549"/>
      <c r="EL22" s="549"/>
      <c r="EM22" s="549"/>
      <c r="EN22" s="549"/>
      <c r="EO22" s="549"/>
      <c r="EP22" s="549"/>
      <c r="EQ22" s="549"/>
      <c r="ER22" s="549"/>
      <c r="ES22" s="549"/>
      <c r="ET22" s="549"/>
      <c r="EU22" s="549"/>
      <c r="EV22" s="549"/>
      <c r="EW22" s="549"/>
      <c r="EX22" s="549"/>
      <c r="EY22" s="549"/>
      <c r="EZ22" s="549"/>
      <c r="FA22" s="549"/>
      <c r="FB22" s="549"/>
      <c r="FC22" s="549"/>
      <c r="FD22" s="549"/>
      <c r="FE22" s="549"/>
      <c r="FF22" s="549"/>
      <c r="FG22" s="549"/>
      <c r="FH22" s="549"/>
      <c r="FI22" s="549"/>
      <c r="FJ22" s="549"/>
      <c r="FK22" s="549"/>
      <c r="FL22" s="549"/>
      <c r="FM22" s="549"/>
      <c r="FN22" s="549"/>
      <c r="FO22" s="549"/>
      <c r="FP22" s="549"/>
      <c r="FQ22" s="549"/>
      <c r="FR22" s="549"/>
      <c r="FS22" s="549"/>
      <c r="FT22" s="549"/>
      <c r="FU22" s="549"/>
      <c r="FV22" s="549"/>
      <c r="FW22" s="549"/>
      <c r="FX22" s="549"/>
      <c r="FY22" s="549"/>
      <c r="FZ22" s="549"/>
      <c r="GA22" s="549"/>
      <c r="GB22" s="549"/>
      <c r="GC22" s="549"/>
      <c r="GD22" s="549"/>
      <c r="GE22" s="549"/>
      <c r="GF22" s="549"/>
      <c r="GG22" s="549"/>
      <c r="GH22" s="549"/>
      <c r="GI22" s="549"/>
      <c r="GJ22" s="549"/>
      <c r="GK22" s="549"/>
      <c r="GL22" s="549"/>
      <c r="GM22" s="549"/>
      <c r="GN22" s="549"/>
      <c r="GO22" s="549"/>
      <c r="GP22" s="549"/>
      <c r="GQ22" s="549"/>
      <c r="GR22" s="549"/>
      <c r="GS22" s="549"/>
      <c r="GT22" s="549"/>
      <c r="GU22" s="549"/>
      <c r="GV22" s="549"/>
      <c r="GW22" s="549"/>
      <c r="GX22" s="549"/>
      <c r="GY22" s="549"/>
      <c r="GZ22" s="549"/>
      <c r="HA22" s="549"/>
      <c r="HB22" s="549"/>
      <c r="HC22" s="549"/>
      <c r="HD22" s="549"/>
      <c r="HE22" s="549"/>
      <c r="HF22" s="549"/>
      <c r="HG22" s="549"/>
      <c r="HH22" s="549"/>
      <c r="HI22" s="549"/>
      <c r="HJ22" s="549"/>
      <c r="HK22" s="549"/>
      <c r="HL22" s="549"/>
      <c r="HM22" s="549"/>
      <c r="HN22" s="549"/>
      <c r="HO22" s="549"/>
      <c r="HP22" s="549"/>
      <c r="HQ22" s="549"/>
      <c r="HR22" s="549"/>
      <c r="HS22" s="549"/>
      <c r="HT22" s="549"/>
      <c r="HU22" s="549"/>
      <c r="HV22" s="549"/>
      <c r="HW22" s="549"/>
      <c r="HX22" s="549"/>
      <c r="HY22" s="549"/>
      <c r="HZ22" s="549"/>
      <c r="IA22" s="549"/>
      <c r="IB22" s="549"/>
      <c r="IC22" s="549"/>
      <c r="ID22" s="549"/>
      <c r="IE22" s="549"/>
      <c r="IF22" s="549"/>
      <c r="IG22" s="549"/>
      <c r="IH22" s="549"/>
      <c r="II22" s="549"/>
      <c r="IJ22" s="549"/>
      <c r="IK22" s="549"/>
      <c r="IL22" s="549"/>
      <c r="IM22" s="549"/>
      <c r="IN22" s="549"/>
      <c r="IO22" s="549"/>
      <c r="IP22" s="549"/>
      <c r="IQ22" s="549"/>
      <c r="IR22" s="549"/>
      <c r="IS22" s="549"/>
      <c r="IT22" s="549"/>
      <c r="IU22" s="549"/>
      <c r="IV22" s="549"/>
      <c r="IW22" s="549"/>
    </row>
    <row r="23" customFormat="false" ht="12.75" hidden="false" customHeight="false" outlineLevel="1" collapsed="false">
      <c r="A23" s="562" t="s">
        <v>1031</v>
      </c>
      <c r="B23" s="563"/>
      <c r="C23" s="564"/>
      <c r="D23" s="542"/>
      <c r="E23" s="543"/>
      <c r="F23" s="544"/>
      <c r="H23" s="565"/>
      <c r="I23" s="546" t="n">
        <f aca="false">IF(D26&lt;&gt;0,I26/D26,0)</f>
        <v>0</v>
      </c>
      <c r="J23" s="546" t="n">
        <f aca="false">1-I23</f>
        <v>1</v>
      </c>
      <c r="K23" s="547" t="n">
        <f aca="false">IF(D26&lt;&gt;0,K26/D26,0)</f>
        <v>0</v>
      </c>
      <c r="L23" s="547" t="n">
        <f aca="false">1-K23</f>
        <v>1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  <c r="CJ23" s="549"/>
      <c r="CK23" s="549"/>
      <c r="CL23" s="549"/>
      <c r="CM23" s="549"/>
      <c r="CN23" s="549"/>
      <c r="CO23" s="549"/>
      <c r="CP23" s="549"/>
      <c r="CQ23" s="549"/>
      <c r="CR23" s="549"/>
      <c r="CS23" s="549"/>
      <c r="CT23" s="549"/>
      <c r="CU23" s="549"/>
      <c r="CV23" s="549"/>
      <c r="CW23" s="549"/>
      <c r="CX23" s="549"/>
      <c r="CY23" s="549"/>
      <c r="CZ23" s="549"/>
      <c r="DA23" s="549"/>
      <c r="DB23" s="549"/>
      <c r="DC23" s="549"/>
      <c r="DD23" s="549"/>
      <c r="DE23" s="549"/>
      <c r="DF23" s="549"/>
      <c r="DG23" s="549"/>
      <c r="DH23" s="549"/>
      <c r="DI23" s="549"/>
      <c r="DJ23" s="549"/>
      <c r="DK23" s="549"/>
      <c r="DL23" s="549"/>
      <c r="DM23" s="549"/>
      <c r="DN23" s="549"/>
      <c r="DO23" s="549"/>
      <c r="DP23" s="549"/>
      <c r="DQ23" s="549"/>
      <c r="DR23" s="549"/>
      <c r="DS23" s="549"/>
      <c r="DT23" s="549"/>
      <c r="DU23" s="549"/>
      <c r="DV23" s="549"/>
      <c r="DW23" s="549"/>
      <c r="DX23" s="549"/>
      <c r="DY23" s="549"/>
      <c r="DZ23" s="549"/>
      <c r="EA23" s="549"/>
      <c r="EB23" s="549"/>
      <c r="EC23" s="549"/>
      <c r="ED23" s="549"/>
      <c r="EE23" s="549"/>
      <c r="EF23" s="549"/>
      <c r="EG23" s="549"/>
      <c r="EH23" s="549"/>
      <c r="EI23" s="549"/>
      <c r="EJ23" s="549"/>
      <c r="EK23" s="549"/>
      <c r="EL23" s="549"/>
      <c r="EM23" s="549"/>
      <c r="EN23" s="549"/>
      <c r="EO23" s="549"/>
      <c r="EP23" s="549"/>
      <c r="EQ23" s="549"/>
      <c r="ER23" s="549"/>
      <c r="ES23" s="549"/>
      <c r="ET23" s="549"/>
      <c r="EU23" s="549"/>
      <c r="EV23" s="549"/>
      <c r="EW23" s="549"/>
      <c r="EX23" s="549"/>
      <c r="EY23" s="549"/>
      <c r="EZ23" s="549"/>
      <c r="FA23" s="549"/>
      <c r="FB23" s="549"/>
      <c r="FC23" s="549"/>
      <c r="FD23" s="549"/>
      <c r="FE23" s="549"/>
      <c r="FF23" s="549"/>
      <c r="FG23" s="549"/>
      <c r="FH23" s="549"/>
      <c r="FI23" s="549"/>
      <c r="FJ23" s="549"/>
      <c r="FK23" s="549"/>
      <c r="FL23" s="549"/>
      <c r="FM23" s="549"/>
      <c r="FN23" s="549"/>
      <c r="FO23" s="549"/>
      <c r="FP23" s="549"/>
      <c r="FQ23" s="549"/>
      <c r="FR23" s="549"/>
      <c r="FS23" s="549"/>
      <c r="FT23" s="549"/>
      <c r="FU23" s="549"/>
      <c r="FV23" s="549"/>
      <c r="FW23" s="549"/>
      <c r="FX23" s="549"/>
      <c r="FY23" s="549"/>
      <c r="FZ23" s="549"/>
      <c r="GA23" s="549"/>
      <c r="GB23" s="549"/>
      <c r="GC23" s="549"/>
      <c r="GD23" s="549"/>
      <c r="GE23" s="549"/>
      <c r="GF23" s="549"/>
      <c r="GG23" s="549"/>
      <c r="GH23" s="549"/>
      <c r="GI23" s="549"/>
      <c r="GJ23" s="549"/>
      <c r="GK23" s="549"/>
      <c r="GL23" s="549"/>
      <c r="GM23" s="549"/>
      <c r="GN23" s="549"/>
      <c r="GO23" s="549"/>
      <c r="GP23" s="549"/>
      <c r="GQ23" s="549"/>
      <c r="GR23" s="549"/>
      <c r="GS23" s="549"/>
      <c r="GT23" s="549"/>
      <c r="GU23" s="549"/>
      <c r="GV23" s="549"/>
      <c r="GW23" s="549"/>
      <c r="GX23" s="549"/>
      <c r="GY23" s="549"/>
      <c r="GZ23" s="549"/>
      <c r="HA23" s="549"/>
      <c r="HB23" s="549"/>
      <c r="HC23" s="549"/>
      <c r="HD23" s="549"/>
      <c r="HE23" s="549"/>
      <c r="HF23" s="549"/>
      <c r="HG23" s="549"/>
      <c r="HH23" s="549"/>
      <c r="HI23" s="549"/>
      <c r="HJ23" s="549"/>
      <c r="HK23" s="549"/>
      <c r="HL23" s="549"/>
      <c r="HM23" s="549"/>
      <c r="HN23" s="549"/>
      <c r="HO23" s="549"/>
      <c r="HP23" s="549"/>
      <c r="HQ23" s="549"/>
      <c r="HR23" s="549"/>
      <c r="HS23" s="549"/>
      <c r="HT23" s="549"/>
      <c r="HU23" s="549"/>
      <c r="HV23" s="549"/>
      <c r="HW23" s="549"/>
      <c r="HX23" s="549"/>
      <c r="HY23" s="549"/>
      <c r="HZ23" s="549"/>
      <c r="IA23" s="549"/>
      <c r="IB23" s="549"/>
      <c r="IC23" s="549"/>
      <c r="ID23" s="549"/>
      <c r="IE23" s="549"/>
      <c r="IF23" s="549"/>
      <c r="IG23" s="549"/>
      <c r="IH23" s="549"/>
      <c r="II23" s="549"/>
      <c r="IJ23" s="549"/>
      <c r="IK23" s="549"/>
      <c r="IL23" s="549"/>
      <c r="IM23" s="549"/>
      <c r="IN23" s="549"/>
      <c r="IO23" s="549"/>
      <c r="IP23" s="549"/>
      <c r="IQ23" s="549"/>
      <c r="IR23" s="549"/>
      <c r="IS23" s="549"/>
      <c r="IT23" s="549"/>
      <c r="IU23" s="549"/>
      <c r="IV23" s="549"/>
      <c r="IW23" s="549"/>
    </row>
    <row r="24" customFormat="false" ht="12.75" hidden="false" customHeight="false" outlineLevel="1" collapsed="false">
      <c r="A24" s="309"/>
      <c r="B24" s="557" t="str">
        <f aca="false">'Plant Configuration'!C63</f>
        <v>Contract Labor</v>
      </c>
      <c r="C24" s="44"/>
      <c r="D24" s="566" t="n">
        <f aca="false">IF($O$7=5,0,HLOOKUP($D$5,Plant_Configuration,'Plant Configuration'!A63,FALSE()))+IF($R$7=5,0,HLOOKUP($E$5,Plant_Configuration,'Plant Configuration'!A63,FALSE()))+IF($U$7=5,0,HLOOKUP($F$5,Plant_Configuration,'Plant Configuration'!A63,FALSE()))</f>
        <v>0</v>
      </c>
      <c r="E24" s="331" t="n">
        <v>0</v>
      </c>
      <c r="F24" s="554" t="n">
        <v>1</v>
      </c>
      <c r="H24" s="309" t="s">
        <v>1032</v>
      </c>
      <c r="I24" s="555" t="n">
        <f aca="false">D24-J24</f>
        <v>0</v>
      </c>
      <c r="J24" s="555" t="n">
        <f aca="false">E24*D24</f>
        <v>0</v>
      </c>
      <c r="K24" s="310" t="n">
        <f aca="false">F24*D24</f>
        <v>0</v>
      </c>
      <c r="L24" s="310" t="n">
        <f aca="false">D24-K24</f>
        <v>0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  <c r="CO24" s="549"/>
      <c r="CP24" s="549"/>
      <c r="CQ24" s="549"/>
      <c r="CR24" s="549"/>
      <c r="CS24" s="549"/>
      <c r="CT24" s="549"/>
      <c r="CU24" s="549"/>
      <c r="CV24" s="549"/>
      <c r="CW24" s="549"/>
      <c r="CX24" s="549"/>
      <c r="CY24" s="549"/>
      <c r="CZ24" s="549"/>
      <c r="DA24" s="549"/>
      <c r="DB24" s="549"/>
      <c r="DC24" s="549"/>
      <c r="DD24" s="549"/>
      <c r="DE24" s="549"/>
      <c r="DF24" s="549"/>
      <c r="DG24" s="549"/>
      <c r="DH24" s="549"/>
      <c r="DI24" s="549"/>
      <c r="DJ24" s="549"/>
      <c r="DK24" s="549"/>
      <c r="DL24" s="549"/>
      <c r="DM24" s="549"/>
      <c r="DN24" s="549"/>
      <c r="DO24" s="549"/>
      <c r="DP24" s="549"/>
      <c r="DQ24" s="549"/>
      <c r="DR24" s="549"/>
      <c r="DS24" s="549"/>
      <c r="DT24" s="549"/>
      <c r="DU24" s="549"/>
      <c r="DV24" s="549"/>
      <c r="DW24" s="549"/>
      <c r="DX24" s="549"/>
      <c r="DY24" s="549"/>
      <c r="DZ24" s="549"/>
      <c r="EA24" s="549"/>
      <c r="EB24" s="549"/>
      <c r="EC24" s="549"/>
      <c r="ED24" s="549"/>
      <c r="EE24" s="549"/>
      <c r="EF24" s="549"/>
      <c r="EG24" s="549"/>
      <c r="EH24" s="549"/>
      <c r="EI24" s="549"/>
      <c r="EJ24" s="549"/>
      <c r="EK24" s="549"/>
      <c r="EL24" s="549"/>
      <c r="EM24" s="549"/>
      <c r="EN24" s="549"/>
      <c r="EO24" s="549"/>
      <c r="EP24" s="549"/>
      <c r="EQ24" s="549"/>
      <c r="ER24" s="549"/>
      <c r="ES24" s="549"/>
      <c r="ET24" s="549"/>
      <c r="EU24" s="549"/>
      <c r="EV24" s="549"/>
      <c r="EW24" s="549"/>
      <c r="EX24" s="549"/>
      <c r="EY24" s="549"/>
      <c r="EZ24" s="549"/>
      <c r="FA24" s="549"/>
      <c r="FB24" s="549"/>
      <c r="FC24" s="549"/>
      <c r="FD24" s="549"/>
      <c r="FE24" s="549"/>
      <c r="FF24" s="549"/>
      <c r="FG24" s="549"/>
      <c r="FH24" s="549"/>
      <c r="FI24" s="549"/>
      <c r="FJ24" s="549"/>
      <c r="FK24" s="549"/>
      <c r="FL24" s="549"/>
      <c r="FM24" s="549"/>
      <c r="FN24" s="549"/>
      <c r="FO24" s="549"/>
      <c r="FP24" s="549"/>
      <c r="FQ24" s="549"/>
      <c r="FR24" s="549"/>
      <c r="FS24" s="549"/>
      <c r="FT24" s="549"/>
      <c r="FU24" s="549"/>
      <c r="FV24" s="549"/>
      <c r="FW24" s="549"/>
      <c r="FX24" s="549"/>
      <c r="FY24" s="549"/>
      <c r="FZ24" s="549"/>
      <c r="GA24" s="549"/>
      <c r="GB24" s="549"/>
      <c r="GC24" s="549"/>
      <c r="GD24" s="549"/>
      <c r="GE24" s="549"/>
      <c r="GF24" s="549"/>
      <c r="GG24" s="549"/>
      <c r="GH24" s="549"/>
      <c r="GI24" s="549"/>
      <c r="GJ24" s="549"/>
      <c r="GK24" s="549"/>
      <c r="GL24" s="549"/>
      <c r="GM24" s="549"/>
      <c r="GN24" s="549"/>
      <c r="GO24" s="549"/>
      <c r="GP24" s="549"/>
      <c r="GQ24" s="549"/>
      <c r="GR24" s="549"/>
      <c r="GS24" s="549"/>
      <c r="GT24" s="549"/>
      <c r="GU24" s="549"/>
      <c r="GV24" s="549"/>
      <c r="GW24" s="549"/>
      <c r="GX24" s="549"/>
      <c r="GY24" s="549"/>
      <c r="GZ24" s="549"/>
      <c r="HA24" s="549"/>
      <c r="HB24" s="549"/>
      <c r="HC24" s="549"/>
      <c r="HD24" s="549"/>
      <c r="HE24" s="549"/>
      <c r="HF24" s="549"/>
      <c r="HG24" s="549"/>
      <c r="HH24" s="549"/>
      <c r="HI24" s="549"/>
      <c r="HJ24" s="549"/>
      <c r="HK24" s="549"/>
      <c r="HL24" s="549"/>
      <c r="HM24" s="549"/>
      <c r="HN24" s="549"/>
      <c r="HO24" s="549"/>
      <c r="HP24" s="549"/>
      <c r="HQ24" s="549"/>
      <c r="HR24" s="549"/>
      <c r="HS24" s="549"/>
      <c r="HT24" s="549"/>
      <c r="HU24" s="549"/>
      <c r="HV24" s="549"/>
      <c r="HW24" s="549"/>
      <c r="HX24" s="549"/>
      <c r="HY24" s="549"/>
      <c r="HZ24" s="549"/>
      <c r="IA24" s="549"/>
      <c r="IB24" s="549"/>
      <c r="IC24" s="549"/>
      <c r="ID24" s="549"/>
      <c r="IE24" s="549"/>
      <c r="IF24" s="549"/>
      <c r="IG24" s="549"/>
      <c r="IH24" s="549"/>
      <c r="II24" s="549"/>
      <c r="IJ24" s="549"/>
      <c r="IK24" s="549"/>
      <c r="IL24" s="549"/>
      <c r="IM24" s="549"/>
      <c r="IN24" s="549"/>
      <c r="IO24" s="549"/>
      <c r="IP24" s="549"/>
      <c r="IQ24" s="549"/>
      <c r="IR24" s="549"/>
      <c r="IS24" s="549"/>
      <c r="IT24" s="549"/>
      <c r="IU24" s="549"/>
      <c r="IV24" s="549"/>
      <c r="IW24" s="549"/>
    </row>
    <row r="25" customFormat="false" ht="12.75" hidden="false" customHeight="false" outlineLevel="1" collapsed="false">
      <c r="A25" s="309"/>
      <c r="B25" s="557" t="str">
        <f aca="false">'Plant Configuration'!C64</f>
        <v>Other</v>
      </c>
      <c r="C25" s="44"/>
      <c r="D25" s="566" t="n">
        <f aca="false">IF($O$7=5,0,HLOOKUP($D$5,Plant_Configuration,'Plant Configuration'!A64,FALSE()))+IF($R$7=5,0,HLOOKUP($E$5,Plant_Configuration,'Plant Configuration'!A64,FALSE()))+IF($U$7=5,0,HLOOKUP($F$5,Plant_Configuration,'Plant Configuration'!A64,FALSE()))</f>
        <v>0</v>
      </c>
      <c r="E25" s="331" t="n">
        <v>0</v>
      </c>
      <c r="F25" s="561"/>
      <c r="H25" s="309"/>
      <c r="I25" s="555" t="n">
        <f aca="false">D25-J25</f>
        <v>0</v>
      </c>
      <c r="J25" s="555" t="n">
        <f aca="false">E25*D25</f>
        <v>0</v>
      </c>
      <c r="K25" s="559"/>
      <c r="L25" s="559"/>
      <c r="M25" s="549"/>
      <c r="N25" s="549"/>
      <c r="O25" s="570" t="n">
        <v>3</v>
      </c>
      <c r="P25" s="570" t="n">
        <v>3</v>
      </c>
      <c r="Q25" s="549"/>
      <c r="R25" s="570" t="n">
        <v>1</v>
      </c>
      <c r="S25" s="570" t="n">
        <v>1</v>
      </c>
      <c r="T25" s="549"/>
      <c r="U25" s="570" t="n">
        <v>1</v>
      </c>
      <c r="V25" s="570" t="n">
        <v>1</v>
      </c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  <c r="CJ25" s="549"/>
      <c r="CK25" s="549"/>
      <c r="CL25" s="549"/>
      <c r="CM25" s="549"/>
      <c r="CN25" s="549"/>
      <c r="CO25" s="549"/>
      <c r="CP25" s="549"/>
      <c r="CQ25" s="549"/>
      <c r="CR25" s="549"/>
      <c r="CS25" s="549"/>
      <c r="CT25" s="549"/>
      <c r="CU25" s="549"/>
      <c r="CV25" s="549"/>
      <c r="CW25" s="549"/>
      <c r="CX25" s="549"/>
      <c r="CY25" s="549"/>
      <c r="CZ25" s="549"/>
      <c r="DA25" s="549"/>
      <c r="DB25" s="549"/>
      <c r="DC25" s="549"/>
      <c r="DD25" s="549"/>
      <c r="DE25" s="549"/>
      <c r="DF25" s="549"/>
      <c r="DG25" s="549"/>
      <c r="DH25" s="549"/>
      <c r="DI25" s="549"/>
      <c r="DJ25" s="549"/>
      <c r="DK25" s="549"/>
      <c r="DL25" s="549"/>
      <c r="DM25" s="549"/>
      <c r="DN25" s="549"/>
      <c r="DO25" s="549"/>
      <c r="DP25" s="549"/>
      <c r="DQ25" s="549"/>
      <c r="DR25" s="549"/>
      <c r="DS25" s="549"/>
      <c r="DT25" s="549"/>
      <c r="DU25" s="549"/>
      <c r="DV25" s="549"/>
      <c r="DW25" s="549"/>
      <c r="DX25" s="549"/>
      <c r="DY25" s="549"/>
      <c r="DZ25" s="549"/>
      <c r="EA25" s="549"/>
      <c r="EB25" s="549"/>
      <c r="EC25" s="549"/>
      <c r="ED25" s="549"/>
      <c r="EE25" s="549"/>
      <c r="EF25" s="549"/>
      <c r="EG25" s="549"/>
      <c r="EH25" s="549"/>
      <c r="EI25" s="549"/>
      <c r="EJ25" s="549"/>
      <c r="EK25" s="549"/>
      <c r="EL25" s="549"/>
      <c r="EM25" s="549"/>
      <c r="EN25" s="549"/>
      <c r="EO25" s="549"/>
      <c r="EP25" s="549"/>
      <c r="EQ25" s="549"/>
      <c r="ER25" s="549"/>
      <c r="ES25" s="549"/>
      <c r="ET25" s="549"/>
      <c r="EU25" s="549"/>
      <c r="EV25" s="549"/>
      <c r="EW25" s="549"/>
      <c r="EX25" s="549"/>
      <c r="EY25" s="549"/>
      <c r="EZ25" s="549"/>
      <c r="FA25" s="549"/>
      <c r="FB25" s="549"/>
      <c r="FC25" s="549"/>
      <c r="FD25" s="549"/>
      <c r="FE25" s="549"/>
      <c r="FF25" s="549"/>
      <c r="FG25" s="549"/>
      <c r="FH25" s="549"/>
      <c r="FI25" s="549"/>
      <c r="FJ25" s="549"/>
      <c r="FK25" s="549"/>
      <c r="FL25" s="549"/>
      <c r="FM25" s="549"/>
      <c r="FN25" s="549"/>
      <c r="FO25" s="549"/>
      <c r="FP25" s="549"/>
      <c r="FQ25" s="549"/>
      <c r="FR25" s="549"/>
      <c r="FS25" s="549"/>
      <c r="FT25" s="549"/>
      <c r="FU25" s="549"/>
      <c r="FV25" s="549"/>
      <c r="FW25" s="549"/>
      <c r="FX25" s="549"/>
      <c r="FY25" s="549"/>
      <c r="FZ25" s="549"/>
      <c r="GA25" s="549"/>
      <c r="GB25" s="549"/>
      <c r="GC25" s="549"/>
      <c r="GD25" s="549"/>
      <c r="GE25" s="549"/>
      <c r="GF25" s="549"/>
      <c r="GG25" s="549"/>
      <c r="GH25" s="549"/>
      <c r="GI25" s="549"/>
      <c r="GJ25" s="549"/>
      <c r="GK25" s="549"/>
      <c r="GL25" s="549"/>
      <c r="GM25" s="549"/>
      <c r="GN25" s="549"/>
      <c r="GO25" s="549"/>
      <c r="GP25" s="549"/>
      <c r="GQ25" s="549"/>
      <c r="GR25" s="549"/>
      <c r="GS25" s="549"/>
      <c r="GT25" s="549"/>
      <c r="GU25" s="549"/>
      <c r="GV25" s="549"/>
      <c r="GW25" s="549"/>
      <c r="GX25" s="549"/>
      <c r="GY25" s="549"/>
      <c r="GZ25" s="549"/>
      <c r="HA25" s="549"/>
      <c r="HB25" s="549"/>
      <c r="HC25" s="549"/>
      <c r="HD25" s="549"/>
      <c r="HE25" s="549"/>
      <c r="HF25" s="549"/>
      <c r="HG25" s="549"/>
      <c r="HH25" s="549"/>
      <c r="HI25" s="549"/>
      <c r="HJ25" s="549"/>
      <c r="HK25" s="549"/>
      <c r="HL25" s="549"/>
      <c r="HM25" s="549"/>
      <c r="HN25" s="549"/>
      <c r="HO25" s="549"/>
      <c r="HP25" s="549"/>
      <c r="HQ25" s="549"/>
      <c r="HR25" s="549"/>
      <c r="HS25" s="549"/>
      <c r="HT25" s="549"/>
      <c r="HU25" s="549"/>
      <c r="HV25" s="549"/>
      <c r="HW25" s="549"/>
      <c r="HX25" s="549"/>
      <c r="HY25" s="549"/>
      <c r="HZ25" s="549"/>
      <c r="IA25" s="549"/>
      <c r="IB25" s="549"/>
      <c r="IC25" s="549"/>
      <c r="ID25" s="549"/>
      <c r="IE25" s="549"/>
      <c r="IF25" s="549"/>
      <c r="IG25" s="549"/>
      <c r="IH25" s="549"/>
      <c r="II25" s="549"/>
      <c r="IJ25" s="549"/>
      <c r="IK25" s="549"/>
      <c r="IL25" s="549"/>
      <c r="IM25" s="549"/>
      <c r="IN25" s="549"/>
      <c r="IO25" s="549"/>
      <c r="IP25" s="549"/>
      <c r="IQ25" s="549"/>
      <c r="IR25" s="549"/>
      <c r="IS25" s="549"/>
      <c r="IT25" s="549"/>
      <c r="IU25" s="549"/>
      <c r="IV25" s="549"/>
      <c r="IW25" s="549"/>
    </row>
    <row r="26" customFormat="false" ht="13.5" hidden="false" customHeight="false" outlineLevel="1" collapsed="false">
      <c r="A26" s="567"/>
      <c r="B26" s="558" t="s">
        <v>439</v>
      </c>
      <c r="C26" s="0"/>
      <c r="D26" s="559" t="n">
        <f aca="false">SUBTOTAL(9,D24:D25)</f>
        <v>0</v>
      </c>
      <c r="E26" s="560"/>
      <c r="F26" s="561"/>
      <c r="H26" s="309" t="s">
        <v>1033</v>
      </c>
      <c r="I26" s="559" t="n">
        <f aca="false">SUBTOTAL(9,I24:I25)</f>
        <v>0</v>
      </c>
      <c r="J26" s="559" t="n">
        <f aca="false">SUBTOTAL(9,J24:J25)</f>
        <v>0</v>
      </c>
      <c r="K26" s="559" t="n">
        <f aca="false">SUBTOTAL(9,K24:K25)</f>
        <v>0</v>
      </c>
      <c r="L26" s="559" t="n">
        <f aca="false">SUBTOTAL(9,L24:L25)</f>
        <v>0</v>
      </c>
      <c r="M26" s="549"/>
      <c r="N26" s="549"/>
      <c r="O26" s="539" t="n">
        <f aca="false">INDEX(O27:O41,O25,1)</f>
        <v>2</v>
      </c>
      <c r="P26" s="539" t="str">
        <f aca="false">INDEX(P27:P30,P25,1)</f>
        <v>combined</v>
      </c>
      <c r="Q26" s="549"/>
      <c r="R26" s="539" t="n">
        <f aca="false">INDEX(R27:R41,R25,1)</f>
        <v>0</v>
      </c>
      <c r="S26" s="539" t="n">
        <f aca="false">INDEX(S27:S30,S25,1)</f>
        <v>0</v>
      </c>
      <c r="T26" s="549"/>
      <c r="U26" s="539" t="n">
        <f aca="false">INDEX(U27:U41,U25,1)</f>
        <v>0</v>
      </c>
      <c r="V26" s="539" t="n">
        <f aca="false">INDEX(V27:V30,V25,1)</f>
        <v>0</v>
      </c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  <c r="CO26" s="549"/>
      <c r="CP26" s="549"/>
      <c r="CQ26" s="549"/>
      <c r="CR26" s="549"/>
      <c r="CS26" s="549"/>
      <c r="CT26" s="549"/>
      <c r="CU26" s="549"/>
      <c r="CV26" s="549"/>
      <c r="CW26" s="549"/>
      <c r="CX26" s="549"/>
      <c r="CY26" s="549"/>
      <c r="CZ26" s="549"/>
      <c r="DA26" s="549"/>
      <c r="DB26" s="549"/>
      <c r="DC26" s="549"/>
      <c r="DD26" s="549"/>
      <c r="DE26" s="549"/>
      <c r="DF26" s="549"/>
      <c r="DG26" s="549"/>
      <c r="DH26" s="549"/>
      <c r="DI26" s="549"/>
      <c r="DJ26" s="549"/>
      <c r="DK26" s="549"/>
      <c r="DL26" s="549"/>
      <c r="DM26" s="549"/>
      <c r="DN26" s="549"/>
      <c r="DO26" s="549"/>
      <c r="DP26" s="549"/>
      <c r="DQ26" s="549"/>
      <c r="DR26" s="549"/>
      <c r="DS26" s="549"/>
      <c r="DT26" s="549"/>
      <c r="DU26" s="549"/>
      <c r="DV26" s="549"/>
      <c r="DW26" s="549"/>
      <c r="DX26" s="549"/>
      <c r="DY26" s="549"/>
      <c r="DZ26" s="549"/>
      <c r="EA26" s="549"/>
      <c r="EB26" s="549"/>
      <c r="EC26" s="549"/>
      <c r="ED26" s="549"/>
      <c r="EE26" s="549"/>
      <c r="EF26" s="549"/>
      <c r="EG26" s="549"/>
      <c r="EH26" s="549"/>
      <c r="EI26" s="549"/>
      <c r="EJ26" s="549"/>
      <c r="EK26" s="549"/>
      <c r="EL26" s="549"/>
      <c r="EM26" s="549"/>
      <c r="EN26" s="549"/>
      <c r="EO26" s="549"/>
      <c r="EP26" s="549"/>
      <c r="EQ26" s="549"/>
      <c r="ER26" s="549"/>
      <c r="ES26" s="549"/>
      <c r="ET26" s="549"/>
      <c r="EU26" s="549"/>
      <c r="EV26" s="549"/>
      <c r="EW26" s="549"/>
      <c r="EX26" s="549"/>
      <c r="EY26" s="549"/>
      <c r="EZ26" s="549"/>
      <c r="FA26" s="549"/>
      <c r="FB26" s="549"/>
      <c r="FC26" s="549"/>
      <c r="FD26" s="549"/>
      <c r="FE26" s="549"/>
      <c r="FF26" s="549"/>
      <c r="FG26" s="549"/>
      <c r="FH26" s="549"/>
      <c r="FI26" s="549"/>
      <c r="FJ26" s="549"/>
      <c r="FK26" s="549"/>
      <c r="FL26" s="549"/>
      <c r="FM26" s="549"/>
      <c r="FN26" s="549"/>
      <c r="FO26" s="549"/>
      <c r="FP26" s="549"/>
      <c r="FQ26" s="549"/>
      <c r="FR26" s="549"/>
      <c r="FS26" s="549"/>
      <c r="FT26" s="549"/>
      <c r="FU26" s="549"/>
      <c r="FV26" s="549"/>
      <c r="FW26" s="549"/>
      <c r="FX26" s="549"/>
      <c r="FY26" s="549"/>
      <c r="FZ26" s="549"/>
      <c r="GA26" s="549"/>
      <c r="GB26" s="549"/>
      <c r="GC26" s="549"/>
      <c r="GD26" s="549"/>
      <c r="GE26" s="549"/>
      <c r="GF26" s="549"/>
      <c r="GG26" s="549"/>
      <c r="GH26" s="549"/>
      <c r="GI26" s="549"/>
      <c r="GJ26" s="549"/>
      <c r="GK26" s="549"/>
      <c r="GL26" s="549"/>
      <c r="GM26" s="549"/>
      <c r="GN26" s="549"/>
      <c r="GO26" s="549"/>
      <c r="GP26" s="549"/>
      <c r="GQ26" s="549"/>
      <c r="GR26" s="549"/>
      <c r="GS26" s="549"/>
      <c r="GT26" s="549"/>
      <c r="GU26" s="549"/>
      <c r="GV26" s="549"/>
      <c r="GW26" s="549"/>
      <c r="GX26" s="549"/>
      <c r="GY26" s="549"/>
      <c r="GZ26" s="549"/>
      <c r="HA26" s="549"/>
      <c r="HB26" s="549"/>
      <c r="HC26" s="549"/>
      <c r="HD26" s="549"/>
      <c r="HE26" s="549"/>
      <c r="HF26" s="549"/>
      <c r="HG26" s="549"/>
      <c r="HH26" s="549"/>
      <c r="HI26" s="549"/>
      <c r="HJ26" s="549"/>
      <c r="HK26" s="549"/>
      <c r="HL26" s="549"/>
      <c r="HM26" s="549"/>
      <c r="HN26" s="549"/>
      <c r="HO26" s="549"/>
      <c r="HP26" s="549"/>
      <c r="HQ26" s="549"/>
      <c r="HR26" s="549"/>
      <c r="HS26" s="549"/>
      <c r="HT26" s="549"/>
      <c r="HU26" s="549"/>
      <c r="HV26" s="549"/>
      <c r="HW26" s="549"/>
      <c r="HX26" s="549"/>
      <c r="HY26" s="549"/>
      <c r="HZ26" s="549"/>
      <c r="IA26" s="549"/>
      <c r="IB26" s="549"/>
      <c r="IC26" s="549"/>
      <c r="ID26" s="549"/>
      <c r="IE26" s="549"/>
      <c r="IF26" s="549"/>
      <c r="IG26" s="549"/>
      <c r="IH26" s="549"/>
      <c r="II26" s="549"/>
      <c r="IJ26" s="549"/>
      <c r="IK26" s="549"/>
      <c r="IL26" s="549"/>
      <c r="IM26" s="549"/>
      <c r="IN26" s="549"/>
      <c r="IO26" s="549"/>
      <c r="IP26" s="549"/>
      <c r="IQ26" s="549"/>
      <c r="IR26" s="549"/>
      <c r="IS26" s="549"/>
      <c r="IT26" s="549"/>
      <c r="IU26" s="549"/>
      <c r="IV26" s="549"/>
      <c r="IW26" s="549"/>
    </row>
    <row r="27" customFormat="false" ht="12.75" hidden="false" customHeight="false" outlineLevel="1" collapsed="false">
      <c r="A27" s="562" t="s">
        <v>1034</v>
      </c>
      <c r="B27" s="563"/>
      <c r="C27" s="564"/>
      <c r="D27" s="542"/>
      <c r="E27" s="543"/>
      <c r="F27" s="544"/>
      <c r="H27" s="565"/>
      <c r="I27" s="546" t="n">
        <f aca="false">IF(D36=0,0,I36/D36)</f>
        <v>0.5</v>
      </c>
      <c r="J27" s="546" t="n">
        <f aca="false">1-I27</f>
        <v>0.5</v>
      </c>
      <c r="K27" s="547" t="n">
        <f aca="false">IF(D36=0,0,K36/D36)</f>
        <v>1</v>
      </c>
      <c r="L27" s="547" t="n">
        <f aca="false">1-K27</f>
        <v>0</v>
      </c>
      <c r="M27" s="549"/>
      <c r="N27" s="549"/>
      <c r="O27" s="571" t="n">
        <v>0</v>
      </c>
      <c r="P27" s="572"/>
      <c r="Q27" s="549"/>
      <c r="R27" s="571" t="n">
        <v>0</v>
      </c>
      <c r="S27" s="572"/>
      <c r="T27" s="549"/>
      <c r="U27" s="571" t="n">
        <v>0</v>
      </c>
      <c r="V27" s="572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49"/>
      <c r="CR27" s="549"/>
      <c r="CS27" s="549"/>
      <c r="CT27" s="549"/>
      <c r="CU27" s="549"/>
      <c r="CV27" s="549"/>
      <c r="CW27" s="549"/>
      <c r="CX27" s="549"/>
      <c r="CY27" s="549"/>
      <c r="CZ27" s="549"/>
      <c r="DA27" s="549"/>
      <c r="DB27" s="549"/>
      <c r="DC27" s="549"/>
      <c r="DD27" s="549"/>
      <c r="DE27" s="549"/>
      <c r="DF27" s="549"/>
      <c r="DG27" s="549"/>
      <c r="DH27" s="549"/>
      <c r="DI27" s="549"/>
      <c r="DJ27" s="549"/>
      <c r="DK27" s="549"/>
      <c r="DL27" s="549"/>
      <c r="DM27" s="549"/>
      <c r="DN27" s="549"/>
      <c r="DO27" s="549"/>
      <c r="DP27" s="549"/>
      <c r="DQ27" s="549"/>
      <c r="DR27" s="549"/>
      <c r="DS27" s="549"/>
      <c r="DT27" s="549"/>
      <c r="DU27" s="549"/>
      <c r="DV27" s="549"/>
      <c r="DW27" s="549"/>
      <c r="DX27" s="549"/>
      <c r="DY27" s="549"/>
      <c r="DZ27" s="549"/>
      <c r="EA27" s="549"/>
      <c r="EB27" s="549"/>
      <c r="EC27" s="549"/>
      <c r="ED27" s="549"/>
      <c r="EE27" s="549"/>
      <c r="EF27" s="549"/>
      <c r="EG27" s="549"/>
      <c r="EH27" s="549"/>
      <c r="EI27" s="549"/>
      <c r="EJ27" s="549"/>
      <c r="EK27" s="549"/>
      <c r="EL27" s="549"/>
      <c r="EM27" s="549"/>
      <c r="EN27" s="549"/>
      <c r="EO27" s="549"/>
      <c r="EP27" s="549"/>
      <c r="EQ27" s="549"/>
      <c r="ER27" s="549"/>
      <c r="ES27" s="549"/>
      <c r="ET27" s="549"/>
      <c r="EU27" s="549"/>
      <c r="EV27" s="549"/>
      <c r="EW27" s="549"/>
      <c r="EX27" s="549"/>
      <c r="EY27" s="549"/>
      <c r="EZ27" s="549"/>
      <c r="FA27" s="549"/>
      <c r="FB27" s="549"/>
      <c r="FC27" s="549"/>
      <c r="FD27" s="549"/>
      <c r="FE27" s="549"/>
      <c r="FF27" s="549"/>
      <c r="FG27" s="549"/>
      <c r="FH27" s="549"/>
      <c r="FI27" s="549"/>
      <c r="FJ27" s="549"/>
      <c r="FK27" s="549"/>
      <c r="FL27" s="549"/>
      <c r="FM27" s="549"/>
      <c r="FN27" s="549"/>
      <c r="FO27" s="549"/>
      <c r="FP27" s="549"/>
      <c r="FQ27" s="549"/>
      <c r="FR27" s="549"/>
      <c r="FS27" s="549"/>
      <c r="FT27" s="549"/>
      <c r="FU27" s="549"/>
      <c r="FV27" s="549"/>
      <c r="FW27" s="549"/>
      <c r="FX27" s="549"/>
      <c r="FY27" s="549"/>
      <c r="FZ27" s="549"/>
      <c r="GA27" s="549"/>
      <c r="GB27" s="549"/>
      <c r="GC27" s="549"/>
      <c r="GD27" s="549"/>
      <c r="GE27" s="549"/>
      <c r="GF27" s="549"/>
      <c r="GG27" s="549"/>
      <c r="GH27" s="549"/>
      <c r="GI27" s="549"/>
      <c r="GJ27" s="549"/>
      <c r="GK27" s="549"/>
      <c r="GL27" s="549"/>
      <c r="GM27" s="549"/>
      <c r="GN27" s="549"/>
      <c r="GO27" s="549"/>
      <c r="GP27" s="549"/>
      <c r="GQ27" s="549"/>
      <c r="GR27" s="549"/>
      <c r="GS27" s="549"/>
      <c r="GT27" s="549"/>
      <c r="GU27" s="549"/>
      <c r="GV27" s="549"/>
      <c r="GW27" s="549"/>
      <c r="GX27" s="549"/>
      <c r="GY27" s="549"/>
      <c r="GZ27" s="549"/>
      <c r="HA27" s="549"/>
      <c r="HB27" s="549"/>
      <c r="HC27" s="549"/>
      <c r="HD27" s="549"/>
      <c r="HE27" s="549"/>
      <c r="HF27" s="549"/>
      <c r="HG27" s="549"/>
      <c r="HH27" s="549"/>
      <c r="HI27" s="549"/>
      <c r="HJ27" s="549"/>
      <c r="HK27" s="549"/>
      <c r="HL27" s="549"/>
      <c r="HM27" s="549"/>
      <c r="HN27" s="549"/>
      <c r="HO27" s="549"/>
      <c r="HP27" s="549"/>
      <c r="HQ27" s="549"/>
      <c r="HR27" s="549"/>
      <c r="HS27" s="549"/>
      <c r="HT27" s="549"/>
      <c r="HU27" s="549"/>
      <c r="HV27" s="549"/>
      <c r="HW27" s="549"/>
      <c r="HX27" s="549"/>
      <c r="HY27" s="549"/>
      <c r="HZ27" s="549"/>
      <c r="IA27" s="549"/>
      <c r="IB27" s="549"/>
      <c r="IC27" s="549"/>
      <c r="ID27" s="549"/>
      <c r="IE27" s="549"/>
      <c r="IF27" s="549"/>
      <c r="IG27" s="549"/>
      <c r="IH27" s="549"/>
      <c r="II27" s="549"/>
      <c r="IJ27" s="549"/>
      <c r="IK27" s="549"/>
      <c r="IL27" s="549"/>
      <c r="IM27" s="549"/>
      <c r="IN27" s="549"/>
      <c r="IO27" s="549"/>
      <c r="IP27" s="549"/>
      <c r="IQ27" s="549"/>
      <c r="IR27" s="549"/>
      <c r="IS27" s="549"/>
      <c r="IT27" s="549"/>
      <c r="IU27" s="549"/>
      <c r="IV27" s="549"/>
      <c r="IW27" s="549"/>
    </row>
    <row r="28" customFormat="false" ht="12.75" hidden="false" customHeight="false" outlineLevel="2" collapsed="false">
      <c r="A28" s="309"/>
      <c r="B28" s="557" t="str">
        <f aca="false">'Plant Configuration'!C67</f>
        <v>Training/Awards</v>
      </c>
      <c r="C28" s="44"/>
      <c r="D28" s="566" t="n">
        <f aca="false">IF($O$7=5,0,HLOOKUP($D$5,Plant_Configuration,'Plant Configuration'!A67,FALSE()))+IF($R$7=5,0,HLOOKUP($E$5,Plant_Configuration,'Plant Configuration'!A67,FALSE()))+IF($U$7=5,0,HLOOKUP($F$5,Plant_Configuration,'Plant Configuration'!A67,FALSE()))</f>
        <v>3315</v>
      </c>
      <c r="E28" s="331" t="n">
        <v>0.5</v>
      </c>
      <c r="F28" s="554" t="n">
        <v>1</v>
      </c>
      <c r="H28" s="309" t="s">
        <v>1035</v>
      </c>
      <c r="I28" s="555" t="n">
        <f aca="false">D28-J28</f>
        <v>1657.5</v>
      </c>
      <c r="J28" s="555" t="n">
        <f aca="false">E28*D28</f>
        <v>1657.5</v>
      </c>
      <c r="K28" s="310" t="n">
        <f aca="false">F28*D28</f>
        <v>3315</v>
      </c>
      <c r="L28" s="310" t="n">
        <f aca="false">D28-K28</f>
        <v>0</v>
      </c>
      <c r="N28" s="45"/>
      <c r="O28" s="573" t="n">
        <v>1</v>
      </c>
      <c r="P28" s="574" t="s">
        <v>1036</v>
      </c>
      <c r="Q28" s="549"/>
      <c r="R28" s="573" t="n">
        <v>1</v>
      </c>
      <c r="S28" s="574" t="s">
        <v>1036</v>
      </c>
      <c r="T28" s="549"/>
      <c r="U28" s="573" t="n">
        <v>1</v>
      </c>
      <c r="V28" s="574" t="s">
        <v>1036</v>
      </c>
    </row>
    <row r="29" customFormat="false" ht="12.75" hidden="false" customHeight="false" outlineLevel="2" collapsed="false">
      <c r="A29" s="309"/>
      <c r="B29" s="557" t="str">
        <f aca="false">'Plant Configuration'!C68</f>
        <v>Permits</v>
      </c>
      <c r="C29" s="44"/>
      <c r="D29" s="566" t="n">
        <f aca="false">IF($O$7=5,0,HLOOKUP($D$5,Plant_Configuration,'Plant Configuration'!A68,FALSE()))+IF($R$7=5,0,HLOOKUP($E$5,Plant_Configuration,'Plant Configuration'!A68,FALSE()))+IF($U$7=5,0,HLOOKUP($F$5,Plant_Configuration,'Plant Configuration'!A68,FALSE()))</f>
        <v>10908.3333333333</v>
      </c>
      <c r="E29" s="331" t="n">
        <v>0.5</v>
      </c>
      <c r="F29" s="554" t="n">
        <v>1</v>
      </c>
      <c r="H29" s="309" t="s">
        <v>1037</v>
      </c>
      <c r="I29" s="555" t="n">
        <f aca="false">D29-J29</f>
        <v>5454.16666666667</v>
      </c>
      <c r="J29" s="555" t="n">
        <f aca="false">E29*D29</f>
        <v>5454.16666666667</v>
      </c>
      <c r="K29" s="310" t="n">
        <f aca="false">F29*D29</f>
        <v>10908.3333333333</v>
      </c>
      <c r="L29" s="310" t="n">
        <f aca="false">D29-K29</f>
        <v>0</v>
      </c>
      <c r="N29" s="45"/>
      <c r="O29" s="573" t="n">
        <v>2</v>
      </c>
      <c r="P29" s="574" t="s">
        <v>1038</v>
      </c>
      <c r="Q29" s="549"/>
      <c r="R29" s="573" t="n">
        <v>2</v>
      </c>
      <c r="S29" s="574" t="s">
        <v>1038</v>
      </c>
      <c r="T29" s="549"/>
      <c r="U29" s="573" t="n">
        <v>2</v>
      </c>
      <c r="V29" s="574" t="s">
        <v>1038</v>
      </c>
    </row>
    <row r="30" customFormat="false" ht="13.5" hidden="false" customHeight="false" outlineLevel="2" collapsed="false">
      <c r="A30" s="309"/>
      <c r="B30" s="557" t="str">
        <f aca="false">'Plant Configuration'!C69</f>
        <v>Materials &amp; Supplies</v>
      </c>
      <c r="C30" s="44"/>
      <c r="D30" s="566" t="n">
        <f aca="false">IF($O$7=5,0,HLOOKUP($D$5,Plant_Configuration,'Plant Configuration'!A69,FALSE()))+IF($R$7=5,0,HLOOKUP($E$5,Plant_Configuration,'Plant Configuration'!A69,FALSE()))+IF($U$7=5,0,HLOOKUP($F$5,Plant_Configuration,'Plant Configuration'!A69,FALSE()))</f>
        <v>3867.5</v>
      </c>
      <c r="E30" s="331" t="n">
        <v>0.5</v>
      </c>
      <c r="F30" s="554" t="n">
        <v>1</v>
      </c>
      <c r="H30" s="309" t="s">
        <v>1039</v>
      </c>
      <c r="I30" s="555" t="n">
        <f aca="false">D30-J30</f>
        <v>1933.75</v>
      </c>
      <c r="J30" s="555" t="n">
        <f aca="false">E30*D30</f>
        <v>1933.75</v>
      </c>
      <c r="K30" s="310" t="n">
        <f aca="false">F30*D30</f>
        <v>3867.5</v>
      </c>
      <c r="L30" s="310" t="n">
        <f aca="false">D30-K30</f>
        <v>0</v>
      </c>
      <c r="N30" s="45"/>
      <c r="O30" s="573" t="n">
        <v>3</v>
      </c>
      <c r="P30" s="575" t="s">
        <v>1040</v>
      </c>
      <c r="Q30" s="549"/>
      <c r="R30" s="574" t="n">
        <v>3</v>
      </c>
      <c r="S30" s="575" t="s">
        <v>1040</v>
      </c>
      <c r="T30" s="549"/>
      <c r="U30" s="574" t="n">
        <v>3</v>
      </c>
      <c r="V30" s="575" t="s">
        <v>1040</v>
      </c>
    </row>
    <row r="31" customFormat="false" ht="12.75" hidden="false" customHeight="false" outlineLevel="2" collapsed="false">
      <c r="A31" s="309"/>
      <c r="B31" s="557" t="str">
        <f aca="false">'Plant Configuration'!C70</f>
        <v>Technical/Professional Services</v>
      </c>
      <c r="C31" s="44"/>
      <c r="D31" s="566" t="n">
        <f aca="false">IF($O$7=5,0,HLOOKUP($D$5,Plant_Configuration,'Plant Configuration'!A70,FALSE()))+IF($R$7=5,0,HLOOKUP($E$5,Plant_Configuration,'Plant Configuration'!A70,FALSE()))+IF($U$7=5,0,HLOOKUP($F$5,Plant_Configuration,'Plant Configuration'!A70,FALSE()))</f>
        <v>0</v>
      </c>
      <c r="E31" s="331" t="n">
        <v>0.5</v>
      </c>
      <c r="F31" s="554" t="n">
        <v>1</v>
      </c>
      <c r="H31" s="309" t="s">
        <v>1041</v>
      </c>
      <c r="I31" s="555" t="n">
        <f aca="false">D31-J31</f>
        <v>0</v>
      </c>
      <c r="J31" s="555" t="n">
        <f aca="false">E31*D31</f>
        <v>0</v>
      </c>
      <c r="K31" s="310" t="n">
        <f aca="false">F31*D31</f>
        <v>0</v>
      </c>
      <c r="L31" s="310" t="n">
        <f aca="false">D31-K31</f>
        <v>0</v>
      </c>
      <c r="N31" s="45"/>
      <c r="O31" s="574" t="n">
        <v>4</v>
      </c>
      <c r="R31" s="574" t="n">
        <v>4</v>
      </c>
      <c r="U31" s="574" t="n">
        <v>4</v>
      </c>
    </row>
    <row r="32" customFormat="false" ht="12.75" hidden="false" customHeight="false" outlineLevel="2" collapsed="false">
      <c r="A32" s="309"/>
      <c r="B32" s="557" t="str">
        <f aca="false">'Plant Configuration'!C71</f>
        <v>Other Outside Services</v>
      </c>
      <c r="C32" s="44"/>
      <c r="D32" s="566" t="n">
        <f aca="false">IF($O$7=5,0,HLOOKUP($D$5,Plant_Configuration,'Plant Configuration'!A71,FALSE()))+IF($R$7=5,0,HLOOKUP($E$5,Plant_Configuration,'Plant Configuration'!A71,FALSE()))+IF($U$7=5,0,HLOOKUP($F$5,Plant_Configuration,'Plant Configuration'!A71,FALSE()))</f>
        <v>20000</v>
      </c>
      <c r="E32" s="331" t="n">
        <v>0.5</v>
      </c>
      <c r="F32" s="554" t="n">
        <v>1</v>
      </c>
      <c r="H32" s="309" t="s">
        <v>1042</v>
      </c>
      <c r="I32" s="555" t="n">
        <f aca="false">D32-J32</f>
        <v>10000</v>
      </c>
      <c r="J32" s="555" t="n">
        <f aca="false">E32*D32</f>
        <v>10000</v>
      </c>
      <c r="K32" s="310" t="n">
        <f aca="false">F32*D32</f>
        <v>20000</v>
      </c>
      <c r="L32" s="310" t="n">
        <f aca="false">D32-K32</f>
        <v>0</v>
      </c>
      <c r="N32" s="45"/>
      <c r="O32" s="574" t="n">
        <v>5</v>
      </c>
      <c r="R32" s="574" t="n">
        <v>5</v>
      </c>
      <c r="U32" s="574" t="n">
        <v>5</v>
      </c>
    </row>
    <row r="33" customFormat="false" ht="12.75" hidden="false" customHeight="false" outlineLevel="2" collapsed="false">
      <c r="A33" s="309"/>
      <c r="B33" s="557" t="str">
        <f aca="false">'Plant Configuration'!C72</f>
        <v>Non-Hazardous Waste Handling</v>
      </c>
      <c r="C33" s="44"/>
      <c r="D33" s="566" t="n">
        <f aca="false">IF($O$7=5,0,HLOOKUP($D$5,Plant_Configuration,'Plant Configuration'!A72,FALSE()))+IF($R$7=5,0,HLOOKUP($E$5,Plant_Configuration,'Plant Configuration'!A72,FALSE()))+IF($U$7=5,0,HLOOKUP($F$5,Plant_Configuration,'Plant Configuration'!A72,FALSE()))</f>
        <v>0</v>
      </c>
      <c r="E33" s="331" t="n">
        <v>0.5</v>
      </c>
      <c r="F33" s="554" t="n">
        <v>1</v>
      </c>
      <c r="H33" s="309" t="s">
        <v>1043</v>
      </c>
      <c r="I33" s="555" t="n">
        <f aca="false">D33-J33</f>
        <v>0</v>
      </c>
      <c r="J33" s="555" t="n">
        <f aca="false">E33*D33</f>
        <v>0</v>
      </c>
      <c r="K33" s="310" t="n">
        <f aca="false">F33*D33</f>
        <v>0</v>
      </c>
      <c r="L33" s="310" t="n">
        <f aca="false">D33-K33</f>
        <v>0</v>
      </c>
      <c r="N33" s="45"/>
      <c r="O33" s="574" t="n">
        <v>6</v>
      </c>
      <c r="R33" s="574" t="n">
        <v>6</v>
      </c>
      <c r="U33" s="574" t="n">
        <v>6</v>
      </c>
    </row>
    <row r="34" customFormat="false" ht="12.75" hidden="false" customHeight="false" outlineLevel="2" collapsed="false">
      <c r="A34" s="309"/>
      <c r="B34" s="557" t="str">
        <f aca="false">'Plant Configuration'!C73</f>
        <v>Other</v>
      </c>
      <c r="C34" s="44"/>
      <c r="D34" s="566" t="n">
        <f aca="false">IF($O$7=5,0,HLOOKUP($D$5,Plant_Configuration,'Plant Configuration'!A73,FALSE()))+IF($R$7=5,0,HLOOKUP($E$5,Plant_Configuration,'Plant Configuration'!A73,FALSE()))+IF($U$7=5,0,HLOOKUP($F$5,Plant_Configuration,'Plant Configuration'!A73,FALSE()))</f>
        <v>0</v>
      </c>
      <c r="E34" s="331" t="n">
        <v>0.5</v>
      </c>
      <c r="F34" s="554" t="n">
        <v>1</v>
      </c>
      <c r="H34" s="309"/>
      <c r="I34" s="555" t="n">
        <f aca="false">D34-J34</f>
        <v>0</v>
      </c>
      <c r="J34" s="555" t="n">
        <f aca="false">E34*D34</f>
        <v>0</v>
      </c>
      <c r="K34" s="310" t="n">
        <f aca="false">F34*D34</f>
        <v>0</v>
      </c>
      <c r="L34" s="310" t="n">
        <f aca="false">D34-K34</f>
        <v>0</v>
      </c>
      <c r="N34" s="45"/>
      <c r="O34" s="574" t="n">
        <v>7</v>
      </c>
      <c r="R34" s="574" t="n">
        <v>7</v>
      </c>
      <c r="U34" s="574" t="n">
        <v>7</v>
      </c>
    </row>
    <row r="35" customFormat="false" ht="12.75" hidden="false" customHeight="false" outlineLevel="2" collapsed="false">
      <c r="A35" s="309"/>
      <c r="B35" s="557" t="str">
        <f aca="false">'Plant Configuration'!C74</f>
        <v>Other</v>
      </c>
      <c r="C35" s="44"/>
      <c r="D35" s="566" t="n">
        <f aca="false">IF($O$7=5,0,HLOOKUP($D$5,Plant_Configuration,'Plant Configuration'!A74,FALSE()))+IF($R$7=5,0,HLOOKUP($E$5,Plant_Configuration,'Plant Configuration'!A74,FALSE()))+IF($U$7=5,0,HLOOKUP($F$5,Plant_Configuration,'Plant Configuration'!A74,FALSE()))</f>
        <v>0</v>
      </c>
      <c r="E35" s="331" t="n">
        <v>0.5</v>
      </c>
      <c r="F35" s="554" t="n">
        <v>1</v>
      </c>
      <c r="H35" s="309"/>
      <c r="I35" s="555" t="n">
        <f aca="false">D35-J35</f>
        <v>0</v>
      </c>
      <c r="J35" s="555" t="n">
        <f aca="false">E35*D35</f>
        <v>0</v>
      </c>
      <c r="K35" s="310" t="n">
        <f aca="false">F35*D35</f>
        <v>0</v>
      </c>
      <c r="L35" s="310" t="n">
        <f aca="false">D35-K35</f>
        <v>0</v>
      </c>
      <c r="N35" s="45"/>
      <c r="O35" s="574" t="n">
        <v>8</v>
      </c>
      <c r="R35" s="574" t="n">
        <v>8</v>
      </c>
      <c r="U35" s="574" t="n">
        <v>8</v>
      </c>
    </row>
    <row r="36" customFormat="false" ht="12.75" hidden="false" customHeight="false" outlineLevel="1" collapsed="false">
      <c r="A36" s="567"/>
      <c r="B36" s="558" t="s">
        <v>439</v>
      </c>
      <c r="C36" s="0"/>
      <c r="D36" s="559" t="n">
        <f aca="false">SUBTOTAL(9,D28:D35)</f>
        <v>38090.8333333333</v>
      </c>
      <c r="E36" s="560"/>
      <c r="F36" s="561"/>
      <c r="H36" s="309" t="s">
        <v>1044</v>
      </c>
      <c r="I36" s="559" t="n">
        <f aca="false">SUBTOTAL(9,I28:I35)</f>
        <v>19045.4166666667</v>
      </c>
      <c r="J36" s="559" t="n">
        <f aca="false">SUBTOTAL(9,J28:J35)</f>
        <v>19045.4166666667</v>
      </c>
      <c r="K36" s="559" t="n">
        <f aca="false">SUBTOTAL(9,K28:K35)</f>
        <v>38090.8333333333</v>
      </c>
      <c r="L36" s="559" t="n">
        <f aca="false">SUBTOTAL(9,L28:L35)</f>
        <v>0</v>
      </c>
      <c r="M36" s="549"/>
      <c r="N36" s="549"/>
      <c r="O36" s="574" t="n">
        <v>9</v>
      </c>
      <c r="R36" s="574" t="n">
        <v>9</v>
      </c>
      <c r="U36" s="574" t="n">
        <v>9</v>
      </c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  <c r="CJ36" s="549"/>
      <c r="CK36" s="549"/>
      <c r="CL36" s="549"/>
      <c r="CM36" s="549"/>
      <c r="CN36" s="549"/>
      <c r="CO36" s="549"/>
      <c r="CP36" s="549"/>
      <c r="CQ36" s="549"/>
      <c r="CR36" s="549"/>
      <c r="CS36" s="549"/>
      <c r="CT36" s="549"/>
      <c r="CU36" s="549"/>
      <c r="CV36" s="549"/>
      <c r="CW36" s="549"/>
      <c r="CX36" s="549"/>
      <c r="CY36" s="549"/>
      <c r="CZ36" s="549"/>
      <c r="DA36" s="549"/>
      <c r="DB36" s="549"/>
      <c r="DC36" s="549"/>
      <c r="DD36" s="549"/>
      <c r="DE36" s="549"/>
      <c r="DF36" s="549"/>
      <c r="DG36" s="549"/>
      <c r="DH36" s="549"/>
      <c r="DI36" s="549"/>
      <c r="DJ36" s="549"/>
      <c r="DK36" s="549"/>
      <c r="DL36" s="549"/>
      <c r="DM36" s="549"/>
      <c r="DN36" s="549"/>
      <c r="DO36" s="549"/>
      <c r="DP36" s="549"/>
      <c r="DQ36" s="549"/>
      <c r="DR36" s="549"/>
      <c r="DS36" s="549"/>
      <c r="DT36" s="549"/>
      <c r="DU36" s="549"/>
      <c r="DV36" s="549"/>
      <c r="DW36" s="549"/>
      <c r="DX36" s="549"/>
      <c r="DY36" s="549"/>
      <c r="DZ36" s="549"/>
      <c r="EA36" s="549"/>
      <c r="EB36" s="549"/>
      <c r="EC36" s="549"/>
      <c r="ED36" s="549"/>
      <c r="EE36" s="549"/>
      <c r="EF36" s="549"/>
      <c r="EG36" s="549"/>
      <c r="EH36" s="549"/>
      <c r="EI36" s="549"/>
      <c r="EJ36" s="549"/>
      <c r="EK36" s="549"/>
      <c r="EL36" s="549"/>
      <c r="EM36" s="549"/>
      <c r="EN36" s="549"/>
      <c r="EO36" s="549"/>
      <c r="EP36" s="549"/>
      <c r="EQ36" s="549"/>
      <c r="ER36" s="549"/>
      <c r="ES36" s="549"/>
      <c r="ET36" s="549"/>
      <c r="EU36" s="549"/>
      <c r="EV36" s="549"/>
      <c r="EW36" s="549"/>
      <c r="EX36" s="549"/>
      <c r="EY36" s="549"/>
      <c r="EZ36" s="549"/>
      <c r="FA36" s="549"/>
      <c r="FB36" s="549"/>
      <c r="FC36" s="549"/>
      <c r="FD36" s="549"/>
      <c r="FE36" s="549"/>
      <c r="FF36" s="549"/>
      <c r="FG36" s="549"/>
      <c r="FH36" s="549"/>
      <c r="FI36" s="549"/>
      <c r="FJ36" s="549"/>
      <c r="FK36" s="549"/>
      <c r="FL36" s="549"/>
      <c r="FM36" s="549"/>
      <c r="FN36" s="549"/>
      <c r="FO36" s="549"/>
      <c r="FP36" s="549"/>
      <c r="FQ36" s="549"/>
      <c r="FR36" s="549"/>
      <c r="FS36" s="549"/>
      <c r="FT36" s="549"/>
      <c r="FU36" s="549"/>
      <c r="FV36" s="549"/>
      <c r="FW36" s="549"/>
      <c r="FX36" s="549"/>
      <c r="FY36" s="549"/>
      <c r="FZ36" s="549"/>
      <c r="GA36" s="549"/>
      <c r="GB36" s="549"/>
      <c r="GC36" s="549"/>
      <c r="GD36" s="549"/>
      <c r="GE36" s="549"/>
      <c r="GF36" s="549"/>
      <c r="GG36" s="549"/>
      <c r="GH36" s="549"/>
      <c r="GI36" s="549"/>
      <c r="GJ36" s="549"/>
      <c r="GK36" s="549"/>
      <c r="GL36" s="549"/>
      <c r="GM36" s="549"/>
      <c r="GN36" s="549"/>
      <c r="GO36" s="549"/>
      <c r="GP36" s="549"/>
      <c r="GQ36" s="549"/>
      <c r="GR36" s="549"/>
      <c r="GS36" s="549"/>
      <c r="GT36" s="549"/>
      <c r="GU36" s="549"/>
      <c r="GV36" s="549"/>
      <c r="GW36" s="549"/>
      <c r="GX36" s="549"/>
      <c r="GY36" s="549"/>
      <c r="GZ36" s="549"/>
      <c r="HA36" s="549"/>
      <c r="HB36" s="549"/>
      <c r="HC36" s="549"/>
      <c r="HD36" s="549"/>
      <c r="HE36" s="549"/>
      <c r="HF36" s="549"/>
      <c r="HG36" s="549"/>
      <c r="HH36" s="549"/>
      <c r="HI36" s="549"/>
      <c r="HJ36" s="549"/>
      <c r="HK36" s="549"/>
      <c r="HL36" s="549"/>
      <c r="HM36" s="549"/>
      <c r="HN36" s="549"/>
      <c r="HO36" s="549"/>
      <c r="HP36" s="549"/>
      <c r="HQ36" s="549"/>
      <c r="HR36" s="549"/>
      <c r="HS36" s="549"/>
      <c r="HT36" s="549"/>
      <c r="HU36" s="549"/>
      <c r="HV36" s="549"/>
      <c r="HW36" s="549"/>
      <c r="HX36" s="549"/>
      <c r="HY36" s="549"/>
      <c r="HZ36" s="549"/>
      <c r="IA36" s="549"/>
      <c r="IB36" s="549"/>
      <c r="IC36" s="549"/>
      <c r="ID36" s="549"/>
      <c r="IE36" s="549"/>
      <c r="IF36" s="549"/>
      <c r="IG36" s="549"/>
      <c r="IH36" s="549"/>
      <c r="II36" s="549"/>
      <c r="IJ36" s="549"/>
      <c r="IK36" s="549"/>
      <c r="IL36" s="549"/>
      <c r="IM36" s="549"/>
      <c r="IN36" s="549"/>
      <c r="IO36" s="549"/>
      <c r="IP36" s="549"/>
      <c r="IQ36" s="549"/>
      <c r="IR36" s="549"/>
      <c r="IS36" s="549"/>
      <c r="IT36" s="549"/>
      <c r="IU36" s="549"/>
      <c r="IV36" s="549"/>
      <c r="IW36" s="549"/>
    </row>
    <row r="37" customFormat="false" ht="12.75" hidden="false" customHeight="false" outlineLevel="1" collapsed="false">
      <c r="A37" s="562" t="s">
        <v>1045</v>
      </c>
      <c r="B37" s="563"/>
      <c r="C37" s="564"/>
      <c r="D37" s="542"/>
      <c r="E37" s="543"/>
      <c r="F37" s="544"/>
      <c r="H37" s="565"/>
      <c r="I37" s="546" t="n">
        <f aca="false">IF(D44=0,0,I44/D44)</f>
        <v>0.84554508269607</v>
      </c>
      <c r="J37" s="546" t="n">
        <f aca="false">1-I37</f>
        <v>0.15445491730393</v>
      </c>
      <c r="K37" s="547" t="n">
        <f aca="false">IF(D44=0,0,K44/D44)</f>
        <v>1</v>
      </c>
      <c r="L37" s="547" t="n">
        <f aca="false">1-K37</f>
        <v>0</v>
      </c>
      <c r="M37" s="549"/>
      <c r="N37" s="549"/>
      <c r="O37" s="574" t="n">
        <v>10</v>
      </c>
      <c r="R37" s="574" t="n">
        <v>10</v>
      </c>
      <c r="U37" s="574" t="n">
        <v>10</v>
      </c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  <c r="CJ37" s="549"/>
      <c r="CK37" s="549"/>
      <c r="CL37" s="549"/>
      <c r="CM37" s="549"/>
      <c r="CN37" s="549"/>
      <c r="CO37" s="549"/>
      <c r="CP37" s="549"/>
      <c r="CQ37" s="549"/>
      <c r="CR37" s="549"/>
      <c r="CS37" s="549"/>
      <c r="CT37" s="549"/>
      <c r="CU37" s="549"/>
      <c r="CV37" s="549"/>
      <c r="CW37" s="549"/>
      <c r="CX37" s="549"/>
      <c r="CY37" s="549"/>
      <c r="CZ37" s="549"/>
      <c r="DA37" s="549"/>
      <c r="DB37" s="549"/>
      <c r="DC37" s="549"/>
      <c r="DD37" s="549"/>
      <c r="DE37" s="549"/>
      <c r="DF37" s="549"/>
      <c r="DG37" s="549"/>
      <c r="DH37" s="549"/>
      <c r="DI37" s="549"/>
      <c r="DJ37" s="549"/>
      <c r="DK37" s="549"/>
      <c r="DL37" s="549"/>
      <c r="DM37" s="549"/>
      <c r="DN37" s="549"/>
      <c r="DO37" s="549"/>
      <c r="DP37" s="549"/>
      <c r="DQ37" s="549"/>
      <c r="DR37" s="549"/>
      <c r="DS37" s="549"/>
      <c r="DT37" s="549"/>
      <c r="DU37" s="549"/>
      <c r="DV37" s="549"/>
      <c r="DW37" s="549"/>
      <c r="DX37" s="549"/>
      <c r="DY37" s="549"/>
      <c r="DZ37" s="549"/>
      <c r="EA37" s="549"/>
      <c r="EB37" s="549"/>
      <c r="EC37" s="549"/>
      <c r="ED37" s="549"/>
      <c r="EE37" s="549"/>
      <c r="EF37" s="549"/>
      <c r="EG37" s="549"/>
      <c r="EH37" s="549"/>
      <c r="EI37" s="549"/>
      <c r="EJ37" s="549"/>
      <c r="EK37" s="549"/>
      <c r="EL37" s="549"/>
      <c r="EM37" s="549"/>
      <c r="EN37" s="549"/>
      <c r="EO37" s="549"/>
      <c r="EP37" s="549"/>
      <c r="EQ37" s="549"/>
      <c r="ER37" s="549"/>
      <c r="ES37" s="549"/>
      <c r="ET37" s="549"/>
      <c r="EU37" s="549"/>
      <c r="EV37" s="549"/>
      <c r="EW37" s="549"/>
      <c r="EX37" s="549"/>
      <c r="EY37" s="549"/>
      <c r="EZ37" s="549"/>
      <c r="FA37" s="549"/>
      <c r="FB37" s="549"/>
      <c r="FC37" s="549"/>
      <c r="FD37" s="549"/>
      <c r="FE37" s="549"/>
      <c r="FF37" s="549"/>
      <c r="FG37" s="549"/>
      <c r="FH37" s="549"/>
      <c r="FI37" s="549"/>
      <c r="FJ37" s="549"/>
      <c r="FK37" s="549"/>
      <c r="FL37" s="549"/>
      <c r="FM37" s="549"/>
      <c r="FN37" s="549"/>
      <c r="FO37" s="549"/>
      <c r="FP37" s="549"/>
      <c r="FQ37" s="549"/>
      <c r="FR37" s="549"/>
      <c r="FS37" s="549"/>
      <c r="FT37" s="549"/>
      <c r="FU37" s="549"/>
      <c r="FV37" s="549"/>
      <c r="FW37" s="549"/>
      <c r="FX37" s="549"/>
      <c r="FY37" s="549"/>
      <c r="FZ37" s="549"/>
      <c r="GA37" s="549"/>
      <c r="GB37" s="549"/>
      <c r="GC37" s="549"/>
      <c r="GD37" s="549"/>
      <c r="GE37" s="549"/>
      <c r="GF37" s="549"/>
      <c r="GG37" s="549"/>
      <c r="GH37" s="549"/>
      <c r="GI37" s="549"/>
      <c r="GJ37" s="549"/>
      <c r="GK37" s="549"/>
      <c r="GL37" s="549"/>
      <c r="GM37" s="549"/>
      <c r="GN37" s="549"/>
      <c r="GO37" s="549"/>
      <c r="GP37" s="549"/>
      <c r="GQ37" s="549"/>
      <c r="GR37" s="549"/>
      <c r="GS37" s="549"/>
      <c r="GT37" s="549"/>
      <c r="GU37" s="549"/>
      <c r="GV37" s="549"/>
      <c r="GW37" s="549"/>
      <c r="GX37" s="549"/>
      <c r="GY37" s="549"/>
      <c r="GZ37" s="549"/>
      <c r="HA37" s="549"/>
      <c r="HB37" s="549"/>
      <c r="HC37" s="549"/>
      <c r="HD37" s="549"/>
      <c r="HE37" s="549"/>
      <c r="HF37" s="549"/>
      <c r="HG37" s="549"/>
      <c r="HH37" s="549"/>
      <c r="HI37" s="549"/>
      <c r="HJ37" s="549"/>
      <c r="HK37" s="549"/>
      <c r="HL37" s="549"/>
      <c r="HM37" s="549"/>
      <c r="HN37" s="549"/>
      <c r="HO37" s="549"/>
      <c r="HP37" s="549"/>
      <c r="HQ37" s="549"/>
      <c r="HR37" s="549"/>
      <c r="HS37" s="549"/>
      <c r="HT37" s="549"/>
      <c r="HU37" s="549"/>
      <c r="HV37" s="549"/>
      <c r="HW37" s="549"/>
      <c r="HX37" s="549"/>
      <c r="HY37" s="549"/>
      <c r="HZ37" s="549"/>
      <c r="IA37" s="549"/>
      <c r="IB37" s="549"/>
      <c r="IC37" s="549"/>
      <c r="ID37" s="549"/>
      <c r="IE37" s="549"/>
      <c r="IF37" s="549"/>
      <c r="IG37" s="549"/>
      <c r="IH37" s="549"/>
      <c r="II37" s="549"/>
      <c r="IJ37" s="549"/>
      <c r="IK37" s="549"/>
      <c r="IL37" s="549"/>
      <c r="IM37" s="549"/>
      <c r="IN37" s="549"/>
      <c r="IO37" s="549"/>
      <c r="IP37" s="549"/>
      <c r="IQ37" s="549"/>
      <c r="IR37" s="549"/>
      <c r="IS37" s="549"/>
      <c r="IT37" s="549"/>
      <c r="IU37" s="549"/>
      <c r="IV37" s="549"/>
      <c r="IW37" s="549"/>
    </row>
    <row r="38" customFormat="false" ht="12.75" hidden="false" customHeight="false" outlineLevel="2" collapsed="false">
      <c r="A38" s="309"/>
      <c r="B38" s="557" t="str">
        <f aca="false">'Plant Configuration'!C77</f>
        <v>Training/Awards</v>
      </c>
      <c r="C38" s="44"/>
      <c r="D38" s="566" t="n">
        <f aca="false">IF($O$7=5,0,HLOOKUP($D$5,Plant_Configuration,'Plant Configuration'!A77,FALSE()))+IF($R$7=5,0,HLOOKUP($E$5,Plant_Configuration,'Plant Configuration'!A77,FALSE()))+IF($U$7=5,0,HLOOKUP($F$5,Plant_Configuration,'Plant Configuration'!A77,FALSE()))</f>
        <v>4238.70967741936</v>
      </c>
      <c r="E38" s="331" t="n">
        <v>0</v>
      </c>
      <c r="F38" s="554" t="n">
        <v>1</v>
      </c>
      <c r="H38" s="309" t="s">
        <v>1046</v>
      </c>
      <c r="I38" s="555" t="n">
        <f aca="false">D38-J38</f>
        <v>4238.70967741936</v>
      </c>
      <c r="J38" s="555" t="n">
        <f aca="false">E38*D38</f>
        <v>0</v>
      </c>
      <c r="K38" s="310" t="n">
        <f aca="false">F38*D38</f>
        <v>4238.70967741936</v>
      </c>
      <c r="L38" s="310" t="n">
        <f aca="false">D38-K38</f>
        <v>0</v>
      </c>
      <c r="N38" s="45"/>
      <c r="O38" s="574" t="n">
        <v>11</v>
      </c>
      <c r="R38" s="574" t="n">
        <v>11</v>
      </c>
      <c r="U38" s="574" t="n">
        <v>11</v>
      </c>
    </row>
    <row r="39" customFormat="false" ht="12.75" hidden="false" customHeight="false" outlineLevel="2" collapsed="false">
      <c r="A39" s="309"/>
      <c r="B39" s="557" t="str">
        <f aca="false">'Plant Configuration'!C78</f>
        <v>Permits</v>
      </c>
      <c r="C39" s="44"/>
      <c r="D39" s="566" t="n">
        <f aca="false">IF($O$7=5,0,HLOOKUP($D$5,Plant_Configuration,'Plant Configuration'!A78,FALSE()))+IF($R$7=5,0,HLOOKUP($E$5,Plant_Configuration,'Plant Configuration'!A78,FALSE()))+IF($U$7=5,0,HLOOKUP($F$5,Plant_Configuration,'Plant Configuration'!A78,FALSE()))</f>
        <v>10908.3333333333</v>
      </c>
      <c r="E39" s="331" t="n">
        <v>0</v>
      </c>
      <c r="F39" s="554" t="n">
        <v>1</v>
      </c>
      <c r="H39" s="309" t="s">
        <v>1047</v>
      </c>
      <c r="I39" s="555" t="n">
        <f aca="false">D39-J39</f>
        <v>10908.3333333333</v>
      </c>
      <c r="J39" s="555" t="n">
        <f aca="false">E39*D39</f>
        <v>0</v>
      </c>
      <c r="K39" s="310" t="n">
        <f aca="false">F39*D39</f>
        <v>10908.3333333333</v>
      </c>
      <c r="L39" s="310" t="n">
        <f aca="false">D39-K39</f>
        <v>0</v>
      </c>
      <c r="N39" s="45"/>
      <c r="O39" s="574" t="n">
        <v>12</v>
      </c>
      <c r="P39" s="549"/>
      <c r="Q39" s="549"/>
      <c r="R39" s="574" t="n">
        <v>12</v>
      </c>
      <c r="S39" s="549"/>
      <c r="T39" s="549"/>
      <c r="U39" s="574" t="n">
        <v>12</v>
      </c>
      <c r="V39" s="549"/>
    </row>
    <row r="40" customFormat="false" ht="12.75" hidden="false" customHeight="false" outlineLevel="2" collapsed="false">
      <c r="A40" s="309"/>
      <c r="B40" s="557" t="str">
        <f aca="false">'Plant Configuration'!C79</f>
        <v>Company Membership &amp; Dues</v>
      </c>
      <c r="C40" s="44"/>
      <c r="D40" s="566" t="n">
        <f aca="false">IF($O$7=5,0,HLOOKUP($D$5,Plant_Configuration,'Plant Configuration'!A79,FALSE()))+IF($R$7=5,0,HLOOKUP($E$5,Plant_Configuration,'Plant Configuration'!A79,FALSE()))+IF($U$7=5,0,HLOOKUP($F$5,Plant_Configuration,'Plant Configuration'!A79,FALSE()))</f>
        <v>0</v>
      </c>
      <c r="E40" s="331" t="n">
        <v>0</v>
      </c>
      <c r="F40" s="554" t="n">
        <v>1</v>
      </c>
      <c r="H40" s="309"/>
      <c r="I40" s="555" t="n">
        <f aca="false">D40-J40</f>
        <v>0</v>
      </c>
      <c r="J40" s="555" t="n">
        <f aca="false">E40*D40</f>
        <v>0</v>
      </c>
      <c r="K40" s="310" t="n">
        <f aca="false">F40*D40</f>
        <v>0</v>
      </c>
      <c r="L40" s="310" t="n">
        <f aca="false">D40-K40</f>
        <v>0</v>
      </c>
      <c r="N40" s="45"/>
      <c r="O40" s="574" t="n">
        <v>13</v>
      </c>
      <c r="P40" s="549"/>
      <c r="Q40" s="549"/>
      <c r="R40" s="574" t="n">
        <v>13</v>
      </c>
      <c r="S40" s="549"/>
      <c r="T40" s="549"/>
      <c r="U40" s="574" t="n">
        <v>13</v>
      </c>
      <c r="V40" s="549"/>
    </row>
    <row r="41" customFormat="false" ht="12.75" hidden="false" customHeight="false" outlineLevel="2" collapsed="false">
      <c r="A41" s="309"/>
      <c r="B41" s="557" t="str">
        <f aca="false">'Plant Configuration'!C80</f>
        <v>Routine Safety Supplies</v>
      </c>
      <c r="C41" s="44"/>
      <c r="D41" s="566" t="n">
        <f aca="false">IF($O$7=5,0,HLOOKUP($D$5,Plant_Configuration,'Plant Configuration'!A80,FALSE()))+IF($R$7=5,0,HLOOKUP($E$5,Plant_Configuration,'Plant Configuration'!A80,FALSE()))+IF($U$7=5,0,HLOOKUP($F$5,Plant_Configuration,'Plant Configuration'!A80,FALSE()))</f>
        <v>6770.56451612903</v>
      </c>
      <c r="E41" s="331" t="n">
        <v>0.5</v>
      </c>
      <c r="F41" s="554" t="n">
        <v>1</v>
      </c>
      <c r="H41" s="309" t="s">
        <v>1048</v>
      </c>
      <c r="I41" s="555" t="n">
        <f aca="false">D41-J41</f>
        <v>3385.28225806452</v>
      </c>
      <c r="J41" s="555" t="n">
        <f aca="false">E41*D41</f>
        <v>3385.28225806452</v>
      </c>
      <c r="K41" s="310" t="n">
        <f aca="false">F41*D41</f>
        <v>6770.56451612903</v>
      </c>
      <c r="L41" s="310" t="n">
        <f aca="false">D41-K41</f>
        <v>0</v>
      </c>
      <c r="N41" s="45"/>
      <c r="O41" s="574" t="n">
        <v>14</v>
      </c>
      <c r="R41" s="574" t="n">
        <v>14</v>
      </c>
      <c r="U41" s="574" t="n">
        <v>14</v>
      </c>
    </row>
    <row r="42" customFormat="false" ht="13.5" hidden="false" customHeight="false" outlineLevel="2" collapsed="false">
      <c r="A42" s="309"/>
      <c r="B42" s="557" t="str">
        <f aca="false">'Plant Configuration'!C81</f>
        <v>Technical/Professional Services</v>
      </c>
      <c r="C42" s="44"/>
      <c r="D42" s="566" t="n">
        <f aca="false">IF($O$7=5,0,HLOOKUP($D$5,Plant_Configuration,'Plant Configuration'!A81,FALSE()))+IF($R$7=5,0,HLOOKUP($E$5,Plant_Configuration,'Plant Configuration'!A81,FALSE()))+IF($U$7=5,0,HLOOKUP($F$5,Plant_Configuration,'Plant Configuration'!A81,FALSE()))</f>
        <v>0</v>
      </c>
      <c r="E42" s="331" t="n">
        <v>0.5</v>
      </c>
      <c r="F42" s="554" t="n">
        <v>1</v>
      </c>
      <c r="H42" s="309" t="s">
        <v>1041</v>
      </c>
      <c r="I42" s="555" t="n">
        <f aca="false">D42-J42</f>
        <v>0</v>
      </c>
      <c r="J42" s="555" t="n">
        <f aca="false">E42*D42</f>
        <v>0</v>
      </c>
      <c r="K42" s="310" t="n">
        <f aca="false">F42*D42</f>
        <v>0</v>
      </c>
      <c r="L42" s="310" t="n">
        <f aca="false">D42-K42</f>
        <v>0</v>
      </c>
      <c r="N42" s="45"/>
      <c r="O42" s="575" t="n">
        <v>15</v>
      </c>
      <c r="R42" s="575" t="n">
        <v>15</v>
      </c>
      <c r="U42" s="575" t="n">
        <v>15</v>
      </c>
    </row>
    <row r="43" customFormat="false" ht="12.75" hidden="false" customHeight="false" outlineLevel="2" collapsed="false">
      <c r="A43" s="309"/>
      <c r="B43" s="557" t="str">
        <f aca="false">'Plant Configuration'!C82</f>
        <v>Safety Equipment Rentals</v>
      </c>
      <c r="C43" s="44"/>
      <c r="D43" s="566" t="n">
        <f aca="false">IF($O$7=5,0,HLOOKUP($D$5,Plant_Configuration,'Plant Configuration'!A82,FALSE()))+IF($R$7=5,0,HLOOKUP($E$5,Plant_Configuration,'Plant Configuration'!A82,FALSE()))+IF($U$7=5,0,HLOOKUP($F$5,Plant_Configuration,'Plant Configuration'!A82,FALSE()))</f>
        <v>0</v>
      </c>
      <c r="E43" s="331" t="n">
        <v>0.5</v>
      </c>
      <c r="F43" s="554" t="n">
        <v>1</v>
      </c>
      <c r="H43" s="309" t="s">
        <v>1042</v>
      </c>
      <c r="I43" s="555" t="n">
        <f aca="false">D43-J43</f>
        <v>0</v>
      </c>
      <c r="J43" s="555" t="n">
        <f aca="false">E43*D43</f>
        <v>0</v>
      </c>
      <c r="K43" s="310" t="n">
        <f aca="false">F43*D43</f>
        <v>0</v>
      </c>
      <c r="L43" s="310" t="n">
        <f aca="false">D43-K43</f>
        <v>0</v>
      </c>
      <c r="N43" s="45"/>
      <c r="O43" s="45"/>
    </row>
    <row r="44" customFormat="false" ht="12.75" hidden="false" customHeight="false" outlineLevel="1" collapsed="false">
      <c r="A44" s="567"/>
      <c r="B44" s="558" t="s">
        <v>439</v>
      </c>
      <c r="C44" s="0"/>
      <c r="D44" s="559" t="n">
        <f aca="false">SUBTOTAL(9,D38:D43)</f>
        <v>21917.6075268817</v>
      </c>
      <c r="E44" s="560"/>
      <c r="F44" s="561"/>
      <c r="H44" s="309" t="s">
        <v>1044</v>
      </c>
      <c r="I44" s="559" t="n">
        <f aca="false">SUBTOTAL(9,I38:I43)</f>
        <v>18532.3252688172</v>
      </c>
      <c r="J44" s="559" t="n">
        <f aca="false">SUBTOTAL(9,J38:J43)</f>
        <v>3385.28225806452</v>
      </c>
      <c r="K44" s="559" t="n">
        <f aca="false">SUBTOTAL(9,K38:K43)</f>
        <v>21917.6075268817</v>
      </c>
      <c r="L44" s="559" t="n">
        <f aca="false">SUBTOTAL(9,L38:L43)</f>
        <v>0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  <c r="CJ44" s="549"/>
      <c r="CK44" s="549"/>
      <c r="CL44" s="549"/>
      <c r="CM44" s="549"/>
      <c r="CN44" s="549"/>
      <c r="CO44" s="549"/>
      <c r="CP44" s="549"/>
      <c r="CQ44" s="549"/>
      <c r="CR44" s="549"/>
      <c r="CS44" s="549"/>
      <c r="CT44" s="549"/>
      <c r="CU44" s="549"/>
      <c r="CV44" s="549"/>
      <c r="CW44" s="549"/>
      <c r="CX44" s="549"/>
      <c r="CY44" s="549"/>
      <c r="CZ44" s="549"/>
      <c r="DA44" s="549"/>
      <c r="DB44" s="549"/>
      <c r="DC44" s="549"/>
      <c r="DD44" s="549"/>
      <c r="DE44" s="549"/>
      <c r="DF44" s="549"/>
      <c r="DG44" s="549"/>
      <c r="DH44" s="549"/>
      <c r="DI44" s="549"/>
      <c r="DJ44" s="549"/>
      <c r="DK44" s="549"/>
      <c r="DL44" s="549"/>
      <c r="DM44" s="549"/>
      <c r="DN44" s="549"/>
      <c r="DO44" s="549"/>
      <c r="DP44" s="549"/>
      <c r="DQ44" s="549"/>
      <c r="DR44" s="549"/>
      <c r="DS44" s="549"/>
      <c r="DT44" s="549"/>
      <c r="DU44" s="549"/>
      <c r="DV44" s="549"/>
      <c r="DW44" s="549"/>
      <c r="DX44" s="549"/>
      <c r="DY44" s="549"/>
      <c r="DZ44" s="549"/>
      <c r="EA44" s="549"/>
      <c r="EB44" s="549"/>
      <c r="EC44" s="549"/>
      <c r="ED44" s="549"/>
      <c r="EE44" s="549"/>
      <c r="EF44" s="549"/>
      <c r="EG44" s="549"/>
      <c r="EH44" s="549"/>
      <c r="EI44" s="549"/>
      <c r="EJ44" s="549"/>
      <c r="EK44" s="549"/>
      <c r="EL44" s="549"/>
      <c r="EM44" s="549"/>
      <c r="EN44" s="549"/>
      <c r="EO44" s="549"/>
      <c r="EP44" s="549"/>
      <c r="EQ44" s="549"/>
      <c r="ER44" s="549"/>
      <c r="ES44" s="549"/>
      <c r="ET44" s="549"/>
      <c r="EU44" s="549"/>
      <c r="EV44" s="549"/>
      <c r="EW44" s="549"/>
      <c r="EX44" s="549"/>
      <c r="EY44" s="549"/>
      <c r="EZ44" s="549"/>
      <c r="FA44" s="549"/>
      <c r="FB44" s="549"/>
      <c r="FC44" s="549"/>
      <c r="FD44" s="549"/>
      <c r="FE44" s="549"/>
      <c r="FF44" s="549"/>
      <c r="FG44" s="549"/>
      <c r="FH44" s="549"/>
      <c r="FI44" s="549"/>
      <c r="FJ44" s="549"/>
      <c r="FK44" s="549"/>
      <c r="FL44" s="549"/>
      <c r="FM44" s="549"/>
      <c r="FN44" s="549"/>
      <c r="FO44" s="549"/>
      <c r="FP44" s="549"/>
      <c r="FQ44" s="549"/>
      <c r="FR44" s="549"/>
      <c r="FS44" s="549"/>
      <c r="FT44" s="549"/>
      <c r="FU44" s="549"/>
      <c r="FV44" s="549"/>
      <c r="FW44" s="549"/>
      <c r="FX44" s="549"/>
      <c r="FY44" s="549"/>
      <c r="FZ44" s="549"/>
      <c r="GA44" s="549"/>
      <c r="GB44" s="549"/>
      <c r="GC44" s="549"/>
      <c r="GD44" s="549"/>
      <c r="GE44" s="549"/>
      <c r="GF44" s="549"/>
      <c r="GG44" s="549"/>
      <c r="GH44" s="549"/>
      <c r="GI44" s="549"/>
      <c r="GJ44" s="549"/>
      <c r="GK44" s="549"/>
      <c r="GL44" s="549"/>
      <c r="GM44" s="549"/>
      <c r="GN44" s="549"/>
      <c r="GO44" s="549"/>
      <c r="GP44" s="549"/>
      <c r="GQ44" s="549"/>
      <c r="GR44" s="549"/>
      <c r="GS44" s="549"/>
      <c r="GT44" s="549"/>
      <c r="GU44" s="549"/>
      <c r="GV44" s="549"/>
      <c r="GW44" s="549"/>
      <c r="GX44" s="549"/>
      <c r="GY44" s="549"/>
      <c r="GZ44" s="549"/>
      <c r="HA44" s="549"/>
      <c r="HB44" s="549"/>
      <c r="HC44" s="549"/>
      <c r="HD44" s="549"/>
      <c r="HE44" s="549"/>
      <c r="HF44" s="549"/>
      <c r="HG44" s="549"/>
      <c r="HH44" s="549"/>
      <c r="HI44" s="549"/>
      <c r="HJ44" s="549"/>
      <c r="HK44" s="549"/>
      <c r="HL44" s="549"/>
      <c r="HM44" s="549"/>
      <c r="HN44" s="549"/>
      <c r="HO44" s="549"/>
      <c r="HP44" s="549"/>
      <c r="HQ44" s="549"/>
      <c r="HR44" s="549"/>
      <c r="HS44" s="549"/>
      <c r="HT44" s="549"/>
      <c r="HU44" s="549"/>
      <c r="HV44" s="549"/>
      <c r="HW44" s="549"/>
      <c r="HX44" s="549"/>
      <c r="HY44" s="549"/>
      <c r="HZ44" s="549"/>
      <c r="IA44" s="549"/>
      <c r="IB44" s="549"/>
      <c r="IC44" s="549"/>
      <c r="ID44" s="549"/>
      <c r="IE44" s="549"/>
      <c r="IF44" s="549"/>
      <c r="IG44" s="549"/>
      <c r="IH44" s="549"/>
      <c r="II44" s="549"/>
      <c r="IJ44" s="549"/>
      <c r="IK44" s="549"/>
      <c r="IL44" s="549"/>
      <c r="IM44" s="549"/>
      <c r="IN44" s="549"/>
      <c r="IO44" s="549"/>
      <c r="IP44" s="549"/>
      <c r="IQ44" s="549"/>
      <c r="IR44" s="549"/>
      <c r="IS44" s="549"/>
      <c r="IT44" s="549"/>
      <c r="IU44" s="549"/>
      <c r="IV44" s="549"/>
      <c r="IW44" s="549"/>
    </row>
    <row r="45" customFormat="false" ht="12.75" hidden="false" customHeight="false" outlineLevel="1" collapsed="false">
      <c r="A45" s="562" t="s">
        <v>1049</v>
      </c>
      <c r="B45" s="563"/>
      <c r="C45" s="564"/>
      <c r="D45" s="542"/>
      <c r="E45" s="543"/>
      <c r="F45" s="544"/>
      <c r="H45" s="565"/>
      <c r="I45" s="546" t="n">
        <f aca="false">IF(D55=0,0,I55/D55)</f>
        <v>0.5</v>
      </c>
      <c r="J45" s="546" t="n">
        <f aca="false">1-I45</f>
        <v>0.5</v>
      </c>
      <c r="K45" s="547" t="n">
        <f aca="false">IF(D55=0,0,K55/D55)</f>
        <v>0.875</v>
      </c>
      <c r="L45" s="547" t="n">
        <f aca="false">1-K45</f>
        <v>0.125</v>
      </c>
      <c r="M45" s="549"/>
      <c r="N45" s="549"/>
      <c r="O45" s="576" t="s">
        <v>1050</v>
      </c>
      <c r="P45" s="576"/>
      <c r="Q45" s="576" t="s">
        <v>1051</v>
      </c>
      <c r="R45" s="549"/>
      <c r="S45" s="576" t="s">
        <v>1052</v>
      </c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  <c r="CJ45" s="549"/>
      <c r="CK45" s="549"/>
      <c r="CL45" s="549"/>
      <c r="CM45" s="549"/>
      <c r="CN45" s="549"/>
      <c r="CO45" s="549"/>
      <c r="CP45" s="549"/>
      <c r="CQ45" s="549"/>
      <c r="CR45" s="549"/>
      <c r="CS45" s="549"/>
      <c r="CT45" s="549"/>
      <c r="CU45" s="549"/>
      <c r="CV45" s="549"/>
      <c r="CW45" s="549"/>
      <c r="CX45" s="549"/>
      <c r="CY45" s="549"/>
      <c r="CZ45" s="549"/>
      <c r="DA45" s="549"/>
      <c r="DB45" s="549"/>
      <c r="DC45" s="549"/>
      <c r="DD45" s="549"/>
      <c r="DE45" s="549"/>
      <c r="DF45" s="549"/>
      <c r="DG45" s="549"/>
      <c r="DH45" s="549"/>
      <c r="DI45" s="549"/>
      <c r="DJ45" s="549"/>
      <c r="DK45" s="549"/>
      <c r="DL45" s="549"/>
      <c r="DM45" s="549"/>
      <c r="DN45" s="549"/>
      <c r="DO45" s="549"/>
      <c r="DP45" s="549"/>
      <c r="DQ45" s="549"/>
      <c r="DR45" s="549"/>
      <c r="DS45" s="549"/>
      <c r="DT45" s="549"/>
      <c r="DU45" s="549"/>
      <c r="DV45" s="549"/>
      <c r="DW45" s="549"/>
      <c r="DX45" s="549"/>
      <c r="DY45" s="549"/>
      <c r="DZ45" s="549"/>
      <c r="EA45" s="549"/>
      <c r="EB45" s="549"/>
      <c r="EC45" s="549"/>
      <c r="ED45" s="549"/>
      <c r="EE45" s="549"/>
      <c r="EF45" s="549"/>
      <c r="EG45" s="549"/>
      <c r="EH45" s="549"/>
      <c r="EI45" s="549"/>
      <c r="EJ45" s="549"/>
      <c r="EK45" s="549"/>
      <c r="EL45" s="549"/>
      <c r="EM45" s="549"/>
      <c r="EN45" s="549"/>
      <c r="EO45" s="549"/>
      <c r="EP45" s="549"/>
      <c r="EQ45" s="549"/>
      <c r="ER45" s="549"/>
      <c r="ES45" s="549"/>
      <c r="ET45" s="549"/>
      <c r="EU45" s="549"/>
      <c r="EV45" s="549"/>
      <c r="EW45" s="549"/>
      <c r="EX45" s="549"/>
      <c r="EY45" s="549"/>
      <c r="EZ45" s="549"/>
      <c r="FA45" s="549"/>
      <c r="FB45" s="549"/>
      <c r="FC45" s="549"/>
      <c r="FD45" s="549"/>
      <c r="FE45" s="549"/>
      <c r="FF45" s="549"/>
      <c r="FG45" s="549"/>
      <c r="FH45" s="549"/>
      <c r="FI45" s="549"/>
      <c r="FJ45" s="549"/>
      <c r="FK45" s="549"/>
      <c r="FL45" s="549"/>
      <c r="FM45" s="549"/>
      <c r="FN45" s="549"/>
      <c r="FO45" s="549"/>
      <c r="FP45" s="549"/>
      <c r="FQ45" s="549"/>
      <c r="FR45" s="549"/>
      <c r="FS45" s="549"/>
      <c r="FT45" s="549"/>
      <c r="FU45" s="549"/>
      <c r="FV45" s="549"/>
      <c r="FW45" s="549"/>
      <c r="FX45" s="549"/>
      <c r="FY45" s="549"/>
      <c r="FZ45" s="549"/>
      <c r="GA45" s="549"/>
      <c r="GB45" s="549"/>
      <c r="GC45" s="549"/>
      <c r="GD45" s="549"/>
      <c r="GE45" s="549"/>
      <c r="GF45" s="549"/>
      <c r="GG45" s="549"/>
      <c r="GH45" s="549"/>
      <c r="GI45" s="549"/>
      <c r="GJ45" s="549"/>
      <c r="GK45" s="549"/>
      <c r="GL45" s="549"/>
      <c r="GM45" s="549"/>
      <c r="GN45" s="549"/>
      <c r="GO45" s="549"/>
      <c r="GP45" s="549"/>
      <c r="GQ45" s="549"/>
      <c r="GR45" s="549"/>
      <c r="GS45" s="549"/>
      <c r="GT45" s="549"/>
      <c r="GU45" s="549"/>
      <c r="GV45" s="549"/>
      <c r="GW45" s="549"/>
      <c r="GX45" s="549"/>
      <c r="GY45" s="549"/>
      <c r="GZ45" s="549"/>
      <c r="HA45" s="549"/>
      <c r="HB45" s="549"/>
      <c r="HC45" s="549"/>
      <c r="HD45" s="549"/>
      <c r="HE45" s="549"/>
      <c r="HF45" s="549"/>
      <c r="HG45" s="549"/>
      <c r="HH45" s="549"/>
      <c r="HI45" s="549"/>
      <c r="HJ45" s="549"/>
      <c r="HK45" s="549"/>
      <c r="HL45" s="549"/>
      <c r="HM45" s="549"/>
      <c r="HN45" s="549"/>
      <c r="HO45" s="549"/>
      <c r="HP45" s="549"/>
      <c r="HQ45" s="549"/>
      <c r="HR45" s="549"/>
      <c r="HS45" s="549"/>
      <c r="HT45" s="549"/>
      <c r="HU45" s="549"/>
      <c r="HV45" s="549"/>
      <c r="HW45" s="549"/>
      <c r="HX45" s="549"/>
      <c r="HY45" s="549"/>
      <c r="HZ45" s="549"/>
      <c r="IA45" s="549"/>
      <c r="IB45" s="549"/>
      <c r="IC45" s="549"/>
      <c r="ID45" s="549"/>
      <c r="IE45" s="549"/>
      <c r="IF45" s="549"/>
      <c r="IG45" s="549"/>
      <c r="IH45" s="549"/>
      <c r="II45" s="549"/>
      <c r="IJ45" s="549"/>
      <c r="IK45" s="549"/>
      <c r="IL45" s="549"/>
      <c r="IM45" s="549"/>
      <c r="IN45" s="549"/>
      <c r="IO45" s="549"/>
      <c r="IP45" s="549"/>
      <c r="IQ45" s="549"/>
      <c r="IR45" s="549"/>
      <c r="IS45" s="549"/>
      <c r="IT45" s="549"/>
      <c r="IU45" s="549"/>
      <c r="IV45" s="549"/>
      <c r="IW45" s="549"/>
    </row>
    <row r="46" customFormat="false" ht="12.75" hidden="false" customHeight="false" outlineLevel="2" collapsed="false">
      <c r="A46" s="309"/>
      <c r="B46" s="557" t="str">
        <f aca="false">'Plant Configuration'!C85</f>
        <v>Security training and facilities</v>
      </c>
      <c r="C46" s="44"/>
      <c r="D46" s="566" t="n">
        <f aca="false">IF($O$7=5,0,HLOOKUP($D$5,Plant_Configuration,'Plant Configuration'!A85,FALSE()))+IF($R$7=5,0,HLOOKUP($E$5,Plant_Configuration,'Plant Configuration'!A85,FALSE()))+IF($U$7=5,0,HLOOKUP($F$5,Plant_Configuration,'Plant Configuration'!A85,FALSE()))</f>
        <v>8000</v>
      </c>
      <c r="E46" s="331" t="n">
        <v>0.25</v>
      </c>
      <c r="F46" s="554" t="n">
        <v>1</v>
      </c>
      <c r="H46" s="309" t="s">
        <v>1053</v>
      </c>
      <c r="I46" s="555" t="n">
        <f aca="false">D46-J46</f>
        <v>6000</v>
      </c>
      <c r="J46" s="555" t="n">
        <f aca="false">E46*D46</f>
        <v>2000</v>
      </c>
      <c r="K46" s="310" t="n">
        <f aca="false">F46*D46</f>
        <v>8000</v>
      </c>
      <c r="L46" s="310" t="n">
        <f aca="false">D46-K46</f>
        <v>0</v>
      </c>
      <c r="N46" s="45"/>
      <c r="O46" s="576"/>
      <c r="P46" s="576"/>
      <c r="Q46" s="576"/>
      <c r="S46" s="576"/>
    </row>
    <row r="47" customFormat="false" ht="12.75" hidden="false" customHeight="false" outlineLevel="2" collapsed="false">
      <c r="A47" s="309"/>
      <c r="B47" s="557" t="str">
        <f aca="false">'Plant Configuration'!C86</f>
        <v>Building repairs &amp; painting</v>
      </c>
      <c r="C47" s="44"/>
      <c r="D47" s="566" t="n">
        <f aca="false">IF($O$7=5,0,HLOOKUP($D$5,Plant_Configuration,'Plant Configuration'!A86,FALSE()))+IF($R$7=5,0,HLOOKUP($E$5,Plant_Configuration,'Plant Configuration'!A86,FALSE()))+IF($U$7=5,0,HLOOKUP($F$5,Plant_Configuration,'Plant Configuration'!A86,FALSE()))</f>
        <v>6000</v>
      </c>
      <c r="E47" s="331" t="n">
        <v>0.75</v>
      </c>
      <c r="F47" s="554" t="n">
        <v>1</v>
      </c>
      <c r="H47" s="309" t="s">
        <v>1054</v>
      </c>
      <c r="I47" s="555" t="n">
        <f aca="false">D47-J47</f>
        <v>1500</v>
      </c>
      <c r="J47" s="555" t="n">
        <f aca="false">E47*D47</f>
        <v>4500</v>
      </c>
      <c r="K47" s="310" t="n">
        <f aca="false">F47*D47</f>
        <v>6000</v>
      </c>
      <c r="L47" s="310" t="n">
        <f aca="false">D47-K47</f>
        <v>0</v>
      </c>
      <c r="N47" s="510" t="s">
        <v>1055</v>
      </c>
      <c r="O47" s="45"/>
    </row>
    <row r="48" customFormat="false" ht="12.75" hidden="false" customHeight="false" outlineLevel="2" collapsed="false">
      <c r="A48" s="309"/>
      <c r="B48" s="557" t="str">
        <f aca="false">'Plant Configuration'!C87</f>
        <v>Road repairs</v>
      </c>
      <c r="C48" s="44"/>
      <c r="D48" s="566" t="n">
        <f aca="false">IF($O$7=5,0,HLOOKUP($D$5,Plant_Configuration,'Plant Configuration'!A87,FALSE()))+IF($R$7=5,0,HLOOKUP($E$5,Plant_Configuration,'Plant Configuration'!A87,FALSE()))+IF($U$7=5,0,HLOOKUP($F$5,Plant_Configuration,'Plant Configuration'!A87,FALSE()))</f>
        <v>0</v>
      </c>
      <c r="E48" s="331" t="n">
        <v>0.5</v>
      </c>
      <c r="F48" s="554" t="n">
        <v>1</v>
      </c>
      <c r="H48" s="309" t="s">
        <v>1056</v>
      </c>
      <c r="I48" s="555" t="n">
        <f aca="false">D48-J48</f>
        <v>0</v>
      </c>
      <c r="J48" s="555" t="n">
        <f aca="false">E48*D48</f>
        <v>0</v>
      </c>
      <c r="K48" s="310" t="n">
        <f aca="false">F48*D48</f>
        <v>0</v>
      </c>
      <c r="L48" s="310" t="n">
        <f aca="false">D48-K48</f>
        <v>0</v>
      </c>
      <c r="N48" s="45" t="s">
        <v>1057</v>
      </c>
      <c r="O48" s="45"/>
    </row>
    <row r="49" customFormat="false" ht="12.75" hidden="false" customHeight="false" outlineLevel="2" collapsed="false">
      <c r="A49" s="309"/>
      <c r="B49" s="557" t="str">
        <f aca="false">'Plant Configuration'!C88</f>
        <v>Technical/Professional Services</v>
      </c>
      <c r="C49" s="44"/>
      <c r="D49" s="566" t="n">
        <f aca="false">IF($O$7=5,0,HLOOKUP($D$5,Plant_Configuration,'Plant Configuration'!A88,FALSE()))+IF($R$7=5,0,HLOOKUP($E$5,Plant_Configuration,'Plant Configuration'!A88,FALSE()))+IF($U$7=5,0,HLOOKUP($F$5,Plant_Configuration,'Plant Configuration'!A88,FALSE()))</f>
        <v>0</v>
      </c>
      <c r="E49" s="331" t="n">
        <v>0</v>
      </c>
      <c r="F49" s="554" t="n">
        <v>1</v>
      </c>
      <c r="H49" s="309" t="s">
        <v>1058</v>
      </c>
      <c r="I49" s="555" t="n">
        <f aca="false">D49-J49</f>
        <v>0</v>
      </c>
      <c r="J49" s="555" t="n">
        <f aca="false">E49*D49</f>
        <v>0</v>
      </c>
      <c r="K49" s="310" t="n">
        <f aca="false">F49*D49</f>
        <v>0</v>
      </c>
      <c r="L49" s="310" t="n">
        <f aca="false">D49-K49</f>
        <v>0</v>
      </c>
      <c r="N49" s="510" t="s">
        <v>1059</v>
      </c>
      <c r="O49" s="45"/>
    </row>
    <row r="50" customFormat="false" ht="12.75" hidden="false" customHeight="false" outlineLevel="2" collapsed="false">
      <c r="A50" s="309"/>
      <c r="B50" s="557" t="str">
        <f aca="false">'Plant Configuration'!C89</f>
        <v>Outside services Contract labor</v>
      </c>
      <c r="C50" s="44"/>
      <c r="D50" s="566" t="n">
        <f aca="false">IF($O$7=5,0,HLOOKUP($D$5,Plant_Configuration,'Plant Configuration'!A89,FALSE()))+IF($R$7=5,0,HLOOKUP($E$5,Plant_Configuration,'Plant Configuration'!A89,FALSE()))+IF($U$7=5,0,HLOOKUP($F$5,Plant_Configuration,'Plant Configuration'!A89,FALSE()))</f>
        <v>0</v>
      </c>
      <c r="E50" s="331" t="n">
        <v>0.25</v>
      </c>
      <c r="F50" s="554"/>
      <c r="H50" s="309" t="s">
        <v>1027</v>
      </c>
      <c r="I50" s="555" t="n">
        <f aca="false">D50-J50</f>
        <v>0</v>
      </c>
      <c r="J50" s="555" t="n">
        <f aca="false">E50*D50</f>
        <v>0</v>
      </c>
      <c r="K50" s="310"/>
      <c r="L50" s="310"/>
      <c r="N50" s="45"/>
      <c r="O50" s="45"/>
    </row>
    <row r="51" customFormat="false" ht="12.75" hidden="false" customHeight="false" outlineLevel="2" collapsed="false">
      <c r="A51" s="309"/>
      <c r="B51" s="557" t="str">
        <f aca="false">'Plant Configuration'!C90</f>
        <v>Equipment Rentals</v>
      </c>
      <c r="C51" s="44"/>
      <c r="D51" s="566" t="n">
        <f aca="false">IF($O$7=5,0,HLOOKUP($D$5,Plant_Configuration,'Plant Configuration'!A90,FALSE()))+IF($R$7=5,0,HLOOKUP($E$5,Plant_Configuration,'Plant Configuration'!A90,FALSE()))+IF($U$7=5,0,HLOOKUP($F$5,Plant_Configuration,'Plant Configuration'!A90,FALSE()))</f>
        <v>2000</v>
      </c>
      <c r="E51" s="331" t="n">
        <v>0.75</v>
      </c>
      <c r="F51" s="554"/>
      <c r="H51" s="309"/>
      <c r="I51" s="555" t="n">
        <f aca="false">D51-J51</f>
        <v>500</v>
      </c>
      <c r="J51" s="555" t="n">
        <f aca="false">E51*D51</f>
        <v>1500</v>
      </c>
      <c r="K51" s="310"/>
      <c r="L51" s="310"/>
      <c r="N51" s="510" t="s">
        <v>1060</v>
      </c>
      <c r="O51" s="45"/>
    </row>
    <row r="52" customFormat="false" ht="12.75" hidden="false" customHeight="false" outlineLevel="2" collapsed="false">
      <c r="A52" s="309"/>
      <c r="B52" s="557" t="str">
        <f aca="false">'Plant Configuration'!C91</f>
        <v>Other Rents</v>
      </c>
      <c r="C52" s="44"/>
      <c r="D52" s="566" t="n">
        <f aca="false">IF($O$7=5,0,HLOOKUP($D$5,Plant_Configuration,'Plant Configuration'!A91,FALSE()))+IF($R$7=5,0,HLOOKUP($E$5,Plant_Configuration,'Plant Configuration'!A91,FALSE()))+IF($U$7=5,0,HLOOKUP($F$5,Plant_Configuration,'Plant Configuration'!A91,FALSE()))</f>
        <v>0</v>
      </c>
      <c r="E52" s="331" t="n">
        <v>0.5</v>
      </c>
      <c r="F52" s="554"/>
      <c r="H52" s="309"/>
      <c r="I52" s="555" t="n">
        <f aca="false">D52-J52</f>
        <v>0</v>
      </c>
      <c r="J52" s="555" t="n">
        <f aca="false">E52*D52</f>
        <v>0</v>
      </c>
      <c r="K52" s="310"/>
      <c r="L52" s="310"/>
      <c r="N52" s="45"/>
      <c r="O52" s="45"/>
    </row>
    <row r="53" customFormat="false" ht="12.75" hidden="false" customHeight="false" outlineLevel="2" collapsed="false">
      <c r="A53" s="309"/>
      <c r="B53" s="557" t="str">
        <f aca="false">'Plant Configuration'!C92</f>
        <v>Supplies</v>
      </c>
      <c r="C53" s="44"/>
      <c r="D53" s="566" t="n">
        <f aca="false">IF($O$7=5,0,HLOOKUP($D$5,Plant_Configuration,'Plant Configuration'!A92,FALSE()))+IF($R$7=5,0,HLOOKUP($E$5,Plant_Configuration,'Plant Configuration'!A92,FALSE()))+IF($U$7=5,0,HLOOKUP($F$5,Plant_Configuration,'Plant Configuration'!A92,FALSE()))</f>
        <v>0</v>
      </c>
      <c r="E53" s="331" t="n">
        <v>0</v>
      </c>
      <c r="F53" s="554"/>
      <c r="H53" s="309"/>
      <c r="I53" s="555" t="n">
        <f aca="false">D53-J53</f>
        <v>0</v>
      </c>
      <c r="J53" s="555" t="n">
        <f aca="false">E53*D53</f>
        <v>0</v>
      </c>
      <c r="K53" s="310"/>
      <c r="L53" s="310"/>
      <c r="N53" s="45"/>
      <c r="O53" s="45"/>
    </row>
    <row r="54" customFormat="false" ht="12.75" hidden="false" customHeight="false" outlineLevel="2" collapsed="false">
      <c r="A54" s="309"/>
      <c r="B54" s="557" t="str">
        <f aca="false">'Plant Configuration'!C93</f>
        <v>Other</v>
      </c>
      <c r="C54" s="44"/>
      <c r="D54" s="566" t="n">
        <f aca="false">IF($O$7=5,0,HLOOKUP($D$5,Plant_Configuration,'Plant Configuration'!A93,FALSE()))+IF($R$7=5,0,HLOOKUP($E$5,Plant_Configuration,'Plant Configuration'!A93,FALSE()))+IF($U$7=5,0,HLOOKUP($F$5,Plant_Configuration,'Plant Configuration'!A93,FALSE()))</f>
        <v>0</v>
      </c>
      <c r="E54" s="331" t="n">
        <v>0</v>
      </c>
      <c r="F54" s="554"/>
      <c r="H54" s="309"/>
      <c r="I54" s="555" t="n">
        <f aca="false">D54-J54</f>
        <v>0</v>
      </c>
      <c r="J54" s="555" t="n">
        <f aca="false">E54*D54</f>
        <v>0</v>
      </c>
      <c r="K54" s="310"/>
      <c r="L54" s="310"/>
      <c r="N54" s="45"/>
      <c r="O54" s="45"/>
    </row>
    <row r="55" customFormat="false" ht="12.75" hidden="false" customHeight="false" outlineLevel="1" collapsed="false">
      <c r="A55" s="567"/>
      <c r="B55" s="558" t="s">
        <v>439</v>
      </c>
      <c r="C55" s="0"/>
      <c r="D55" s="559" t="n">
        <f aca="false">SUBTOTAL(9,D46:D54)</f>
        <v>16000</v>
      </c>
      <c r="E55" s="560"/>
      <c r="F55" s="561"/>
      <c r="H55" s="309" t="s">
        <v>1030</v>
      </c>
      <c r="I55" s="559" t="n">
        <f aca="false">SUBTOTAL(9,I46:I52)</f>
        <v>8000</v>
      </c>
      <c r="J55" s="559" t="n">
        <f aca="false">SUBTOTAL(9,J46:J52)</f>
        <v>8000</v>
      </c>
      <c r="K55" s="559" t="n">
        <f aca="false">SUBTOTAL(9,K46:K52)</f>
        <v>14000</v>
      </c>
      <c r="L55" s="559" t="n">
        <f aca="false">SUBTOTAL(9,L46:L52)</f>
        <v>0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  <c r="CJ55" s="549"/>
      <c r="CK55" s="549"/>
      <c r="CL55" s="549"/>
      <c r="CM55" s="549"/>
      <c r="CN55" s="549"/>
      <c r="CO55" s="549"/>
      <c r="CP55" s="549"/>
      <c r="CQ55" s="549"/>
      <c r="CR55" s="549"/>
      <c r="CS55" s="549"/>
      <c r="CT55" s="549"/>
      <c r="CU55" s="549"/>
      <c r="CV55" s="549"/>
      <c r="CW55" s="549"/>
      <c r="CX55" s="549"/>
      <c r="CY55" s="549"/>
      <c r="CZ55" s="549"/>
      <c r="DA55" s="549"/>
      <c r="DB55" s="549"/>
      <c r="DC55" s="549"/>
      <c r="DD55" s="549"/>
      <c r="DE55" s="549"/>
      <c r="DF55" s="549"/>
      <c r="DG55" s="549"/>
      <c r="DH55" s="549"/>
      <c r="DI55" s="549"/>
      <c r="DJ55" s="549"/>
      <c r="DK55" s="549"/>
      <c r="DL55" s="549"/>
      <c r="DM55" s="549"/>
      <c r="DN55" s="549"/>
      <c r="DO55" s="549"/>
      <c r="DP55" s="549"/>
      <c r="DQ55" s="549"/>
      <c r="DR55" s="549"/>
      <c r="DS55" s="549"/>
      <c r="DT55" s="549"/>
      <c r="DU55" s="549"/>
      <c r="DV55" s="549"/>
      <c r="DW55" s="549"/>
      <c r="DX55" s="549"/>
      <c r="DY55" s="549"/>
      <c r="DZ55" s="549"/>
      <c r="EA55" s="549"/>
      <c r="EB55" s="549"/>
      <c r="EC55" s="549"/>
      <c r="ED55" s="549"/>
      <c r="EE55" s="549"/>
      <c r="EF55" s="549"/>
      <c r="EG55" s="549"/>
      <c r="EH55" s="549"/>
      <c r="EI55" s="549"/>
      <c r="EJ55" s="549"/>
      <c r="EK55" s="549"/>
      <c r="EL55" s="549"/>
      <c r="EM55" s="549"/>
      <c r="EN55" s="549"/>
      <c r="EO55" s="549"/>
      <c r="EP55" s="549"/>
      <c r="EQ55" s="549"/>
      <c r="ER55" s="549"/>
      <c r="ES55" s="549"/>
      <c r="ET55" s="549"/>
      <c r="EU55" s="549"/>
      <c r="EV55" s="549"/>
      <c r="EW55" s="549"/>
      <c r="EX55" s="549"/>
      <c r="EY55" s="549"/>
      <c r="EZ55" s="549"/>
      <c r="FA55" s="549"/>
      <c r="FB55" s="549"/>
      <c r="FC55" s="549"/>
      <c r="FD55" s="549"/>
      <c r="FE55" s="549"/>
      <c r="FF55" s="549"/>
      <c r="FG55" s="549"/>
      <c r="FH55" s="549"/>
      <c r="FI55" s="549"/>
      <c r="FJ55" s="549"/>
      <c r="FK55" s="549"/>
      <c r="FL55" s="549"/>
      <c r="FM55" s="549"/>
      <c r="FN55" s="549"/>
      <c r="FO55" s="549"/>
      <c r="FP55" s="549"/>
      <c r="FQ55" s="549"/>
      <c r="FR55" s="549"/>
      <c r="FS55" s="549"/>
      <c r="FT55" s="549"/>
      <c r="FU55" s="549"/>
      <c r="FV55" s="549"/>
      <c r="FW55" s="549"/>
      <c r="FX55" s="549"/>
      <c r="FY55" s="549"/>
      <c r="FZ55" s="549"/>
      <c r="GA55" s="549"/>
      <c r="GB55" s="549"/>
      <c r="GC55" s="549"/>
      <c r="GD55" s="549"/>
      <c r="GE55" s="549"/>
      <c r="GF55" s="549"/>
      <c r="GG55" s="549"/>
      <c r="GH55" s="549"/>
      <c r="GI55" s="549"/>
      <c r="GJ55" s="549"/>
      <c r="GK55" s="549"/>
      <c r="GL55" s="549"/>
      <c r="GM55" s="549"/>
      <c r="GN55" s="549"/>
      <c r="GO55" s="549"/>
      <c r="GP55" s="549"/>
      <c r="GQ55" s="549"/>
      <c r="GR55" s="549"/>
      <c r="GS55" s="549"/>
      <c r="GT55" s="549"/>
      <c r="GU55" s="549"/>
      <c r="GV55" s="549"/>
      <c r="GW55" s="549"/>
      <c r="GX55" s="549"/>
      <c r="GY55" s="549"/>
      <c r="GZ55" s="549"/>
      <c r="HA55" s="549"/>
      <c r="HB55" s="549"/>
      <c r="HC55" s="549"/>
      <c r="HD55" s="549"/>
      <c r="HE55" s="549"/>
      <c r="HF55" s="549"/>
      <c r="HG55" s="549"/>
      <c r="HH55" s="549"/>
      <c r="HI55" s="549"/>
      <c r="HJ55" s="549"/>
      <c r="HK55" s="549"/>
      <c r="HL55" s="549"/>
      <c r="HM55" s="549"/>
      <c r="HN55" s="549"/>
      <c r="HO55" s="549"/>
      <c r="HP55" s="549"/>
      <c r="HQ55" s="549"/>
      <c r="HR55" s="549"/>
      <c r="HS55" s="549"/>
      <c r="HT55" s="549"/>
      <c r="HU55" s="549"/>
      <c r="HV55" s="549"/>
      <c r="HW55" s="549"/>
      <c r="HX55" s="549"/>
      <c r="HY55" s="549"/>
      <c r="HZ55" s="549"/>
      <c r="IA55" s="549"/>
      <c r="IB55" s="549"/>
      <c r="IC55" s="549"/>
      <c r="ID55" s="549"/>
      <c r="IE55" s="549"/>
      <c r="IF55" s="549"/>
      <c r="IG55" s="549"/>
      <c r="IH55" s="549"/>
      <c r="II55" s="549"/>
      <c r="IJ55" s="549"/>
      <c r="IK55" s="549"/>
      <c r="IL55" s="549"/>
      <c r="IM55" s="549"/>
      <c r="IN55" s="549"/>
      <c r="IO55" s="549"/>
      <c r="IP55" s="549"/>
      <c r="IQ55" s="549"/>
      <c r="IR55" s="549"/>
      <c r="IS55" s="549"/>
      <c r="IT55" s="549"/>
      <c r="IU55" s="549"/>
      <c r="IV55" s="549"/>
      <c r="IW55" s="549"/>
    </row>
    <row r="56" customFormat="false" ht="12.75" hidden="false" customHeight="false" outlineLevel="1" collapsed="false">
      <c r="A56" s="562" t="s">
        <v>185</v>
      </c>
      <c r="B56" s="563"/>
      <c r="C56" s="564"/>
      <c r="D56" s="542"/>
      <c r="E56" s="543"/>
      <c r="F56" s="544"/>
      <c r="H56" s="565"/>
      <c r="I56" s="546" t="n">
        <f aca="false">IF(D84=0,0,I84/D84)</f>
        <v>0.771580581519454</v>
      </c>
      <c r="J56" s="546" t="n">
        <f aca="false">1-I56</f>
        <v>0.228419418480546</v>
      </c>
      <c r="K56" s="547" t="n">
        <f aca="false">IF(D84=0,0,K84/D84)</f>
        <v>1</v>
      </c>
      <c r="L56" s="547" t="n">
        <f aca="false">1-K56</f>
        <v>0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V56" s="549"/>
      <c r="CW56" s="549"/>
      <c r="CX56" s="549"/>
      <c r="CY56" s="549"/>
      <c r="CZ56" s="549"/>
      <c r="DA56" s="549"/>
      <c r="DB56" s="549"/>
      <c r="DC56" s="549"/>
      <c r="DD56" s="549"/>
      <c r="DE56" s="549"/>
      <c r="DF56" s="549"/>
      <c r="DG56" s="549"/>
      <c r="DH56" s="549"/>
      <c r="DI56" s="549"/>
      <c r="DJ56" s="549"/>
      <c r="DK56" s="549"/>
      <c r="DL56" s="549"/>
      <c r="DM56" s="549"/>
      <c r="DN56" s="549"/>
      <c r="DO56" s="549"/>
      <c r="DP56" s="549"/>
      <c r="DQ56" s="549"/>
      <c r="DR56" s="549"/>
      <c r="DS56" s="549"/>
      <c r="DT56" s="549"/>
      <c r="DU56" s="549"/>
      <c r="DV56" s="549"/>
      <c r="DW56" s="549"/>
      <c r="DX56" s="549"/>
      <c r="DY56" s="549"/>
      <c r="DZ56" s="549"/>
      <c r="EA56" s="549"/>
      <c r="EB56" s="549"/>
      <c r="EC56" s="549"/>
      <c r="ED56" s="549"/>
      <c r="EE56" s="549"/>
      <c r="EF56" s="549"/>
      <c r="EG56" s="549"/>
      <c r="EH56" s="549"/>
      <c r="EI56" s="549"/>
      <c r="EJ56" s="549"/>
      <c r="EK56" s="549"/>
      <c r="EL56" s="549"/>
      <c r="EM56" s="549"/>
      <c r="EN56" s="549"/>
      <c r="EO56" s="549"/>
      <c r="EP56" s="549"/>
      <c r="EQ56" s="549"/>
      <c r="ER56" s="549"/>
      <c r="ES56" s="549"/>
      <c r="ET56" s="549"/>
      <c r="EU56" s="549"/>
      <c r="EV56" s="549"/>
      <c r="EW56" s="549"/>
      <c r="EX56" s="549"/>
      <c r="EY56" s="549"/>
      <c r="EZ56" s="549"/>
      <c r="FA56" s="549"/>
      <c r="FB56" s="549"/>
      <c r="FC56" s="549"/>
      <c r="FD56" s="549"/>
      <c r="FE56" s="549"/>
      <c r="FF56" s="549"/>
      <c r="FG56" s="549"/>
      <c r="FH56" s="549"/>
      <c r="FI56" s="549"/>
      <c r="FJ56" s="549"/>
      <c r="FK56" s="549"/>
      <c r="FL56" s="549"/>
      <c r="FM56" s="549"/>
      <c r="FN56" s="549"/>
      <c r="FO56" s="549"/>
      <c r="FP56" s="549"/>
      <c r="FQ56" s="549"/>
      <c r="FR56" s="549"/>
      <c r="FS56" s="549"/>
      <c r="FT56" s="549"/>
      <c r="FU56" s="549"/>
      <c r="FV56" s="549"/>
      <c r="FW56" s="549"/>
      <c r="FX56" s="549"/>
      <c r="FY56" s="549"/>
      <c r="FZ56" s="549"/>
      <c r="GA56" s="549"/>
      <c r="GB56" s="549"/>
      <c r="GC56" s="549"/>
      <c r="GD56" s="549"/>
      <c r="GE56" s="549"/>
      <c r="GF56" s="549"/>
      <c r="GG56" s="549"/>
      <c r="GH56" s="549"/>
      <c r="GI56" s="549"/>
      <c r="GJ56" s="549"/>
      <c r="GK56" s="549"/>
      <c r="GL56" s="549"/>
      <c r="GM56" s="549"/>
      <c r="GN56" s="549"/>
      <c r="GO56" s="549"/>
      <c r="GP56" s="549"/>
      <c r="GQ56" s="549"/>
      <c r="GR56" s="549"/>
      <c r="GS56" s="549"/>
      <c r="GT56" s="549"/>
      <c r="GU56" s="549"/>
      <c r="GV56" s="549"/>
      <c r="GW56" s="549"/>
      <c r="GX56" s="549"/>
      <c r="GY56" s="549"/>
      <c r="GZ56" s="549"/>
      <c r="HA56" s="549"/>
      <c r="HB56" s="549"/>
      <c r="HC56" s="549"/>
      <c r="HD56" s="549"/>
      <c r="HE56" s="549"/>
      <c r="HF56" s="549"/>
      <c r="HG56" s="549"/>
      <c r="HH56" s="549"/>
      <c r="HI56" s="549"/>
      <c r="HJ56" s="549"/>
      <c r="HK56" s="549"/>
      <c r="HL56" s="549"/>
      <c r="HM56" s="549"/>
      <c r="HN56" s="549"/>
      <c r="HO56" s="549"/>
      <c r="HP56" s="549"/>
      <c r="HQ56" s="549"/>
      <c r="HR56" s="549"/>
      <c r="HS56" s="549"/>
      <c r="HT56" s="549"/>
      <c r="HU56" s="549"/>
      <c r="HV56" s="549"/>
      <c r="HW56" s="549"/>
      <c r="HX56" s="549"/>
      <c r="HY56" s="549"/>
      <c r="HZ56" s="549"/>
      <c r="IA56" s="549"/>
      <c r="IB56" s="549"/>
      <c r="IC56" s="549"/>
      <c r="ID56" s="549"/>
      <c r="IE56" s="549"/>
      <c r="IF56" s="549"/>
      <c r="IG56" s="549"/>
      <c r="IH56" s="549"/>
      <c r="II56" s="549"/>
      <c r="IJ56" s="549"/>
      <c r="IK56" s="549"/>
      <c r="IL56" s="549"/>
      <c r="IM56" s="549"/>
      <c r="IN56" s="549"/>
      <c r="IO56" s="549"/>
      <c r="IP56" s="549"/>
      <c r="IQ56" s="549"/>
      <c r="IR56" s="549"/>
      <c r="IS56" s="549"/>
      <c r="IT56" s="549"/>
      <c r="IU56" s="549"/>
      <c r="IV56" s="549"/>
      <c r="IW56" s="549"/>
    </row>
    <row r="57" customFormat="false" ht="12.75" hidden="false" customHeight="false" outlineLevel="2" collapsed="false">
      <c r="A57" s="309"/>
      <c r="B57" s="557" t="str">
        <f aca="false">'Plant Configuration'!C96</f>
        <v>Office Supplies &amp; Expenses</v>
      </c>
      <c r="C57" s="44"/>
      <c r="D57" s="566" t="n">
        <f aca="false">IF($O$7=5,0,HLOOKUP($D$5,Plant_Configuration,'Plant Configuration'!A96,FALSE()))+IF($R$7=5,0,HLOOKUP($E$5,Plant_Configuration,'Plant Configuration'!A96,FALSE()))+IF($U$7=5,0,HLOOKUP($F$5,Plant_Configuration,'Plant Configuration'!A96,FALSE()))</f>
        <v>4090.90909090909</v>
      </c>
      <c r="E57" s="331" t="n">
        <v>0.5</v>
      </c>
      <c r="F57" s="554" t="n">
        <v>1</v>
      </c>
      <c r="H57" s="309" t="s">
        <v>1061</v>
      </c>
      <c r="I57" s="555" t="n">
        <f aca="false">D57-J57</f>
        <v>2045.45454545455</v>
      </c>
      <c r="J57" s="555" t="n">
        <f aca="false">E57*D57</f>
        <v>2045.45454545455</v>
      </c>
      <c r="K57" s="310" t="n">
        <f aca="false">F57*D57</f>
        <v>4090.90909090909</v>
      </c>
      <c r="L57" s="310" t="n">
        <f aca="false">D57-K57</f>
        <v>0</v>
      </c>
      <c r="N57" s="45"/>
      <c r="O57" s="45"/>
    </row>
    <row r="58" customFormat="false" ht="12.75" hidden="false" customHeight="false" outlineLevel="2" collapsed="false">
      <c r="A58" s="309"/>
      <c r="B58" s="557" t="str">
        <f aca="false">'Plant Configuration'!C97</f>
        <v>Materials &amp; Supplies</v>
      </c>
      <c r="C58" s="44"/>
      <c r="D58" s="566" t="n">
        <f aca="false">IF($O$7=5,0,HLOOKUP($D$5,Plant_Configuration,'Plant Configuration'!A97,FALSE()))+IF($R$7=5,0,HLOOKUP($E$5,Plant_Configuration,'Plant Configuration'!A97,FALSE()))+IF($U$7=5,0,HLOOKUP($F$5,Plant_Configuration,'Plant Configuration'!A97,FALSE()))</f>
        <v>2045.45454545455</v>
      </c>
      <c r="E58" s="331" t="n">
        <v>0.25</v>
      </c>
      <c r="F58" s="554" t="n">
        <v>1</v>
      </c>
      <c r="H58" s="309" t="s">
        <v>1062</v>
      </c>
      <c r="I58" s="555" t="n">
        <f aca="false">D58-J58</f>
        <v>1534.09090909091</v>
      </c>
      <c r="J58" s="555" t="n">
        <f aca="false">E58*D58</f>
        <v>511.363636363636</v>
      </c>
      <c r="K58" s="310" t="n">
        <f aca="false">F58*D58</f>
        <v>2045.45454545455</v>
      </c>
      <c r="L58" s="310" t="n">
        <f aca="false">D58-K58</f>
        <v>0</v>
      </c>
      <c r="N58" s="45"/>
      <c r="O58" s="45"/>
    </row>
    <row r="59" customFormat="false" ht="12.75" hidden="false" customHeight="false" outlineLevel="2" collapsed="false">
      <c r="A59" s="309"/>
      <c r="B59" s="557" t="str">
        <f aca="false">'Plant Configuration'!C98</f>
        <v>Outside Services Contract Labor</v>
      </c>
      <c r="C59" s="44"/>
      <c r="D59" s="566" t="n">
        <f aca="false">IF($O$7=5,0,HLOOKUP($D$5,Plant_Configuration,'Plant Configuration'!A98,FALSE()))+IF($R$7=5,0,HLOOKUP($E$5,Plant_Configuration,'Plant Configuration'!A98,FALSE()))+IF($U$7=5,0,HLOOKUP($F$5,Plant_Configuration,'Plant Configuration'!A98,FALSE()))</f>
        <v>818.181818181818</v>
      </c>
      <c r="E59" s="331" t="n">
        <v>0.25</v>
      </c>
      <c r="F59" s="554" t="n">
        <v>1</v>
      </c>
      <c r="H59" s="309" t="s">
        <v>1063</v>
      </c>
      <c r="I59" s="555" t="n">
        <f aca="false">D59-J59</f>
        <v>613.636363636364</v>
      </c>
      <c r="J59" s="555" t="n">
        <f aca="false">E59*D59</f>
        <v>204.545454545455</v>
      </c>
      <c r="K59" s="310" t="n">
        <f aca="false">F59*D59</f>
        <v>818.181818181818</v>
      </c>
      <c r="L59" s="310" t="n">
        <f aca="false">D59-K59</f>
        <v>0</v>
      </c>
      <c r="N59" s="45"/>
      <c r="O59" s="45"/>
    </row>
    <row r="60" customFormat="false" ht="12.75" hidden="false" customHeight="false" outlineLevel="2" collapsed="false">
      <c r="A60" s="309"/>
      <c r="B60" s="557" t="str">
        <f aca="false">'Plant Configuration'!C99</f>
        <v>Technical/Professional Services</v>
      </c>
      <c r="C60" s="44"/>
      <c r="D60" s="566" t="n">
        <f aca="false">IF($O$7=5,0,HLOOKUP($D$5,Plant_Configuration,'Plant Configuration'!A99,FALSE()))+IF($R$7=5,0,HLOOKUP($E$5,Plant_Configuration,'Plant Configuration'!A99,FALSE()))+IF($U$7=5,0,HLOOKUP($F$5,Plant_Configuration,'Plant Configuration'!A99,FALSE()))</f>
        <v>0</v>
      </c>
      <c r="E60" s="331" t="n">
        <v>0.25</v>
      </c>
      <c r="F60" s="554" t="n">
        <v>1</v>
      </c>
      <c r="H60" s="309"/>
      <c r="I60" s="555" t="n">
        <f aca="false">D60-J60</f>
        <v>0</v>
      </c>
      <c r="J60" s="555" t="n">
        <f aca="false">E60*D60</f>
        <v>0</v>
      </c>
      <c r="K60" s="310" t="n">
        <f aca="false">F60*D60</f>
        <v>0</v>
      </c>
      <c r="L60" s="310" t="n">
        <f aca="false">D60-K60</f>
        <v>0</v>
      </c>
      <c r="N60" s="45"/>
      <c r="O60" s="45"/>
    </row>
    <row r="61" customFormat="false" ht="12.75" hidden="false" customHeight="false" outlineLevel="2" collapsed="false">
      <c r="A61" s="309"/>
      <c r="B61" s="557" t="str">
        <f aca="false">'Plant Configuration'!C100</f>
        <v>Legal</v>
      </c>
      <c r="C61" s="44"/>
      <c r="D61" s="566" t="n">
        <f aca="false">IF($O$7=5,0,HLOOKUP($D$5,Plant_Configuration,'Plant Configuration'!A100,FALSE()))+IF($R$7=5,0,HLOOKUP($E$5,Plant_Configuration,'Plant Configuration'!A100,FALSE()))+IF($U$7=5,0,HLOOKUP($F$5,Plant_Configuration,'Plant Configuration'!A100,FALSE()))</f>
        <v>10000</v>
      </c>
      <c r="E61" s="331" t="n">
        <v>0.25</v>
      </c>
      <c r="F61" s="554" t="n">
        <v>1</v>
      </c>
      <c r="H61" s="309" t="s">
        <v>1064</v>
      </c>
      <c r="I61" s="555" t="n">
        <f aca="false">D61-J61</f>
        <v>7500</v>
      </c>
      <c r="J61" s="555" t="n">
        <f aca="false">E61*D61</f>
        <v>2500</v>
      </c>
      <c r="K61" s="310" t="n">
        <f aca="false">F61*D61</f>
        <v>10000</v>
      </c>
      <c r="L61" s="310" t="n">
        <f aca="false">D61-K61</f>
        <v>0</v>
      </c>
      <c r="N61" s="45"/>
      <c r="O61" s="45"/>
    </row>
    <row r="62" customFormat="false" ht="12.75" hidden="false" customHeight="false" outlineLevel="2" collapsed="false">
      <c r="A62" s="309"/>
      <c r="B62" s="557" t="str">
        <f aca="false">'Plant Configuration'!C101</f>
        <v>Accounting</v>
      </c>
      <c r="C62" s="44"/>
      <c r="D62" s="566" t="n">
        <f aca="false">IF($O$7=5,0,HLOOKUP($D$5,Plant_Configuration,'Plant Configuration'!A101,FALSE()))+IF($R$7=5,0,HLOOKUP($E$5,Plant_Configuration,'Plant Configuration'!A101,FALSE()))+IF($U$7=5,0,HLOOKUP($F$5,Plant_Configuration,'Plant Configuration'!A101,FALSE()))</f>
        <v>2400</v>
      </c>
      <c r="E62" s="331" t="n">
        <v>0.25</v>
      </c>
      <c r="F62" s="554" t="n">
        <v>1</v>
      </c>
      <c r="H62" s="309" t="s">
        <v>1065</v>
      </c>
      <c r="I62" s="555" t="n">
        <f aca="false">D62-J62</f>
        <v>1800</v>
      </c>
      <c r="J62" s="555" t="n">
        <f aca="false">E62*D62</f>
        <v>600</v>
      </c>
      <c r="K62" s="310" t="n">
        <f aca="false">F62*D62</f>
        <v>2400</v>
      </c>
      <c r="L62" s="310" t="n">
        <f aca="false">D62-K62</f>
        <v>0</v>
      </c>
      <c r="N62" s="45"/>
      <c r="O62" s="45"/>
    </row>
    <row r="63" customFormat="false" ht="12.75" hidden="false" customHeight="false" outlineLevel="2" collapsed="false">
      <c r="A63" s="309"/>
      <c r="B63" s="557" t="str">
        <f aca="false">'Plant Configuration'!C102</f>
        <v>Office Equipment Maint.</v>
      </c>
      <c r="C63" s="44"/>
      <c r="D63" s="566" t="n">
        <f aca="false">IF($O$7=5,0,HLOOKUP($D$5,Plant_Configuration,'Plant Configuration'!A102,FALSE()))+IF($R$7=5,0,HLOOKUP($E$5,Plant_Configuration,'Plant Configuration'!A102,FALSE()))+IF($U$7=5,0,HLOOKUP($F$5,Plant_Configuration,'Plant Configuration'!A102,FALSE()))</f>
        <v>2000</v>
      </c>
      <c r="E63" s="331" t="n">
        <v>0.25</v>
      </c>
      <c r="F63" s="554" t="n">
        <v>1</v>
      </c>
      <c r="H63" s="309"/>
      <c r="I63" s="555" t="n">
        <f aca="false">D63-J63</f>
        <v>1500</v>
      </c>
      <c r="J63" s="555" t="n">
        <f aca="false">E63*D63</f>
        <v>500</v>
      </c>
      <c r="K63" s="310" t="n">
        <f aca="false">F63*D63</f>
        <v>2000</v>
      </c>
      <c r="L63" s="310" t="n">
        <f aca="false">D63-K63</f>
        <v>0</v>
      </c>
      <c r="N63" s="45"/>
      <c r="O63" s="45"/>
    </row>
    <row r="64" customFormat="false" ht="12.75" hidden="false" customHeight="false" outlineLevel="2" collapsed="false">
      <c r="A64" s="309"/>
      <c r="B64" s="557" t="str">
        <f aca="false">'Plant Configuration'!C103</f>
        <v>Tax</v>
      </c>
      <c r="C64" s="44"/>
      <c r="D64" s="566" t="n">
        <f aca="false">IF($O$7=5,0,HLOOKUP($D$5,Plant_Configuration,'Plant Configuration'!A103,FALSE()))+IF($R$7=5,0,HLOOKUP($E$5,Plant_Configuration,'Plant Configuration'!A103,FALSE()))+IF($U$7=5,0,HLOOKUP($F$5,Plant_Configuration,'Plant Configuration'!A103,FALSE()))</f>
        <v>6000</v>
      </c>
      <c r="E64" s="331" t="n">
        <v>0</v>
      </c>
      <c r="F64" s="554" t="n">
        <v>1</v>
      </c>
      <c r="H64" s="309" t="s">
        <v>1066</v>
      </c>
      <c r="I64" s="555" t="n">
        <f aca="false">D64-J64</f>
        <v>6000</v>
      </c>
      <c r="J64" s="555" t="n">
        <f aca="false">E64*D64</f>
        <v>0</v>
      </c>
      <c r="K64" s="310" t="n">
        <f aca="false">F64*D64</f>
        <v>6000</v>
      </c>
      <c r="L64" s="310" t="n">
        <f aca="false">D64-K64</f>
        <v>0</v>
      </c>
      <c r="N64" s="45"/>
      <c r="O64" s="45"/>
    </row>
    <row r="65" customFormat="false" ht="12.75" hidden="false" customHeight="false" outlineLevel="2" collapsed="false">
      <c r="A65" s="309"/>
      <c r="B65" s="557" t="str">
        <f aca="false">'Plant Configuration'!C104</f>
        <v>Regional Technical Support</v>
      </c>
      <c r="C65" s="44"/>
      <c r="D65" s="566" t="n">
        <f aca="false">IF($O$7=5,0,HLOOKUP($D$5,Plant_Configuration,'Plant Configuration'!A104,FALSE()))+IF($R$7=5,0,HLOOKUP($E$5,Plant_Configuration,'Plant Configuration'!A104,FALSE()))+IF($U$7=5,0,HLOOKUP($F$5,Plant_Configuration,'Plant Configuration'!A104,FALSE()))</f>
        <v>12000</v>
      </c>
      <c r="E65" s="331" t="n">
        <v>0.75</v>
      </c>
      <c r="F65" s="554" t="n">
        <v>1</v>
      </c>
      <c r="H65" s="309" t="s">
        <v>1067</v>
      </c>
      <c r="I65" s="555" t="n">
        <f aca="false">D65-J65</f>
        <v>3000</v>
      </c>
      <c r="J65" s="555" t="n">
        <f aca="false">E65*D65</f>
        <v>9000</v>
      </c>
      <c r="K65" s="310" t="n">
        <f aca="false">F65*D65</f>
        <v>12000</v>
      </c>
      <c r="L65" s="310" t="n">
        <f aca="false">D65-K65</f>
        <v>0</v>
      </c>
      <c r="N65" s="45"/>
      <c r="O65" s="45"/>
    </row>
    <row r="66" customFormat="false" ht="12.75" hidden="false" customHeight="false" outlineLevel="2" collapsed="false">
      <c r="A66" s="309"/>
      <c r="B66" s="557" t="str">
        <f aca="false">'Plant Configuration'!C105</f>
        <v>Customs</v>
      </c>
      <c r="C66" s="44"/>
      <c r="D66" s="566" t="n">
        <f aca="false">IF($O$7=5,0,HLOOKUP($D$5,Plant_Configuration,'Plant Configuration'!A105,FALSE()))+IF($R$7=5,0,HLOOKUP($E$5,Plant_Configuration,'Plant Configuration'!A105,FALSE()))+IF($U$7=5,0,HLOOKUP($F$5,Plant_Configuration,'Plant Configuration'!A105,FALSE()))</f>
        <v>0</v>
      </c>
      <c r="E66" s="331" t="n">
        <v>0</v>
      </c>
      <c r="F66" s="554" t="n">
        <v>1</v>
      </c>
      <c r="H66" s="309"/>
      <c r="I66" s="555" t="n">
        <f aca="false">D66-J66</f>
        <v>0</v>
      </c>
      <c r="J66" s="555" t="n">
        <f aca="false">E66*D66</f>
        <v>0</v>
      </c>
      <c r="K66" s="310" t="n">
        <f aca="false">F66*D66</f>
        <v>0</v>
      </c>
      <c r="L66" s="310" t="n">
        <f aca="false">D66-K66</f>
        <v>0</v>
      </c>
      <c r="N66" s="45"/>
      <c r="O66" s="45"/>
    </row>
    <row r="67" customFormat="false" ht="12.75" hidden="false" customHeight="false" outlineLevel="2" collapsed="false">
      <c r="A67" s="309"/>
      <c r="B67" s="557" t="str">
        <f aca="false">'Plant Configuration'!C106</f>
        <v>Regulatory</v>
      </c>
      <c r="C67" s="44"/>
      <c r="D67" s="566" t="n">
        <f aca="false">IF($O$7=5,0,HLOOKUP($D$5,Plant_Configuration,'Plant Configuration'!A106,FALSE()))+IF($R$7=5,0,HLOOKUP($E$5,Plant_Configuration,'Plant Configuration'!A106,FALSE()))+IF($U$7=5,0,HLOOKUP($F$5,Plant_Configuration,'Plant Configuration'!A106,FALSE()))</f>
        <v>0</v>
      </c>
      <c r="E67" s="331" t="n">
        <v>0</v>
      </c>
      <c r="F67" s="554" t="n">
        <v>1</v>
      </c>
      <c r="H67" s="309"/>
      <c r="I67" s="555" t="n">
        <f aca="false">D67-J67</f>
        <v>0</v>
      </c>
      <c r="J67" s="555" t="n">
        <f aca="false">E67*D67</f>
        <v>0</v>
      </c>
      <c r="K67" s="310" t="n">
        <f aca="false">F67*D67</f>
        <v>0</v>
      </c>
      <c r="L67" s="310" t="n">
        <f aca="false">D67-K67</f>
        <v>0</v>
      </c>
      <c r="N67" s="45"/>
      <c r="O67" s="45"/>
    </row>
    <row r="68" customFormat="false" ht="12.75" hidden="false" customHeight="false" outlineLevel="2" collapsed="false">
      <c r="A68" s="309"/>
      <c r="B68" s="557" t="str">
        <f aca="false">'Plant Configuration'!C107</f>
        <v>Other Outside Services</v>
      </c>
      <c r="C68" s="44"/>
      <c r="D68" s="566" t="n">
        <f aca="false">IF($O$7=5,0,HLOOKUP($D$5,Plant_Configuration,'Plant Configuration'!A107,FALSE()))+IF($R$7=5,0,HLOOKUP($E$5,Plant_Configuration,'Plant Configuration'!A107,FALSE()))+IF($U$7=5,0,HLOOKUP($F$5,Plant_Configuration,'Plant Configuration'!A107,FALSE()))</f>
        <v>2000</v>
      </c>
      <c r="E68" s="331" t="n">
        <v>0</v>
      </c>
      <c r="F68" s="554" t="n">
        <v>1</v>
      </c>
      <c r="H68" s="309"/>
      <c r="I68" s="555" t="n">
        <f aca="false">D68-J68</f>
        <v>2000</v>
      </c>
      <c r="J68" s="555" t="n">
        <f aca="false">E68*D68</f>
        <v>0</v>
      </c>
      <c r="K68" s="310" t="n">
        <f aca="false">F68*D68</f>
        <v>2000</v>
      </c>
      <c r="L68" s="310" t="n">
        <f aca="false">D68-K68</f>
        <v>0</v>
      </c>
      <c r="N68" s="45"/>
      <c r="O68" s="45"/>
    </row>
    <row r="69" customFormat="false" ht="12.75" hidden="false" customHeight="false" outlineLevel="2" collapsed="false">
      <c r="A69" s="309"/>
      <c r="B69" s="557" t="str">
        <f aca="false">'Plant Configuration'!C108</f>
        <v>Office Equipment Rental</v>
      </c>
      <c r="C69" s="44"/>
      <c r="D69" s="566" t="n">
        <f aca="false">IF($O$7=5,0,HLOOKUP($D$5,Plant_Configuration,'Plant Configuration'!A108,FALSE()))+IF($R$7=5,0,HLOOKUP($E$5,Plant_Configuration,'Plant Configuration'!A108,FALSE()))+IF($U$7=5,0,HLOOKUP($F$5,Plant_Configuration,'Plant Configuration'!A108,FALSE()))</f>
        <v>2400</v>
      </c>
      <c r="E69" s="331" t="n">
        <v>0.25</v>
      </c>
      <c r="F69" s="554" t="n">
        <v>1</v>
      </c>
      <c r="H69" s="309" t="s">
        <v>1068</v>
      </c>
      <c r="I69" s="555" t="n">
        <f aca="false">D69-J69</f>
        <v>1800</v>
      </c>
      <c r="J69" s="555" t="n">
        <f aca="false">E69*D69</f>
        <v>600</v>
      </c>
      <c r="K69" s="310" t="n">
        <f aca="false">F69*D69</f>
        <v>2400</v>
      </c>
      <c r="L69" s="310" t="n">
        <f aca="false">D69-K69</f>
        <v>0</v>
      </c>
      <c r="N69" s="45"/>
      <c r="O69" s="45"/>
    </row>
    <row r="70" customFormat="false" ht="12.75" hidden="false" customHeight="false" outlineLevel="2" collapsed="false">
      <c r="A70" s="309"/>
      <c r="B70" s="557" t="str">
        <f aca="false">'Plant Configuration'!C109</f>
        <v>Other Rents</v>
      </c>
      <c r="C70" s="44"/>
      <c r="D70" s="566" t="n">
        <f aca="false">IF($O$7=5,0,HLOOKUP($D$5,Plant_Configuration,'Plant Configuration'!A109,FALSE()))+IF($R$7=5,0,HLOOKUP($E$5,Plant_Configuration,'Plant Configuration'!A109,FALSE()))+IF($U$7=5,0,HLOOKUP($F$5,Plant_Configuration,'Plant Configuration'!A109,FALSE()))</f>
        <v>0</v>
      </c>
      <c r="E70" s="331" t="n">
        <v>0.25</v>
      </c>
      <c r="F70" s="554" t="n">
        <v>1</v>
      </c>
      <c r="H70" s="309" t="s">
        <v>1069</v>
      </c>
      <c r="I70" s="555" t="n">
        <f aca="false">D70-J70</f>
        <v>0</v>
      </c>
      <c r="J70" s="555" t="n">
        <f aca="false">E70*D70</f>
        <v>0</v>
      </c>
      <c r="K70" s="310" t="n">
        <f aca="false">F70*D70</f>
        <v>0</v>
      </c>
      <c r="L70" s="310" t="n">
        <f aca="false">D70-K70</f>
        <v>0</v>
      </c>
      <c r="N70" s="45"/>
      <c r="O70" s="45"/>
    </row>
    <row r="71" customFormat="false" ht="12.75" hidden="false" customHeight="false" outlineLevel="2" collapsed="false">
      <c r="A71" s="309"/>
      <c r="B71" s="557" t="str">
        <f aca="false">'Plant Configuration'!C110</f>
        <v>Radio parts/repair</v>
      </c>
      <c r="C71" s="44"/>
      <c r="D71" s="566" t="n">
        <f aca="false">IF($O$7=5,0,HLOOKUP($D$5,Plant_Configuration,'Plant Configuration'!A110,FALSE()))+IF($R$7=5,0,HLOOKUP($E$5,Plant_Configuration,'Plant Configuration'!A110,FALSE()))+IF($U$7=5,0,HLOOKUP($F$5,Plant_Configuration,'Plant Configuration'!A110,FALSE()))</f>
        <v>1000</v>
      </c>
      <c r="E71" s="331" t="n">
        <v>0.25</v>
      </c>
      <c r="F71" s="554" t="n">
        <v>1</v>
      </c>
      <c r="H71" s="309"/>
      <c r="I71" s="555" t="n">
        <f aca="false">D71-J71</f>
        <v>750</v>
      </c>
      <c r="J71" s="555" t="n">
        <f aca="false">E71*D71</f>
        <v>250</v>
      </c>
      <c r="K71" s="310" t="n">
        <f aca="false">F71*D71</f>
        <v>1000</v>
      </c>
      <c r="L71" s="310" t="n">
        <f aca="false">D71-K71</f>
        <v>0</v>
      </c>
      <c r="N71" s="45"/>
      <c r="O71" s="45"/>
    </row>
    <row r="72" customFormat="false" ht="12.75" hidden="false" customHeight="false" outlineLevel="2" collapsed="false">
      <c r="A72" s="309"/>
      <c r="B72" s="557" t="str">
        <f aca="false">'Plant Configuration'!C111</f>
        <v>PC Hardware (purchase)</v>
      </c>
      <c r="C72" s="44"/>
      <c r="D72" s="566" t="n">
        <f aca="false">IF($O$7=5,0,HLOOKUP($D$5,Plant_Configuration,'Plant Configuration'!A111,FALSE()))+IF($R$7=5,0,HLOOKUP($E$5,Plant_Configuration,'Plant Configuration'!A111,FALSE()))+IF($U$7=5,0,HLOOKUP($F$5,Plant_Configuration,'Plant Configuration'!A111,FALSE()))</f>
        <v>3000</v>
      </c>
      <c r="E72" s="331" t="n">
        <v>0.25</v>
      </c>
      <c r="F72" s="554" t="n">
        <v>1</v>
      </c>
      <c r="H72" s="309" t="s">
        <v>1070</v>
      </c>
      <c r="I72" s="555" t="n">
        <f aca="false">D72-J72</f>
        <v>2250</v>
      </c>
      <c r="J72" s="555" t="n">
        <f aca="false">E72*D72</f>
        <v>750</v>
      </c>
      <c r="K72" s="310" t="n">
        <f aca="false">F72*D72</f>
        <v>3000</v>
      </c>
      <c r="L72" s="310" t="n">
        <f aca="false">D72-K72</f>
        <v>0</v>
      </c>
      <c r="N72" s="45"/>
      <c r="O72" s="45"/>
    </row>
    <row r="73" customFormat="false" ht="12.75" hidden="false" customHeight="false" outlineLevel="2" collapsed="false">
      <c r="A73" s="309"/>
      <c r="B73" s="557" t="str">
        <f aca="false">'Plant Configuration'!C112</f>
        <v>PC Software</v>
      </c>
      <c r="C73" s="44"/>
      <c r="D73" s="566" t="n">
        <f aca="false">IF($O$7=5,0,HLOOKUP($D$5,Plant_Configuration,'Plant Configuration'!A112,FALSE()))+IF($R$7=5,0,HLOOKUP($E$5,Plant_Configuration,'Plant Configuration'!A112,FALSE()))+IF($U$7=5,0,HLOOKUP($F$5,Plant_Configuration,'Plant Configuration'!A112,FALSE()))</f>
        <v>2000</v>
      </c>
      <c r="E73" s="331" t="n">
        <v>0.25</v>
      </c>
      <c r="F73" s="554" t="n">
        <v>1</v>
      </c>
      <c r="H73" s="309" t="s">
        <v>1071</v>
      </c>
      <c r="I73" s="555" t="n">
        <f aca="false">D73-J73</f>
        <v>1500</v>
      </c>
      <c r="J73" s="555" t="n">
        <f aca="false">E73*D73</f>
        <v>500</v>
      </c>
      <c r="K73" s="310" t="n">
        <f aca="false">F73*D73</f>
        <v>2000</v>
      </c>
      <c r="L73" s="310" t="n">
        <f aca="false">D73-K73</f>
        <v>0</v>
      </c>
      <c r="N73" s="45"/>
      <c r="O73" s="45"/>
    </row>
    <row r="74" customFormat="false" ht="12.75" hidden="false" customHeight="false" outlineLevel="2" collapsed="false">
      <c r="A74" s="309"/>
      <c r="B74" s="557" t="str">
        <f aca="false">'Plant Configuration'!C113</f>
        <v>PC Hardware Rental/Lease</v>
      </c>
      <c r="C74" s="44"/>
      <c r="D74" s="566" t="n">
        <f aca="false">IF($O$7=5,0,HLOOKUP($D$5,Plant_Configuration,'Plant Configuration'!A113,FALSE()))+IF($R$7=5,0,HLOOKUP($E$5,Plant_Configuration,'Plant Configuration'!A113,FALSE()))+IF($U$7=5,0,HLOOKUP($F$5,Plant_Configuration,'Plant Configuration'!A113,FALSE()))</f>
        <v>0</v>
      </c>
      <c r="E74" s="331" t="n">
        <v>0.25</v>
      </c>
      <c r="F74" s="554" t="n">
        <v>1</v>
      </c>
      <c r="H74" s="309" t="s">
        <v>1072</v>
      </c>
      <c r="I74" s="555" t="n">
        <f aca="false">D74-J74</f>
        <v>0</v>
      </c>
      <c r="J74" s="555" t="n">
        <f aca="false">E74*D74</f>
        <v>0</v>
      </c>
      <c r="K74" s="310" t="n">
        <f aca="false">F74*D74</f>
        <v>0</v>
      </c>
      <c r="L74" s="310" t="n">
        <f aca="false">D74-K74</f>
        <v>0</v>
      </c>
      <c r="N74" s="45"/>
      <c r="O74" s="45"/>
    </row>
    <row r="75" customFormat="false" ht="12.75" hidden="false" customHeight="false" outlineLevel="2" collapsed="false">
      <c r="A75" s="309"/>
      <c r="B75" s="557" t="str">
        <f aca="false">'Plant Configuration'!C114</f>
        <v>PC Maintenance</v>
      </c>
      <c r="C75" s="44"/>
      <c r="D75" s="566" t="n">
        <f aca="false">IF($O$7=5,0,HLOOKUP($D$5,Plant_Configuration,'Plant Configuration'!A114,FALSE()))+IF($R$7=5,0,HLOOKUP($E$5,Plant_Configuration,'Plant Configuration'!A114,FALSE()))+IF($U$7=5,0,HLOOKUP($F$5,Plant_Configuration,'Plant Configuration'!A114,FALSE()))</f>
        <v>1000</v>
      </c>
      <c r="E75" s="331" t="n">
        <v>0</v>
      </c>
      <c r="F75" s="554" t="n">
        <v>1</v>
      </c>
      <c r="H75" s="309"/>
      <c r="I75" s="555" t="n">
        <f aca="false">D75-J75</f>
        <v>1000</v>
      </c>
      <c r="J75" s="555" t="n">
        <f aca="false">E75*D75</f>
        <v>0</v>
      </c>
      <c r="K75" s="310" t="n">
        <f aca="false">F75*D75</f>
        <v>1000</v>
      </c>
      <c r="L75" s="310" t="n">
        <f aca="false">D75-K75</f>
        <v>0</v>
      </c>
      <c r="N75" s="45"/>
      <c r="O75" s="45"/>
    </row>
    <row r="76" customFormat="false" ht="12.75" hidden="false" customHeight="false" outlineLevel="2" collapsed="false">
      <c r="A76" s="309"/>
      <c r="B76" s="557" t="str">
        <f aca="false">'Plant Configuration'!C115</f>
        <v>Postage &amp; Freight Expenses</v>
      </c>
      <c r="C76" s="44"/>
      <c r="D76" s="566" t="n">
        <f aca="false">IF($O$7=5,0,HLOOKUP($D$5,Plant_Configuration,'Plant Configuration'!A115,FALSE()))+IF($R$7=5,0,HLOOKUP($E$5,Plant_Configuration,'Plant Configuration'!A115,FALSE()))+IF($U$7=5,0,HLOOKUP($F$5,Plant_Configuration,'Plant Configuration'!A115,FALSE()))</f>
        <v>3600</v>
      </c>
      <c r="E76" s="331" t="n">
        <v>0.5</v>
      </c>
      <c r="F76" s="554" t="n">
        <v>1</v>
      </c>
      <c r="H76" s="309" t="s">
        <v>1073</v>
      </c>
      <c r="I76" s="555" t="n">
        <f aca="false">D76-J76</f>
        <v>1800</v>
      </c>
      <c r="J76" s="555" t="n">
        <f aca="false">E76*D76</f>
        <v>1800</v>
      </c>
      <c r="K76" s="310" t="n">
        <f aca="false">F76*D76</f>
        <v>3600</v>
      </c>
      <c r="L76" s="310" t="n">
        <f aca="false">D76-K76</f>
        <v>0</v>
      </c>
      <c r="N76" s="45"/>
      <c r="O76" s="45"/>
    </row>
    <row r="77" customFormat="false" ht="12.75" hidden="false" customHeight="false" outlineLevel="2" collapsed="false">
      <c r="A77" s="309"/>
      <c r="B77" s="557" t="str">
        <f aca="false">'Plant Configuration'!C116</f>
        <v>Utilities (office water, power, gas)</v>
      </c>
      <c r="C77" s="44"/>
      <c r="D77" s="566" t="n">
        <f aca="false">IF($O$7=5,0,HLOOKUP($D$5,Plant_Configuration,'Plant Configuration'!A116,FALSE()))+IF($R$7=5,0,HLOOKUP($E$5,Plant_Configuration,'Plant Configuration'!A116,FALSE()))+IF($U$7=5,0,HLOOKUP($F$5,Plant_Configuration,'Plant Configuration'!A116,FALSE()))</f>
        <v>12000</v>
      </c>
      <c r="E77" s="331" t="n">
        <v>0</v>
      </c>
      <c r="F77" s="554" t="n">
        <v>1</v>
      </c>
      <c r="H77" s="309" t="s">
        <v>1027</v>
      </c>
      <c r="I77" s="555" t="n">
        <f aca="false">D77-J77</f>
        <v>12000</v>
      </c>
      <c r="J77" s="555" t="n">
        <f aca="false">E77*D77</f>
        <v>0</v>
      </c>
      <c r="K77" s="310" t="n">
        <f aca="false">F77*D77</f>
        <v>12000</v>
      </c>
      <c r="L77" s="310" t="n">
        <f aca="false">D77-K77</f>
        <v>0</v>
      </c>
      <c r="N77" s="45"/>
      <c r="O77" s="45"/>
    </row>
    <row r="78" customFormat="false" ht="12.75" hidden="false" customHeight="false" outlineLevel="2" collapsed="false">
      <c r="A78" s="309"/>
      <c r="B78" s="557" t="str">
        <f aca="false">'Plant Configuration'!C117</f>
        <v>Public relations/Contributions</v>
      </c>
      <c r="C78" s="44"/>
      <c r="D78" s="566" t="n">
        <f aca="false">IF($O$7=5,0,HLOOKUP($D$5,Plant_Configuration,'Plant Configuration'!A117,FALSE()))+IF($R$7=5,0,HLOOKUP($E$5,Plant_Configuration,'Plant Configuration'!A117,FALSE()))+IF($U$7=5,0,HLOOKUP($F$5,Plant_Configuration,'Plant Configuration'!A117,FALSE()))</f>
        <v>1000</v>
      </c>
      <c r="E78" s="331" t="n">
        <v>0</v>
      </c>
      <c r="F78" s="554" t="n">
        <v>1</v>
      </c>
      <c r="H78" s="309" t="s">
        <v>1074</v>
      </c>
      <c r="I78" s="555" t="n">
        <f aca="false">D78-J78</f>
        <v>1000</v>
      </c>
      <c r="J78" s="555" t="n">
        <f aca="false">E78*D78</f>
        <v>0</v>
      </c>
      <c r="K78" s="310" t="n">
        <f aca="false">F78*D78</f>
        <v>1000</v>
      </c>
      <c r="L78" s="310" t="n">
        <f aca="false">D78-K78</f>
        <v>0</v>
      </c>
      <c r="N78" s="45"/>
      <c r="O78" s="45"/>
    </row>
    <row r="79" customFormat="false" ht="12.75" hidden="false" customHeight="false" outlineLevel="2" collapsed="false">
      <c r="A79" s="309"/>
      <c r="B79" s="557" t="str">
        <f aca="false">'Plant Configuration'!C118</f>
        <v>Boat maintenance/repair</v>
      </c>
      <c r="C79" s="44"/>
      <c r="D79" s="566" t="n">
        <f aca="false">IF($O$7=5,0,HLOOKUP($D$5,Plant_Configuration,'Plant Configuration'!A118,FALSE()))+IF($R$7=5,0,HLOOKUP($E$5,Plant_Configuration,'Plant Configuration'!A118,FALSE()))+IF($U$7=5,0,HLOOKUP($F$5,Plant_Configuration,'Plant Configuration'!A118,FALSE()))</f>
        <v>0</v>
      </c>
      <c r="E79" s="331" t="n">
        <v>0.25</v>
      </c>
      <c r="F79" s="554" t="n">
        <v>1</v>
      </c>
      <c r="H79" s="309" t="s">
        <v>1075</v>
      </c>
      <c r="I79" s="555" t="n">
        <f aca="false">D79-J79</f>
        <v>0</v>
      </c>
      <c r="J79" s="555" t="n">
        <f aca="false">E79*D79</f>
        <v>0</v>
      </c>
      <c r="K79" s="310" t="n">
        <f aca="false">F79*D79</f>
        <v>0</v>
      </c>
      <c r="L79" s="310" t="n">
        <f aca="false">D79-K79</f>
        <v>0</v>
      </c>
      <c r="N79" s="45"/>
      <c r="O79" s="45"/>
    </row>
    <row r="80" customFormat="false" ht="12.75" hidden="false" customHeight="false" outlineLevel="2" collapsed="false">
      <c r="A80" s="309"/>
      <c r="B80" s="557" t="str">
        <f aca="false">'Plant Configuration'!C119</f>
        <v>Vehicle maintenance/repair</v>
      </c>
      <c r="C80" s="44"/>
      <c r="D80" s="566" t="n">
        <f aca="false">IF($O$7=5,0,HLOOKUP($D$5,Plant_Configuration,'Plant Configuration'!A119,FALSE()))+IF($R$7=5,0,HLOOKUP($E$5,Plant_Configuration,'Plant Configuration'!A119,FALSE()))+IF($U$7=5,0,HLOOKUP($F$5,Plant_Configuration,'Plant Configuration'!A119,FALSE()))</f>
        <v>2000</v>
      </c>
      <c r="E80" s="331" t="n">
        <v>0</v>
      </c>
      <c r="F80" s="554" t="n">
        <v>1</v>
      </c>
      <c r="H80" s="309"/>
      <c r="I80" s="555" t="n">
        <f aca="false">D80-J80</f>
        <v>2000</v>
      </c>
      <c r="J80" s="555" t="n">
        <f aca="false">E80*D80</f>
        <v>0</v>
      </c>
      <c r="K80" s="310" t="n">
        <f aca="false">F80*D80</f>
        <v>2000</v>
      </c>
      <c r="L80" s="310" t="n">
        <f aca="false">D80-K80</f>
        <v>0</v>
      </c>
      <c r="N80" s="45"/>
      <c r="O80" s="45"/>
    </row>
    <row r="81" customFormat="false" ht="12.75" hidden="false" customHeight="false" outlineLevel="2" collapsed="false">
      <c r="A81" s="309"/>
      <c r="B81" s="557" t="str">
        <f aca="false">'Plant Configuration'!C120</f>
        <v>Vehicle fuel</v>
      </c>
      <c r="C81" s="44"/>
      <c r="D81" s="566" t="n">
        <f aca="false">IF($O$7=5,0,HLOOKUP($D$5,Plant_Configuration,'Plant Configuration'!A120,FALSE()))+IF($R$7=5,0,HLOOKUP($E$5,Plant_Configuration,'Plant Configuration'!A120,FALSE()))+IF($U$7=5,0,HLOOKUP($F$5,Plant_Configuration,'Plant Configuration'!A120,FALSE()))</f>
        <v>14970</v>
      </c>
      <c r="E81" s="331" t="n">
        <v>0</v>
      </c>
      <c r="F81" s="554" t="n">
        <v>1</v>
      </c>
      <c r="H81" s="309" t="s">
        <v>1076</v>
      </c>
      <c r="I81" s="555" t="n">
        <f aca="false">D81-J81</f>
        <v>14970</v>
      </c>
      <c r="J81" s="555" t="n">
        <f aca="false">E81*D81</f>
        <v>0</v>
      </c>
      <c r="K81" s="310" t="n">
        <f aca="false">F81*D81</f>
        <v>14970</v>
      </c>
      <c r="L81" s="310" t="n">
        <f aca="false">D81-K81</f>
        <v>0</v>
      </c>
      <c r="N81" s="45"/>
      <c r="O81" s="45"/>
    </row>
    <row r="82" customFormat="false" ht="12.75" hidden="false" customHeight="false" outlineLevel="2" collapsed="false">
      <c r="A82" s="309"/>
      <c r="B82" s="557" t="str">
        <f aca="false">'Plant Configuration'!C121</f>
        <v>Boat fuel</v>
      </c>
      <c r="C82" s="44"/>
      <c r="D82" s="566" t="n">
        <f aca="false">IF($O$7=5,0,HLOOKUP($D$5,Plant_Configuration,'Plant Configuration'!A121,FALSE()))+IF($R$7=5,0,HLOOKUP($E$5,Plant_Configuration,'Plant Configuration'!A121,FALSE()))+IF($U$7=5,0,HLOOKUP($F$5,Plant_Configuration,'Plant Configuration'!A121,FALSE()))</f>
        <v>0</v>
      </c>
      <c r="E82" s="331" t="n">
        <v>0</v>
      </c>
      <c r="F82" s="554" t="n">
        <v>1</v>
      </c>
      <c r="H82" s="309" t="s">
        <v>1077</v>
      </c>
      <c r="I82" s="555" t="n">
        <f aca="false">D82-J82</f>
        <v>0</v>
      </c>
      <c r="J82" s="555" t="n">
        <f aca="false">E82*D82</f>
        <v>0</v>
      </c>
      <c r="K82" s="310" t="n">
        <f aca="false">F82*D82</f>
        <v>0</v>
      </c>
      <c r="L82" s="310" t="n">
        <f aca="false">D82-K82</f>
        <v>0</v>
      </c>
      <c r="N82" s="45"/>
      <c r="O82" s="45"/>
    </row>
    <row r="83" customFormat="false" ht="12.75" hidden="false" customHeight="false" outlineLevel="2" collapsed="false">
      <c r="A83" s="309"/>
      <c r="B83" s="557" t="str">
        <f aca="false">'Plant Configuration'!C122</f>
        <v>Other</v>
      </c>
      <c r="C83" s="44"/>
      <c r="D83" s="566" t="n">
        <f aca="false">IF($O$7=5,0,HLOOKUP($D$5,Plant_Configuration,'Plant Configuration'!A122,FALSE()))+IF($R$7=5,0,HLOOKUP($E$5,Plant_Configuration,'Plant Configuration'!A122,FALSE()))+IF($U$7=5,0,HLOOKUP($F$5,Plant_Configuration,'Plant Configuration'!A122,FALSE()))</f>
        <v>0</v>
      </c>
      <c r="E83" s="331" t="n">
        <v>0</v>
      </c>
      <c r="F83" s="554" t="n">
        <v>1</v>
      </c>
      <c r="H83" s="309" t="s">
        <v>1077</v>
      </c>
      <c r="I83" s="555" t="n">
        <f aca="false">D83-J83</f>
        <v>0</v>
      </c>
      <c r="J83" s="555" t="n">
        <f aca="false">E83*D83</f>
        <v>0</v>
      </c>
      <c r="K83" s="310" t="n">
        <f aca="false">F83*D83</f>
        <v>0</v>
      </c>
      <c r="L83" s="310"/>
      <c r="N83" s="45"/>
      <c r="O83" s="45"/>
    </row>
    <row r="84" customFormat="false" ht="12.75" hidden="false" customHeight="false" outlineLevel="1" collapsed="false">
      <c r="A84" s="567"/>
      <c r="B84" s="558" t="s">
        <v>439</v>
      </c>
      <c r="C84" s="0"/>
      <c r="D84" s="559" t="n">
        <f aca="false">SUBTOTAL(9,D57:D83)</f>
        <v>84324.5454545455</v>
      </c>
      <c r="E84" s="560"/>
      <c r="F84" s="561"/>
      <c r="H84" s="309" t="s">
        <v>1078</v>
      </c>
      <c r="I84" s="559" t="n">
        <f aca="false">SUBTOTAL(9,I57:I83)</f>
        <v>65063.1818181818</v>
      </c>
      <c r="J84" s="559" t="n">
        <f aca="false">SUBTOTAL(9,J57:J83)</f>
        <v>19261.3636363636</v>
      </c>
      <c r="K84" s="559" t="n">
        <f aca="false">SUBTOTAL(9,K57:K83)</f>
        <v>84324.5454545455</v>
      </c>
      <c r="L84" s="559" t="n">
        <f aca="false">SUBTOTAL(9,L57:L83)</f>
        <v>0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  <c r="CJ84" s="549"/>
      <c r="CK84" s="549"/>
      <c r="CL84" s="549"/>
      <c r="CM84" s="549"/>
      <c r="CN84" s="549"/>
      <c r="CO84" s="549"/>
      <c r="CP84" s="549"/>
      <c r="CQ84" s="549"/>
      <c r="CR84" s="549"/>
      <c r="CS84" s="549"/>
      <c r="CT84" s="549"/>
      <c r="CU84" s="549"/>
      <c r="CV84" s="549"/>
      <c r="CW84" s="549"/>
      <c r="CX84" s="549"/>
      <c r="CY84" s="549"/>
      <c r="CZ84" s="549"/>
      <c r="DA84" s="549"/>
      <c r="DB84" s="549"/>
      <c r="DC84" s="549"/>
      <c r="DD84" s="549"/>
      <c r="DE84" s="549"/>
      <c r="DF84" s="549"/>
      <c r="DG84" s="549"/>
      <c r="DH84" s="549"/>
      <c r="DI84" s="549"/>
      <c r="DJ84" s="549"/>
      <c r="DK84" s="549"/>
      <c r="DL84" s="549"/>
      <c r="DM84" s="549"/>
      <c r="DN84" s="549"/>
      <c r="DO84" s="549"/>
      <c r="DP84" s="549"/>
      <c r="DQ84" s="549"/>
      <c r="DR84" s="549"/>
      <c r="DS84" s="549"/>
      <c r="DT84" s="549"/>
      <c r="DU84" s="549"/>
      <c r="DV84" s="549"/>
      <c r="DW84" s="549"/>
      <c r="DX84" s="549"/>
      <c r="DY84" s="549"/>
      <c r="DZ84" s="549"/>
      <c r="EA84" s="549"/>
      <c r="EB84" s="549"/>
      <c r="EC84" s="549"/>
      <c r="ED84" s="549"/>
      <c r="EE84" s="549"/>
      <c r="EF84" s="549"/>
      <c r="EG84" s="549"/>
      <c r="EH84" s="549"/>
      <c r="EI84" s="549"/>
      <c r="EJ84" s="549"/>
      <c r="EK84" s="549"/>
      <c r="EL84" s="549"/>
      <c r="EM84" s="549"/>
      <c r="EN84" s="549"/>
      <c r="EO84" s="549"/>
      <c r="EP84" s="549"/>
      <c r="EQ84" s="549"/>
      <c r="ER84" s="549"/>
      <c r="ES84" s="549"/>
      <c r="ET84" s="549"/>
      <c r="EU84" s="549"/>
      <c r="EV84" s="549"/>
      <c r="EW84" s="549"/>
      <c r="EX84" s="549"/>
      <c r="EY84" s="549"/>
      <c r="EZ84" s="549"/>
      <c r="FA84" s="549"/>
      <c r="FB84" s="549"/>
      <c r="FC84" s="549"/>
      <c r="FD84" s="549"/>
      <c r="FE84" s="549"/>
      <c r="FF84" s="549"/>
      <c r="FG84" s="549"/>
      <c r="FH84" s="549"/>
      <c r="FI84" s="549"/>
      <c r="FJ84" s="549"/>
      <c r="FK84" s="549"/>
      <c r="FL84" s="549"/>
      <c r="FM84" s="549"/>
      <c r="FN84" s="549"/>
      <c r="FO84" s="549"/>
      <c r="FP84" s="549"/>
      <c r="FQ84" s="549"/>
      <c r="FR84" s="549"/>
      <c r="FS84" s="549"/>
      <c r="FT84" s="549"/>
      <c r="FU84" s="549"/>
      <c r="FV84" s="549"/>
      <c r="FW84" s="549"/>
      <c r="FX84" s="549"/>
      <c r="FY84" s="549"/>
      <c r="FZ84" s="549"/>
      <c r="GA84" s="549"/>
      <c r="GB84" s="549"/>
      <c r="GC84" s="549"/>
      <c r="GD84" s="549"/>
      <c r="GE84" s="549"/>
      <c r="GF84" s="549"/>
      <c r="GG84" s="549"/>
      <c r="GH84" s="549"/>
      <c r="GI84" s="549"/>
      <c r="GJ84" s="549"/>
      <c r="GK84" s="549"/>
      <c r="GL84" s="549"/>
      <c r="GM84" s="549"/>
      <c r="GN84" s="549"/>
      <c r="GO84" s="549"/>
      <c r="GP84" s="549"/>
      <c r="GQ84" s="549"/>
      <c r="GR84" s="549"/>
      <c r="GS84" s="549"/>
      <c r="GT84" s="549"/>
      <c r="GU84" s="549"/>
      <c r="GV84" s="549"/>
      <c r="GW84" s="549"/>
      <c r="GX84" s="549"/>
      <c r="GY84" s="549"/>
      <c r="GZ84" s="549"/>
      <c r="HA84" s="549"/>
      <c r="HB84" s="549"/>
      <c r="HC84" s="549"/>
      <c r="HD84" s="549"/>
      <c r="HE84" s="549"/>
      <c r="HF84" s="549"/>
      <c r="HG84" s="549"/>
      <c r="HH84" s="549"/>
      <c r="HI84" s="549"/>
      <c r="HJ84" s="549"/>
      <c r="HK84" s="549"/>
      <c r="HL84" s="549"/>
      <c r="HM84" s="549"/>
      <c r="HN84" s="549"/>
      <c r="HO84" s="549"/>
      <c r="HP84" s="549"/>
      <c r="HQ84" s="549"/>
      <c r="HR84" s="549"/>
      <c r="HS84" s="549"/>
      <c r="HT84" s="549"/>
      <c r="HU84" s="549"/>
      <c r="HV84" s="549"/>
      <c r="HW84" s="549"/>
      <c r="HX84" s="549"/>
      <c r="HY84" s="549"/>
      <c r="HZ84" s="549"/>
      <c r="IA84" s="549"/>
      <c r="IB84" s="549"/>
      <c r="IC84" s="549"/>
      <c r="ID84" s="549"/>
      <c r="IE84" s="549"/>
      <c r="IF84" s="549"/>
      <c r="IG84" s="549"/>
      <c r="IH84" s="549"/>
      <c r="II84" s="549"/>
      <c r="IJ84" s="549"/>
      <c r="IK84" s="549"/>
      <c r="IL84" s="549"/>
      <c r="IM84" s="549"/>
      <c r="IN84" s="549"/>
      <c r="IO84" s="549"/>
      <c r="IP84" s="549"/>
      <c r="IQ84" s="549"/>
      <c r="IR84" s="549"/>
      <c r="IS84" s="549"/>
      <c r="IT84" s="549"/>
      <c r="IU84" s="549"/>
      <c r="IV84" s="549"/>
      <c r="IW84" s="549"/>
    </row>
    <row r="85" customFormat="false" ht="12.75" hidden="false" customHeight="false" outlineLevel="1" collapsed="false">
      <c r="A85" s="562" t="s">
        <v>186</v>
      </c>
      <c r="B85" s="563"/>
      <c r="C85" s="564"/>
      <c r="D85" s="542"/>
      <c r="E85" s="543"/>
      <c r="F85" s="544"/>
      <c r="H85" s="565"/>
      <c r="I85" s="546" t="n">
        <f aca="false">IF(D89=0,0,I89/D89)</f>
        <v>0.75</v>
      </c>
      <c r="J85" s="546" t="n">
        <f aca="false">1-I85</f>
        <v>0.25</v>
      </c>
      <c r="K85" s="547" t="n">
        <f aca="false">IF(D89=0,0,K89/D89)</f>
        <v>1</v>
      </c>
      <c r="L85" s="547" t="n">
        <f aca="false">1-K85</f>
        <v>0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  <c r="CJ85" s="549"/>
      <c r="CK85" s="549"/>
      <c r="CL85" s="549"/>
      <c r="CM85" s="549"/>
      <c r="CN85" s="549"/>
      <c r="CO85" s="549"/>
      <c r="CP85" s="549"/>
      <c r="CQ85" s="549"/>
      <c r="CR85" s="549"/>
      <c r="CS85" s="549"/>
      <c r="CT85" s="549"/>
      <c r="CU85" s="549"/>
      <c r="CV85" s="549"/>
      <c r="CW85" s="549"/>
      <c r="CX85" s="549"/>
      <c r="CY85" s="549"/>
      <c r="CZ85" s="549"/>
      <c r="DA85" s="549"/>
      <c r="DB85" s="549"/>
      <c r="DC85" s="549"/>
      <c r="DD85" s="549"/>
      <c r="DE85" s="549"/>
      <c r="DF85" s="549"/>
      <c r="DG85" s="549"/>
      <c r="DH85" s="549"/>
      <c r="DI85" s="549"/>
      <c r="DJ85" s="549"/>
      <c r="DK85" s="549"/>
      <c r="DL85" s="549"/>
      <c r="DM85" s="549"/>
      <c r="DN85" s="549"/>
      <c r="DO85" s="549"/>
      <c r="DP85" s="549"/>
      <c r="DQ85" s="549"/>
      <c r="DR85" s="549"/>
      <c r="DS85" s="549"/>
      <c r="DT85" s="549"/>
      <c r="DU85" s="549"/>
      <c r="DV85" s="549"/>
      <c r="DW85" s="549"/>
      <c r="DX85" s="549"/>
      <c r="DY85" s="549"/>
      <c r="DZ85" s="549"/>
      <c r="EA85" s="549"/>
      <c r="EB85" s="549"/>
      <c r="EC85" s="549"/>
      <c r="ED85" s="549"/>
      <c r="EE85" s="549"/>
      <c r="EF85" s="549"/>
      <c r="EG85" s="549"/>
      <c r="EH85" s="549"/>
      <c r="EI85" s="549"/>
      <c r="EJ85" s="549"/>
      <c r="EK85" s="549"/>
      <c r="EL85" s="549"/>
      <c r="EM85" s="549"/>
      <c r="EN85" s="549"/>
      <c r="EO85" s="549"/>
      <c r="EP85" s="549"/>
      <c r="EQ85" s="549"/>
      <c r="ER85" s="549"/>
      <c r="ES85" s="549"/>
      <c r="ET85" s="549"/>
      <c r="EU85" s="549"/>
      <c r="EV85" s="549"/>
      <c r="EW85" s="549"/>
      <c r="EX85" s="549"/>
      <c r="EY85" s="549"/>
      <c r="EZ85" s="549"/>
      <c r="FA85" s="549"/>
      <c r="FB85" s="549"/>
      <c r="FC85" s="549"/>
      <c r="FD85" s="549"/>
      <c r="FE85" s="549"/>
      <c r="FF85" s="549"/>
      <c r="FG85" s="549"/>
      <c r="FH85" s="549"/>
      <c r="FI85" s="549"/>
      <c r="FJ85" s="549"/>
      <c r="FK85" s="549"/>
      <c r="FL85" s="549"/>
      <c r="FM85" s="549"/>
      <c r="FN85" s="549"/>
      <c r="FO85" s="549"/>
      <c r="FP85" s="549"/>
      <c r="FQ85" s="549"/>
      <c r="FR85" s="549"/>
      <c r="FS85" s="549"/>
      <c r="FT85" s="549"/>
      <c r="FU85" s="549"/>
      <c r="FV85" s="549"/>
      <c r="FW85" s="549"/>
      <c r="FX85" s="549"/>
      <c r="FY85" s="549"/>
      <c r="FZ85" s="549"/>
      <c r="GA85" s="549"/>
      <c r="GB85" s="549"/>
      <c r="GC85" s="549"/>
      <c r="GD85" s="549"/>
      <c r="GE85" s="549"/>
      <c r="GF85" s="549"/>
      <c r="GG85" s="549"/>
      <c r="GH85" s="549"/>
      <c r="GI85" s="549"/>
      <c r="GJ85" s="549"/>
      <c r="GK85" s="549"/>
      <c r="GL85" s="549"/>
      <c r="GM85" s="549"/>
      <c r="GN85" s="549"/>
      <c r="GO85" s="549"/>
      <c r="GP85" s="549"/>
      <c r="GQ85" s="549"/>
      <c r="GR85" s="549"/>
      <c r="GS85" s="549"/>
      <c r="GT85" s="549"/>
      <c r="GU85" s="549"/>
      <c r="GV85" s="549"/>
      <c r="GW85" s="549"/>
      <c r="GX85" s="549"/>
      <c r="GY85" s="549"/>
      <c r="GZ85" s="549"/>
      <c r="HA85" s="549"/>
      <c r="HB85" s="549"/>
      <c r="HC85" s="549"/>
      <c r="HD85" s="549"/>
      <c r="HE85" s="549"/>
      <c r="HF85" s="549"/>
      <c r="HG85" s="549"/>
      <c r="HH85" s="549"/>
      <c r="HI85" s="549"/>
      <c r="HJ85" s="549"/>
      <c r="HK85" s="549"/>
      <c r="HL85" s="549"/>
      <c r="HM85" s="549"/>
      <c r="HN85" s="549"/>
      <c r="HO85" s="549"/>
      <c r="HP85" s="549"/>
      <c r="HQ85" s="549"/>
      <c r="HR85" s="549"/>
      <c r="HS85" s="549"/>
      <c r="HT85" s="549"/>
      <c r="HU85" s="549"/>
      <c r="HV85" s="549"/>
      <c r="HW85" s="549"/>
      <c r="HX85" s="549"/>
      <c r="HY85" s="549"/>
      <c r="HZ85" s="549"/>
      <c r="IA85" s="549"/>
      <c r="IB85" s="549"/>
      <c r="IC85" s="549"/>
      <c r="ID85" s="549"/>
      <c r="IE85" s="549"/>
      <c r="IF85" s="549"/>
      <c r="IG85" s="549"/>
      <c r="IH85" s="549"/>
      <c r="II85" s="549"/>
      <c r="IJ85" s="549"/>
      <c r="IK85" s="549"/>
      <c r="IL85" s="549"/>
      <c r="IM85" s="549"/>
      <c r="IN85" s="549"/>
      <c r="IO85" s="549"/>
      <c r="IP85" s="549"/>
      <c r="IQ85" s="549"/>
      <c r="IR85" s="549"/>
      <c r="IS85" s="549"/>
      <c r="IT85" s="549"/>
      <c r="IU85" s="549"/>
      <c r="IV85" s="549"/>
      <c r="IW85" s="549"/>
    </row>
    <row r="86" customFormat="false" ht="12.75" hidden="false" customHeight="false" outlineLevel="2" collapsed="false">
      <c r="A86" s="309"/>
      <c r="B86" s="557" t="str">
        <f aca="false">'Plant Configuration'!C125</f>
        <v>Phone service</v>
      </c>
      <c r="C86" s="44"/>
      <c r="D86" s="566" t="n">
        <f aca="false">IF($O$7=5,0,HLOOKUP($D$5,Plant_Configuration,'Plant Configuration'!A125,FALSE()))+IF($R$7=5,0,HLOOKUP($E$5,Plant_Configuration,'Plant Configuration'!A125,FALSE()))+IF($U$7=5,0,HLOOKUP($F$5,Plant_Configuration,'Plant Configuration'!A125,FALSE()))</f>
        <v>12000</v>
      </c>
      <c r="E86" s="331" t="n">
        <v>0.25</v>
      </c>
      <c r="F86" s="554" t="n">
        <v>1</v>
      </c>
      <c r="H86" s="309" t="s">
        <v>1079</v>
      </c>
      <c r="I86" s="555" t="n">
        <f aca="false">D86-J86</f>
        <v>9000</v>
      </c>
      <c r="J86" s="555" t="n">
        <f aca="false">E86*D86</f>
        <v>3000</v>
      </c>
      <c r="K86" s="310" t="n">
        <f aca="false">F86*D86</f>
        <v>12000</v>
      </c>
      <c r="L86" s="310" t="n">
        <f aca="false">D86-K86</f>
        <v>0</v>
      </c>
      <c r="N86" s="45"/>
      <c r="O86" s="45"/>
    </row>
    <row r="87" customFormat="false" ht="12.75" hidden="false" customHeight="false" outlineLevel="2" collapsed="false">
      <c r="A87" s="309"/>
      <c r="B87" s="557" t="str">
        <f aca="false">'Plant Configuration'!C126</f>
        <v>Cellular phone service</v>
      </c>
      <c r="C87" s="44"/>
      <c r="D87" s="566" t="n">
        <f aca="false">IF($O$7=5,0,HLOOKUP($D$5,Plant_Configuration,'Plant Configuration'!A126,FALSE()))+IF($R$7=5,0,HLOOKUP($E$5,Plant_Configuration,'Plant Configuration'!A126,FALSE()))+IF($U$7=5,0,HLOOKUP($F$5,Plant_Configuration,'Plant Configuration'!A126,FALSE()))</f>
        <v>3600</v>
      </c>
      <c r="E87" s="331" t="n">
        <v>0.25</v>
      </c>
      <c r="F87" s="554" t="n">
        <v>1</v>
      </c>
      <c r="H87" s="309" t="s">
        <v>1080</v>
      </c>
      <c r="I87" s="555" t="n">
        <f aca="false">D87-J87</f>
        <v>2700</v>
      </c>
      <c r="J87" s="555" t="n">
        <f aca="false">E87*D87</f>
        <v>900</v>
      </c>
      <c r="K87" s="310" t="n">
        <f aca="false">F87*D87</f>
        <v>3600</v>
      </c>
      <c r="L87" s="310" t="n">
        <f aca="false">D87-K87</f>
        <v>0</v>
      </c>
      <c r="N87" s="45"/>
      <c r="O87" s="45"/>
    </row>
    <row r="88" customFormat="false" ht="12.75" hidden="false" customHeight="false" outlineLevel="2" collapsed="false">
      <c r="A88" s="309"/>
      <c r="B88" s="557" t="str">
        <f aca="false">'Plant Configuration'!C127</f>
        <v>VSAT</v>
      </c>
      <c r="C88" s="44"/>
      <c r="D88" s="566" t="n">
        <f aca="false">IF($O$7=5,0,HLOOKUP($D$5,Plant_Configuration,'Plant Configuration'!A127,FALSE()))+IF($R$7=5,0,HLOOKUP($E$5,Plant_Configuration,'Plant Configuration'!A127,FALSE()))+IF($U$7=5,0,HLOOKUP($F$5,Plant_Configuration,'Plant Configuration'!A127,FALSE()))</f>
        <v>0</v>
      </c>
      <c r="E88" s="331" t="n">
        <v>0</v>
      </c>
      <c r="F88" s="554"/>
      <c r="H88" s="309" t="s">
        <v>1081</v>
      </c>
      <c r="I88" s="555" t="n">
        <f aca="false">D88-J88</f>
        <v>0</v>
      </c>
      <c r="J88" s="555" t="n">
        <f aca="false">E88*D88</f>
        <v>0</v>
      </c>
      <c r="K88" s="310"/>
      <c r="L88" s="310"/>
      <c r="N88" s="45"/>
      <c r="O88" s="45"/>
    </row>
    <row r="89" customFormat="false" ht="12.75" hidden="false" customHeight="false" outlineLevel="1" collapsed="false">
      <c r="A89" s="567"/>
      <c r="B89" s="558" t="s">
        <v>439</v>
      </c>
      <c r="C89" s="0"/>
      <c r="D89" s="559" t="n">
        <f aca="false">SUBTOTAL(9,D86:D88)</f>
        <v>15600</v>
      </c>
      <c r="E89" s="560"/>
      <c r="F89" s="561"/>
      <c r="H89" s="309" t="s">
        <v>1082</v>
      </c>
      <c r="I89" s="559" t="n">
        <f aca="false">SUBTOTAL(9,I86:I88)</f>
        <v>11700</v>
      </c>
      <c r="J89" s="559" t="n">
        <f aca="false">SUBTOTAL(9,J86:J88)</f>
        <v>3900</v>
      </c>
      <c r="K89" s="559" t="n">
        <f aca="false">SUBTOTAL(9,K86:K88)</f>
        <v>15600</v>
      </c>
      <c r="L89" s="559" t="n">
        <f aca="false">SUBTOTAL(9,L86:L88)</f>
        <v>0</v>
      </c>
      <c r="M89" s="549"/>
      <c r="N89" s="549"/>
      <c r="O89" s="549"/>
      <c r="P89" s="549"/>
      <c r="Q89" s="549"/>
      <c r="R89" s="549"/>
      <c r="S89" s="549"/>
      <c r="T89" s="549"/>
      <c r="U89" s="549"/>
      <c r="V89" s="549"/>
      <c r="W89" s="549"/>
      <c r="X89" s="549"/>
      <c r="Y89" s="549"/>
      <c r="Z89" s="549"/>
      <c r="AA89" s="549"/>
      <c r="AB89" s="549"/>
      <c r="AC89" s="549"/>
      <c r="AD89" s="549"/>
      <c r="AE89" s="549"/>
      <c r="AF89" s="549"/>
      <c r="AG89" s="549"/>
      <c r="AH89" s="549"/>
      <c r="AI89" s="549"/>
      <c r="AJ89" s="549"/>
      <c r="AK89" s="549"/>
      <c r="AL89" s="549"/>
      <c r="AM89" s="549"/>
      <c r="AN89" s="549"/>
      <c r="AO89" s="549"/>
      <c r="AP89" s="549"/>
      <c r="AQ89" s="549"/>
      <c r="AR89" s="549"/>
      <c r="AS89" s="549"/>
      <c r="AT89" s="549"/>
      <c r="AU89" s="549"/>
      <c r="AV89" s="549"/>
      <c r="AW89" s="549"/>
      <c r="AX89" s="549"/>
      <c r="AY89" s="549"/>
      <c r="AZ89" s="549"/>
      <c r="BA89" s="549"/>
      <c r="BB89" s="549"/>
      <c r="BC89" s="549"/>
      <c r="BD89" s="549"/>
      <c r="BE89" s="549"/>
      <c r="BF89" s="549"/>
      <c r="BG89" s="549"/>
      <c r="BH89" s="549"/>
      <c r="BI89" s="549"/>
      <c r="BJ89" s="549"/>
      <c r="BK89" s="549"/>
      <c r="BL89" s="549"/>
      <c r="BM89" s="549"/>
      <c r="BN89" s="549"/>
      <c r="BO89" s="549"/>
      <c r="BP89" s="549"/>
      <c r="BQ89" s="549"/>
      <c r="BR89" s="549"/>
      <c r="BS89" s="549"/>
      <c r="BT89" s="549"/>
      <c r="BU89" s="549"/>
      <c r="BV89" s="549"/>
      <c r="BW89" s="549"/>
      <c r="BX89" s="549"/>
      <c r="BY89" s="549"/>
      <c r="BZ89" s="549"/>
      <c r="CA89" s="549"/>
      <c r="CB89" s="549"/>
      <c r="CC89" s="549"/>
      <c r="CD89" s="549"/>
      <c r="CE89" s="549"/>
      <c r="CF89" s="549"/>
      <c r="CG89" s="549"/>
      <c r="CH89" s="549"/>
      <c r="CI89" s="549"/>
      <c r="CJ89" s="549"/>
      <c r="CK89" s="549"/>
      <c r="CL89" s="549"/>
      <c r="CM89" s="549"/>
      <c r="CN89" s="549"/>
      <c r="CO89" s="549"/>
      <c r="CP89" s="549"/>
      <c r="CQ89" s="549"/>
      <c r="CR89" s="549"/>
      <c r="CS89" s="549"/>
      <c r="CT89" s="549"/>
      <c r="CU89" s="549"/>
      <c r="CV89" s="549"/>
      <c r="CW89" s="549"/>
      <c r="CX89" s="549"/>
      <c r="CY89" s="549"/>
      <c r="CZ89" s="549"/>
      <c r="DA89" s="549"/>
      <c r="DB89" s="549"/>
      <c r="DC89" s="549"/>
      <c r="DD89" s="549"/>
      <c r="DE89" s="549"/>
      <c r="DF89" s="549"/>
      <c r="DG89" s="549"/>
      <c r="DH89" s="549"/>
      <c r="DI89" s="549"/>
      <c r="DJ89" s="549"/>
      <c r="DK89" s="549"/>
      <c r="DL89" s="549"/>
      <c r="DM89" s="549"/>
      <c r="DN89" s="549"/>
      <c r="DO89" s="549"/>
      <c r="DP89" s="549"/>
      <c r="DQ89" s="549"/>
      <c r="DR89" s="549"/>
      <c r="DS89" s="549"/>
      <c r="DT89" s="549"/>
      <c r="DU89" s="549"/>
      <c r="DV89" s="549"/>
      <c r="DW89" s="549"/>
      <c r="DX89" s="549"/>
      <c r="DY89" s="549"/>
      <c r="DZ89" s="549"/>
      <c r="EA89" s="549"/>
      <c r="EB89" s="549"/>
      <c r="EC89" s="549"/>
      <c r="ED89" s="549"/>
      <c r="EE89" s="549"/>
      <c r="EF89" s="549"/>
      <c r="EG89" s="549"/>
      <c r="EH89" s="549"/>
      <c r="EI89" s="549"/>
      <c r="EJ89" s="549"/>
      <c r="EK89" s="549"/>
      <c r="EL89" s="549"/>
      <c r="EM89" s="549"/>
      <c r="EN89" s="549"/>
      <c r="EO89" s="549"/>
      <c r="EP89" s="549"/>
      <c r="EQ89" s="549"/>
      <c r="ER89" s="549"/>
      <c r="ES89" s="549"/>
      <c r="ET89" s="549"/>
      <c r="EU89" s="549"/>
      <c r="EV89" s="549"/>
      <c r="EW89" s="549"/>
      <c r="EX89" s="549"/>
      <c r="EY89" s="549"/>
      <c r="EZ89" s="549"/>
      <c r="FA89" s="549"/>
      <c r="FB89" s="549"/>
      <c r="FC89" s="549"/>
      <c r="FD89" s="549"/>
      <c r="FE89" s="549"/>
      <c r="FF89" s="549"/>
      <c r="FG89" s="549"/>
      <c r="FH89" s="549"/>
      <c r="FI89" s="549"/>
      <c r="FJ89" s="549"/>
      <c r="FK89" s="549"/>
      <c r="FL89" s="549"/>
      <c r="FM89" s="549"/>
      <c r="FN89" s="549"/>
      <c r="FO89" s="549"/>
      <c r="FP89" s="549"/>
      <c r="FQ89" s="549"/>
      <c r="FR89" s="549"/>
      <c r="FS89" s="549"/>
      <c r="FT89" s="549"/>
      <c r="FU89" s="549"/>
      <c r="FV89" s="549"/>
      <c r="FW89" s="549"/>
      <c r="FX89" s="549"/>
      <c r="FY89" s="549"/>
      <c r="FZ89" s="549"/>
      <c r="GA89" s="549"/>
      <c r="GB89" s="549"/>
      <c r="GC89" s="549"/>
      <c r="GD89" s="549"/>
      <c r="GE89" s="549"/>
      <c r="GF89" s="549"/>
      <c r="GG89" s="549"/>
      <c r="GH89" s="549"/>
      <c r="GI89" s="549"/>
      <c r="GJ89" s="549"/>
      <c r="GK89" s="549"/>
      <c r="GL89" s="549"/>
      <c r="GM89" s="549"/>
      <c r="GN89" s="549"/>
      <c r="GO89" s="549"/>
      <c r="GP89" s="549"/>
      <c r="GQ89" s="549"/>
      <c r="GR89" s="549"/>
      <c r="GS89" s="549"/>
      <c r="GT89" s="549"/>
      <c r="GU89" s="549"/>
      <c r="GV89" s="549"/>
      <c r="GW89" s="549"/>
      <c r="GX89" s="549"/>
      <c r="GY89" s="549"/>
      <c r="GZ89" s="549"/>
      <c r="HA89" s="549"/>
      <c r="HB89" s="549"/>
      <c r="HC89" s="549"/>
      <c r="HD89" s="549"/>
      <c r="HE89" s="549"/>
      <c r="HF89" s="549"/>
      <c r="HG89" s="549"/>
      <c r="HH89" s="549"/>
      <c r="HI89" s="549"/>
      <c r="HJ89" s="549"/>
      <c r="HK89" s="549"/>
      <c r="HL89" s="549"/>
      <c r="HM89" s="549"/>
      <c r="HN89" s="549"/>
      <c r="HO89" s="549"/>
      <c r="HP89" s="549"/>
      <c r="HQ89" s="549"/>
      <c r="HR89" s="549"/>
      <c r="HS89" s="549"/>
      <c r="HT89" s="549"/>
      <c r="HU89" s="549"/>
      <c r="HV89" s="549"/>
      <c r="HW89" s="549"/>
      <c r="HX89" s="549"/>
      <c r="HY89" s="549"/>
      <c r="HZ89" s="549"/>
      <c r="IA89" s="549"/>
      <c r="IB89" s="549"/>
      <c r="IC89" s="549"/>
      <c r="ID89" s="549"/>
      <c r="IE89" s="549"/>
      <c r="IF89" s="549"/>
      <c r="IG89" s="549"/>
      <c r="IH89" s="549"/>
      <c r="II89" s="549"/>
      <c r="IJ89" s="549"/>
      <c r="IK89" s="549"/>
      <c r="IL89" s="549"/>
      <c r="IM89" s="549"/>
      <c r="IN89" s="549"/>
      <c r="IO89" s="549"/>
      <c r="IP89" s="549"/>
      <c r="IQ89" s="549"/>
      <c r="IR89" s="549"/>
      <c r="IS89" s="549"/>
      <c r="IT89" s="549"/>
      <c r="IU89" s="549"/>
      <c r="IV89" s="549"/>
      <c r="IW89" s="549"/>
    </row>
    <row r="90" customFormat="false" ht="12.75" hidden="false" customHeight="false" outlineLevel="1" collapsed="false">
      <c r="A90" s="562" t="s">
        <v>1083</v>
      </c>
      <c r="B90" s="563"/>
      <c r="C90" s="564"/>
      <c r="D90" s="542"/>
      <c r="E90" s="543"/>
      <c r="F90" s="544"/>
      <c r="H90" s="565"/>
      <c r="I90" s="546" t="n">
        <f aca="false">IF(D93&lt;&gt;0,I93/D93,0)</f>
        <v>0</v>
      </c>
      <c r="J90" s="546" t="n">
        <f aca="false">1-I90</f>
        <v>1</v>
      </c>
      <c r="K90" s="547" t="n">
        <f aca="false">IF(D93&lt;&gt;0,K93/D93,0)</f>
        <v>0</v>
      </c>
      <c r="L90" s="547" t="n">
        <f aca="false">1-K90</f>
        <v>1</v>
      </c>
      <c r="M90" s="549"/>
      <c r="N90" s="549"/>
      <c r="O90" s="549"/>
      <c r="P90" s="549"/>
      <c r="Q90" s="549"/>
      <c r="R90" s="549"/>
      <c r="S90" s="549"/>
      <c r="T90" s="549"/>
      <c r="U90" s="549"/>
      <c r="V90" s="549"/>
      <c r="W90" s="549"/>
      <c r="X90" s="549"/>
      <c r="Y90" s="549"/>
      <c r="Z90" s="549"/>
      <c r="AA90" s="549"/>
      <c r="AB90" s="549"/>
      <c r="AC90" s="549"/>
      <c r="AD90" s="549"/>
      <c r="AE90" s="549"/>
      <c r="AF90" s="549"/>
      <c r="AG90" s="549"/>
      <c r="AH90" s="549"/>
      <c r="AI90" s="549"/>
      <c r="AJ90" s="549"/>
      <c r="AK90" s="549"/>
      <c r="AL90" s="549"/>
      <c r="AM90" s="549"/>
      <c r="AN90" s="549"/>
      <c r="AO90" s="549"/>
      <c r="AP90" s="549"/>
      <c r="AQ90" s="549"/>
      <c r="AR90" s="549"/>
      <c r="AS90" s="549"/>
      <c r="AT90" s="549"/>
      <c r="AU90" s="549"/>
      <c r="AV90" s="549"/>
      <c r="AW90" s="549"/>
      <c r="AX90" s="549"/>
      <c r="AY90" s="549"/>
      <c r="AZ90" s="549"/>
      <c r="BA90" s="549"/>
      <c r="BB90" s="549"/>
      <c r="BC90" s="549"/>
      <c r="BD90" s="549"/>
      <c r="BE90" s="549"/>
      <c r="BF90" s="549"/>
      <c r="BG90" s="549"/>
      <c r="BH90" s="549"/>
      <c r="BI90" s="549"/>
      <c r="BJ90" s="549"/>
      <c r="BK90" s="549"/>
      <c r="BL90" s="549"/>
      <c r="BM90" s="549"/>
      <c r="BN90" s="549"/>
      <c r="BO90" s="549"/>
      <c r="BP90" s="549"/>
      <c r="BQ90" s="549"/>
      <c r="BR90" s="549"/>
      <c r="BS90" s="549"/>
      <c r="BT90" s="549"/>
      <c r="BU90" s="549"/>
      <c r="BV90" s="549"/>
      <c r="BW90" s="549"/>
      <c r="BX90" s="549"/>
      <c r="BY90" s="549"/>
      <c r="BZ90" s="549"/>
      <c r="CA90" s="549"/>
      <c r="CB90" s="549"/>
      <c r="CC90" s="549"/>
      <c r="CD90" s="549"/>
      <c r="CE90" s="549"/>
      <c r="CF90" s="549"/>
      <c r="CG90" s="549"/>
      <c r="CH90" s="549"/>
      <c r="CI90" s="549"/>
      <c r="CJ90" s="549"/>
      <c r="CK90" s="549"/>
      <c r="CL90" s="549"/>
      <c r="CM90" s="549"/>
      <c r="CN90" s="549"/>
      <c r="CO90" s="549"/>
      <c r="CP90" s="549"/>
      <c r="CQ90" s="549"/>
      <c r="CR90" s="549"/>
      <c r="CS90" s="549"/>
      <c r="CT90" s="549"/>
      <c r="CU90" s="549"/>
      <c r="CV90" s="549"/>
      <c r="CW90" s="549"/>
      <c r="CX90" s="549"/>
      <c r="CY90" s="549"/>
      <c r="CZ90" s="549"/>
      <c r="DA90" s="549"/>
      <c r="DB90" s="549"/>
      <c r="DC90" s="549"/>
      <c r="DD90" s="549"/>
      <c r="DE90" s="549"/>
      <c r="DF90" s="549"/>
      <c r="DG90" s="549"/>
      <c r="DH90" s="549"/>
      <c r="DI90" s="549"/>
      <c r="DJ90" s="549"/>
      <c r="DK90" s="549"/>
      <c r="DL90" s="549"/>
      <c r="DM90" s="549"/>
      <c r="DN90" s="549"/>
      <c r="DO90" s="549"/>
      <c r="DP90" s="549"/>
      <c r="DQ90" s="549"/>
      <c r="DR90" s="549"/>
      <c r="DS90" s="549"/>
      <c r="DT90" s="549"/>
      <c r="DU90" s="549"/>
      <c r="DV90" s="549"/>
      <c r="DW90" s="549"/>
      <c r="DX90" s="549"/>
      <c r="DY90" s="549"/>
      <c r="DZ90" s="549"/>
      <c r="EA90" s="549"/>
      <c r="EB90" s="549"/>
      <c r="EC90" s="549"/>
      <c r="ED90" s="549"/>
      <c r="EE90" s="549"/>
      <c r="EF90" s="549"/>
      <c r="EG90" s="549"/>
      <c r="EH90" s="549"/>
      <c r="EI90" s="549"/>
      <c r="EJ90" s="549"/>
      <c r="EK90" s="549"/>
      <c r="EL90" s="549"/>
      <c r="EM90" s="549"/>
      <c r="EN90" s="549"/>
      <c r="EO90" s="549"/>
      <c r="EP90" s="549"/>
      <c r="EQ90" s="549"/>
      <c r="ER90" s="549"/>
      <c r="ES90" s="549"/>
      <c r="ET90" s="549"/>
      <c r="EU90" s="549"/>
      <c r="EV90" s="549"/>
      <c r="EW90" s="549"/>
      <c r="EX90" s="549"/>
      <c r="EY90" s="549"/>
      <c r="EZ90" s="549"/>
      <c r="FA90" s="549"/>
      <c r="FB90" s="549"/>
      <c r="FC90" s="549"/>
      <c r="FD90" s="549"/>
      <c r="FE90" s="549"/>
      <c r="FF90" s="549"/>
      <c r="FG90" s="549"/>
      <c r="FH90" s="549"/>
      <c r="FI90" s="549"/>
      <c r="FJ90" s="549"/>
      <c r="FK90" s="549"/>
      <c r="FL90" s="549"/>
      <c r="FM90" s="549"/>
      <c r="FN90" s="549"/>
      <c r="FO90" s="549"/>
      <c r="FP90" s="549"/>
      <c r="FQ90" s="549"/>
      <c r="FR90" s="549"/>
      <c r="FS90" s="549"/>
      <c r="FT90" s="549"/>
      <c r="FU90" s="549"/>
      <c r="FV90" s="549"/>
      <c r="FW90" s="549"/>
      <c r="FX90" s="549"/>
      <c r="FY90" s="549"/>
      <c r="FZ90" s="549"/>
      <c r="GA90" s="549"/>
      <c r="GB90" s="549"/>
      <c r="GC90" s="549"/>
      <c r="GD90" s="549"/>
      <c r="GE90" s="549"/>
      <c r="GF90" s="549"/>
      <c r="GG90" s="549"/>
      <c r="GH90" s="549"/>
      <c r="GI90" s="549"/>
      <c r="GJ90" s="549"/>
      <c r="GK90" s="549"/>
      <c r="GL90" s="549"/>
      <c r="GM90" s="549"/>
      <c r="GN90" s="549"/>
      <c r="GO90" s="549"/>
      <c r="GP90" s="549"/>
      <c r="GQ90" s="549"/>
      <c r="GR90" s="549"/>
      <c r="GS90" s="549"/>
      <c r="GT90" s="549"/>
      <c r="GU90" s="549"/>
      <c r="GV90" s="549"/>
      <c r="GW90" s="549"/>
      <c r="GX90" s="549"/>
      <c r="GY90" s="549"/>
      <c r="GZ90" s="549"/>
      <c r="HA90" s="549"/>
      <c r="HB90" s="549"/>
      <c r="HC90" s="549"/>
      <c r="HD90" s="549"/>
      <c r="HE90" s="549"/>
      <c r="HF90" s="549"/>
      <c r="HG90" s="549"/>
      <c r="HH90" s="549"/>
      <c r="HI90" s="549"/>
      <c r="HJ90" s="549"/>
      <c r="HK90" s="549"/>
      <c r="HL90" s="549"/>
      <c r="HM90" s="549"/>
      <c r="HN90" s="549"/>
      <c r="HO90" s="549"/>
      <c r="HP90" s="549"/>
      <c r="HQ90" s="549"/>
      <c r="HR90" s="549"/>
      <c r="HS90" s="549"/>
      <c r="HT90" s="549"/>
      <c r="HU90" s="549"/>
      <c r="HV90" s="549"/>
      <c r="HW90" s="549"/>
      <c r="HX90" s="549"/>
      <c r="HY90" s="549"/>
      <c r="HZ90" s="549"/>
      <c r="IA90" s="549"/>
      <c r="IB90" s="549"/>
      <c r="IC90" s="549"/>
      <c r="ID90" s="549"/>
      <c r="IE90" s="549"/>
      <c r="IF90" s="549"/>
      <c r="IG90" s="549"/>
      <c r="IH90" s="549"/>
      <c r="II90" s="549"/>
      <c r="IJ90" s="549"/>
      <c r="IK90" s="549"/>
      <c r="IL90" s="549"/>
      <c r="IM90" s="549"/>
      <c r="IN90" s="549"/>
      <c r="IO90" s="549"/>
      <c r="IP90" s="549"/>
      <c r="IQ90" s="549"/>
      <c r="IR90" s="549"/>
      <c r="IS90" s="549"/>
      <c r="IT90" s="549"/>
      <c r="IU90" s="549"/>
      <c r="IV90" s="549"/>
      <c r="IW90" s="549"/>
    </row>
    <row r="91" customFormat="false" ht="12.75" hidden="false" customHeight="false" outlineLevel="2" collapsed="false">
      <c r="A91" s="309"/>
      <c r="B91" s="557" t="str">
        <f aca="false">'Plant Configuration'!C130</f>
        <v>Operating Insurance</v>
      </c>
      <c r="C91" s="44"/>
      <c r="D91" s="566" t="n">
        <f aca="false">IF($O$7=5,0,HLOOKUP($D$5,Plant_Configuration,'Plant Configuration'!A130,FALSE()))+IF($R$7=5,0,HLOOKUP($E$5,Plant_Configuration,'Plant Configuration'!A130,FALSE()))+IF($U$7=5,0,HLOOKUP($F$5,Plant_Configuration,'Plant Configuration'!A130,FALSE()))</f>
        <v>0</v>
      </c>
      <c r="E91" s="331" t="n">
        <v>0</v>
      </c>
      <c r="F91" s="554" t="n">
        <v>0</v>
      </c>
      <c r="H91" s="309" t="s">
        <v>1084</v>
      </c>
      <c r="I91" s="555" t="n">
        <f aca="false">D91-J91</f>
        <v>0</v>
      </c>
      <c r="J91" s="555" t="n">
        <f aca="false">E91*D91</f>
        <v>0</v>
      </c>
      <c r="K91" s="310" t="n">
        <f aca="false">F91*D91</f>
        <v>0</v>
      </c>
      <c r="L91" s="310" t="n">
        <f aca="false">D91-K91</f>
        <v>0</v>
      </c>
      <c r="N91" s="45"/>
      <c r="O91" s="45"/>
    </row>
    <row r="92" customFormat="false" ht="12.75" hidden="false" customHeight="false" outlineLevel="2" collapsed="false">
      <c r="A92" s="309"/>
      <c r="B92" s="557" t="str">
        <f aca="false">'Plant Configuration'!C131</f>
        <v>Other</v>
      </c>
      <c r="C92" s="44"/>
      <c r="D92" s="566" t="n">
        <f aca="false">IF($O$7=5,0,HLOOKUP($D$5,Plant_Configuration,'Plant Configuration'!A131,FALSE()))+IF($R$7=5,0,HLOOKUP($E$5,Plant_Configuration,'Plant Configuration'!A131,FALSE()))+IF($U$7=5,0,HLOOKUP($F$5,Plant_Configuration,'Plant Configuration'!A131,FALSE()))</f>
        <v>0</v>
      </c>
      <c r="E92" s="331" t="n">
        <v>0</v>
      </c>
      <c r="F92" s="554" t="n">
        <v>0</v>
      </c>
      <c r="H92" s="309" t="s">
        <v>1085</v>
      </c>
      <c r="I92" s="555" t="n">
        <f aca="false">D92-J92</f>
        <v>0</v>
      </c>
      <c r="J92" s="555" t="n">
        <f aca="false">E92*D92</f>
        <v>0</v>
      </c>
      <c r="K92" s="310"/>
      <c r="L92" s="310"/>
      <c r="N92" s="45"/>
      <c r="O92" s="45"/>
    </row>
    <row r="93" customFormat="false" ht="12.75" hidden="false" customHeight="false" outlineLevel="1" collapsed="false">
      <c r="A93" s="567"/>
      <c r="B93" s="558" t="s">
        <v>439</v>
      </c>
      <c r="C93" s="0"/>
      <c r="D93" s="559" t="n">
        <f aca="false">SUBTOTAL(9,D91:D92)</f>
        <v>0</v>
      </c>
      <c r="E93" s="560"/>
      <c r="F93" s="561"/>
      <c r="H93" s="309" t="s">
        <v>1033</v>
      </c>
      <c r="I93" s="559" t="n">
        <f aca="false">SUBTOTAL(9,I91:I92)</f>
        <v>0</v>
      </c>
      <c r="J93" s="559" t="n">
        <f aca="false">SUBTOTAL(9,J91:J92)</f>
        <v>0</v>
      </c>
      <c r="K93" s="559" t="n">
        <f aca="false">SUBTOTAL(9,K91:K92)</f>
        <v>0</v>
      </c>
      <c r="L93" s="559" t="n">
        <f aca="false">SUBTOTAL(9,L91:L92)</f>
        <v>0</v>
      </c>
      <c r="M93" s="549"/>
      <c r="N93" s="549"/>
      <c r="O93" s="549"/>
      <c r="P93" s="549"/>
      <c r="Q93" s="549"/>
      <c r="R93" s="549"/>
      <c r="S93" s="549"/>
      <c r="T93" s="549"/>
      <c r="U93" s="549"/>
      <c r="V93" s="549"/>
      <c r="W93" s="549"/>
      <c r="X93" s="549"/>
      <c r="Y93" s="549"/>
      <c r="Z93" s="549"/>
      <c r="AA93" s="549"/>
      <c r="AB93" s="549"/>
      <c r="AC93" s="549"/>
      <c r="AD93" s="549"/>
      <c r="AE93" s="549"/>
      <c r="AF93" s="549"/>
      <c r="AG93" s="549"/>
      <c r="AH93" s="549"/>
      <c r="AI93" s="549"/>
      <c r="AJ93" s="549"/>
      <c r="AK93" s="549"/>
      <c r="AL93" s="549"/>
      <c r="AM93" s="549"/>
      <c r="AN93" s="549"/>
      <c r="AO93" s="549"/>
      <c r="AP93" s="549"/>
      <c r="AQ93" s="549"/>
      <c r="AR93" s="549"/>
      <c r="AS93" s="549"/>
      <c r="AT93" s="549"/>
      <c r="AU93" s="549"/>
      <c r="AV93" s="549"/>
      <c r="AW93" s="549"/>
      <c r="AX93" s="549"/>
      <c r="AY93" s="549"/>
      <c r="AZ93" s="549"/>
      <c r="BA93" s="549"/>
      <c r="BB93" s="549"/>
      <c r="BC93" s="549"/>
      <c r="BD93" s="549"/>
      <c r="BE93" s="549"/>
      <c r="BF93" s="549"/>
      <c r="BG93" s="549"/>
      <c r="BH93" s="549"/>
      <c r="BI93" s="549"/>
      <c r="BJ93" s="549"/>
      <c r="BK93" s="549"/>
      <c r="BL93" s="549"/>
      <c r="BM93" s="549"/>
      <c r="BN93" s="549"/>
      <c r="BO93" s="549"/>
      <c r="BP93" s="549"/>
      <c r="BQ93" s="549"/>
      <c r="BR93" s="549"/>
      <c r="BS93" s="549"/>
      <c r="BT93" s="549"/>
      <c r="BU93" s="549"/>
      <c r="BV93" s="549"/>
      <c r="BW93" s="549"/>
      <c r="BX93" s="549"/>
      <c r="BY93" s="549"/>
      <c r="BZ93" s="549"/>
      <c r="CA93" s="549"/>
      <c r="CB93" s="549"/>
      <c r="CC93" s="549"/>
      <c r="CD93" s="549"/>
      <c r="CE93" s="549"/>
      <c r="CF93" s="549"/>
      <c r="CG93" s="549"/>
      <c r="CH93" s="549"/>
      <c r="CI93" s="549"/>
      <c r="CJ93" s="549"/>
      <c r="CK93" s="549"/>
      <c r="CL93" s="549"/>
      <c r="CM93" s="549"/>
      <c r="CN93" s="549"/>
      <c r="CO93" s="549"/>
      <c r="CP93" s="549"/>
      <c r="CQ93" s="549"/>
      <c r="CR93" s="549"/>
      <c r="CS93" s="549"/>
      <c r="CT93" s="549"/>
      <c r="CU93" s="549"/>
      <c r="CV93" s="549"/>
      <c r="CW93" s="549"/>
      <c r="CX93" s="549"/>
      <c r="CY93" s="549"/>
      <c r="CZ93" s="549"/>
      <c r="DA93" s="549"/>
      <c r="DB93" s="549"/>
      <c r="DC93" s="549"/>
      <c r="DD93" s="549"/>
      <c r="DE93" s="549"/>
      <c r="DF93" s="549"/>
      <c r="DG93" s="549"/>
      <c r="DH93" s="549"/>
      <c r="DI93" s="549"/>
      <c r="DJ93" s="549"/>
      <c r="DK93" s="549"/>
      <c r="DL93" s="549"/>
      <c r="DM93" s="549"/>
      <c r="DN93" s="549"/>
      <c r="DO93" s="549"/>
      <c r="DP93" s="549"/>
      <c r="DQ93" s="549"/>
      <c r="DR93" s="549"/>
      <c r="DS93" s="549"/>
      <c r="DT93" s="549"/>
      <c r="DU93" s="549"/>
      <c r="DV93" s="549"/>
      <c r="DW93" s="549"/>
      <c r="DX93" s="549"/>
      <c r="DY93" s="549"/>
      <c r="DZ93" s="549"/>
      <c r="EA93" s="549"/>
      <c r="EB93" s="549"/>
      <c r="EC93" s="549"/>
      <c r="ED93" s="549"/>
      <c r="EE93" s="549"/>
      <c r="EF93" s="549"/>
      <c r="EG93" s="549"/>
      <c r="EH93" s="549"/>
      <c r="EI93" s="549"/>
      <c r="EJ93" s="549"/>
      <c r="EK93" s="549"/>
      <c r="EL93" s="549"/>
      <c r="EM93" s="549"/>
      <c r="EN93" s="549"/>
      <c r="EO93" s="549"/>
      <c r="EP93" s="549"/>
      <c r="EQ93" s="549"/>
      <c r="ER93" s="549"/>
      <c r="ES93" s="549"/>
      <c r="ET93" s="549"/>
      <c r="EU93" s="549"/>
      <c r="EV93" s="549"/>
      <c r="EW93" s="549"/>
      <c r="EX93" s="549"/>
      <c r="EY93" s="549"/>
      <c r="EZ93" s="549"/>
      <c r="FA93" s="549"/>
      <c r="FB93" s="549"/>
      <c r="FC93" s="549"/>
      <c r="FD93" s="549"/>
      <c r="FE93" s="549"/>
      <c r="FF93" s="549"/>
      <c r="FG93" s="549"/>
      <c r="FH93" s="549"/>
      <c r="FI93" s="549"/>
      <c r="FJ93" s="549"/>
      <c r="FK93" s="549"/>
      <c r="FL93" s="549"/>
      <c r="FM93" s="549"/>
      <c r="FN93" s="549"/>
      <c r="FO93" s="549"/>
      <c r="FP93" s="549"/>
      <c r="FQ93" s="549"/>
      <c r="FR93" s="549"/>
      <c r="FS93" s="549"/>
      <c r="FT93" s="549"/>
      <c r="FU93" s="549"/>
      <c r="FV93" s="549"/>
      <c r="FW93" s="549"/>
      <c r="FX93" s="549"/>
      <c r="FY93" s="549"/>
      <c r="FZ93" s="549"/>
      <c r="GA93" s="549"/>
      <c r="GB93" s="549"/>
      <c r="GC93" s="549"/>
      <c r="GD93" s="549"/>
      <c r="GE93" s="549"/>
      <c r="GF93" s="549"/>
      <c r="GG93" s="549"/>
      <c r="GH93" s="549"/>
      <c r="GI93" s="549"/>
      <c r="GJ93" s="549"/>
      <c r="GK93" s="549"/>
      <c r="GL93" s="549"/>
      <c r="GM93" s="549"/>
      <c r="GN93" s="549"/>
      <c r="GO93" s="549"/>
      <c r="GP93" s="549"/>
      <c r="GQ93" s="549"/>
      <c r="GR93" s="549"/>
      <c r="GS93" s="549"/>
      <c r="GT93" s="549"/>
      <c r="GU93" s="549"/>
      <c r="GV93" s="549"/>
      <c r="GW93" s="549"/>
      <c r="GX93" s="549"/>
      <c r="GY93" s="549"/>
      <c r="GZ93" s="549"/>
      <c r="HA93" s="549"/>
      <c r="HB93" s="549"/>
      <c r="HC93" s="549"/>
      <c r="HD93" s="549"/>
      <c r="HE93" s="549"/>
      <c r="HF93" s="549"/>
      <c r="HG93" s="549"/>
      <c r="HH93" s="549"/>
      <c r="HI93" s="549"/>
      <c r="HJ93" s="549"/>
      <c r="HK93" s="549"/>
      <c r="HL93" s="549"/>
      <c r="HM93" s="549"/>
      <c r="HN93" s="549"/>
      <c r="HO93" s="549"/>
      <c r="HP93" s="549"/>
      <c r="HQ93" s="549"/>
      <c r="HR93" s="549"/>
      <c r="HS93" s="549"/>
      <c r="HT93" s="549"/>
      <c r="HU93" s="549"/>
      <c r="HV93" s="549"/>
      <c r="HW93" s="549"/>
      <c r="HX93" s="549"/>
      <c r="HY93" s="549"/>
      <c r="HZ93" s="549"/>
      <c r="IA93" s="549"/>
      <c r="IB93" s="549"/>
      <c r="IC93" s="549"/>
      <c r="ID93" s="549"/>
      <c r="IE93" s="549"/>
      <c r="IF93" s="549"/>
      <c r="IG93" s="549"/>
      <c r="IH93" s="549"/>
      <c r="II93" s="549"/>
      <c r="IJ93" s="549"/>
      <c r="IK93" s="549"/>
      <c r="IL93" s="549"/>
      <c r="IM93" s="549"/>
      <c r="IN93" s="549"/>
      <c r="IO93" s="549"/>
      <c r="IP93" s="549"/>
      <c r="IQ93" s="549"/>
      <c r="IR93" s="549"/>
      <c r="IS93" s="549"/>
      <c r="IT93" s="549"/>
      <c r="IU93" s="549"/>
      <c r="IV93" s="549"/>
      <c r="IW93" s="549"/>
    </row>
    <row r="94" customFormat="false" ht="12.75" hidden="false" customHeight="false" outlineLevel="1" collapsed="false">
      <c r="A94" s="562" t="s">
        <v>1086</v>
      </c>
      <c r="B94" s="563"/>
      <c r="C94" s="564"/>
      <c r="D94" s="542"/>
      <c r="E94" s="543"/>
      <c r="F94" s="544"/>
      <c r="H94" s="565"/>
      <c r="I94" s="546" t="n">
        <f aca="false">IF(D103=0,0,I103/D103)</f>
        <v>0.443181818181818</v>
      </c>
      <c r="J94" s="546" t="n">
        <f aca="false">1-I94</f>
        <v>0.556818181818182</v>
      </c>
      <c r="K94" s="547" t="n">
        <f aca="false">IF(D103=0,0,K103/D103)</f>
        <v>1</v>
      </c>
      <c r="L94" s="547" t="n">
        <f aca="false">1-K94</f>
        <v>0</v>
      </c>
      <c r="M94" s="549"/>
      <c r="N94" s="549"/>
      <c r="O94" s="549"/>
      <c r="P94" s="549"/>
      <c r="Q94" s="549"/>
      <c r="R94" s="549"/>
      <c r="S94" s="549"/>
      <c r="T94" s="549"/>
      <c r="U94" s="549"/>
      <c r="V94" s="549"/>
      <c r="W94" s="549"/>
      <c r="X94" s="549"/>
      <c r="Y94" s="549"/>
      <c r="Z94" s="549"/>
      <c r="AA94" s="549"/>
      <c r="AB94" s="549"/>
      <c r="AC94" s="549"/>
      <c r="AD94" s="549"/>
      <c r="AE94" s="549"/>
      <c r="AF94" s="549"/>
      <c r="AG94" s="549"/>
      <c r="AH94" s="549"/>
      <c r="AI94" s="549"/>
      <c r="AJ94" s="549"/>
      <c r="AK94" s="549"/>
      <c r="AL94" s="549"/>
      <c r="AM94" s="549"/>
      <c r="AN94" s="549"/>
      <c r="AO94" s="549"/>
      <c r="AP94" s="549"/>
      <c r="AQ94" s="549"/>
      <c r="AR94" s="549"/>
      <c r="AS94" s="549"/>
      <c r="AT94" s="549"/>
      <c r="AU94" s="549"/>
      <c r="AV94" s="549"/>
      <c r="AW94" s="549"/>
      <c r="AX94" s="549"/>
      <c r="AY94" s="549"/>
      <c r="AZ94" s="549"/>
      <c r="BA94" s="549"/>
      <c r="BB94" s="549"/>
      <c r="BC94" s="549"/>
      <c r="BD94" s="549"/>
      <c r="BE94" s="549"/>
      <c r="BF94" s="549"/>
      <c r="BG94" s="549"/>
      <c r="BH94" s="549"/>
      <c r="BI94" s="549"/>
      <c r="BJ94" s="549"/>
      <c r="BK94" s="549"/>
      <c r="BL94" s="549"/>
      <c r="BM94" s="549"/>
      <c r="BN94" s="549"/>
      <c r="BO94" s="549"/>
      <c r="BP94" s="549"/>
      <c r="BQ94" s="549"/>
      <c r="BR94" s="549"/>
      <c r="BS94" s="549"/>
      <c r="BT94" s="549"/>
      <c r="BU94" s="549"/>
      <c r="BV94" s="549"/>
      <c r="BW94" s="549"/>
      <c r="BX94" s="549"/>
      <c r="BY94" s="549"/>
      <c r="BZ94" s="549"/>
      <c r="CA94" s="549"/>
      <c r="CB94" s="549"/>
      <c r="CC94" s="549"/>
      <c r="CD94" s="549"/>
      <c r="CE94" s="549"/>
      <c r="CF94" s="549"/>
      <c r="CG94" s="549"/>
      <c r="CH94" s="549"/>
      <c r="CI94" s="549"/>
      <c r="CJ94" s="549"/>
      <c r="CK94" s="549"/>
      <c r="CL94" s="549"/>
      <c r="CM94" s="549"/>
      <c r="CN94" s="549"/>
      <c r="CO94" s="549"/>
      <c r="CP94" s="549"/>
      <c r="CQ94" s="549"/>
      <c r="CR94" s="549"/>
      <c r="CS94" s="549"/>
      <c r="CT94" s="549"/>
      <c r="CU94" s="549"/>
      <c r="CV94" s="549"/>
      <c r="CW94" s="549"/>
      <c r="CX94" s="549"/>
      <c r="CY94" s="549"/>
      <c r="CZ94" s="549"/>
      <c r="DA94" s="549"/>
      <c r="DB94" s="549"/>
      <c r="DC94" s="549"/>
      <c r="DD94" s="549"/>
      <c r="DE94" s="549"/>
      <c r="DF94" s="549"/>
      <c r="DG94" s="549"/>
      <c r="DH94" s="549"/>
      <c r="DI94" s="549"/>
      <c r="DJ94" s="549"/>
      <c r="DK94" s="549"/>
      <c r="DL94" s="549"/>
      <c r="DM94" s="549"/>
      <c r="DN94" s="549"/>
      <c r="DO94" s="549"/>
      <c r="DP94" s="549"/>
      <c r="DQ94" s="549"/>
      <c r="DR94" s="549"/>
      <c r="DS94" s="549"/>
      <c r="DT94" s="549"/>
      <c r="DU94" s="549"/>
      <c r="DV94" s="549"/>
      <c r="DW94" s="549"/>
      <c r="DX94" s="549"/>
      <c r="DY94" s="549"/>
      <c r="DZ94" s="549"/>
      <c r="EA94" s="549"/>
      <c r="EB94" s="549"/>
      <c r="EC94" s="549"/>
      <c r="ED94" s="549"/>
      <c r="EE94" s="549"/>
      <c r="EF94" s="549"/>
      <c r="EG94" s="549"/>
      <c r="EH94" s="549"/>
      <c r="EI94" s="549"/>
      <c r="EJ94" s="549"/>
      <c r="EK94" s="549"/>
      <c r="EL94" s="549"/>
      <c r="EM94" s="549"/>
      <c r="EN94" s="549"/>
      <c r="EO94" s="549"/>
      <c r="EP94" s="549"/>
      <c r="EQ94" s="549"/>
      <c r="ER94" s="549"/>
      <c r="ES94" s="549"/>
      <c r="ET94" s="549"/>
      <c r="EU94" s="549"/>
      <c r="EV94" s="549"/>
      <c r="EW94" s="549"/>
      <c r="EX94" s="549"/>
      <c r="EY94" s="549"/>
      <c r="EZ94" s="549"/>
      <c r="FA94" s="549"/>
      <c r="FB94" s="549"/>
      <c r="FC94" s="549"/>
      <c r="FD94" s="549"/>
      <c r="FE94" s="549"/>
      <c r="FF94" s="549"/>
      <c r="FG94" s="549"/>
      <c r="FH94" s="549"/>
      <c r="FI94" s="549"/>
      <c r="FJ94" s="549"/>
      <c r="FK94" s="549"/>
      <c r="FL94" s="549"/>
      <c r="FM94" s="549"/>
      <c r="FN94" s="549"/>
      <c r="FO94" s="549"/>
      <c r="FP94" s="549"/>
      <c r="FQ94" s="549"/>
      <c r="FR94" s="549"/>
      <c r="FS94" s="549"/>
      <c r="FT94" s="549"/>
      <c r="FU94" s="549"/>
      <c r="FV94" s="549"/>
      <c r="FW94" s="549"/>
      <c r="FX94" s="549"/>
      <c r="FY94" s="549"/>
      <c r="FZ94" s="549"/>
      <c r="GA94" s="549"/>
      <c r="GB94" s="549"/>
      <c r="GC94" s="549"/>
      <c r="GD94" s="549"/>
      <c r="GE94" s="549"/>
      <c r="GF94" s="549"/>
      <c r="GG94" s="549"/>
      <c r="GH94" s="549"/>
      <c r="GI94" s="549"/>
      <c r="GJ94" s="549"/>
      <c r="GK94" s="549"/>
      <c r="GL94" s="549"/>
      <c r="GM94" s="549"/>
      <c r="GN94" s="549"/>
      <c r="GO94" s="549"/>
      <c r="GP94" s="549"/>
      <c r="GQ94" s="549"/>
      <c r="GR94" s="549"/>
      <c r="GS94" s="549"/>
      <c r="GT94" s="549"/>
      <c r="GU94" s="549"/>
      <c r="GV94" s="549"/>
      <c r="GW94" s="549"/>
      <c r="GX94" s="549"/>
      <c r="GY94" s="549"/>
      <c r="GZ94" s="549"/>
      <c r="HA94" s="549"/>
      <c r="HB94" s="549"/>
      <c r="HC94" s="549"/>
      <c r="HD94" s="549"/>
      <c r="HE94" s="549"/>
      <c r="HF94" s="549"/>
      <c r="HG94" s="549"/>
      <c r="HH94" s="549"/>
      <c r="HI94" s="549"/>
      <c r="HJ94" s="549"/>
      <c r="HK94" s="549"/>
      <c r="HL94" s="549"/>
      <c r="HM94" s="549"/>
      <c r="HN94" s="549"/>
      <c r="HO94" s="549"/>
      <c r="HP94" s="549"/>
      <c r="HQ94" s="549"/>
      <c r="HR94" s="549"/>
      <c r="HS94" s="549"/>
      <c r="HT94" s="549"/>
      <c r="HU94" s="549"/>
      <c r="HV94" s="549"/>
      <c r="HW94" s="549"/>
      <c r="HX94" s="549"/>
      <c r="HY94" s="549"/>
      <c r="HZ94" s="549"/>
      <c r="IA94" s="549"/>
      <c r="IB94" s="549"/>
      <c r="IC94" s="549"/>
      <c r="ID94" s="549"/>
      <c r="IE94" s="549"/>
      <c r="IF94" s="549"/>
      <c r="IG94" s="549"/>
      <c r="IH94" s="549"/>
      <c r="II94" s="549"/>
      <c r="IJ94" s="549"/>
      <c r="IK94" s="549"/>
      <c r="IL94" s="549"/>
      <c r="IM94" s="549"/>
      <c r="IN94" s="549"/>
      <c r="IO94" s="549"/>
      <c r="IP94" s="549"/>
      <c r="IQ94" s="549"/>
      <c r="IR94" s="549"/>
      <c r="IS94" s="549"/>
      <c r="IT94" s="549"/>
      <c r="IU94" s="549"/>
      <c r="IV94" s="549"/>
      <c r="IW94" s="549"/>
    </row>
    <row r="95" customFormat="false" ht="12.75" hidden="false" customHeight="false" outlineLevel="2" collapsed="false">
      <c r="A95" s="309"/>
      <c r="B95" s="557" t="str">
        <f aca="false">'Plant Configuration'!C134</f>
        <v>Technical/Professional Services</v>
      </c>
      <c r="C95" s="44"/>
      <c r="D95" s="566" t="n">
        <f aca="false">IF($O$7=5,0,HLOOKUP($D$5,Plant_Configuration,'Plant Configuration'!A134,FALSE()))+IF($R$7=5,0,HLOOKUP($E$5,Plant_Configuration,'Plant Configuration'!A134,FALSE()))+IF($U$7=5,0,HLOOKUP($F$5,Plant_Configuration,'Plant Configuration'!A134,FALSE()))</f>
        <v>122299.003498026</v>
      </c>
      <c r="E95" s="331" t="n">
        <v>0.5</v>
      </c>
      <c r="F95" s="554" t="n">
        <v>1</v>
      </c>
      <c r="H95" s="309" t="s">
        <v>1087</v>
      </c>
      <c r="I95" s="555" t="n">
        <f aca="false">D95-J95</f>
        <v>61149.501749013</v>
      </c>
      <c r="J95" s="555" t="n">
        <f aca="false">E95*D95</f>
        <v>61149.501749013</v>
      </c>
      <c r="K95" s="310" t="n">
        <f aca="false">F95*D95</f>
        <v>122299.003498026</v>
      </c>
      <c r="L95" s="310" t="n">
        <f aca="false">D95-K95</f>
        <v>0</v>
      </c>
      <c r="N95" s="45"/>
      <c r="O95" s="45"/>
    </row>
    <row r="96" customFormat="false" ht="12.75" hidden="false" customHeight="false" outlineLevel="2" collapsed="false">
      <c r="A96" s="309"/>
      <c r="B96" s="557" t="str">
        <f aca="false">'Plant Configuration'!C135</f>
        <v>Reagents &amp; Supplies</v>
      </c>
      <c r="C96" s="44"/>
      <c r="D96" s="566" t="n">
        <f aca="false">IF($O$7=5,0,HLOOKUP($D$5,Plant_Configuration,'Plant Configuration'!A135,FALSE()))+IF($R$7=5,0,HLOOKUP($E$5,Plant_Configuration,'Plant Configuration'!A135,FALSE()))+IF($U$7=5,0,HLOOKUP($F$5,Plant_Configuration,'Plant Configuration'!A135,FALSE()))</f>
        <v>35970.2951464782</v>
      </c>
      <c r="E96" s="331" t="n">
        <v>0.75</v>
      </c>
      <c r="F96" s="554" t="n">
        <v>1</v>
      </c>
      <c r="H96" s="309"/>
      <c r="I96" s="555" t="n">
        <f aca="false">D96-J96</f>
        <v>8992.57378661956</v>
      </c>
      <c r="J96" s="555" t="n">
        <f aca="false">E96*D96</f>
        <v>26977.7213598587</v>
      </c>
      <c r="K96" s="310" t="n">
        <f aca="false">F96*D96</f>
        <v>35970.2951464782</v>
      </c>
      <c r="L96" s="310" t="n">
        <f aca="false">D96-K96</f>
        <v>0</v>
      </c>
      <c r="N96" s="45"/>
      <c r="O96" s="45"/>
    </row>
    <row r="97" customFormat="false" ht="12.75" hidden="false" customHeight="false" outlineLevel="2" collapsed="false">
      <c r="A97" s="309"/>
      <c r="B97" s="557" t="str">
        <f aca="false">'Plant Configuration'!C136</f>
        <v>Rental Equipment</v>
      </c>
      <c r="C97" s="44"/>
      <c r="D97" s="566" t="n">
        <f aca="false">IF($O$7=5,0,HLOOKUP($D$5,Plant_Configuration,'Plant Configuration'!A136,FALSE()))+IF($R$7=5,0,HLOOKUP($E$5,Plant_Configuration,'Plant Configuration'!A136,FALSE()))+IF($U$7=5,0,HLOOKUP($F$5,Plant_Configuration,'Plant Configuration'!A136,FALSE()))</f>
        <v>0</v>
      </c>
      <c r="E97" s="331" t="n">
        <v>0.75</v>
      </c>
      <c r="F97" s="554" t="n">
        <v>1</v>
      </c>
      <c r="H97" s="309"/>
      <c r="I97" s="555" t="n">
        <f aca="false">D97-J97</f>
        <v>0</v>
      </c>
      <c r="J97" s="555" t="n">
        <f aca="false">E97*D97</f>
        <v>0</v>
      </c>
      <c r="K97" s="310" t="n">
        <f aca="false">F97*D97</f>
        <v>0</v>
      </c>
      <c r="L97" s="310" t="n">
        <f aca="false">D97-K97</f>
        <v>0</v>
      </c>
      <c r="N97" s="45"/>
      <c r="O97" s="45"/>
    </row>
    <row r="98" customFormat="false" ht="12.75" hidden="false" customHeight="false" outlineLevel="2" collapsed="false">
      <c r="A98" s="309"/>
      <c r="B98" s="557" t="str">
        <f aca="false">'Plant Configuration'!C137</f>
        <v>Analyzer Repairs</v>
      </c>
      <c r="C98" s="44"/>
      <c r="D98" s="566" t="n">
        <f aca="false">IF($O$7=5,0,HLOOKUP($D$5,Plant_Configuration,'Plant Configuration'!A137,FALSE()))+IF($R$7=5,0,HLOOKUP($E$5,Plant_Configuration,'Plant Configuration'!A137,FALSE()))+IF($U$7=5,0,HLOOKUP($F$5,Plant_Configuration,'Plant Configuration'!A137,FALSE()))</f>
        <v>0</v>
      </c>
      <c r="E98" s="331" t="n">
        <v>0.25</v>
      </c>
      <c r="F98" s="554" t="n">
        <v>1</v>
      </c>
      <c r="H98" s="309"/>
      <c r="I98" s="555" t="n">
        <f aca="false">D98-J98</f>
        <v>0</v>
      </c>
      <c r="J98" s="555" t="n">
        <f aca="false">E98*D98</f>
        <v>0</v>
      </c>
      <c r="K98" s="310" t="n">
        <f aca="false">F98*D98</f>
        <v>0</v>
      </c>
      <c r="L98" s="310" t="n">
        <f aca="false">D98-K98</f>
        <v>0</v>
      </c>
      <c r="N98" s="45"/>
      <c r="O98" s="45"/>
    </row>
    <row r="99" customFormat="false" ht="12.75" hidden="false" customHeight="false" outlineLevel="2" collapsed="false">
      <c r="A99" s="309"/>
      <c r="B99" s="557" t="str">
        <f aca="false">'Plant Configuration'!C138</f>
        <v>Contract Labor/Temporaries</v>
      </c>
      <c r="C99" s="44"/>
      <c r="D99" s="566" t="n">
        <f aca="false">IF($O$7=5,0,HLOOKUP($D$5,Plant_Configuration,'Plant Configuration'!A138,FALSE()))+IF($R$7=5,0,HLOOKUP($E$5,Plant_Configuration,'Plant Configuration'!A138,FALSE()))+IF($U$7=5,0,HLOOKUP($F$5,Plant_Configuration,'Plant Configuration'!A138,FALSE()))</f>
        <v>0</v>
      </c>
      <c r="E99" s="331" t="n">
        <v>0.75</v>
      </c>
      <c r="F99" s="554" t="n">
        <v>1</v>
      </c>
      <c r="H99" s="309"/>
      <c r="I99" s="555" t="n">
        <f aca="false">D99-J99</f>
        <v>0</v>
      </c>
      <c r="J99" s="555" t="n">
        <f aca="false">E99*D99</f>
        <v>0</v>
      </c>
      <c r="K99" s="310" t="n">
        <f aca="false">F99*D99</f>
        <v>0</v>
      </c>
      <c r="L99" s="310" t="n">
        <f aca="false">D99-K99</f>
        <v>0</v>
      </c>
      <c r="N99" s="45"/>
      <c r="O99" s="45"/>
    </row>
    <row r="100" customFormat="false" ht="12.75" hidden="false" customHeight="false" outlineLevel="2" collapsed="false">
      <c r="A100" s="309"/>
      <c r="B100" s="557" t="str">
        <f aca="false">'Plant Configuration'!C139</f>
        <v>Other Outside Services</v>
      </c>
      <c r="C100" s="44"/>
      <c r="D100" s="566" t="n">
        <f aca="false">IF($O$7=5,0,HLOOKUP($D$5,Plant_Configuration,'Plant Configuration'!A139,FALSE()))+IF($R$7=5,0,HLOOKUP($E$5,Plant_Configuration,'Plant Configuration'!A139,FALSE()))+IF($U$7=5,0,HLOOKUP($F$5,Plant_Configuration,'Plant Configuration'!A139,FALSE()))</f>
        <v>0</v>
      </c>
      <c r="E100" s="331" t="n">
        <v>1</v>
      </c>
      <c r="F100" s="554" t="n">
        <v>1</v>
      </c>
      <c r="H100" s="309"/>
      <c r="I100" s="555" t="n">
        <f aca="false">D100-J100</f>
        <v>0</v>
      </c>
      <c r="J100" s="555" t="n">
        <f aca="false">E100*D100</f>
        <v>0</v>
      </c>
      <c r="K100" s="310" t="n">
        <f aca="false">F100*D100</f>
        <v>0</v>
      </c>
      <c r="L100" s="310" t="n">
        <f aca="false">D100-K100</f>
        <v>0</v>
      </c>
      <c r="N100" s="45"/>
      <c r="O100" s="45"/>
    </row>
    <row r="101" customFormat="false" ht="12.75" hidden="false" customHeight="false" outlineLevel="2" collapsed="false">
      <c r="A101" s="309"/>
      <c r="B101" s="557" t="str">
        <f aca="false">'Plant Configuration'!C140</f>
        <v>Freight</v>
      </c>
      <c r="C101" s="44"/>
      <c r="D101" s="566" t="n">
        <f aca="false">IF($O$7=5,0,HLOOKUP($D$5,Plant_Configuration,'Plant Configuration'!A140,FALSE()))+IF($R$7=5,0,HLOOKUP($E$5,Plant_Configuration,'Plant Configuration'!A140,FALSE()))+IF($U$7=5,0,HLOOKUP($F$5,Plant_Configuration,'Plant Configuration'!A140,FALSE()))</f>
        <v>0</v>
      </c>
      <c r="E101" s="331" t="n">
        <v>0.5</v>
      </c>
      <c r="F101" s="554" t="n">
        <v>1</v>
      </c>
      <c r="H101" s="309" t="s">
        <v>1088</v>
      </c>
      <c r="I101" s="555" t="n">
        <f aca="false">D101-J101</f>
        <v>0</v>
      </c>
      <c r="J101" s="555" t="n">
        <f aca="false">E101*D101</f>
        <v>0</v>
      </c>
      <c r="K101" s="310" t="n">
        <f aca="false">F101*D101</f>
        <v>0</v>
      </c>
      <c r="L101" s="310" t="n">
        <f aca="false">D101-K101</f>
        <v>0</v>
      </c>
      <c r="N101" s="45"/>
      <c r="O101" s="45"/>
    </row>
    <row r="102" customFormat="false" ht="12.75" hidden="false" customHeight="false" outlineLevel="2" collapsed="false">
      <c r="A102" s="309"/>
      <c r="B102" s="557" t="str">
        <f aca="false">'Plant Configuration'!C141</f>
        <v>Other</v>
      </c>
      <c r="C102" s="44"/>
      <c r="D102" s="566" t="n">
        <f aca="false">IF($O$7=5,0,HLOOKUP($D$5,Plant_Configuration,'Plant Configuration'!A141,FALSE()))+IF($R$7=5,0,HLOOKUP($E$5,Plant_Configuration,'Plant Configuration'!A141,FALSE()))+IF($U$7=5,0,HLOOKUP($F$5,Plant_Configuration,'Plant Configuration'!A141,FALSE()))</f>
        <v>0</v>
      </c>
      <c r="E102" s="331" t="n">
        <v>0</v>
      </c>
      <c r="F102" s="554" t="n">
        <v>1</v>
      </c>
      <c r="H102" s="309"/>
      <c r="I102" s="555" t="n">
        <f aca="false">D102-J102</f>
        <v>0</v>
      </c>
      <c r="J102" s="555" t="n">
        <f aca="false">E102*D102</f>
        <v>0</v>
      </c>
      <c r="K102" s="310"/>
      <c r="L102" s="310" t="n">
        <f aca="false">D102-K102</f>
        <v>0</v>
      </c>
      <c r="N102" s="45"/>
      <c r="O102" s="45"/>
    </row>
    <row r="103" customFormat="false" ht="12.75" hidden="false" customHeight="false" outlineLevel="1" collapsed="false">
      <c r="A103" s="567"/>
      <c r="B103" s="558" t="s">
        <v>439</v>
      </c>
      <c r="C103" s="0"/>
      <c r="D103" s="559" t="n">
        <f aca="false">SUBTOTAL(9,D95:D102)</f>
        <v>158269.298644504</v>
      </c>
      <c r="E103" s="560"/>
      <c r="F103" s="561"/>
      <c r="H103" s="309" t="s">
        <v>1089</v>
      </c>
      <c r="I103" s="559" t="n">
        <f aca="false">SUBTOTAL(9,I95:I102)</f>
        <v>70142.0755356326</v>
      </c>
      <c r="J103" s="559" t="n">
        <f aca="false">SUBTOTAL(9,J95:J102)</f>
        <v>88127.2231088717</v>
      </c>
      <c r="K103" s="559" t="n">
        <f aca="false">SUBTOTAL(9,K95:K102)</f>
        <v>158269.298644504</v>
      </c>
      <c r="L103" s="559" t="n">
        <f aca="false">SUBTOTAL(9,L95:L102)</f>
        <v>0</v>
      </c>
      <c r="M103" s="549"/>
      <c r="N103" s="549"/>
      <c r="O103" s="549"/>
      <c r="P103" s="549"/>
      <c r="Q103" s="549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  <c r="AE103" s="549"/>
      <c r="AF103" s="549"/>
      <c r="AG103" s="549"/>
      <c r="AH103" s="549"/>
      <c r="AI103" s="549"/>
      <c r="AJ103" s="549"/>
      <c r="AK103" s="549"/>
      <c r="AL103" s="549"/>
      <c r="AM103" s="549"/>
      <c r="AN103" s="549"/>
      <c r="AO103" s="549"/>
      <c r="AP103" s="549"/>
      <c r="AQ103" s="549"/>
      <c r="AR103" s="549"/>
      <c r="AS103" s="549"/>
      <c r="AT103" s="549"/>
      <c r="AU103" s="549"/>
      <c r="AV103" s="549"/>
      <c r="AW103" s="549"/>
      <c r="AX103" s="549"/>
      <c r="AY103" s="549"/>
      <c r="AZ103" s="549"/>
      <c r="BA103" s="549"/>
      <c r="BB103" s="549"/>
      <c r="BC103" s="549"/>
      <c r="BD103" s="549"/>
      <c r="BE103" s="549"/>
      <c r="BF103" s="549"/>
      <c r="BG103" s="549"/>
      <c r="BH103" s="549"/>
      <c r="BI103" s="549"/>
      <c r="BJ103" s="549"/>
      <c r="BK103" s="549"/>
      <c r="BL103" s="549"/>
      <c r="BM103" s="549"/>
      <c r="BN103" s="549"/>
      <c r="BO103" s="549"/>
      <c r="BP103" s="549"/>
      <c r="BQ103" s="549"/>
      <c r="BR103" s="549"/>
      <c r="BS103" s="549"/>
      <c r="BT103" s="549"/>
      <c r="BU103" s="549"/>
      <c r="BV103" s="549"/>
      <c r="BW103" s="549"/>
      <c r="BX103" s="549"/>
      <c r="BY103" s="549"/>
      <c r="BZ103" s="549"/>
      <c r="CA103" s="549"/>
      <c r="CB103" s="549"/>
      <c r="CC103" s="549"/>
      <c r="CD103" s="549"/>
      <c r="CE103" s="549"/>
      <c r="CF103" s="549"/>
      <c r="CG103" s="549"/>
      <c r="CH103" s="549"/>
      <c r="CI103" s="549"/>
      <c r="CJ103" s="549"/>
      <c r="CK103" s="549"/>
      <c r="CL103" s="549"/>
      <c r="CM103" s="549"/>
      <c r="CN103" s="549"/>
      <c r="CO103" s="549"/>
      <c r="CP103" s="549"/>
      <c r="CQ103" s="549"/>
      <c r="CR103" s="549"/>
      <c r="CS103" s="549"/>
      <c r="CT103" s="549"/>
      <c r="CU103" s="549"/>
      <c r="CV103" s="549"/>
      <c r="CW103" s="549"/>
      <c r="CX103" s="549"/>
      <c r="CY103" s="549"/>
      <c r="CZ103" s="549"/>
      <c r="DA103" s="549"/>
      <c r="DB103" s="549"/>
      <c r="DC103" s="549"/>
      <c r="DD103" s="549"/>
      <c r="DE103" s="549"/>
      <c r="DF103" s="549"/>
      <c r="DG103" s="549"/>
      <c r="DH103" s="549"/>
      <c r="DI103" s="549"/>
      <c r="DJ103" s="549"/>
      <c r="DK103" s="549"/>
      <c r="DL103" s="549"/>
      <c r="DM103" s="549"/>
      <c r="DN103" s="549"/>
      <c r="DO103" s="549"/>
      <c r="DP103" s="549"/>
      <c r="DQ103" s="549"/>
      <c r="DR103" s="549"/>
      <c r="DS103" s="549"/>
      <c r="DT103" s="549"/>
      <c r="DU103" s="549"/>
      <c r="DV103" s="549"/>
      <c r="DW103" s="549"/>
      <c r="DX103" s="549"/>
      <c r="DY103" s="549"/>
      <c r="DZ103" s="549"/>
      <c r="EA103" s="549"/>
      <c r="EB103" s="549"/>
      <c r="EC103" s="549"/>
      <c r="ED103" s="549"/>
      <c r="EE103" s="549"/>
      <c r="EF103" s="549"/>
      <c r="EG103" s="549"/>
      <c r="EH103" s="549"/>
      <c r="EI103" s="549"/>
      <c r="EJ103" s="549"/>
      <c r="EK103" s="549"/>
      <c r="EL103" s="549"/>
      <c r="EM103" s="549"/>
      <c r="EN103" s="549"/>
      <c r="EO103" s="549"/>
      <c r="EP103" s="549"/>
      <c r="EQ103" s="549"/>
      <c r="ER103" s="549"/>
      <c r="ES103" s="549"/>
      <c r="ET103" s="549"/>
      <c r="EU103" s="549"/>
      <c r="EV103" s="549"/>
      <c r="EW103" s="549"/>
      <c r="EX103" s="549"/>
      <c r="EY103" s="549"/>
      <c r="EZ103" s="549"/>
      <c r="FA103" s="549"/>
      <c r="FB103" s="549"/>
      <c r="FC103" s="549"/>
      <c r="FD103" s="549"/>
      <c r="FE103" s="549"/>
      <c r="FF103" s="549"/>
      <c r="FG103" s="549"/>
      <c r="FH103" s="549"/>
      <c r="FI103" s="549"/>
      <c r="FJ103" s="549"/>
      <c r="FK103" s="549"/>
      <c r="FL103" s="549"/>
      <c r="FM103" s="549"/>
      <c r="FN103" s="549"/>
      <c r="FO103" s="549"/>
      <c r="FP103" s="549"/>
      <c r="FQ103" s="549"/>
      <c r="FR103" s="549"/>
      <c r="FS103" s="549"/>
      <c r="FT103" s="549"/>
      <c r="FU103" s="549"/>
      <c r="FV103" s="549"/>
      <c r="FW103" s="549"/>
      <c r="FX103" s="549"/>
      <c r="FY103" s="549"/>
      <c r="FZ103" s="549"/>
      <c r="GA103" s="549"/>
      <c r="GB103" s="549"/>
      <c r="GC103" s="549"/>
      <c r="GD103" s="549"/>
      <c r="GE103" s="549"/>
      <c r="GF103" s="549"/>
      <c r="GG103" s="549"/>
      <c r="GH103" s="549"/>
      <c r="GI103" s="549"/>
      <c r="GJ103" s="549"/>
      <c r="GK103" s="549"/>
      <c r="GL103" s="549"/>
      <c r="GM103" s="549"/>
      <c r="GN103" s="549"/>
      <c r="GO103" s="549"/>
      <c r="GP103" s="549"/>
      <c r="GQ103" s="549"/>
      <c r="GR103" s="549"/>
      <c r="GS103" s="549"/>
      <c r="GT103" s="549"/>
      <c r="GU103" s="549"/>
      <c r="GV103" s="549"/>
      <c r="GW103" s="549"/>
      <c r="GX103" s="549"/>
      <c r="GY103" s="549"/>
      <c r="GZ103" s="549"/>
      <c r="HA103" s="549"/>
      <c r="HB103" s="549"/>
      <c r="HC103" s="549"/>
      <c r="HD103" s="549"/>
      <c r="HE103" s="549"/>
      <c r="HF103" s="549"/>
      <c r="HG103" s="549"/>
      <c r="HH103" s="549"/>
      <c r="HI103" s="549"/>
      <c r="HJ103" s="549"/>
      <c r="HK103" s="549"/>
      <c r="HL103" s="549"/>
      <c r="HM103" s="549"/>
      <c r="HN103" s="549"/>
      <c r="HO103" s="549"/>
      <c r="HP103" s="549"/>
      <c r="HQ103" s="549"/>
      <c r="HR103" s="549"/>
      <c r="HS103" s="549"/>
      <c r="HT103" s="549"/>
      <c r="HU103" s="549"/>
      <c r="HV103" s="549"/>
      <c r="HW103" s="549"/>
      <c r="HX103" s="549"/>
      <c r="HY103" s="549"/>
      <c r="HZ103" s="549"/>
      <c r="IA103" s="549"/>
      <c r="IB103" s="549"/>
      <c r="IC103" s="549"/>
      <c r="ID103" s="549"/>
      <c r="IE103" s="549"/>
      <c r="IF103" s="549"/>
      <c r="IG103" s="549"/>
      <c r="IH103" s="549"/>
      <c r="II103" s="549"/>
      <c r="IJ103" s="549"/>
      <c r="IK103" s="549"/>
      <c r="IL103" s="549"/>
      <c r="IM103" s="549"/>
      <c r="IN103" s="549"/>
      <c r="IO103" s="549"/>
      <c r="IP103" s="549"/>
      <c r="IQ103" s="549"/>
      <c r="IR103" s="549"/>
      <c r="IS103" s="549"/>
      <c r="IT103" s="549"/>
      <c r="IU103" s="549"/>
      <c r="IV103" s="549"/>
      <c r="IW103" s="549"/>
    </row>
    <row r="104" customFormat="false" ht="12.75" hidden="false" customHeight="false" outlineLevel="1" collapsed="false">
      <c r="A104" s="562" t="s">
        <v>1090</v>
      </c>
      <c r="B104" s="563"/>
      <c r="C104" s="564"/>
      <c r="D104" s="542"/>
      <c r="E104" s="543"/>
      <c r="F104" s="544"/>
      <c r="H104" s="565"/>
      <c r="I104" s="546" t="n">
        <f aca="false">IF(D110=0,0,I110/D110)</f>
        <v>0</v>
      </c>
      <c r="J104" s="546" t="n">
        <f aca="false">1-I104</f>
        <v>1</v>
      </c>
      <c r="K104" s="547" t="n">
        <f aca="false">IF(D110=0,0,K110/D110)</f>
        <v>0</v>
      </c>
      <c r="L104" s="547" t="n">
        <f aca="false">1-K104</f>
        <v>1</v>
      </c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549"/>
      <c r="Y104" s="549"/>
      <c r="Z104" s="549"/>
      <c r="AA104" s="549"/>
      <c r="AB104" s="549"/>
      <c r="AC104" s="549"/>
      <c r="AD104" s="549"/>
      <c r="AE104" s="549"/>
      <c r="AF104" s="549"/>
      <c r="AG104" s="549"/>
      <c r="AH104" s="549"/>
      <c r="AI104" s="549"/>
      <c r="AJ104" s="549"/>
      <c r="AK104" s="549"/>
      <c r="AL104" s="549"/>
      <c r="AM104" s="549"/>
      <c r="AN104" s="549"/>
      <c r="AO104" s="549"/>
      <c r="AP104" s="549"/>
      <c r="AQ104" s="549"/>
      <c r="AR104" s="549"/>
      <c r="AS104" s="549"/>
      <c r="AT104" s="549"/>
      <c r="AU104" s="549"/>
      <c r="AV104" s="549"/>
      <c r="AW104" s="549"/>
      <c r="AX104" s="549"/>
      <c r="AY104" s="549"/>
      <c r="AZ104" s="549"/>
      <c r="BA104" s="549"/>
      <c r="BB104" s="549"/>
      <c r="BC104" s="549"/>
      <c r="BD104" s="549"/>
      <c r="BE104" s="549"/>
      <c r="BF104" s="549"/>
      <c r="BG104" s="549"/>
      <c r="BH104" s="549"/>
      <c r="BI104" s="549"/>
      <c r="BJ104" s="549"/>
      <c r="BK104" s="549"/>
      <c r="BL104" s="549"/>
      <c r="BM104" s="549"/>
      <c r="BN104" s="549"/>
      <c r="BO104" s="549"/>
      <c r="BP104" s="549"/>
      <c r="BQ104" s="549"/>
      <c r="BR104" s="549"/>
      <c r="BS104" s="549"/>
      <c r="BT104" s="549"/>
      <c r="BU104" s="549"/>
      <c r="BV104" s="549"/>
      <c r="BW104" s="549"/>
      <c r="BX104" s="549"/>
      <c r="BY104" s="549"/>
      <c r="BZ104" s="549"/>
      <c r="CA104" s="549"/>
      <c r="CB104" s="549"/>
      <c r="CC104" s="549"/>
      <c r="CD104" s="549"/>
      <c r="CE104" s="549"/>
      <c r="CF104" s="549"/>
      <c r="CG104" s="549"/>
      <c r="CH104" s="549"/>
      <c r="CI104" s="549"/>
      <c r="CJ104" s="549"/>
      <c r="CK104" s="549"/>
      <c r="CL104" s="549"/>
      <c r="CM104" s="549"/>
      <c r="CN104" s="549"/>
      <c r="CO104" s="549"/>
      <c r="CP104" s="549"/>
      <c r="CQ104" s="549"/>
      <c r="CR104" s="549"/>
      <c r="CS104" s="549"/>
      <c r="CT104" s="549"/>
      <c r="CU104" s="549"/>
      <c r="CV104" s="549"/>
      <c r="CW104" s="549"/>
      <c r="CX104" s="549"/>
      <c r="CY104" s="549"/>
      <c r="CZ104" s="549"/>
      <c r="DA104" s="549"/>
      <c r="DB104" s="549"/>
      <c r="DC104" s="549"/>
      <c r="DD104" s="549"/>
      <c r="DE104" s="549"/>
      <c r="DF104" s="549"/>
      <c r="DG104" s="549"/>
      <c r="DH104" s="549"/>
      <c r="DI104" s="549"/>
      <c r="DJ104" s="549"/>
      <c r="DK104" s="549"/>
      <c r="DL104" s="549"/>
      <c r="DM104" s="549"/>
      <c r="DN104" s="549"/>
      <c r="DO104" s="549"/>
      <c r="DP104" s="549"/>
      <c r="DQ104" s="549"/>
      <c r="DR104" s="549"/>
      <c r="DS104" s="549"/>
      <c r="DT104" s="549"/>
      <c r="DU104" s="549"/>
      <c r="DV104" s="549"/>
      <c r="DW104" s="549"/>
      <c r="DX104" s="549"/>
      <c r="DY104" s="549"/>
      <c r="DZ104" s="549"/>
      <c r="EA104" s="549"/>
      <c r="EB104" s="549"/>
      <c r="EC104" s="549"/>
      <c r="ED104" s="549"/>
      <c r="EE104" s="549"/>
      <c r="EF104" s="549"/>
      <c r="EG104" s="549"/>
      <c r="EH104" s="549"/>
      <c r="EI104" s="549"/>
      <c r="EJ104" s="549"/>
      <c r="EK104" s="549"/>
      <c r="EL104" s="549"/>
      <c r="EM104" s="549"/>
      <c r="EN104" s="549"/>
      <c r="EO104" s="549"/>
      <c r="EP104" s="549"/>
      <c r="EQ104" s="549"/>
      <c r="ER104" s="549"/>
      <c r="ES104" s="549"/>
      <c r="ET104" s="549"/>
      <c r="EU104" s="549"/>
      <c r="EV104" s="549"/>
      <c r="EW104" s="549"/>
      <c r="EX104" s="549"/>
      <c r="EY104" s="549"/>
      <c r="EZ104" s="549"/>
      <c r="FA104" s="549"/>
      <c r="FB104" s="549"/>
      <c r="FC104" s="549"/>
      <c r="FD104" s="549"/>
      <c r="FE104" s="549"/>
      <c r="FF104" s="549"/>
      <c r="FG104" s="549"/>
      <c r="FH104" s="549"/>
      <c r="FI104" s="549"/>
      <c r="FJ104" s="549"/>
      <c r="FK104" s="549"/>
      <c r="FL104" s="549"/>
      <c r="FM104" s="549"/>
      <c r="FN104" s="549"/>
      <c r="FO104" s="549"/>
      <c r="FP104" s="549"/>
      <c r="FQ104" s="549"/>
      <c r="FR104" s="549"/>
      <c r="FS104" s="549"/>
      <c r="FT104" s="549"/>
      <c r="FU104" s="549"/>
      <c r="FV104" s="549"/>
      <c r="FW104" s="549"/>
      <c r="FX104" s="549"/>
      <c r="FY104" s="549"/>
      <c r="FZ104" s="549"/>
      <c r="GA104" s="549"/>
      <c r="GB104" s="549"/>
      <c r="GC104" s="549"/>
      <c r="GD104" s="549"/>
      <c r="GE104" s="549"/>
      <c r="GF104" s="549"/>
      <c r="GG104" s="549"/>
      <c r="GH104" s="549"/>
      <c r="GI104" s="549"/>
      <c r="GJ104" s="549"/>
      <c r="GK104" s="549"/>
      <c r="GL104" s="549"/>
      <c r="GM104" s="549"/>
      <c r="GN104" s="549"/>
      <c r="GO104" s="549"/>
      <c r="GP104" s="549"/>
      <c r="GQ104" s="549"/>
      <c r="GR104" s="549"/>
      <c r="GS104" s="549"/>
      <c r="GT104" s="549"/>
      <c r="GU104" s="549"/>
      <c r="GV104" s="549"/>
      <c r="GW104" s="549"/>
      <c r="GX104" s="549"/>
      <c r="GY104" s="549"/>
      <c r="GZ104" s="549"/>
      <c r="HA104" s="549"/>
      <c r="HB104" s="549"/>
      <c r="HC104" s="549"/>
      <c r="HD104" s="549"/>
      <c r="HE104" s="549"/>
      <c r="HF104" s="549"/>
      <c r="HG104" s="549"/>
      <c r="HH104" s="549"/>
      <c r="HI104" s="549"/>
      <c r="HJ104" s="549"/>
      <c r="HK104" s="549"/>
      <c r="HL104" s="549"/>
      <c r="HM104" s="549"/>
      <c r="HN104" s="549"/>
      <c r="HO104" s="549"/>
      <c r="HP104" s="549"/>
      <c r="HQ104" s="549"/>
      <c r="HR104" s="549"/>
      <c r="HS104" s="549"/>
      <c r="HT104" s="549"/>
      <c r="HU104" s="549"/>
      <c r="HV104" s="549"/>
      <c r="HW104" s="549"/>
      <c r="HX104" s="549"/>
      <c r="HY104" s="549"/>
      <c r="HZ104" s="549"/>
      <c r="IA104" s="549"/>
      <c r="IB104" s="549"/>
      <c r="IC104" s="549"/>
      <c r="ID104" s="549"/>
      <c r="IE104" s="549"/>
      <c r="IF104" s="549"/>
      <c r="IG104" s="549"/>
      <c r="IH104" s="549"/>
      <c r="II104" s="549"/>
      <c r="IJ104" s="549"/>
      <c r="IK104" s="549"/>
      <c r="IL104" s="549"/>
      <c r="IM104" s="549"/>
      <c r="IN104" s="549"/>
      <c r="IO104" s="549"/>
      <c r="IP104" s="549"/>
      <c r="IQ104" s="549"/>
      <c r="IR104" s="549"/>
      <c r="IS104" s="549"/>
      <c r="IT104" s="549"/>
      <c r="IU104" s="549"/>
      <c r="IV104" s="549"/>
      <c r="IW104" s="549"/>
    </row>
    <row r="105" customFormat="false" ht="12.75" hidden="false" customHeight="false" outlineLevel="2" collapsed="false">
      <c r="A105" s="309"/>
      <c r="B105" s="557" t="str">
        <f aca="false">'Plant Configuration'!C144</f>
        <v>Operations Support Personnel</v>
      </c>
      <c r="C105" s="44"/>
      <c r="D105" s="566" t="n">
        <f aca="false">IF($O$7=5,0,HLOOKUP($D$5,Plant_Configuration,'Plant Configuration'!A144,FALSE()))+IF($R$7=5,0,HLOOKUP($E$5,Plant_Configuration,'Plant Configuration'!A144,FALSE()))+IF($U$7=5,0,HLOOKUP($F$5,Plant_Configuration,'Plant Configuration'!A144,FALSE()))</f>
        <v>0</v>
      </c>
      <c r="E105" s="331" t="n">
        <v>0</v>
      </c>
      <c r="F105" s="554" t="n">
        <v>1</v>
      </c>
      <c r="H105" s="309" t="s">
        <v>1091</v>
      </c>
      <c r="I105" s="555" t="n">
        <f aca="false">D105-J105</f>
        <v>0</v>
      </c>
      <c r="J105" s="555" t="n">
        <f aca="false">E105*D105</f>
        <v>0</v>
      </c>
      <c r="K105" s="310" t="n">
        <f aca="false">F105*D105</f>
        <v>0</v>
      </c>
      <c r="L105" s="310" t="n">
        <f aca="false">D105-K105</f>
        <v>0</v>
      </c>
      <c r="N105" s="45"/>
      <c r="O105" s="45"/>
    </row>
    <row r="106" customFormat="false" ht="12.75" hidden="false" customHeight="false" outlineLevel="2" collapsed="false">
      <c r="A106" s="309"/>
      <c r="B106" s="557" t="str">
        <f aca="false">'Plant Configuration'!C145</f>
        <v>    Per diem </v>
      </c>
      <c r="C106" s="44"/>
      <c r="D106" s="566" t="n">
        <f aca="false">IF($O$7=5,0,HLOOKUP($D$5,Plant_Configuration,'Plant Configuration'!A145,FALSE()))+IF($R$7=5,0,HLOOKUP($E$5,Plant_Configuration,'Plant Configuration'!A145,FALSE()))+IF($U$7=5,0,HLOOKUP($F$5,Plant_Configuration,'Plant Configuration'!A145,FALSE()))</f>
        <v>0</v>
      </c>
      <c r="E106" s="331" t="n">
        <v>0</v>
      </c>
      <c r="F106" s="554" t="n">
        <v>1</v>
      </c>
      <c r="H106" s="309" t="s">
        <v>1092</v>
      </c>
      <c r="I106" s="555" t="n">
        <f aca="false">D106-J106</f>
        <v>0</v>
      </c>
      <c r="J106" s="555" t="n">
        <f aca="false">E106*D106</f>
        <v>0</v>
      </c>
      <c r="K106" s="310" t="n">
        <f aca="false">F106*D106</f>
        <v>0</v>
      </c>
      <c r="L106" s="310" t="n">
        <f aca="false">D106-K106</f>
        <v>0</v>
      </c>
      <c r="N106" s="45"/>
      <c r="O106" s="45"/>
    </row>
    <row r="107" customFormat="false" ht="12.75" hidden="false" customHeight="false" outlineLevel="2" collapsed="false">
      <c r="A107" s="309"/>
      <c r="B107" s="557" t="str">
        <f aca="false">'Plant Configuration'!C146</f>
        <v>    Home leave, travel</v>
      </c>
      <c r="C107" s="44"/>
      <c r="D107" s="566" t="n">
        <f aca="false">IF($O$7=5,0,HLOOKUP($D$5,Plant_Configuration,'Plant Configuration'!A146,FALSE()))+IF($R$7=5,0,HLOOKUP($E$5,Plant_Configuration,'Plant Configuration'!A146,FALSE()))+IF($U$7=5,0,HLOOKUP($F$5,Plant_Configuration,'Plant Configuration'!A146,FALSE()))</f>
        <v>0</v>
      </c>
      <c r="E107" s="331" t="n">
        <v>0</v>
      </c>
      <c r="F107" s="554" t="n">
        <v>1</v>
      </c>
      <c r="H107" s="309" t="s">
        <v>1093</v>
      </c>
      <c r="I107" s="555" t="n">
        <f aca="false">D107-J107</f>
        <v>0</v>
      </c>
      <c r="J107" s="555" t="n">
        <f aca="false">E107*D107</f>
        <v>0</v>
      </c>
      <c r="K107" s="310" t="n">
        <f aca="false">F107*D107</f>
        <v>0</v>
      </c>
      <c r="L107" s="310" t="n">
        <f aca="false">D107-K107</f>
        <v>0</v>
      </c>
      <c r="N107" s="45"/>
      <c r="O107" s="45"/>
    </row>
    <row r="108" customFormat="false" ht="12.75" hidden="false" customHeight="false" outlineLevel="2" collapsed="false">
      <c r="A108" s="309"/>
      <c r="B108" s="557" t="str">
        <f aca="false">'Plant Configuration'!C147</f>
        <v>   Tax Protection (over 6 months)</v>
      </c>
      <c r="C108" s="44"/>
      <c r="D108" s="566" t="n">
        <f aca="false">IF($O$7=5,0,HLOOKUP($D$5,Plant_Configuration,'Plant Configuration'!A147,FALSE()))+IF($R$7=5,0,HLOOKUP($E$5,Plant_Configuration,'Plant Configuration'!A147,FALSE()))+IF($U$7=5,0,HLOOKUP($F$5,Plant_Configuration,'Plant Configuration'!A147,FALSE()))</f>
        <v>0</v>
      </c>
      <c r="E108" s="331" t="n">
        <v>0</v>
      </c>
      <c r="F108" s="554" t="n">
        <v>1</v>
      </c>
      <c r="H108" s="309" t="s">
        <v>1094</v>
      </c>
      <c r="I108" s="555" t="n">
        <f aca="false">D108-J108</f>
        <v>0</v>
      </c>
      <c r="J108" s="555" t="n">
        <f aca="false">E108*D108</f>
        <v>0</v>
      </c>
      <c r="K108" s="310" t="n">
        <f aca="false">F108*D108</f>
        <v>0</v>
      </c>
      <c r="L108" s="310" t="n">
        <f aca="false">D108-K108</f>
        <v>0</v>
      </c>
      <c r="N108" s="45"/>
      <c r="O108" s="45"/>
    </row>
    <row r="109" customFormat="false" ht="12.75" hidden="false" customHeight="false" outlineLevel="2" collapsed="false">
      <c r="A109" s="309"/>
      <c r="B109" s="557" t="str">
        <f aca="false">'Plant Configuration'!C148</f>
        <v>Other</v>
      </c>
      <c r="C109" s="44"/>
      <c r="D109" s="566" t="n">
        <f aca="false">IF($O$7=5,0,HLOOKUP($D$5,Plant_Configuration,'Plant Configuration'!A148,FALSE()))+IF($R$7=5,0,HLOOKUP($E$5,Plant_Configuration,'Plant Configuration'!A148,FALSE()))+IF($U$7=5,0,HLOOKUP($F$5,Plant_Configuration,'Plant Configuration'!A148,FALSE()))</f>
        <v>0</v>
      </c>
      <c r="E109" s="331" t="n">
        <v>0</v>
      </c>
      <c r="F109" s="554" t="n">
        <v>1</v>
      </c>
      <c r="H109" s="309"/>
      <c r="I109" s="555" t="n">
        <f aca="false">D109-J109</f>
        <v>0</v>
      </c>
      <c r="J109" s="555" t="n">
        <f aca="false">E109*D109</f>
        <v>0</v>
      </c>
      <c r="K109" s="310"/>
      <c r="L109" s="310"/>
      <c r="N109" s="45"/>
      <c r="O109" s="45"/>
    </row>
    <row r="110" customFormat="false" ht="12.75" hidden="false" customHeight="false" outlineLevel="1" collapsed="false">
      <c r="A110" s="567"/>
      <c r="B110" s="558" t="s">
        <v>439</v>
      </c>
      <c r="C110" s="0"/>
      <c r="D110" s="559" t="n">
        <f aca="false">SUBTOTAL(9,D105:D108)</f>
        <v>0</v>
      </c>
      <c r="E110" s="560"/>
      <c r="F110" s="561"/>
      <c r="H110" s="309" t="s">
        <v>1095</v>
      </c>
      <c r="I110" s="559" t="n">
        <f aca="false">SUBTOTAL(9,I105:I108)</f>
        <v>0</v>
      </c>
      <c r="J110" s="559" t="n">
        <f aca="false">SUBTOTAL(9,J105:J108)</f>
        <v>0</v>
      </c>
      <c r="K110" s="559" t="n">
        <f aca="false">SUBTOTAL(9,K105:K108)</f>
        <v>0</v>
      </c>
      <c r="L110" s="559" t="n">
        <f aca="false">SUBTOTAL(9,L105:L108)</f>
        <v>0</v>
      </c>
      <c r="M110" s="549"/>
      <c r="N110" s="549"/>
      <c r="O110" s="549"/>
      <c r="P110" s="549"/>
      <c r="Q110" s="549"/>
      <c r="R110" s="549"/>
      <c r="S110" s="549"/>
      <c r="T110" s="549"/>
      <c r="U110" s="549"/>
      <c r="V110" s="549"/>
      <c r="W110" s="549"/>
      <c r="X110" s="549"/>
      <c r="Y110" s="549"/>
      <c r="Z110" s="549"/>
      <c r="AA110" s="549"/>
      <c r="AB110" s="549"/>
      <c r="AC110" s="549"/>
      <c r="AD110" s="549"/>
      <c r="AE110" s="549"/>
      <c r="AF110" s="549"/>
      <c r="AG110" s="549"/>
      <c r="AH110" s="549"/>
      <c r="AI110" s="549"/>
      <c r="AJ110" s="549"/>
      <c r="AK110" s="549"/>
      <c r="AL110" s="549"/>
      <c r="AM110" s="549"/>
      <c r="AN110" s="549"/>
      <c r="AO110" s="549"/>
      <c r="AP110" s="549"/>
      <c r="AQ110" s="549"/>
      <c r="AR110" s="549"/>
      <c r="AS110" s="549"/>
      <c r="AT110" s="549"/>
      <c r="AU110" s="549"/>
      <c r="AV110" s="549"/>
      <c r="AW110" s="549"/>
      <c r="AX110" s="549"/>
      <c r="AY110" s="549"/>
      <c r="AZ110" s="549"/>
      <c r="BA110" s="549"/>
      <c r="BB110" s="549"/>
      <c r="BC110" s="549"/>
      <c r="BD110" s="549"/>
      <c r="BE110" s="549"/>
      <c r="BF110" s="549"/>
      <c r="BG110" s="549"/>
      <c r="BH110" s="549"/>
      <c r="BI110" s="549"/>
      <c r="BJ110" s="549"/>
      <c r="BK110" s="549"/>
      <c r="BL110" s="549"/>
      <c r="BM110" s="549"/>
      <c r="BN110" s="549"/>
      <c r="BO110" s="549"/>
      <c r="BP110" s="549"/>
      <c r="BQ110" s="549"/>
      <c r="BR110" s="549"/>
      <c r="BS110" s="549"/>
      <c r="BT110" s="549"/>
      <c r="BU110" s="549"/>
      <c r="BV110" s="549"/>
      <c r="BW110" s="549"/>
      <c r="BX110" s="549"/>
      <c r="BY110" s="549"/>
      <c r="BZ110" s="549"/>
      <c r="CA110" s="549"/>
      <c r="CB110" s="549"/>
      <c r="CC110" s="549"/>
      <c r="CD110" s="549"/>
      <c r="CE110" s="549"/>
      <c r="CF110" s="549"/>
      <c r="CG110" s="549"/>
      <c r="CH110" s="549"/>
      <c r="CI110" s="549"/>
      <c r="CJ110" s="549"/>
      <c r="CK110" s="549"/>
      <c r="CL110" s="549"/>
      <c r="CM110" s="549"/>
      <c r="CN110" s="549"/>
      <c r="CO110" s="549"/>
      <c r="CP110" s="549"/>
      <c r="CQ110" s="549"/>
      <c r="CR110" s="549"/>
      <c r="CS110" s="549"/>
      <c r="CT110" s="549"/>
      <c r="CU110" s="549"/>
      <c r="CV110" s="549"/>
      <c r="CW110" s="549"/>
      <c r="CX110" s="549"/>
      <c r="CY110" s="549"/>
      <c r="CZ110" s="549"/>
      <c r="DA110" s="549"/>
      <c r="DB110" s="549"/>
      <c r="DC110" s="549"/>
      <c r="DD110" s="549"/>
      <c r="DE110" s="549"/>
      <c r="DF110" s="549"/>
      <c r="DG110" s="549"/>
      <c r="DH110" s="549"/>
      <c r="DI110" s="549"/>
      <c r="DJ110" s="549"/>
      <c r="DK110" s="549"/>
      <c r="DL110" s="549"/>
      <c r="DM110" s="549"/>
      <c r="DN110" s="549"/>
      <c r="DO110" s="549"/>
      <c r="DP110" s="549"/>
      <c r="DQ110" s="549"/>
      <c r="DR110" s="549"/>
      <c r="DS110" s="549"/>
      <c r="DT110" s="549"/>
      <c r="DU110" s="549"/>
      <c r="DV110" s="549"/>
      <c r="DW110" s="549"/>
      <c r="DX110" s="549"/>
      <c r="DY110" s="549"/>
      <c r="DZ110" s="549"/>
      <c r="EA110" s="549"/>
      <c r="EB110" s="549"/>
      <c r="EC110" s="549"/>
      <c r="ED110" s="549"/>
      <c r="EE110" s="549"/>
      <c r="EF110" s="549"/>
      <c r="EG110" s="549"/>
      <c r="EH110" s="549"/>
      <c r="EI110" s="549"/>
      <c r="EJ110" s="549"/>
      <c r="EK110" s="549"/>
      <c r="EL110" s="549"/>
      <c r="EM110" s="549"/>
      <c r="EN110" s="549"/>
      <c r="EO110" s="549"/>
      <c r="EP110" s="549"/>
      <c r="EQ110" s="549"/>
      <c r="ER110" s="549"/>
      <c r="ES110" s="549"/>
      <c r="ET110" s="549"/>
      <c r="EU110" s="549"/>
      <c r="EV110" s="549"/>
      <c r="EW110" s="549"/>
      <c r="EX110" s="549"/>
      <c r="EY110" s="549"/>
      <c r="EZ110" s="549"/>
      <c r="FA110" s="549"/>
      <c r="FB110" s="549"/>
      <c r="FC110" s="549"/>
      <c r="FD110" s="549"/>
      <c r="FE110" s="549"/>
      <c r="FF110" s="549"/>
      <c r="FG110" s="549"/>
      <c r="FH110" s="549"/>
      <c r="FI110" s="549"/>
      <c r="FJ110" s="549"/>
      <c r="FK110" s="549"/>
      <c r="FL110" s="549"/>
      <c r="FM110" s="549"/>
      <c r="FN110" s="549"/>
      <c r="FO110" s="549"/>
      <c r="FP110" s="549"/>
      <c r="FQ110" s="549"/>
      <c r="FR110" s="549"/>
      <c r="FS110" s="549"/>
      <c r="FT110" s="549"/>
      <c r="FU110" s="549"/>
      <c r="FV110" s="549"/>
      <c r="FW110" s="549"/>
      <c r="FX110" s="549"/>
      <c r="FY110" s="549"/>
      <c r="FZ110" s="549"/>
      <c r="GA110" s="549"/>
      <c r="GB110" s="549"/>
      <c r="GC110" s="549"/>
      <c r="GD110" s="549"/>
      <c r="GE110" s="549"/>
      <c r="GF110" s="549"/>
      <c r="GG110" s="549"/>
      <c r="GH110" s="549"/>
      <c r="GI110" s="549"/>
      <c r="GJ110" s="549"/>
      <c r="GK110" s="549"/>
      <c r="GL110" s="549"/>
      <c r="GM110" s="549"/>
      <c r="GN110" s="549"/>
      <c r="GO110" s="549"/>
      <c r="GP110" s="549"/>
      <c r="GQ110" s="549"/>
      <c r="GR110" s="549"/>
      <c r="GS110" s="549"/>
      <c r="GT110" s="549"/>
      <c r="GU110" s="549"/>
      <c r="GV110" s="549"/>
      <c r="GW110" s="549"/>
      <c r="GX110" s="549"/>
      <c r="GY110" s="549"/>
      <c r="GZ110" s="549"/>
      <c r="HA110" s="549"/>
      <c r="HB110" s="549"/>
      <c r="HC110" s="549"/>
      <c r="HD110" s="549"/>
      <c r="HE110" s="549"/>
      <c r="HF110" s="549"/>
      <c r="HG110" s="549"/>
      <c r="HH110" s="549"/>
      <c r="HI110" s="549"/>
      <c r="HJ110" s="549"/>
      <c r="HK110" s="549"/>
      <c r="HL110" s="549"/>
      <c r="HM110" s="549"/>
      <c r="HN110" s="549"/>
      <c r="HO110" s="549"/>
      <c r="HP110" s="549"/>
      <c r="HQ110" s="549"/>
      <c r="HR110" s="549"/>
      <c r="HS110" s="549"/>
      <c r="HT110" s="549"/>
      <c r="HU110" s="549"/>
      <c r="HV110" s="549"/>
      <c r="HW110" s="549"/>
      <c r="HX110" s="549"/>
      <c r="HY110" s="549"/>
      <c r="HZ110" s="549"/>
      <c r="IA110" s="549"/>
      <c r="IB110" s="549"/>
      <c r="IC110" s="549"/>
      <c r="ID110" s="549"/>
      <c r="IE110" s="549"/>
      <c r="IF110" s="549"/>
      <c r="IG110" s="549"/>
      <c r="IH110" s="549"/>
      <c r="II110" s="549"/>
      <c r="IJ110" s="549"/>
      <c r="IK110" s="549"/>
      <c r="IL110" s="549"/>
      <c r="IM110" s="549"/>
      <c r="IN110" s="549"/>
      <c r="IO110" s="549"/>
      <c r="IP110" s="549"/>
      <c r="IQ110" s="549"/>
      <c r="IR110" s="549"/>
      <c r="IS110" s="549"/>
      <c r="IT110" s="549"/>
      <c r="IU110" s="549"/>
      <c r="IV110" s="549"/>
      <c r="IW110" s="549"/>
    </row>
    <row r="111" customFormat="false" ht="12.75" hidden="false" customHeight="false" outlineLevel="1" collapsed="false">
      <c r="A111" s="562" t="s">
        <v>1096</v>
      </c>
      <c r="B111" s="563"/>
      <c r="C111" s="564"/>
      <c r="D111" s="542"/>
      <c r="E111" s="543"/>
      <c r="F111" s="544"/>
      <c r="H111" s="565"/>
      <c r="I111" s="546" t="n">
        <f aca="false">IF(D125=0,0,I125/D125)</f>
        <v>0.1</v>
      </c>
      <c r="J111" s="546" t="n">
        <f aca="false">1-I111</f>
        <v>0.9</v>
      </c>
      <c r="K111" s="547" t="n">
        <f aca="false">IF(D125=0,0,K125/D125)</f>
        <v>1</v>
      </c>
      <c r="L111" s="547" t="n">
        <f aca="false">1-K111</f>
        <v>0</v>
      </c>
      <c r="M111" s="549"/>
      <c r="N111" s="549"/>
      <c r="O111" s="549"/>
      <c r="P111" s="549"/>
      <c r="Q111" s="549"/>
      <c r="R111" s="549"/>
      <c r="S111" s="549"/>
      <c r="T111" s="549"/>
      <c r="U111" s="549"/>
      <c r="V111" s="549"/>
      <c r="W111" s="549"/>
      <c r="X111" s="549"/>
      <c r="Y111" s="549"/>
      <c r="Z111" s="549"/>
      <c r="AA111" s="549"/>
      <c r="AB111" s="549"/>
      <c r="AC111" s="549"/>
      <c r="AD111" s="549"/>
      <c r="AE111" s="549"/>
      <c r="AF111" s="549"/>
      <c r="AG111" s="549"/>
      <c r="AH111" s="549"/>
      <c r="AI111" s="549"/>
      <c r="AJ111" s="549"/>
      <c r="AK111" s="549"/>
      <c r="AL111" s="549"/>
      <c r="AM111" s="549"/>
      <c r="AN111" s="549"/>
      <c r="AO111" s="549"/>
      <c r="AP111" s="549"/>
      <c r="AQ111" s="549"/>
      <c r="AR111" s="549"/>
      <c r="AS111" s="549"/>
      <c r="AT111" s="549"/>
      <c r="AU111" s="549"/>
      <c r="AV111" s="549"/>
      <c r="AW111" s="549"/>
      <c r="AX111" s="549"/>
      <c r="AY111" s="549"/>
      <c r="AZ111" s="549"/>
      <c r="BA111" s="549"/>
      <c r="BB111" s="549"/>
      <c r="BC111" s="549"/>
      <c r="BD111" s="549"/>
      <c r="BE111" s="549"/>
      <c r="BF111" s="549"/>
      <c r="BG111" s="549"/>
      <c r="BH111" s="549"/>
      <c r="BI111" s="549"/>
      <c r="BJ111" s="549"/>
      <c r="BK111" s="549"/>
      <c r="BL111" s="549"/>
      <c r="BM111" s="549"/>
      <c r="BN111" s="549"/>
      <c r="BO111" s="549"/>
      <c r="BP111" s="549"/>
      <c r="BQ111" s="549"/>
      <c r="BR111" s="549"/>
      <c r="BS111" s="549"/>
      <c r="BT111" s="549"/>
      <c r="BU111" s="549"/>
      <c r="BV111" s="549"/>
      <c r="BW111" s="549"/>
      <c r="BX111" s="549"/>
      <c r="BY111" s="549"/>
      <c r="BZ111" s="549"/>
      <c r="CA111" s="549"/>
      <c r="CB111" s="549"/>
      <c r="CC111" s="549"/>
      <c r="CD111" s="549"/>
      <c r="CE111" s="549"/>
      <c r="CF111" s="549"/>
      <c r="CG111" s="549"/>
      <c r="CH111" s="549"/>
      <c r="CI111" s="549"/>
      <c r="CJ111" s="549"/>
      <c r="CK111" s="549"/>
      <c r="CL111" s="549"/>
      <c r="CM111" s="549"/>
      <c r="CN111" s="549"/>
      <c r="CO111" s="549"/>
      <c r="CP111" s="549"/>
      <c r="CQ111" s="549"/>
      <c r="CR111" s="549"/>
      <c r="CS111" s="549"/>
      <c r="CT111" s="549"/>
      <c r="CU111" s="549"/>
      <c r="CV111" s="549"/>
      <c r="CW111" s="549"/>
      <c r="CX111" s="549"/>
      <c r="CY111" s="549"/>
      <c r="CZ111" s="549"/>
      <c r="DA111" s="549"/>
      <c r="DB111" s="549"/>
      <c r="DC111" s="549"/>
      <c r="DD111" s="549"/>
      <c r="DE111" s="549"/>
      <c r="DF111" s="549"/>
      <c r="DG111" s="549"/>
      <c r="DH111" s="549"/>
      <c r="DI111" s="549"/>
      <c r="DJ111" s="549"/>
      <c r="DK111" s="549"/>
      <c r="DL111" s="549"/>
      <c r="DM111" s="549"/>
      <c r="DN111" s="549"/>
      <c r="DO111" s="549"/>
      <c r="DP111" s="549"/>
      <c r="DQ111" s="549"/>
      <c r="DR111" s="549"/>
      <c r="DS111" s="549"/>
      <c r="DT111" s="549"/>
      <c r="DU111" s="549"/>
      <c r="DV111" s="549"/>
      <c r="DW111" s="549"/>
      <c r="DX111" s="549"/>
      <c r="DY111" s="549"/>
      <c r="DZ111" s="549"/>
      <c r="EA111" s="549"/>
      <c r="EB111" s="549"/>
      <c r="EC111" s="549"/>
      <c r="ED111" s="549"/>
      <c r="EE111" s="549"/>
      <c r="EF111" s="549"/>
      <c r="EG111" s="549"/>
      <c r="EH111" s="549"/>
      <c r="EI111" s="549"/>
      <c r="EJ111" s="549"/>
      <c r="EK111" s="549"/>
      <c r="EL111" s="549"/>
      <c r="EM111" s="549"/>
      <c r="EN111" s="549"/>
      <c r="EO111" s="549"/>
      <c r="EP111" s="549"/>
      <c r="EQ111" s="549"/>
      <c r="ER111" s="549"/>
      <c r="ES111" s="549"/>
      <c r="ET111" s="549"/>
      <c r="EU111" s="549"/>
      <c r="EV111" s="549"/>
      <c r="EW111" s="549"/>
      <c r="EX111" s="549"/>
      <c r="EY111" s="549"/>
      <c r="EZ111" s="549"/>
      <c r="FA111" s="549"/>
      <c r="FB111" s="549"/>
      <c r="FC111" s="549"/>
      <c r="FD111" s="549"/>
      <c r="FE111" s="549"/>
      <c r="FF111" s="549"/>
      <c r="FG111" s="549"/>
      <c r="FH111" s="549"/>
      <c r="FI111" s="549"/>
      <c r="FJ111" s="549"/>
      <c r="FK111" s="549"/>
      <c r="FL111" s="549"/>
      <c r="FM111" s="549"/>
      <c r="FN111" s="549"/>
      <c r="FO111" s="549"/>
      <c r="FP111" s="549"/>
      <c r="FQ111" s="549"/>
      <c r="FR111" s="549"/>
      <c r="FS111" s="549"/>
      <c r="FT111" s="549"/>
      <c r="FU111" s="549"/>
      <c r="FV111" s="549"/>
      <c r="FW111" s="549"/>
      <c r="FX111" s="549"/>
      <c r="FY111" s="549"/>
      <c r="FZ111" s="549"/>
      <c r="GA111" s="549"/>
      <c r="GB111" s="549"/>
      <c r="GC111" s="549"/>
      <c r="GD111" s="549"/>
      <c r="GE111" s="549"/>
      <c r="GF111" s="549"/>
      <c r="GG111" s="549"/>
      <c r="GH111" s="549"/>
      <c r="GI111" s="549"/>
      <c r="GJ111" s="549"/>
      <c r="GK111" s="549"/>
      <c r="GL111" s="549"/>
      <c r="GM111" s="549"/>
      <c r="GN111" s="549"/>
      <c r="GO111" s="549"/>
      <c r="GP111" s="549"/>
      <c r="GQ111" s="549"/>
      <c r="GR111" s="549"/>
      <c r="GS111" s="549"/>
      <c r="GT111" s="549"/>
      <c r="GU111" s="549"/>
      <c r="GV111" s="549"/>
      <c r="GW111" s="549"/>
      <c r="GX111" s="549"/>
      <c r="GY111" s="549"/>
      <c r="GZ111" s="549"/>
      <c r="HA111" s="549"/>
      <c r="HB111" s="549"/>
      <c r="HC111" s="549"/>
      <c r="HD111" s="549"/>
      <c r="HE111" s="549"/>
      <c r="HF111" s="549"/>
      <c r="HG111" s="549"/>
      <c r="HH111" s="549"/>
      <c r="HI111" s="549"/>
      <c r="HJ111" s="549"/>
      <c r="HK111" s="549"/>
      <c r="HL111" s="549"/>
      <c r="HM111" s="549"/>
      <c r="HN111" s="549"/>
      <c r="HO111" s="549"/>
      <c r="HP111" s="549"/>
      <c r="HQ111" s="549"/>
      <c r="HR111" s="549"/>
      <c r="HS111" s="549"/>
      <c r="HT111" s="549"/>
      <c r="HU111" s="549"/>
      <c r="HV111" s="549"/>
      <c r="HW111" s="549"/>
      <c r="HX111" s="549"/>
      <c r="HY111" s="549"/>
      <c r="HZ111" s="549"/>
      <c r="IA111" s="549"/>
      <c r="IB111" s="549"/>
      <c r="IC111" s="549"/>
      <c r="ID111" s="549"/>
      <c r="IE111" s="549"/>
      <c r="IF111" s="549"/>
      <c r="IG111" s="549"/>
      <c r="IH111" s="549"/>
      <c r="II111" s="549"/>
      <c r="IJ111" s="549"/>
      <c r="IK111" s="549"/>
      <c r="IL111" s="549"/>
      <c r="IM111" s="549"/>
      <c r="IN111" s="549"/>
      <c r="IO111" s="549"/>
      <c r="IP111" s="549"/>
      <c r="IQ111" s="549"/>
      <c r="IR111" s="549"/>
      <c r="IS111" s="549"/>
      <c r="IT111" s="549"/>
      <c r="IU111" s="549"/>
      <c r="IV111" s="549"/>
      <c r="IW111" s="549"/>
    </row>
    <row r="112" customFormat="false" ht="12.75" hidden="false" customHeight="false" outlineLevel="2" collapsed="false">
      <c r="A112" s="309"/>
      <c r="B112" s="557" t="str">
        <f aca="false">'Plant Configuration'!C151</f>
        <v>Technical/Professional Services</v>
      </c>
      <c r="C112" s="44"/>
      <c r="D112" s="566" t="n">
        <f aca="false">IF($O$7=5,0,HLOOKUP($D$5,Plant_Configuration,'Plant Configuration'!A151,FALSE()))+IF($R$7=5,0,HLOOKUP($E$5,Plant_Configuration,'Plant Configuration'!A151,FALSE()))+IF($U$7=5,0,HLOOKUP($F$5,Plant_Configuration,'Plant Configuration'!A151,FALSE()))</f>
        <v>0</v>
      </c>
      <c r="E112" s="331" t="n">
        <v>0.9</v>
      </c>
      <c r="F112" s="554" t="n">
        <v>1</v>
      </c>
      <c r="H112" s="309" t="s">
        <v>1097</v>
      </c>
      <c r="I112" s="555" t="n">
        <f aca="false">D112-J112</f>
        <v>0</v>
      </c>
      <c r="J112" s="555" t="n">
        <f aca="false">E112*D112</f>
        <v>0</v>
      </c>
      <c r="K112" s="310" t="n">
        <f aca="false">F112*D112</f>
        <v>0</v>
      </c>
      <c r="L112" s="310" t="n">
        <f aca="false">D112-K112</f>
        <v>0</v>
      </c>
      <c r="N112" s="45"/>
      <c r="O112" s="45"/>
    </row>
    <row r="113" customFormat="false" ht="12.75" hidden="false" customHeight="false" outlineLevel="2" collapsed="false">
      <c r="A113" s="309"/>
      <c r="B113" s="557" t="str">
        <f aca="false">'Plant Configuration'!C152</f>
        <v>Pretreatment chemicals</v>
      </c>
      <c r="C113" s="49"/>
      <c r="D113" s="566" t="n">
        <f aca="false">IF($O$7=5,0,HLOOKUP($D$5,Plant_Configuration,'Plant Configuration'!A152,FALSE()))+IF($R$7=5,0,HLOOKUP($E$5,Plant_Configuration,'Plant Configuration'!A152,FALSE()))+IF($U$7=5,0,HLOOKUP($F$5,Plant_Configuration,'Plant Configuration'!A152,FALSE()))</f>
        <v>0</v>
      </c>
      <c r="E113" s="331" t="n">
        <v>0.9</v>
      </c>
      <c r="F113" s="554" t="n">
        <v>1</v>
      </c>
      <c r="H113" s="309" t="s">
        <v>1098</v>
      </c>
      <c r="I113" s="555" t="n">
        <f aca="false">D113-J113</f>
        <v>0</v>
      </c>
      <c r="J113" s="555" t="n">
        <f aca="false">E113*D113</f>
        <v>0</v>
      </c>
      <c r="K113" s="310" t="n">
        <f aca="false">F113*D113</f>
        <v>0</v>
      </c>
      <c r="L113" s="310" t="n">
        <f aca="false">D113-K113</f>
        <v>0</v>
      </c>
      <c r="N113" s="46"/>
      <c r="O113" s="45"/>
    </row>
    <row r="114" customFormat="false" ht="12.75" hidden="false" customHeight="false" outlineLevel="2" collapsed="false">
      <c r="A114" s="309"/>
      <c r="B114" s="557" t="str">
        <f aca="false">'Plant Configuration'!C153</f>
        <v>Demin Acid/Caustic</v>
      </c>
      <c r="C114" s="577"/>
      <c r="D114" s="566" t="n">
        <f aca="false">IF($O$7=5,0,HLOOKUP($D$5,Plant_Configuration,'Plant Configuration'!A153,FALSE()))+IF($R$7=5,0,HLOOKUP($E$5,Plant_Configuration,'Plant Configuration'!A153,FALSE()))+IF($U$7=5,0,HLOOKUP($F$5,Plant_Configuration,'Plant Configuration'!A153,FALSE()))</f>
        <v>17535.9179326977</v>
      </c>
      <c r="E114" s="331" t="n">
        <v>0.9</v>
      </c>
      <c r="F114" s="554" t="n">
        <v>1</v>
      </c>
      <c r="H114" s="309"/>
      <c r="I114" s="555" t="n">
        <f aca="false">D114-J114</f>
        <v>1753.59179326977</v>
      </c>
      <c r="J114" s="555" t="n">
        <f aca="false">E114*D114</f>
        <v>15782.3261394279</v>
      </c>
      <c r="K114" s="310" t="n">
        <f aca="false">F114*D114</f>
        <v>17535.9179326977</v>
      </c>
      <c r="L114" s="310" t="n">
        <f aca="false">D114-K114</f>
        <v>0</v>
      </c>
      <c r="N114" s="45"/>
      <c r="O114" s="45"/>
    </row>
    <row r="115" customFormat="false" ht="12.75" hidden="false" customHeight="false" outlineLevel="2" collapsed="false">
      <c r="A115" s="309"/>
      <c r="B115" s="557" t="str">
        <f aca="false">'Plant Configuration'!C154</f>
        <v>Resin Replacement</v>
      </c>
      <c r="C115" s="577"/>
      <c r="D115" s="566" t="n">
        <f aca="false">IF($O$7=5,0,HLOOKUP($D$5,Plant_Configuration,'Plant Configuration'!A154,FALSE()))+IF($R$7=5,0,HLOOKUP($E$5,Plant_Configuration,'Plant Configuration'!A154,FALSE()))+IF($U$7=5,0,HLOOKUP($F$5,Plant_Configuration,'Plant Configuration'!A154,FALSE()))</f>
        <v>0</v>
      </c>
      <c r="E115" s="331" t="n">
        <v>0.9</v>
      </c>
      <c r="F115" s="554" t="n">
        <v>1</v>
      </c>
      <c r="H115" s="578" t="s">
        <v>1099</v>
      </c>
      <c r="I115" s="555" t="n">
        <f aca="false">D115-J115</f>
        <v>0</v>
      </c>
      <c r="J115" s="555" t="n">
        <f aca="false">E115*D115</f>
        <v>0</v>
      </c>
      <c r="K115" s="310" t="n">
        <f aca="false">F115*D115</f>
        <v>0</v>
      </c>
      <c r="L115" s="310" t="n">
        <f aca="false">D115-K115</f>
        <v>0</v>
      </c>
      <c r="N115" s="45"/>
      <c r="O115" s="45"/>
    </row>
    <row r="116" customFormat="false" ht="12.75" hidden="false" customHeight="false" outlineLevel="2" collapsed="false">
      <c r="A116" s="309"/>
      <c r="B116" s="557" t="str">
        <f aca="false">'Plant Configuration'!C155</f>
        <v>CT Chemicals</v>
      </c>
      <c r="C116" s="577"/>
      <c r="D116" s="566" t="n">
        <f aca="false">IF($O$7=5,0,HLOOKUP($D$5,Plant_Configuration,'Plant Configuration'!A155,FALSE()))+IF($R$7=5,0,HLOOKUP($E$5,Plant_Configuration,'Plant Configuration'!A155,FALSE()))+IF($U$7=5,0,HLOOKUP($F$5,Plant_Configuration,'Plant Configuration'!A155,FALSE()))</f>
        <v>199123.53530625</v>
      </c>
      <c r="E116" s="331" t="n">
        <v>0.9</v>
      </c>
      <c r="F116" s="554" t="n">
        <v>1</v>
      </c>
      <c r="H116" s="309"/>
      <c r="I116" s="555" t="n">
        <f aca="false">D116-J116</f>
        <v>19912.353530625</v>
      </c>
      <c r="J116" s="555" t="n">
        <f aca="false">E116*D116</f>
        <v>179211.181775625</v>
      </c>
      <c r="K116" s="310" t="n">
        <f aca="false">F116*D116</f>
        <v>199123.53530625</v>
      </c>
      <c r="L116" s="310" t="n">
        <f aca="false">D116-K116</f>
        <v>0</v>
      </c>
      <c r="N116" s="45"/>
      <c r="O116" s="45"/>
    </row>
    <row r="117" customFormat="false" ht="12.75" hidden="false" customHeight="false" outlineLevel="2" collapsed="false">
      <c r="A117" s="309"/>
      <c r="B117" s="557" t="str">
        <f aca="false">'Plant Configuration'!C156</f>
        <v>Boiler Chemicals</v>
      </c>
      <c r="C117" s="577"/>
      <c r="D117" s="566" t="n">
        <f aca="false">IF($O$7=5,0,HLOOKUP($D$5,Plant_Configuration,'Plant Configuration'!A156,FALSE()))+IF($R$7=5,0,HLOOKUP($E$5,Plant_Configuration,'Plant Configuration'!A156,FALSE()))+IF($U$7=5,0,HLOOKUP($F$5,Plant_Configuration,'Plant Configuration'!A156,FALSE()))</f>
        <v>43223.8727429438</v>
      </c>
      <c r="E117" s="331" t="n">
        <v>0.9</v>
      </c>
      <c r="F117" s="554" t="n">
        <v>1</v>
      </c>
      <c r="H117" s="309"/>
      <c r="I117" s="555" t="n">
        <f aca="false">D117-J117</f>
        <v>4322.38727429437</v>
      </c>
      <c r="J117" s="555" t="n">
        <f aca="false">E117*D117</f>
        <v>38901.4854686494</v>
      </c>
      <c r="K117" s="310" t="n">
        <f aca="false">F117*D117</f>
        <v>43223.8727429438</v>
      </c>
      <c r="L117" s="310" t="n">
        <f aca="false">D117-K117</f>
        <v>0</v>
      </c>
      <c r="N117" s="45"/>
      <c r="O117" s="45"/>
    </row>
    <row r="118" customFormat="false" ht="12.75" hidden="false" customHeight="false" outlineLevel="2" collapsed="false">
      <c r="A118" s="309"/>
      <c r="B118" s="557" t="str">
        <f aca="false">'Plant Configuration'!C157</f>
        <v>SCR Ammonia </v>
      </c>
      <c r="C118" s="44"/>
      <c r="D118" s="566" t="n">
        <f aca="false">IF($O$7=5,0,HLOOKUP($D$5,Plant_Configuration,'Plant Configuration'!A157,FALSE()))+IF($R$7=5,0,HLOOKUP($E$5,Plant_Configuration,'Plant Configuration'!A157,FALSE()))+IF($U$7=5,0,HLOOKUP($F$5,Plant_Configuration,'Plant Configuration'!A157,FALSE()))</f>
        <v>421053.571428571</v>
      </c>
      <c r="E118" s="331" t="n">
        <v>0.9</v>
      </c>
      <c r="F118" s="554" t="n">
        <v>1</v>
      </c>
      <c r="H118" s="309"/>
      <c r="I118" s="555" t="n">
        <f aca="false">D118-J118</f>
        <v>42105.3571428572</v>
      </c>
      <c r="J118" s="555" t="n">
        <f aca="false">E118*D118</f>
        <v>378948.214285714</v>
      </c>
      <c r="K118" s="310" t="n">
        <f aca="false">F118*D118</f>
        <v>421053.571428571</v>
      </c>
      <c r="L118" s="310" t="n">
        <f aca="false">D118-K118</f>
        <v>0</v>
      </c>
      <c r="N118" s="45"/>
      <c r="O118" s="45"/>
    </row>
    <row r="119" customFormat="false" ht="12.75" hidden="false" customHeight="false" outlineLevel="2" collapsed="false">
      <c r="A119" s="309"/>
      <c r="B119" s="557" t="str">
        <f aca="false">'Plant Configuration'!C158</f>
        <v>Potable Water Chemicals</v>
      </c>
      <c r="C119" s="44"/>
      <c r="D119" s="566" t="n">
        <f aca="false">IF($O$7=5,0,HLOOKUP($D$5,Plant_Configuration,'Plant Configuration'!A158,FALSE()))+IF($R$7=5,0,HLOOKUP($E$5,Plant_Configuration,'Plant Configuration'!A158,FALSE()))+IF($U$7=5,0,HLOOKUP($F$5,Plant_Configuration,'Plant Configuration'!A158,FALSE()))</f>
        <v>0</v>
      </c>
      <c r="E119" s="331" t="n">
        <v>0.9</v>
      </c>
      <c r="F119" s="554" t="n">
        <v>1</v>
      </c>
      <c r="H119" s="309"/>
      <c r="I119" s="555" t="n">
        <f aca="false">D119-J119</f>
        <v>0</v>
      </c>
      <c r="J119" s="555" t="n">
        <f aca="false">E119*D119</f>
        <v>0</v>
      </c>
      <c r="K119" s="310" t="n">
        <f aca="false">F119*D119</f>
        <v>0</v>
      </c>
      <c r="L119" s="310" t="n">
        <f aca="false">D119-K119</f>
        <v>0</v>
      </c>
      <c r="N119" s="45"/>
      <c r="O119" s="45"/>
    </row>
    <row r="120" customFormat="false" ht="12.75" hidden="false" customHeight="false" outlineLevel="2" collapsed="false">
      <c r="A120" s="309"/>
      <c r="B120" s="557" t="str">
        <f aca="false">'Plant Configuration'!C159</f>
        <v>Hydrogen (generators)</v>
      </c>
      <c r="C120" s="44"/>
      <c r="D120" s="566" t="n">
        <f aca="false">IF($O$7=5,0,HLOOKUP($D$5,Plant_Configuration,'Plant Configuration'!A159,FALSE()))+IF($R$7=5,0,HLOOKUP($E$5,Plant_Configuration,'Plant Configuration'!A159,FALSE()))+IF($U$7=5,0,HLOOKUP($F$5,Plant_Configuration,'Plant Configuration'!A159,FALSE()))</f>
        <v>0</v>
      </c>
      <c r="E120" s="331" t="n">
        <v>0.9</v>
      </c>
      <c r="F120" s="554" t="n">
        <v>1</v>
      </c>
      <c r="H120" s="309" t="s">
        <v>1100</v>
      </c>
      <c r="I120" s="555" t="n">
        <f aca="false">D120-J120</f>
        <v>0</v>
      </c>
      <c r="J120" s="555" t="n">
        <f aca="false">E120*D120</f>
        <v>0</v>
      </c>
      <c r="K120" s="310" t="n">
        <f aca="false">F120*D120</f>
        <v>0</v>
      </c>
      <c r="L120" s="310" t="n">
        <f aca="false">D120-K120</f>
        <v>0</v>
      </c>
      <c r="N120" s="45"/>
      <c r="O120" s="45"/>
    </row>
    <row r="121" customFormat="false" ht="12.75" hidden="false" customHeight="false" outlineLevel="2" collapsed="false">
      <c r="A121" s="309"/>
      <c r="B121" s="557" t="str">
        <f aca="false">'Plant Configuration'!C160</f>
        <v>Waste Water Treatment</v>
      </c>
      <c r="C121" s="44"/>
      <c r="D121" s="566" t="n">
        <f aca="false">IF($O$7=5,0,HLOOKUP($D$5,Plant_Configuration,'Plant Configuration'!A160,FALSE()))+IF($R$7=5,0,HLOOKUP($E$5,Plant_Configuration,'Plant Configuration'!A160,FALSE()))+IF($U$7=5,0,HLOOKUP($F$5,Plant_Configuration,'Plant Configuration'!A160,FALSE()))</f>
        <v>0</v>
      </c>
      <c r="E121" s="331" t="n">
        <v>0.9</v>
      </c>
      <c r="F121" s="554" t="n">
        <v>1</v>
      </c>
      <c r="H121" s="309"/>
      <c r="I121" s="555" t="n">
        <f aca="false">D121-J121</f>
        <v>0</v>
      </c>
      <c r="J121" s="555" t="n">
        <f aca="false">E121*D121</f>
        <v>0</v>
      </c>
      <c r="K121" s="310" t="n">
        <f aca="false">F121*D121</f>
        <v>0</v>
      </c>
      <c r="L121" s="310" t="n">
        <f aca="false">D121-K121</f>
        <v>0</v>
      </c>
      <c r="N121" s="45"/>
      <c r="O121" s="45"/>
    </row>
    <row r="122" customFormat="false" ht="12.75" hidden="false" customHeight="false" outlineLevel="2" collapsed="false">
      <c r="A122" s="309"/>
      <c r="B122" s="557" t="str">
        <f aca="false">'Plant Configuration'!C161</f>
        <v>Lubricity Agent</v>
      </c>
      <c r="C122" s="44"/>
      <c r="D122" s="566" t="n">
        <f aca="false">IF($O$7=5,0,HLOOKUP($D$5,Plant_Configuration,'Plant Configuration'!A161,FALSE()))+IF($R$7=5,0,HLOOKUP($E$5,Plant_Configuration,'Plant Configuration'!A161,FALSE()))+IF($U$7=5,0,HLOOKUP($F$5,Plant_Configuration,'Plant Configuration'!A161,FALSE()))</f>
        <v>0</v>
      </c>
      <c r="E122" s="331" t="n">
        <v>0.9</v>
      </c>
      <c r="F122" s="554" t="n">
        <v>1</v>
      </c>
      <c r="H122" s="309" t="s">
        <v>1101</v>
      </c>
      <c r="I122" s="555" t="n">
        <f aca="false">D122-J122</f>
        <v>0</v>
      </c>
      <c r="J122" s="555" t="n">
        <f aca="false">E122*D122</f>
        <v>0</v>
      </c>
      <c r="K122" s="310" t="n">
        <f aca="false">F122*D122</f>
        <v>0</v>
      </c>
      <c r="L122" s="310" t="n">
        <f aca="false">D122-K122</f>
        <v>0</v>
      </c>
      <c r="N122" s="45"/>
      <c r="O122" s="45"/>
    </row>
    <row r="123" customFormat="false" ht="12.75" hidden="false" customHeight="false" outlineLevel="2" collapsed="false">
      <c r="A123" s="309"/>
      <c r="B123" s="557" t="str">
        <f aca="false">'Plant Configuration'!C162</f>
        <v>Taxes/freight</v>
      </c>
      <c r="C123" s="44"/>
      <c r="D123" s="566" t="n">
        <f aca="false">IF($O$7=5,0,HLOOKUP($D$5,Plant_Configuration,'Plant Configuration'!A162,FALSE()))+IF($R$7=5,0,HLOOKUP($E$5,Plant_Configuration,'Plant Configuration'!A162,FALSE()))+IF($U$7=5,0,HLOOKUP($F$5,Plant_Configuration,'Plant Configuration'!A162,FALSE()))</f>
        <v>0</v>
      </c>
      <c r="E123" s="331" t="n">
        <v>0.9</v>
      </c>
      <c r="F123" s="554" t="n">
        <v>1</v>
      </c>
      <c r="H123" s="309" t="s">
        <v>1102</v>
      </c>
      <c r="I123" s="555" t="n">
        <f aca="false">D123-J123</f>
        <v>0</v>
      </c>
      <c r="J123" s="555" t="n">
        <f aca="false">E123*D123</f>
        <v>0</v>
      </c>
      <c r="K123" s="310" t="n">
        <f aca="false">F123*D123</f>
        <v>0</v>
      </c>
      <c r="L123" s="310" t="n">
        <f aca="false">D123-K123</f>
        <v>0</v>
      </c>
      <c r="N123" s="45"/>
      <c r="O123" s="45"/>
    </row>
    <row r="124" customFormat="false" ht="12.75" hidden="false" customHeight="false" outlineLevel="2" collapsed="false">
      <c r="A124" s="309"/>
      <c r="B124" s="557" t="str">
        <f aca="false">'Plant Configuration'!C163</f>
        <v>Other</v>
      </c>
      <c r="C124" s="44"/>
      <c r="D124" s="566" t="n">
        <f aca="false">IF($O$7=5,0,HLOOKUP($D$5,Plant_Configuration,'Plant Configuration'!A163,FALSE()))+IF($R$7=5,0,HLOOKUP($E$5,Plant_Configuration,'Plant Configuration'!A163,FALSE()))+IF($U$7=5,0,HLOOKUP($F$5,Plant_Configuration,'Plant Configuration'!A163,FALSE()))</f>
        <v>0</v>
      </c>
      <c r="E124" s="331" t="n">
        <v>0.9</v>
      </c>
      <c r="F124" s="554" t="n">
        <v>1</v>
      </c>
      <c r="H124" s="309"/>
      <c r="I124" s="555" t="n">
        <f aca="false">D124-J124</f>
        <v>0</v>
      </c>
      <c r="J124" s="555" t="n">
        <f aca="false">E124*D124</f>
        <v>0</v>
      </c>
      <c r="K124" s="310" t="n">
        <f aca="false">D124</f>
        <v>0</v>
      </c>
      <c r="L124" s="310" t="n">
        <f aca="false">D124-K124</f>
        <v>0</v>
      </c>
      <c r="N124" s="45"/>
      <c r="O124" s="45"/>
    </row>
    <row r="125" customFormat="false" ht="12.75" hidden="false" customHeight="false" outlineLevel="1" collapsed="false">
      <c r="A125" s="567"/>
      <c r="B125" s="558" t="s">
        <v>439</v>
      </c>
      <c r="C125" s="0"/>
      <c r="D125" s="559" t="n">
        <f aca="false">SUBTOTAL(9,D112:D124)</f>
        <v>680936.897410463</v>
      </c>
      <c r="E125" s="560"/>
      <c r="F125" s="561"/>
      <c r="H125" s="309" t="s">
        <v>1103</v>
      </c>
      <c r="I125" s="559" t="n">
        <f aca="false">SUBTOTAL(9,I112:I124)</f>
        <v>68093.6897410463</v>
      </c>
      <c r="J125" s="559" t="n">
        <f aca="false">SUBTOTAL(9,J112:J124)</f>
        <v>612843.207669417</v>
      </c>
      <c r="K125" s="559" t="n">
        <f aca="false">SUBTOTAL(9,K112:K124)</f>
        <v>680936.897410463</v>
      </c>
      <c r="L125" s="559" t="n">
        <f aca="false">SUBTOTAL(9,L112:L124)</f>
        <v>0</v>
      </c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549"/>
      <c r="Y125" s="549"/>
      <c r="Z125" s="549"/>
      <c r="AA125" s="549"/>
      <c r="AB125" s="549"/>
      <c r="AC125" s="549"/>
      <c r="AD125" s="549"/>
      <c r="AE125" s="549"/>
      <c r="AF125" s="549"/>
      <c r="AG125" s="549"/>
      <c r="AH125" s="549"/>
      <c r="AI125" s="549"/>
      <c r="AJ125" s="549"/>
      <c r="AK125" s="549"/>
      <c r="AL125" s="549"/>
      <c r="AM125" s="549"/>
      <c r="AN125" s="549"/>
      <c r="AO125" s="549"/>
      <c r="AP125" s="549"/>
      <c r="AQ125" s="549"/>
      <c r="AR125" s="549"/>
      <c r="AS125" s="549"/>
      <c r="AT125" s="549"/>
      <c r="AU125" s="549"/>
      <c r="AV125" s="549"/>
      <c r="AW125" s="549"/>
      <c r="AX125" s="549"/>
      <c r="AY125" s="549"/>
      <c r="AZ125" s="549"/>
      <c r="BA125" s="549"/>
      <c r="BB125" s="549"/>
      <c r="BC125" s="549"/>
      <c r="BD125" s="549"/>
      <c r="BE125" s="549"/>
      <c r="BF125" s="549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49"/>
      <c r="CF125" s="549"/>
      <c r="CG125" s="549"/>
      <c r="CH125" s="549"/>
      <c r="CI125" s="549"/>
      <c r="CJ125" s="549"/>
      <c r="CK125" s="549"/>
      <c r="CL125" s="549"/>
      <c r="CM125" s="549"/>
      <c r="CN125" s="549"/>
      <c r="CO125" s="549"/>
      <c r="CP125" s="549"/>
      <c r="CQ125" s="549"/>
      <c r="CR125" s="549"/>
      <c r="CS125" s="549"/>
      <c r="CT125" s="549"/>
      <c r="CU125" s="549"/>
      <c r="CV125" s="549"/>
      <c r="CW125" s="549"/>
      <c r="CX125" s="549"/>
      <c r="CY125" s="549"/>
      <c r="CZ125" s="549"/>
      <c r="DA125" s="549"/>
      <c r="DB125" s="549"/>
      <c r="DC125" s="549"/>
      <c r="DD125" s="549"/>
      <c r="DE125" s="549"/>
      <c r="DF125" s="549"/>
      <c r="DG125" s="549"/>
      <c r="DH125" s="549"/>
      <c r="DI125" s="549"/>
      <c r="DJ125" s="549"/>
      <c r="DK125" s="549"/>
      <c r="DL125" s="549"/>
      <c r="DM125" s="549"/>
      <c r="DN125" s="549"/>
      <c r="DO125" s="549"/>
      <c r="DP125" s="549"/>
      <c r="DQ125" s="549"/>
      <c r="DR125" s="549"/>
      <c r="DS125" s="549"/>
      <c r="DT125" s="549"/>
      <c r="DU125" s="549"/>
      <c r="DV125" s="549"/>
      <c r="DW125" s="549"/>
      <c r="DX125" s="549"/>
      <c r="DY125" s="549"/>
      <c r="DZ125" s="549"/>
      <c r="EA125" s="549"/>
      <c r="EB125" s="549"/>
      <c r="EC125" s="549"/>
      <c r="ED125" s="549"/>
      <c r="EE125" s="549"/>
      <c r="EF125" s="549"/>
      <c r="EG125" s="549"/>
      <c r="EH125" s="549"/>
      <c r="EI125" s="549"/>
      <c r="EJ125" s="549"/>
      <c r="EK125" s="549"/>
      <c r="EL125" s="549"/>
      <c r="EM125" s="549"/>
      <c r="EN125" s="549"/>
      <c r="EO125" s="549"/>
      <c r="EP125" s="549"/>
      <c r="EQ125" s="549"/>
      <c r="ER125" s="549"/>
      <c r="ES125" s="549"/>
      <c r="ET125" s="549"/>
      <c r="EU125" s="549"/>
      <c r="EV125" s="549"/>
      <c r="EW125" s="549"/>
      <c r="EX125" s="549"/>
      <c r="EY125" s="549"/>
      <c r="EZ125" s="549"/>
      <c r="FA125" s="549"/>
      <c r="FB125" s="549"/>
      <c r="FC125" s="549"/>
      <c r="FD125" s="549"/>
      <c r="FE125" s="549"/>
      <c r="FF125" s="549"/>
      <c r="FG125" s="549"/>
      <c r="FH125" s="549"/>
      <c r="FI125" s="549"/>
      <c r="FJ125" s="549"/>
      <c r="FK125" s="549"/>
      <c r="FL125" s="549"/>
      <c r="FM125" s="549"/>
      <c r="FN125" s="549"/>
      <c r="FO125" s="549"/>
      <c r="FP125" s="549"/>
      <c r="FQ125" s="549"/>
      <c r="FR125" s="549"/>
      <c r="FS125" s="549"/>
      <c r="FT125" s="549"/>
      <c r="FU125" s="549"/>
      <c r="FV125" s="549"/>
      <c r="FW125" s="549"/>
      <c r="FX125" s="549"/>
      <c r="FY125" s="549"/>
      <c r="FZ125" s="549"/>
      <c r="GA125" s="549"/>
      <c r="GB125" s="549"/>
      <c r="GC125" s="549"/>
      <c r="GD125" s="549"/>
      <c r="GE125" s="549"/>
      <c r="GF125" s="549"/>
      <c r="GG125" s="549"/>
      <c r="GH125" s="549"/>
      <c r="GI125" s="549"/>
      <c r="GJ125" s="549"/>
      <c r="GK125" s="549"/>
      <c r="GL125" s="549"/>
      <c r="GM125" s="549"/>
      <c r="GN125" s="549"/>
      <c r="GO125" s="549"/>
      <c r="GP125" s="549"/>
      <c r="GQ125" s="549"/>
      <c r="GR125" s="549"/>
      <c r="GS125" s="549"/>
      <c r="GT125" s="549"/>
      <c r="GU125" s="549"/>
      <c r="GV125" s="549"/>
      <c r="GW125" s="549"/>
      <c r="GX125" s="549"/>
      <c r="GY125" s="549"/>
      <c r="GZ125" s="549"/>
      <c r="HA125" s="549"/>
      <c r="HB125" s="549"/>
      <c r="HC125" s="549"/>
      <c r="HD125" s="549"/>
      <c r="HE125" s="549"/>
      <c r="HF125" s="549"/>
      <c r="HG125" s="549"/>
      <c r="HH125" s="549"/>
      <c r="HI125" s="549"/>
      <c r="HJ125" s="549"/>
      <c r="HK125" s="549"/>
      <c r="HL125" s="549"/>
      <c r="HM125" s="549"/>
      <c r="HN125" s="549"/>
      <c r="HO125" s="549"/>
      <c r="HP125" s="549"/>
      <c r="HQ125" s="549"/>
      <c r="HR125" s="549"/>
      <c r="HS125" s="549"/>
      <c r="HT125" s="549"/>
      <c r="HU125" s="549"/>
      <c r="HV125" s="549"/>
      <c r="HW125" s="549"/>
      <c r="HX125" s="549"/>
      <c r="HY125" s="549"/>
      <c r="HZ125" s="549"/>
      <c r="IA125" s="549"/>
      <c r="IB125" s="549"/>
      <c r="IC125" s="549"/>
      <c r="ID125" s="549"/>
      <c r="IE125" s="549"/>
      <c r="IF125" s="549"/>
      <c r="IG125" s="549"/>
      <c r="IH125" s="549"/>
      <c r="II125" s="549"/>
      <c r="IJ125" s="549"/>
      <c r="IK125" s="549"/>
      <c r="IL125" s="549"/>
      <c r="IM125" s="549"/>
      <c r="IN125" s="549"/>
      <c r="IO125" s="549"/>
      <c r="IP125" s="549"/>
      <c r="IQ125" s="549"/>
      <c r="IR125" s="549"/>
      <c r="IS125" s="549"/>
      <c r="IT125" s="549"/>
      <c r="IU125" s="549"/>
      <c r="IV125" s="549"/>
      <c r="IW125" s="549"/>
    </row>
    <row r="126" customFormat="false" ht="12.75" hidden="false" customHeight="false" outlineLevel="1" collapsed="false">
      <c r="A126" s="562" t="s">
        <v>1104</v>
      </c>
      <c r="B126" s="563"/>
      <c r="C126" s="564"/>
      <c r="D126" s="542"/>
      <c r="E126" s="543"/>
      <c r="F126" s="544"/>
      <c r="H126" s="565"/>
      <c r="I126" s="546" t="n">
        <f aca="false">IF(D133=0,0,I133/D133)</f>
        <v>1</v>
      </c>
      <c r="J126" s="546" t="n">
        <f aca="false">1-I126</f>
        <v>0</v>
      </c>
      <c r="K126" s="547" t="n">
        <f aca="false">IF(D133=0,0,K133/D133)</f>
        <v>1</v>
      </c>
      <c r="L126" s="547" t="n">
        <f aca="false">1-K126</f>
        <v>0</v>
      </c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  <c r="X126" s="549"/>
      <c r="Y126" s="549"/>
      <c r="Z126" s="549"/>
      <c r="AA126" s="549"/>
      <c r="AB126" s="549"/>
      <c r="AC126" s="549"/>
      <c r="AD126" s="549"/>
      <c r="AE126" s="549"/>
      <c r="AF126" s="549"/>
      <c r="AG126" s="549"/>
      <c r="AH126" s="549"/>
      <c r="AI126" s="549"/>
      <c r="AJ126" s="549"/>
      <c r="AK126" s="549"/>
      <c r="AL126" s="549"/>
      <c r="AM126" s="549"/>
      <c r="AN126" s="549"/>
      <c r="AO126" s="549"/>
      <c r="AP126" s="549"/>
      <c r="AQ126" s="549"/>
      <c r="AR126" s="549"/>
      <c r="AS126" s="549"/>
      <c r="AT126" s="549"/>
      <c r="AU126" s="549"/>
      <c r="AV126" s="549"/>
      <c r="AW126" s="549"/>
      <c r="AX126" s="549"/>
      <c r="AY126" s="549"/>
      <c r="AZ126" s="549"/>
      <c r="BA126" s="549"/>
      <c r="BB126" s="549"/>
      <c r="BC126" s="549"/>
      <c r="BD126" s="549"/>
      <c r="BE126" s="549"/>
      <c r="BF126" s="549"/>
      <c r="BG126" s="549"/>
      <c r="BH126" s="549"/>
      <c r="BI126" s="549"/>
      <c r="BJ126" s="549"/>
      <c r="BK126" s="549"/>
      <c r="BL126" s="549"/>
      <c r="BM126" s="549"/>
      <c r="BN126" s="549"/>
      <c r="BO126" s="549"/>
      <c r="BP126" s="549"/>
      <c r="BQ126" s="549"/>
      <c r="BR126" s="549"/>
      <c r="BS126" s="549"/>
      <c r="BT126" s="549"/>
      <c r="BU126" s="549"/>
      <c r="BV126" s="549"/>
      <c r="BW126" s="549"/>
      <c r="BX126" s="549"/>
      <c r="BY126" s="549"/>
      <c r="BZ126" s="549"/>
      <c r="CA126" s="549"/>
      <c r="CB126" s="549"/>
      <c r="CC126" s="549"/>
      <c r="CD126" s="549"/>
      <c r="CE126" s="549"/>
      <c r="CF126" s="549"/>
      <c r="CG126" s="549"/>
      <c r="CH126" s="549"/>
      <c r="CI126" s="549"/>
      <c r="CJ126" s="549"/>
      <c r="CK126" s="549"/>
      <c r="CL126" s="549"/>
      <c r="CM126" s="549"/>
      <c r="CN126" s="549"/>
      <c r="CO126" s="549"/>
      <c r="CP126" s="549"/>
      <c r="CQ126" s="549"/>
      <c r="CR126" s="549"/>
      <c r="CS126" s="549"/>
      <c r="CT126" s="549"/>
      <c r="CU126" s="549"/>
      <c r="CV126" s="549"/>
      <c r="CW126" s="549"/>
      <c r="CX126" s="549"/>
      <c r="CY126" s="549"/>
      <c r="CZ126" s="549"/>
      <c r="DA126" s="549"/>
      <c r="DB126" s="549"/>
      <c r="DC126" s="549"/>
      <c r="DD126" s="549"/>
      <c r="DE126" s="549"/>
      <c r="DF126" s="549"/>
      <c r="DG126" s="549"/>
      <c r="DH126" s="549"/>
      <c r="DI126" s="549"/>
      <c r="DJ126" s="549"/>
      <c r="DK126" s="549"/>
      <c r="DL126" s="549"/>
      <c r="DM126" s="549"/>
      <c r="DN126" s="549"/>
      <c r="DO126" s="549"/>
      <c r="DP126" s="549"/>
      <c r="DQ126" s="549"/>
      <c r="DR126" s="549"/>
      <c r="DS126" s="549"/>
      <c r="DT126" s="549"/>
      <c r="DU126" s="549"/>
      <c r="DV126" s="549"/>
      <c r="DW126" s="549"/>
      <c r="DX126" s="549"/>
      <c r="DY126" s="549"/>
      <c r="DZ126" s="549"/>
      <c r="EA126" s="549"/>
      <c r="EB126" s="549"/>
      <c r="EC126" s="549"/>
      <c r="ED126" s="549"/>
      <c r="EE126" s="549"/>
      <c r="EF126" s="549"/>
      <c r="EG126" s="549"/>
      <c r="EH126" s="549"/>
      <c r="EI126" s="549"/>
      <c r="EJ126" s="549"/>
      <c r="EK126" s="549"/>
      <c r="EL126" s="549"/>
      <c r="EM126" s="549"/>
      <c r="EN126" s="549"/>
      <c r="EO126" s="549"/>
      <c r="EP126" s="549"/>
      <c r="EQ126" s="549"/>
      <c r="ER126" s="549"/>
      <c r="ES126" s="549"/>
      <c r="ET126" s="549"/>
      <c r="EU126" s="549"/>
      <c r="EV126" s="549"/>
      <c r="EW126" s="549"/>
      <c r="EX126" s="549"/>
      <c r="EY126" s="549"/>
      <c r="EZ126" s="549"/>
      <c r="FA126" s="549"/>
      <c r="FB126" s="549"/>
      <c r="FC126" s="549"/>
      <c r="FD126" s="549"/>
      <c r="FE126" s="549"/>
      <c r="FF126" s="549"/>
      <c r="FG126" s="549"/>
      <c r="FH126" s="549"/>
      <c r="FI126" s="549"/>
      <c r="FJ126" s="549"/>
      <c r="FK126" s="549"/>
      <c r="FL126" s="549"/>
      <c r="FM126" s="549"/>
      <c r="FN126" s="549"/>
      <c r="FO126" s="549"/>
      <c r="FP126" s="549"/>
      <c r="FQ126" s="549"/>
      <c r="FR126" s="549"/>
      <c r="FS126" s="549"/>
      <c r="FT126" s="549"/>
      <c r="FU126" s="549"/>
      <c r="FV126" s="549"/>
      <c r="FW126" s="549"/>
      <c r="FX126" s="549"/>
      <c r="FY126" s="549"/>
      <c r="FZ126" s="549"/>
      <c r="GA126" s="549"/>
      <c r="GB126" s="549"/>
      <c r="GC126" s="549"/>
      <c r="GD126" s="549"/>
      <c r="GE126" s="549"/>
      <c r="GF126" s="549"/>
      <c r="GG126" s="549"/>
      <c r="GH126" s="549"/>
      <c r="GI126" s="549"/>
      <c r="GJ126" s="549"/>
      <c r="GK126" s="549"/>
      <c r="GL126" s="549"/>
      <c r="GM126" s="549"/>
      <c r="GN126" s="549"/>
      <c r="GO126" s="549"/>
      <c r="GP126" s="549"/>
      <c r="GQ126" s="549"/>
      <c r="GR126" s="549"/>
      <c r="GS126" s="549"/>
      <c r="GT126" s="549"/>
      <c r="GU126" s="549"/>
      <c r="GV126" s="549"/>
      <c r="GW126" s="549"/>
      <c r="GX126" s="549"/>
      <c r="GY126" s="549"/>
      <c r="GZ126" s="549"/>
      <c r="HA126" s="549"/>
      <c r="HB126" s="549"/>
      <c r="HC126" s="549"/>
      <c r="HD126" s="549"/>
      <c r="HE126" s="549"/>
      <c r="HF126" s="549"/>
      <c r="HG126" s="549"/>
      <c r="HH126" s="549"/>
      <c r="HI126" s="549"/>
      <c r="HJ126" s="549"/>
      <c r="HK126" s="549"/>
      <c r="HL126" s="549"/>
      <c r="HM126" s="549"/>
      <c r="HN126" s="549"/>
      <c r="HO126" s="549"/>
      <c r="HP126" s="549"/>
      <c r="HQ126" s="549"/>
      <c r="HR126" s="549"/>
      <c r="HS126" s="549"/>
      <c r="HT126" s="549"/>
      <c r="HU126" s="549"/>
      <c r="HV126" s="549"/>
      <c r="HW126" s="549"/>
      <c r="HX126" s="549"/>
      <c r="HY126" s="549"/>
      <c r="HZ126" s="549"/>
      <c r="IA126" s="549"/>
      <c r="IB126" s="549"/>
      <c r="IC126" s="549"/>
      <c r="ID126" s="549"/>
      <c r="IE126" s="549"/>
      <c r="IF126" s="549"/>
      <c r="IG126" s="549"/>
      <c r="IH126" s="549"/>
      <c r="II126" s="549"/>
      <c r="IJ126" s="549"/>
      <c r="IK126" s="549"/>
      <c r="IL126" s="549"/>
      <c r="IM126" s="549"/>
      <c r="IN126" s="549"/>
      <c r="IO126" s="549"/>
      <c r="IP126" s="549"/>
      <c r="IQ126" s="549"/>
      <c r="IR126" s="549"/>
      <c r="IS126" s="549"/>
      <c r="IT126" s="549"/>
      <c r="IU126" s="549"/>
      <c r="IV126" s="549"/>
      <c r="IW126" s="549"/>
    </row>
    <row r="127" customFormat="false" ht="12.75" hidden="false" customHeight="false" outlineLevel="2" collapsed="false">
      <c r="A127" s="309"/>
      <c r="B127" s="557" t="str">
        <f aca="false">'Plant Configuration'!C166</f>
        <v>Paint &amp; Materials</v>
      </c>
      <c r="C127" s="44"/>
      <c r="D127" s="566" t="n">
        <f aca="false">IF($O$7=5,0,HLOOKUP($D$5,Plant_Configuration,'Plant Configuration'!A166,FALSE()))+IF($R$7=5,0,HLOOKUP($E$5,Plant_Configuration,'Plant Configuration'!A166,FALSE()))+IF($U$7=5,0,HLOOKUP($F$5,Plant_Configuration,'Plant Configuration'!A166,FALSE()))</f>
        <v>31099.627690916</v>
      </c>
      <c r="E127" s="331" t="n">
        <v>0</v>
      </c>
      <c r="F127" s="554" t="n">
        <v>1</v>
      </c>
      <c r="H127" s="309" t="s">
        <v>1105</v>
      </c>
      <c r="I127" s="555" t="n">
        <f aca="false">D127-J127</f>
        <v>31099.627690916</v>
      </c>
      <c r="J127" s="555" t="n">
        <f aca="false">E127*D127</f>
        <v>0</v>
      </c>
      <c r="K127" s="310" t="n">
        <f aca="false">F127*D127</f>
        <v>31099.627690916</v>
      </c>
      <c r="L127" s="310" t="n">
        <f aca="false">D127-K127</f>
        <v>0</v>
      </c>
      <c r="N127" s="45"/>
      <c r="O127" s="45"/>
    </row>
    <row r="128" customFormat="false" ht="12.75" hidden="false" customHeight="false" outlineLevel="2" collapsed="false">
      <c r="A128" s="309"/>
      <c r="B128" s="557" t="str">
        <f aca="false">'Plant Configuration'!C167</f>
        <v>Technical/Professional Services</v>
      </c>
      <c r="C128" s="44"/>
      <c r="D128" s="566" t="n">
        <f aca="false">IF($O$7=5,0,HLOOKUP($D$5,Plant_Configuration,'Plant Configuration'!A167,FALSE()))+IF($R$7=5,0,HLOOKUP($E$5,Plant_Configuration,'Plant Configuration'!A167,FALSE()))+IF($U$7=5,0,HLOOKUP($F$5,Plant_Configuration,'Plant Configuration'!A167,FALSE()))</f>
        <v>12439.8510763664</v>
      </c>
      <c r="E128" s="331" t="n">
        <v>0</v>
      </c>
      <c r="F128" s="554" t="n">
        <v>1</v>
      </c>
      <c r="H128" s="309" t="s">
        <v>1106</v>
      </c>
      <c r="I128" s="555" t="n">
        <f aca="false">D128-J128</f>
        <v>12439.8510763664</v>
      </c>
      <c r="J128" s="555" t="n">
        <f aca="false">E128*D128</f>
        <v>0</v>
      </c>
      <c r="K128" s="310" t="n">
        <f aca="false">F128*D128</f>
        <v>12439.8510763664</v>
      </c>
      <c r="L128" s="310"/>
      <c r="N128" s="45"/>
      <c r="O128" s="45"/>
    </row>
    <row r="129" customFormat="false" ht="12.75" hidden="false" customHeight="false" outlineLevel="2" collapsed="false">
      <c r="A129" s="309"/>
      <c r="B129" s="557" t="str">
        <f aca="false">'Plant Configuration'!C168</f>
        <v>Outside Contract Services</v>
      </c>
      <c r="C129" s="44"/>
      <c r="D129" s="566" t="n">
        <f aca="false">IF($O$7=5,0,HLOOKUP($D$5,Plant_Configuration,'Plant Configuration'!A168,FALSE()))+IF($R$7=5,0,HLOOKUP($E$5,Plant_Configuration,'Plant Configuration'!A168,FALSE()))+IF($U$7=5,0,HLOOKUP($F$5,Plant_Configuration,'Plant Configuration'!A168,FALSE()))</f>
        <v>12439.8510763664</v>
      </c>
      <c r="E129" s="331" t="n">
        <v>0</v>
      </c>
      <c r="F129" s="554" t="n">
        <v>1</v>
      </c>
      <c r="H129" s="423" t="s">
        <v>1107</v>
      </c>
      <c r="I129" s="555" t="n">
        <f aca="false">D129-J129</f>
        <v>12439.8510763664</v>
      </c>
      <c r="J129" s="555" t="n">
        <f aca="false">E129*D129</f>
        <v>0</v>
      </c>
      <c r="K129" s="310" t="n">
        <f aca="false">F129*D129</f>
        <v>12439.8510763664</v>
      </c>
      <c r="L129" s="310"/>
      <c r="N129" s="45"/>
      <c r="O129" s="45"/>
    </row>
    <row r="130" customFormat="false" ht="12.75" hidden="false" customHeight="false" outlineLevel="2" collapsed="false">
      <c r="A130" s="309"/>
      <c r="B130" s="557" t="str">
        <f aca="false">'Plant Configuration'!C169</f>
        <v>Equipment rental</v>
      </c>
      <c r="C130" s="44"/>
      <c r="D130" s="566" t="n">
        <f aca="false">IF($O$7=5,0,HLOOKUP($D$5,Plant_Configuration,'Plant Configuration'!A169,FALSE()))+IF($R$7=5,0,HLOOKUP($E$5,Plant_Configuration,'Plant Configuration'!A169,FALSE()))+IF($U$7=5,0,HLOOKUP($F$5,Plant_Configuration,'Plant Configuration'!A169,FALSE()))</f>
        <v>6219.92553818321</v>
      </c>
      <c r="E130" s="331" t="n">
        <v>0</v>
      </c>
      <c r="F130" s="554" t="n">
        <v>1</v>
      </c>
      <c r="H130" s="309"/>
      <c r="I130" s="555" t="n">
        <f aca="false">D130-J130</f>
        <v>6219.92553818321</v>
      </c>
      <c r="J130" s="555" t="n">
        <f aca="false">E130*D130</f>
        <v>0</v>
      </c>
      <c r="K130" s="310" t="n">
        <f aca="false">F130*D130</f>
        <v>6219.92553818321</v>
      </c>
      <c r="L130" s="310"/>
      <c r="O130" s="45"/>
    </row>
    <row r="131" customFormat="false" ht="12.75" hidden="false" customHeight="false" outlineLevel="2" collapsed="false">
      <c r="A131" s="309"/>
      <c r="B131" s="557" t="str">
        <f aca="false">'Plant Configuration'!C170</f>
        <v>Miscellaneous</v>
      </c>
      <c r="C131" s="44"/>
      <c r="D131" s="566" t="n">
        <f aca="false">IF($O$7=5,0,HLOOKUP($D$5,Plant_Configuration,'Plant Configuration'!A170,FALSE()))+IF($R$7=5,0,HLOOKUP($E$5,Plant_Configuration,'Plant Configuration'!A170,FALSE()))+IF($U$7=5,0,HLOOKUP($F$5,Plant_Configuration,'Plant Configuration'!A170,FALSE()))</f>
        <v>0</v>
      </c>
      <c r="E131" s="331" t="n">
        <v>0</v>
      </c>
      <c r="F131" s="554" t="n">
        <v>1</v>
      </c>
      <c r="H131" s="309"/>
      <c r="I131" s="555" t="n">
        <f aca="false">D131-J131</f>
        <v>0</v>
      </c>
      <c r="J131" s="555" t="n">
        <f aca="false">E131*D131</f>
        <v>0</v>
      </c>
      <c r="K131" s="310" t="n">
        <f aca="false">F131*D131</f>
        <v>0</v>
      </c>
      <c r="L131" s="310"/>
      <c r="N131" s="45"/>
      <c r="O131" s="45"/>
    </row>
    <row r="132" customFormat="false" ht="12.75" hidden="false" customHeight="false" outlineLevel="2" collapsed="false">
      <c r="A132" s="309"/>
      <c r="B132" s="557" t="str">
        <f aca="false">'Plant Configuration'!C171</f>
        <v>Other</v>
      </c>
      <c r="C132" s="44"/>
      <c r="D132" s="566" t="n">
        <f aca="false">IF($O$7=5,0,HLOOKUP($D$5,Plant_Configuration,'Plant Configuration'!A171,FALSE()))+IF($R$7=5,0,HLOOKUP($E$5,Plant_Configuration,'Plant Configuration'!A171,FALSE()))+IF($U$7=5,0,HLOOKUP($F$5,Plant_Configuration,'Plant Configuration'!A171,FALSE()))</f>
        <v>0</v>
      </c>
      <c r="E132" s="331" t="n">
        <v>0</v>
      </c>
      <c r="F132" s="554" t="n">
        <v>1</v>
      </c>
      <c r="H132" s="309"/>
      <c r="I132" s="555" t="n">
        <f aca="false">D132-J132</f>
        <v>0</v>
      </c>
      <c r="J132" s="555" t="n">
        <f aca="false">E132*D132</f>
        <v>0</v>
      </c>
      <c r="K132" s="310"/>
      <c r="L132" s="310"/>
      <c r="N132" s="45"/>
      <c r="O132" s="45"/>
    </row>
    <row r="133" customFormat="false" ht="12.75" hidden="false" customHeight="false" outlineLevel="1" collapsed="false">
      <c r="A133" s="567"/>
      <c r="B133" s="558" t="s">
        <v>439</v>
      </c>
      <c r="C133" s="0"/>
      <c r="D133" s="559" t="n">
        <f aca="false">SUBTOTAL(9,D127:D132)</f>
        <v>62199.2553818321</v>
      </c>
      <c r="E133" s="560"/>
      <c r="F133" s="561"/>
      <c r="H133" s="309" t="s">
        <v>1089</v>
      </c>
      <c r="I133" s="559" t="n">
        <f aca="false">SUBTOTAL(9,I127:I131)</f>
        <v>62199.2553818321</v>
      </c>
      <c r="J133" s="559" t="n">
        <f aca="false">SUBTOTAL(9,J127:J131)</f>
        <v>0</v>
      </c>
      <c r="K133" s="559" t="n">
        <f aca="false">SUBTOTAL(9,K127:K131)</f>
        <v>62199.2553818321</v>
      </c>
      <c r="L133" s="559" t="n">
        <f aca="false">SUBTOTAL(9,L127:L131)</f>
        <v>0</v>
      </c>
      <c r="M133" s="549"/>
      <c r="N133" s="45"/>
      <c r="O133" s="549"/>
      <c r="P133" s="549"/>
      <c r="Q133" s="549"/>
      <c r="R133" s="549"/>
      <c r="S133" s="549"/>
      <c r="T133" s="549"/>
      <c r="U133" s="549"/>
      <c r="V133" s="549"/>
      <c r="W133" s="549"/>
      <c r="X133" s="549"/>
      <c r="Y133" s="549"/>
      <c r="Z133" s="549"/>
      <c r="AA133" s="549"/>
      <c r="AB133" s="549"/>
      <c r="AC133" s="549"/>
      <c r="AD133" s="549"/>
      <c r="AE133" s="549"/>
      <c r="AF133" s="549"/>
      <c r="AG133" s="549"/>
      <c r="AH133" s="549"/>
      <c r="AI133" s="549"/>
      <c r="AJ133" s="549"/>
      <c r="AK133" s="549"/>
      <c r="AL133" s="549"/>
      <c r="AM133" s="549"/>
      <c r="AN133" s="549"/>
      <c r="AO133" s="549"/>
      <c r="AP133" s="549"/>
      <c r="AQ133" s="549"/>
      <c r="AR133" s="549"/>
      <c r="AS133" s="549"/>
      <c r="AT133" s="549"/>
      <c r="AU133" s="549"/>
      <c r="AV133" s="549"/>
      <c r="AW133" s="549"/>
      <c r="AX133" s="549"/>
      <c r="AY133" s="549"/>
      <c r="AZ133" s="549"/>
      <c r="BA133" s="549"/>
      <c r="BB133" s="549"/>
      <c r="BC133" s="549"/>
      <c r="BD133" s="549"/>
      <c r="BE133" s="549"/>
      <c r="BF133" s="549"/>
      <c r="BG133" s="549"/>
      <c r="BH133" s="549"/>
      <c r="BI133" s="549"/>
      <c r="BJ133" s="549"/>
      <c r="BK133" s="549"/>
      <c r="BL133" s="549"/>
      <c r="BM133" s="549"/>
      <c r="BN133" s="549"/>
      <c r="BO133" s="549"/>
      <c r="BP133" s="549"/>
      <c r="BQ133" s="549"/>
      <c r="BR133" s="549"/>
      <c r="BS133" s="549"/>
      <c r="BT133" s="549"/>
      <c r="BU133" s="549"/>
      <c r="BV133" s="549"/>
      <c r="BW133" s="549"/>
      <c r="BX133" s="549"/>
      <c r="BY133" s="549"/>
      <c r="BZ133" s="549"/>
      <c r="CA133" s="549"/>
      <c r="CB133" s="549"/>
      <c r="CC133" s="549"/>
      <c r="CD133" s="549"/>
      <c r="CE133" s="549"/>
      <c r="CF133" s="549"/>
      <c r="CG133" s="549"/>
      <c r="CH133" s="549"/>
      <c r="CI133" s="549"/>
      <c r="CJ133" s="549"/>
      <c r="CK133" s="549"/>
      <c r="CL133" s="549"/>
      <c r="CM133" s="549"/>
      <c r="CN133" s="549"/>
      <c r="CO133" s="549"/>
      <c r="CP133" s="549"/>
      <c r="CQ133" s="549"/>
      <c r="CR133" s="549"/>
      <c r="CS133" s="549"/>
      <c r="CT133" s="549"/>
      <c r="CU133" s="549"/>
      <c r="CV133" s="549"/>
      <c r="CW133" s="549"/>
      <c r="CX133" s="549"/>
      <c r="CY133" s="549"/>
      <c r="CZ133" s="549"/>
      <c r="DA133" s="549"/>
      <c r="DB133" s="549"/>
      <c r="DC133" s="549"/>
      <c r="DD133" s="549"/>
      <c r="DE133" s="549"/>
      <c r="DF133" s="549"/>
      <c r="DG133" s="549"/>
      <c r="DH133" s="549"/>
      <c r="DI133" s="549"/>
      <c r="DJ133" s="549"/>
      <c r="DK133" s="549"/>
      <c r="DL133" s="549"/>
      <c r="DM133" s="549"/>
      <c r="DN133" s="549"/>
      <c r="DO133" s="549"/>
      <c r="DP133" s="549"/>
      <c r="DQ133" s="549"/>
      <c r="DR133" s="549"/>
      <c r="DS133" s="549"/>
      <c r="DT133" s="549"/>
      <c r="DU133" s="549"/>
      <c r="DV133" s="549"/>
      <c r="DW133" s="549"/>
      <c r="DX133" s="549"/>
      <c r="DY133" s="549"/>
      <c r="DZ133" s="549"/>
      <c r="EA133" s="549"/>
      <c r="EB133" s="549"/>
      <c r="EC133" s="549"/>
      <c r="ED133" s="549"/>
      <c r="EE133" s="549"/>
      <c r="EF133" s="549"/>
      <c r="EG133" s="549"/>
      <c r="EH133" s="549"/>
      <c r="EI133" s="549"/>
      <c r="EJ133" s="549"/>
      <c r="EK133" s="549"/>
      <c r="EL133" s="549"/>
      <c r="EM133" s="549"/>
      <c r="EN133" s="549"/>
      <c r="EO133" s="549"/>
      <c r="EP133" s="549"/>
      <c r="EQ133" s="549"/>
      <c r="ER133" s="549"/>
      <c r="ES133" s="549"/>
      <c r="ET133" s="549"/>
      <c r="EU133" s="549"/>
      <c r="EV133" s="549"/>
      <c r="EW133" s="549"/>
      <c r="EX133" s="549"/>
      <c r="EY133" s="549"/>
      <c r="EZ133" s="549"/>
      <c r="FA133" s="549"/>
      <c r="FB133" s="549"/>
      <c r="FC133" s="549"/>
      <c r="FD133" s="549"/>
      <c r="FE133" s="549"/>
      <c r="FF133" s="549"/>
      <c r="FG133" s="549"/>
      <c r="FH133" s="549"/>
      <c r="FI133" s="549"/>
      <c r="FJ133" s="549"/>
      <c r="FK133" s="549"/>
      <c r="FL133" s="549"/>
      <c r="FM133" s="549"/>
      <c r="FN133" s="549"/>
      <c r="FO133" s="549"/>
      <c r="FP133" s="549"/>
      <c r="FQ133" s="549"/>
      <c r="FR133" s="549"/>
      <c r="FS133" s="549"/>
      <c r="FT133" s="549"/>
      <c r="FU133" s="549"/>
      <c r="FV133" s="549"/>
      <c r="FW133" s="549"/>
      <c r="FX133" s="549"/>
      <c r="FY133" s="549"/>
      <c r="FZ133" s="549"/>
      <c r="GA133" s="549"/>
      <c r="GB133" s="549"/>
      <c r="GC133" s="549"/>
      <c r="GD133" s="549"/>
      <c r="GE133" s="549"/>
      <c r="GF133" s="549"/>
      <c r="GG133" s="549"/>
      <c r="GH133" s="549"/>
      <c r="GI133" s="549"/>
      <c r="GJ133" s="549"/>
      <c r="GK133" s="549"/>
      <c r="GL133" s="549"/>
      <c r="GM133" s="549"/>
      <c r="GN133" s="549"/>
      <c r="GO133" s="549"/>
      <c r="GP133" s="549"/>
      <c r="GQ133" s="549"/>
      <c r="GR133" s="549"/>
      <c r="GS133" s="549"/>
      <c r="GT133" s="549"/>
      <c r="GU133" s="549"/>
      <c r="GV133" s="549"/>
      <c r="GW133" s="549"/>
      <c r="GX133" s="549"/>
      <c r="GY133" s="549"/>
      <c r="GZ133" s="549"/>
      <c r="HA133" s="549"/>
      <c r="HB133" s="549"/>
      <c r="HC133" s="549"/>
      <c r="HD133" s="549"/>
      <c r="HE133" s="549"/>
      <c r="HF133" s="549"/>
      <c r="HG133" s="549"/>
      <c r="HH133" s="549"/>
      <c r="HI133" s="549"/>
      <c r="HJ133" s="549"/>
      <c r="HK133" s="549"/>
      <c r="HL133" s="549"/>
      <c r="HM133" s="549"/>
      <c r="HN133" s="549"/>
      <c r="HO133" s="549"/>
      <c r="HP133" s="549"/>
      <c r="HQ133" s="549"/>
      <c r="HR133" s="549"/>
      <c r="HS133" s="549"/>
      <c r="HT133" s="549"/>
      <c r="HU133" s="549"/>
      <c r="HV133" s="549"/>
      <c r="HW133" s="549"/>
      <c r="HX133" s="549"/>
      <c r="HY133" s="549"/>
      <c r="HZ133" s="549"/>
      <c r="IA133" s="549"/>
      <c r="IB133" s="549"/>
      <c r="IC133" s="549"/>
      <c r="ID133" s="549"/>
      <c r="IE133" s="549"/>
      <c r="IF133" s="549"/>
      <c r="IG133" s="549"/>
      <c r="IH133" s="549"/>
      <c r="II133" s="549"/>
      <c r="IJ133" s="549"/>
      <c r="IK133" s="549"/>
      <c r="IL133" s="549"/>
      <c r="IM133" s="549"/>
      <c r="IN133" s="549"/>
      <c r="IO133" s="549"/>
      <c r="IP133" s="549"/>
      <c r="IQ133" s="549"/>
      <c r="IR133" s="549"/>
      <c r="IS133" s="549"/>
      <c r="IT133" s="549"/>
      <c r="IU133" s="549"/>
      <c r="IV133" s="549"/>
      <c r="IW133" s="549"/>
    </row>
    <row r="134" customFormat="false" ht="12.75" hidden="false" customHeight="false" outlineLevel="1" collapsed="false">
      <c r="A134" s="562" t="s">
        <v>1108</v>
      </c>
      <c r="B134" s="563"/>
      <c r="C134" s="564"/>
      <c r="D134" s="542"/>
      <c r="E134" s="543"/>
      <c r="F134" s="544"/>
      <c r="H134" s="565"/>
      <c r="I134" s="546" t="n">
        <f aca="false">IF(D143=0,0,I143/D143)</f>
        <v>0.75</v>
      </c>
      <c r="J134" s="546" t="n">
        <f aca="false">1-I134</f>
        <v>0.25</v>
      </c>
      <c r="K134" s="547" t="n">
        <f aca="false">IF(D143=0,0,K143/D143)</f>
        <v>1</v>
      </c>
      <c r="L134" s="547" t="n">
        <f aca="false">1-K134</f>
        <v>0</v>
      </c>
      <c r="M134" s="549"/>
      <c r="N134" s="549"/>
      <c r="O134" s="549"/>
      <c r="P134" s="549"/>
      <c r="Q134" s="549"/>
      <c r="R134" s="549"/>
      <c r="S134" s="549"/>
      <c r="T134" s="549"/>
      <c r="U134" s="549"/>
      <c r="V134" s="549"/>
      <c r="W134" s="549"/>
      <c r="X134" s="549"/>
      <c r="Y134" s="549"/>
      <c r="Z134" s="549"/>
      <c r="AA134" s="549"/>
      <c r="AB134" s="549"/>
      <c r="AC134" s="549"/>
      <c r="AD134" s="549"/>
      <c r="AE134" s="549"/>
      <c r="AF134" s="549"/>
      <c r="AG134" s="549"/>
      <c r="AH134" s="549"/>
      <c r="AI134" s="549"/>
      <c r="AJ134" s="549"/>
      <c r="AK134" s="549"/>
      <c r="AL134" s="549"/>
      <c r="AM134" s="549"/>
      <c r="AN134" s="549"/>
      <c r="AO134" s="549"/>
      <c r="AP134" s="549"/>
      <c r="AQ134" s="549"/>
      <c r="AR134" s="549"/>
      <c r="AS134" s="549"/>
      <c r="AT134" s="549"/>
      <c r="AU134" s="549"/>
      <c r="AV134" s="549"/>
      <c r="AW134" s="549"/>
      <c r="AX134" s="549"/>
      <c r="AY134" s="549"/>
      <c r="AZ134" s="549"/>
      <c r="BA134" s="549"/>
      <c r="BB134" s="549"/>
      <c r="BC134" s="549"/>
      <c r="BD134" s="549"/>
      <c r="BE134" s="549"/>
      <c r="BF134" s="549"/>
      <c r="BG134" s="549"/>
      <c r="BH134" s="549"/>
      <c r="BI134" s="549"/>
      <c r="BJ134" s="549"/>
      <c r="BK134" s="549"/>
      <c r="BL134" s="549"/>
      <c r="BM134" s="549"/>
      <c r="BN134" s="549"/>
      <c r="BO134" s="549"/>
      <c r="BP134" s="549"/>
      <c r="BQ134" s="549"/>
      <c r="BR134" s="549"/>
      <c r="BS134" s="549"/>
      <c r="BT134" s="549"/>
      <c r="BU134" s="549"/>
      <c r="BV134" s="549"/>
      <c r="BW134" s="549"/>
      <c r="BX134" s="549"/>
      <c r="BY134" s="549"/>
      <c r="BZ134" s="549"/>
      <c r="CA134" s="549"/>
      <c r="CB134" s="549"/>
      <c r="CC134" s="549"/>
      <c r="CD134" s="549"/>
      <c r="CE134" s="549"/>
      <c r="CF134" s="549"/>
      <c r="CG134" s="549"/>
      <c r="CH134" s="549"/>
      <c r="CI134" s="549"/>
      <c r="CJ134" s="549"/>
      <c r="CK134" s="549"/>
      <c r="CL134" s="549"/>
      <c r="CM134" s="549"/>
      <c r="CN134" s="549"/>
      <c r="CO134" s="549"/>
      <c r="CP134" s="549"/>
      <c r="CQ134" s="549"/>
      <c r="CR134" s="549"/>
      <c r="CS134" s="549"/>
      <c r="CT134" s="549"/>
      <c r="CU134" s="549"/>
      <c r="CV134" s="549"/>
      <c r="CW134" s="549"/>
      <c r="CX134" s="549"/>
      <c r="CY134" s="549"/>
      <c r="CZ134" s="549"/>
      <c r="DA134" s="549"/>
      <c r="DB134" s="549"/>
      <c r="DC134" s="549"/>
      <c r="DD134" s="549"/>
      <c r="DE134" s="549"/>
      <c r="DF134" s="549"/>
      <c r="DG134" s="549"/>
      <c r="DH134" s="549"/>
      <c r="DI134" s="549"/>
      <c r="DJ134" s="549"/>
      <c r="DK134" s="549"/>
      <c r="DL134" s="549"/>
      <c r="DM134" s="549"/>
      <c r="DN134" s="549"/>
      <c r="DO134" s="549"/>
      <c r="DP134" s="549"/>
      <c r="DQ134" s="549"/>
      <c r="DR134" s="549"/>
      <c r="DS134" s="549"/>
      <c r="DT134" s="549"/>
      <c r="DU134" s="549"/>
      <c r="DV134" s="549"/>
      <c r="DW134" s="549"/>
      <c r="DX134" s="549"/>
      <c r="DY134" s="549"/>
      <c r="DZ134" s="549"/>
      <c r="EA134" s="549"/>
      <c r="EB134" s="549"/>
      <c r="EC134" s="549"/>
      <c r="ED134" s="549"/>
      <c r="EE134" s="549"/>
      <c r="EF134" s="549"/>
      <c r="EG134" s="549"/>
      <c r="EH134" s="549"/>
      <c r="EI134" s="549"/>
      <c r="EJ134" s="549"/>
      <c r="EK134" s="549"/>
      <c r="EL134" s="549"/>
      <c r="EM134" s="549"/>
      <c r="EN134" s="549"/>
      <c r="EO134" s="549"/>
      <c r="EP134" s="549"/>
      <c r="EQ134" s="549"/>
      <c r="ER134" s="549"/>
      <c r="ES134" s="549"/>
      <c r="ET134" s="549"/>
      <c r="EU134" s="549"/>
      <c r="EV134" s="549"/>
      <c r="EW134" s="549"/>
      <c r="EX134" s="549"/>
      <c r="EY134" s="549"/>
      <c r="EZ134" s="549"/>
      <c r="FA134" s="549"/>
      <c r="FB134" s="549"/>
      <c r="FC134" s="549"/>
      <c r="FD134" s="549"/>
      <c r="FE134" s="549"/>
      <c r="FF134" s="549"/>
      <c r="FG134" s="549"/>
      <c r="FH134" s="549"/>
      <c r="FI134" s="549"/>
      <c r="FJ134" s="549"/>
      <c r="FK134" s="549"/>
      <c r="FL134" s="549"/>
      <c r="FM134" s="549"/>
      <c r="FN134" s="549"/>
      <c r="FO134" s="549"/>
      <c r="FP134" s="549"/>
      <c r="FQ134" s="549"/>
      <c r="FR134" s="549"/>
      <c r="FS134" s="549"/>
      <c r="FT134" s="549"/>
      <c r="FU134" s="549"/>
      <c r="FV134" s="549"/>
      <c r="FW134" s="549"/>
      <c r="FX134" s="549"/>
      <c r="FY134" s="549"/>
      <c r="FZ134" s="549"/>
      <c r="GA134" s="549"/>
      <c r="GB134" s="549"/>
      <c r="GC134" s="549"/>
      <c r="GD134" s="549"/>
      <c r="GE134" s="549"/>
      <c r="GF134" s="549"/>
      <c r="GG134" s="549"/>
      <c r="GH134" s="549"/>
      <c r="GI134" s="549"/>
      <c r="GJ134" s="549"/>
      <c r="GK134" s="549"/>
      <c r="GL134" s="549"/>
      <c r="GM134" s="549"/>
      <c r="GN134" s="549"/>
      <c r="GO134" s="549"/>
      <c r="GP134" s="549"/>
      <c r="GQ134" s="549"/>
      <c r="GR134" s="549"/>
      <c r="GS134" s="549"/>
      <c r="GT134" s="549"/>
      <c r="GU134" s="549"/>
      <c r="GV134" s="549"/>
      <c r="GW134" s="549"/>
      <c r="GX134" s="549"/>
      <c r="GY134" s="549"/>
      <c r="GZ134" s="549"/>
      <c r="HA134" s="549"/>
      <c r="HB134" s="549"/>
      <c r="HC134" s="549"/>
      <c r="HD134" s="549"/>
      <c r="HE134" s="549"/>
      <c r="HF134" s="549"/>
      <c r="HG134" s="549"/>
      <c r="HH134" s="549"/>
      <c r="HI134" s="549"/>
      <c r="HJ134" s="549"/>
      <c r="HK134" s="549"/>
      <c r="HL134" s="549"/>
      <c r="HM134" s="549"/>
      <c r="HN134" s="549"/>
      <c r="HO134" s="549"/>
      <c r="HP134" s="549"/>
      <c r="HQ134" s="549"/>
      <c r="HR134" s="549"/>
      <c r="HS134" s="549"/>
      <c r="HT134" s="549"/>
      <c r="HU134" s="549"/>
      <c r="HV134" s="549"/>
      <c r="HW134" s="549"/>
      <c r="HX134" s="549"/>
      <c r="HY134" s="549"/>
      <c r="HZ134" s="549"/>
      <c r="IA134" s="549"/>
      <c r="IB134" s="549"/>
      <c r="IC134" s="549"/>
      <c r="ID134" s="549"/>
      <c r="IE134" s="549"/>
      <c r="IF134" s="549"/>
      <c r="IG134" s="549"/>
      <c r="IH134" s="549"/>
      <c r="II134" s="549"/>
      <c r="IJ134" s="549"/>
      <c r="IK134" s="549"/>
      <c r="IL134" s="549"/>
      <c r="IM134" s="549"/>
      <c r="IN134" s="549"/>
      <c r="IO134" s="549"/>
      <c r="IP134" s="549"/>
      <c r="IQ134" s="549"/>
      <c r="IR134" s="549"/>
      <c r="IS134" s="549"/>
      <c r="IT134" s="549"/>
      <c r="IU134" s="549"/>
      <c r="IV134" s="549"/>
      <c r="IW134" s="549"/>
    </row>
    <row r="135" customFormat="false" ht="12.75" hidden="false" customHeight="false" outlineLevel="2" collapsed="false">
      <c r="A135" s="309"/>
      <c r="B135" s="557" t="str">
        <f aca="false">'Plant Configuration'!C174</f>
        <v>Repair Parts</v>
      </c>
      <c r="C135" s="44"/>
      <c r="D135" s="566" t="n">
        <f aca="false">IF($O$7=5,0,HLOOKUP($D$5,Plant_Configuration,'Plant Configuration'!A174,FALSE()))+IF($R$7=5,0,HLOOKUP($E$5,Plant_Configuration,'Plant Configuration'!A174,FALSE()))+IF($U$7=5,0,HLOOKUP($F$5,Plant_Configuration,'Plant Configuration'!A174,FALSE()))</f>
        <v>6666.66666666667</v>
      </c>
      <c r="E135" s="331" t="n">
        <v>0.25</v>
      </c>
      <c r="F135" s="554" t="n">
        <v>1</v>
      </c>
      <c r="H135" s="309" t="s">
        <v>1109</v>
      </c>
      <c r="I135" s="555" t="n">
        <f aca="false">D135-J135</f>
        <v>5000</v>
      </c>
      <c r="J135" s="555" t="n">
        <f aca="false">E135*D135</f>
        <v>1666.66666666667</v>
      </c>
      <c r="K135" s="310" t="n">
        <f aca="false">F135*D135</f>
        <v>6666.66666666667</v>
      </c>
      <c r="L135" s="310" t="n">
        <f aca="false">D135-K135</f>
        <v>0</v>
      </c>
      <c r="N135" s="45"/>
      <c r="O135" s="45"/>
    </row>
    <row r="136" customFormat="false" ht="12.75" hidden="false" customHeight="false" outlineLevel="2" collapsed="false">
      <c r="A136" s="309"/>
      <c r="B136" s="557" t="str">
        <f aca="false">'Plant Configuration'!C175</f>
        <v>Outside Repair Services</v>
      </c>
      <c r="C136" s="44"/>
      <c r="D136" s="566" t="n">
        <f aca="false">IF($O$7=5,0,HLOOKUP($D$5,Plant_Configuration,'Plant Configuration'!A175,FALSE()))+IF($R$7=5,0,HLOOKUP($E$5,Plant_Configuration,'Plant Configuration'!A175,FALSE()))+IF($U$7=5,0,HLOOKUP($F$5,Plant_Configuration,'Plant Configuration'!A175,FALSE()))</f>
        <v>2666.66666666667</v>
      </c>
      <c r="E136" s="331" t="n">
        <v>0.25</v>
      </c>
      <c r="F136" s="554" t="n">
        <v>1</v>
      </c>
      <c r="H136" s="309" t="s">
        <v>1110</v>
      </c>
      <c r="I136" s="555" t="n">
        <f aca="false">D136-J136</f>
        <v>2000</v>
      </c>
      <c r="J136" s="555" t="n">
        <f aca="false">E136*D136</f>
        <v>666.666666666667</v>
      </c>
      <c r="K136" s="310" t="n">
        <f aca="false">F136*D136</f>
        <v>2666.66666666667</v>
      </c>
      <c r="L136" s="310" t="n">
        <f aca="false">D136-K136</f>
        <v>0</v>
      </c>
      <c r="N136" s="45"/>
      <c r="O136" s="45"/>
    </row>
    <row r="137" customFormat="false" ht="12.75" hidden="false" customHeight="false" outlineLevel="2" collapsed="false">
      <c r="A137" s="309"/>
      <c r="B137" s="557" t="str">
        <f aca="false">'Plant Configuration'!C176</f>
        <v>Technical/Professional Services</v>
      </c>
      <c r="C137" s="44"/>
      <c r="D137" s="566" t="n">
        <f aca="false">IF($O$7=5,0,HLOOKUP($D$5,Plant_Configuration,'Plant Configuration'!A176,FALSE()))+IF($R$7=5,0,HLOOKUP($E$5,Plant_Configuration,'Plant Configuration'!A176,FALSE()))+IF($U$7=5,0,HLOOKUP($F$5,Plant_Configuration,'Plant Configuration'!A176,FALSE()))</f>
        <v>1333.33333333333</v>
      </c>
      <c r="E137" s="331" t="n">
        <v>0.25</v>
      </c>
      <c r="F137" s="554" t="n">
        <v>1</v>
      </c>
      <c r="H137" s="423" t="s">
        <v>1107</v>
      </c>
      <c r="I137" s="555" t="n">
        <f aca="false">D137-J137</f>
        <v>1000</v>
      </c>
      <c r="J137" s="555" t="n">
        <f aca="false">E137*D137</f>
        <v>333.333333333333</v>
      </c>
      <c r="K137" s="310" t="n">
        <f aca="false">F137*D137</f>
        <v>1333.33333333333</v>
      </c>
      <c r="L137" s="310" t="n">
        <f aca="false">D137-K137</f>
        <v>0</v>
      </c>
      <c r="N137" s="45"/>
      <c r="O137" s="45"/>
    </row>
    <row r="138" customFormat="false" ht="12.75" hidden="false" customHeight="false" outlineLevel="2" collapsed="false">
      <c r="A138" s="309"/>
      <c r="B138" s="557" t="str">
        <f aca="false">'Plant Configuration'!C177</f>
        <v>Outside Contract Services</v>
      </c>
      <c r="C138" s="44"/>
      <c r="D138" s="566" t="n">
        <f aca="false">IF($O$7=5,0,HLOOKUP($D$5,Plant_Configuration,'Plant Configuration'!A177,FALSE()))+IF($R$7=5,0,HLOOKUP($E$5,Plant_Configuration,'Plant Configuration'!A177,FALSE()))+IF($U$7=5,0,HLOOKUP($F$5,Plant_Configuration,'Plant Configuration'!A177,FALSE()))</f>
        <v>2000</v>
      </c>
      <c r="E138" s="331" t="n">
        <v>0.25</v>
      </c>
      <c r="F138" s="554" t="n">
        <v>1</v>
      </c>
      <c r="H138" s="309"/>
      <c r="I138" s="555" t="n">
        <f aca="false">D138-J138</f>
        <v>1500</v>
      </c>
      <c r="J138" s="555" t="n">
        <f aca="false">E138*D138</f>
        <v>500</v>
      </c>
      <c r="K138" s="310" t="n">
        <f aca="false">F138*D138</f>
        <v>2000</v>
      </c>
      <c r="L138" s="310" t="n">
        <f aca="false">D138-K138</f>
        <v>0</v>
      </c>
      <c r="N138" s="45"/>
      <c r="O138" s="45"/>
    </row>
    <row r="139" customFormat="false" ht="12.75" hidden="false" customHeight="false" outlineLevel="2" collapsed="false">
      <c r="A139" s="309"/>
      <c r="B139" s="557" t="str">
        <f aca="false">'Plant Configuration'!C178</f>
        <v>Equipment rental</v>
      </c>
      <c r="C139" s="44"/>
      <c r="D139" s="566" t="n">
        <f aca="false">IF($O$7=5,0,HLOOKUP($D$5,Plant_Configuration,'Plant Configuration'!A178,FALSE()))+IF($R$7=5,0,HLOOKUP($E$5,Plant_Configuration,'Plant Configuration'!A178,FALSE()))+IF($U$7=5,0,HLOOKUP($F$5,Plant_Configuration,'Plant Configuration'!A178,FALSE()))</f>
        <v>666.666666666667</v>
      </c>
      <c r="E139" s="331" t="n">
        <v>0.25</v>
      </c>
      <c r="F139" s="554" t="n">
        <v>1</v>
      </c>
      <c r="H139" s="309"/>
      <c r="I139" s="555" t="n">
        <f aca="false">D139-J139</f>
        <v>500</v>
      </c>
      <c r="J139" s="555" t="n">
        <f aca="false">E139*D139</f>
        <v>166.666666666667</v>
      </c>
      <c r="K139" s="310" t="n">
        <f aca="false">F139*D139</f>
        <v>666.666666666667</v>
      </c>
      <c r="L139" s="310" t="n">
        <f aca="false">D139-K139</f>
        <v>0</v>
      </c>
      <c r="N139" s="45"/>
      <c r="O139" s="45"/>
    </row>
    <row r="140" customFormat="false" ht="12.75" hidden="false" customHeight="false" outlineLevel="2" collapsed="false">
      <c r="A140" s="309"/>
      <c r="B140" s="557" t="str">
        <f aca="false">'Plant Configuration'!C179</f>
        <v>Freight</v>
      </c>
      <c r="C140" s="44"/>
      <c r="D140" s="566" t="n">
        <f aca="false">IF($O$7=5,0,HLOOKUP($D$5,Plant_Configuration,'Plant Configuration'!A179,FALSE()))+IF($R$7=5,0,HLOOKUP($E$5,Plant_Configuration,'Plant Configuration'!A179,FALSE()))+IF($U$7=5,0,HLOOKUP($F$5,Plant_Configuration,'Plant Configuration'!A179,FALSE()))</f>
        <v>0</v>
      </c>
      <c r="E140" s="331" t="n">
        <v>0.25</v>
      </c>
      <c r="F140" s="554" t="n">
        <v>1</v>
      </c>
      <c r="H140" s="309"/>
      <c r="I140" s="555" t="n">
        <f aca="false">D140-J140</f>
        <v>0</v>
      </c>
      <c r="J140" s="555" t="n">
        <f aca="false">E140*D140</f>
        <v>0</v>
      </c>
      <c r="K140" s="310" t="n">
        <f aca="false">F140*D140</f>
        <v>0</v>
      </c>
      <c r="L140" s="310" t="n">
        <f aca="false">D140-K140</f>
        <v>0</v>
      </c>
      <c r="N140" s="45"/>
      <c r="O140" s="45"/>
    </row>
    <row r="141" customFormat="false" ht="12.75" hidden="false" customHeight="false" outlineLevel="2" collapsed="false">
      <c r="A141" s="309"/>
      <c r="B141" s="557" t="str">
        <f aca="false">'Plant Configuration'!C180</f>
        <v>Other</v>
      </c>
      <c r="C141" s="44"/>
      <c r="D141" s="566" t="n">
        <f aca="false">IF($O$7=5,0,HLOOKUP($D$5,Plant_Configuration,'Plant Configuration'!A180,FALSE()))+IF($R$7=5,0,HLOOKUP($E$5,Plant_Configuration,'Plant Configuration'!A180,FALSE()))+IF($U$7=5,0,HLOOKUP($F$5,Plant_Configuration,'Plant Configuration'!A180,FALSE()))</f>
        <v>0</v>
      </c>
      <c r="E141" s="331" t="n">
        <v>0.25</v>
      </c>
      <c r="F141" s="554" t="n">
        <v>1</v>
      </c>
      <c r="H141" s="309" t="s">
        <v>1088</v>
      </c>
      <c r="I141" s="555" t="n">
        <f aca="false">D141-J141</f>
        <v>0</v>
      </c>
      <c r="J141" s="555" t="n">
        <f aca="false">E141*D141</f>
        <v>0</v>
      </c>
      <c r="K141" s="310" t="n">
        <f aca="false">F141*D141</f>
        <v>0</v>
      </c>
      <c r="L141" s="310" t="n">
        <f aca="false">D141-K141</f>
        <v>0</v>
      </c>
      <c r="N141" s="45"/>
      <c r="O141" s="45"/>
    </row>
    <row r="142" customFormat="false" ht="12.75" hidden="false" customHeight="false" outlineLevel="2" collapsed="false">
      <c r="A142" s="309"/>
      <c r="B142" s="557" t="str">
        <f aca="false">'Plant Configuration'!C181</f>
        <v>Other</v>
      </c>
      <c r="C142" s="44"/>
      <c r="D142" s="566" t="n">
        <f aca="false">IF($O$7=5,0,HLOOKUP($D$5,Plant_Configuration,'Plant Configuration'!A181,FALSE()))+IF($R$7=5,0,HLOOKUP($E$5,Plant_Configuration,'Plant Configuration'!A181,FALSE()))+IF($U$7=5,0,HLOOKUP($F$5,Plant_Configuration,'Plant Configuration'!A181,FALSE()))</f>
        <v>0</v>
      </c>
      <c r="E142" s="331" t="n">
        <v>0.25</v>
      </c>
      <c r="F142" s="554" t="n">
        <v>1</v>
      </c>
      <c r="H142" s="309"/>
      <c r="I142" s="555" t="n">
        <f aca="false">D142-J142</f>
        <v>0</v>
      </c>
      <c r="J142" s="555" t="n">
        <f aca="false">E142*D142</f>
        <v>0</v>
      </c>
      <c r="K142" s="310"/>
      <c r="L142" s="310"/>
      <c r="N142" s="45"/>
      <c r="O142" s="45"/>
    </row>
    <row r="143" customFormat="false" ht="12.75" hidden="false" customHeight="false" outlineLevel="1" collapsed="false">
      <c r="A143" s="567"/>
      <c r="B143" s="558" t="s">
        <v>439</v>
      </c>
      <c r="C143" s="0"/>
      <c r="D143" s="559" t="n">
        <f aca="false">SUBTOTAL(9,D135:D142)</f>
        <v>13333.3333333333</v>
      </c>
      <c r="E143" s="560"/>
      <c r="F143" s="561"/>
      <c r="H143" s="309" t="s">
        <v>1089</v>
      </c>
      <c r="I143" s="559" t="n">
        <f aca="false">SUBTOTAL(9,I135:I142)</f>
        <v>10000</v>
      </c>
      <c r="J143" s="559" t="n">
        <f aca="false">SUBTOTAL(9,J135:J142)</f>
        <v>3333.33333333333</v>
      </c>
      <c r="K143" s="559" t="n">
        <f aca="false">SUBTOTAL(9,K135:K142)</f>
        <v>13333.3333333333</v>
      </c>
      <c r="L143" s="559" t="n">
        <f aca="false">SUBTOTAL(9,L135:L142)</f>
        <v>0</v>
      </c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  <c r="W143" s="549"/>
      <c r="X143" s="549"/>
      <c r="Y143" s="549"/>
      <c r="Z143" s="549"/>
      <c r="AA143" s="549"/>
      <c r="AB143" s="549"/>
      <c r="AC143" s="549"/>
      <c r="AD143" s="549"/>
      <c r="AE143" s="549"/>
      <c r="AF143" s="549"/>
      <c r="AG143" s="549"/>
      <c r="AH143" s="549"/>
      <c r="AI143" s="549"/>
      <c r="AJ143" s="549"/>
      <c r="AK143" s="549"/>
      <c r="AL143" s="549"/>
      <c r="AM143" s="549"/>
      <c r="AN143" s="549"/>
      <c r="AO143" s="549"/>
      <c r="AP143" s="549"/>
      <c r="AQ143" s="549"/>
      <c r="AR143" s="549"/>
      <c r="AS143" s="549"/>
      <c r="AT143" s="549"/>
      <c r="AU143" s="549"/>
      <c r="AV143" s="549"/>
      <c r="AW143" s="549"/>
      <c r="AX143" s="549"/>
      <c r="AY143" s="549"/>
      <c r="AZ143" s="549"/>
      <c r="BA143" s="549"/>
      <c r="BB143" s="549"/>
      <c r="BC143" s="549"/>
      <c r="BD143" s="549"/>
      <c r="BE143" s="549"/>
      <c r="BF143" s="549"/>
      <c r="BG143" s="549"/>
      <c r="BH143" s="549"/>
      <c r="BI143" s="549"/>
      <c r="BJ143" s="549"/>
      <c r="BK143" s="549"/>
      <c r="BL143" s="549"/>
      <c r="BM143" s="549"/>
      <c r="BN143" s="549"/>
      <c r="BO143" s="549"/>
      <c r="BP143" s="549"/>
      <c r="BQ143" s="549"/>
      <c r="BR143" s="549"/>
      <c r="BS143" s="549"/>
      <c r="BT143" s="549"/>
      <c r="BU143" s="549"/>
      <c r="BV143" s="549"/>
      <c r="BW143" s="549"/>
      <c r="BX143" s="549"/>
      <c r="BY143" s="549"/>
      <c r="BZ143" s="549"/>
      <c r="CA143" s="549"/>
      <c r="CB143" s="549"/>
      <c r="CC143" s="549"/>
      <c r="CD143" s="549"/>
      <c r="CE143" s="549"/>
      <c r="CF143" s="549"/>
      <c r="CG143" s="549"/>
      <c r="CH143" s="549"/>
      <c r="CI143" s="549"/>
      <c r="CJ143" s="549"/>
      <c r="CK143" s="549"/>
      <c r="CL143" s="549"/>
      <c r="CM143" s="549"/>
      <c r="CN143" s="549"/>
      <c r="CO143" s="549"/>
      <c r="CP143" s="549"/>
      <c r="CQ143" s="549"/>
      <c r="CR143" s="549"/>
      <c r="CS143" s="549"/>
      <c r="CT143" s="549"/>
      <c r="CU143" s="549"/>
      <c r="CV143" s="549"/>
      <c r="CW143" s="549"/>
      <c r="CX143" s="549"/>
      <c r="CY143" s="549"/>
      <c r="CZ143" s="549"/>
      <c r="DA143" s="549"/>
      <c r="DB143" s="549"/>
      <c r="DC143" s="549"/>
      <c r="DD143" s="549"/>
      <c r="DE143" s="549"/>
      <c r="DF143" s="549"/>
      <c r="DG143" s="549"/>
      <c r="DH143" s="549"/>
      <c r="DI143" s="549"/>
      <c r="DJ143" s="549"/>
      <c r="DK143" s="549"/>
      <c r="DL143" s="549"/>
      <c r="DM143" s="549"/>
      <c r="DN143" s="549"/>
      <c r="DO143" s="549"/>
      <c r="DP143" s="549"/>
      <c r="DQ143" s="549"/>
      <c r="DR143" s="549"/>
      <c r="DS143" s="549"/>
      <c r="DT143" s="549"/>
      <c r="DU143" s="549"/>
      <c r="DV143" s="549"/>
      <c r="DW143" s="549"/>
      <c r="DX143" s="549"/>
      <c r="DY143" s="549"/>
      <c r="DZ143" s="549"/>
      <c r="EA143" s="549"/>
      <c r="EB143" s="549"/>
      <c r="EC143" s="549"/>
      <c r="ED143" s="549"/>
      <c r="EE143" s="549"/>
      <c r="EF143" s="549"/>
      <c r="EG143" s="549"/>
      <c r="EH143" s="549"/>
      <c r="EI143" s="549"/>
      <c r="EJ143" s="549"/>
      <c r="EK143" s="549"/>
      <c r="EL143" s="549"/>
      <c r="EM143" s="549"/>
      <c r="EN143" s="549"/>
      <c r="EO143" s="549"/>
      <c r="EP143" s="549"/>
      <c r="EQ143" s="549"/>
      <c r="ER143" s="549"/>
      <c r="ES143" s="549"/>
      <c r="ET143" s="549"/>
      <c r="EU143" s="549"/>
      <c r="EV143" s="549"/>
      <c r="EW143" s="549"/>
      <c r="EX143" s="549"/>
      <c r="EY143" s="549"/>
      <c r="EZ143" s="549"/>
      <c r="FA143" s="549"/>
      <c r="FB143" s="549"/>
      <c r="FC143" s="549"/>
      <c r="FD143" s="549"/>
      <c r="FE143" s="549"/>
      <c r="FF143" s="549"/>
      <c r="FG143" s="549"/>
      <c r="FH143" s="549"/>
      <c r="FI143" s="549"/>
      <c r="FJ143" s="549"/>
      <c r="FK143" s="549"/>
      <c r="FL143" s="549"/>
      <c r="FM143" s="549"/>
      <c r="FN143" s="549"/>
      <c r="FO143" s="549"/>
      <c r="FP143" s="549"/>
      <c r="FQ143" s="549"/>
      <c r="FR143" s="549"/>
      <c r="FS143" s="549"/>
      <c r="FT143" s="549"/>
      <c r="FU143" s="549"/>
      <c r="FV143" s="549"/>
      <c r="FW143" s="549"/>
      <c r="FX143" s="549"/>
      <c r="FY143" s="549"/>
      <c r="FZ143" s="549"/>
      <c r="GA143" s="549"/>
      <c r="GB143" s="549"/>
      <c r="GC143" s="549"/>
      <c r="GD143" s="549"/>
      <c r="GE143" s="549"/>
      <c r="GF143" s="549"/>
      <c r="GG143" s="549"/>
      <c r="GH143" s="549"/>
      <c r="GI143" s="549"/>
      <c r="GJ143" s="549"/>
      <c r="GK143" s="549"/>
      <c r="GL143" s="549"/>
      <c r="GM143" s="549"/>
      <c r="GN143" s="549"/>
      <c r="GO143" s="549"/>
      <c r="GP143" s="549"/>
      <c r="GQ143" s="549"/>
      <c r="GR143" s="549"/>
      <c r="GS143" s="549"/>
      <c r="GT143" s="549"/>
      <c r="GU143" s="549"/>
      <c r="GV143" s="549"/>
      <c r="GW143" s="549"/>
      <c r="GX143" s="549"/>
      <c r="GY143" s="549"/>
      <c r="GZ143" s="549"/>
      <c r="HA143" s="549"/>
      <c r="HB143" s="549"/>
      <c r="HC143" s="549"/>
      <c r="HD143" s="549"/>
      <c r="HE143" s="549"/>
      <c r="HF143" s="549"/>
      <c r="HG143" s="549"/>
      <c r="HH143" s="549"/>
      <c r="HI143" s="549"/>
      <c r="HJ143" s="549"/>
      <c r="HK143" s="549"/>
      <c r="HL143" s="549"/>
      <c r="HM143" s="549"/>
      <c r="HN143" s="549"/>
      <c r="HO143" s="549"/>
      <c r="HP143" s="549"/>
      <c r="HQ143" s="549"/>
      <c r="HR143" s="549"/>
      <c r="HS143" s="549"/>
      <c r="HT143" s="549"/>
      <c r="HU143" s="549"/>
      <c r="HV143" s="549"/>
      <c r="HW143" s="549"/>
      <c r="HX143" s="549"/>
      <c r="HY143" s="549"/>
      <c r="HZ143" s="549"/>
      <c r="IA143" s="549"/>
      <c r="IB143" s="549"/>
      <c r="IC143" s="549"/>
      <c r="ID143" s="549"/>
      <c r="IE143" s="549"/>
      <c r="IF143" s="549"/>
      <c r="IG143" s="549"/>
      <c r="IH143" s="549"/>
      <c r="II143" s="549"/>
      <c r="IJ143" s="549"/>
      <c r="IK143" s="549"/>
      <c r="IL143" s="549"/>
      <c r="IM143" s="549"/>
      <c r="IN143" s="549"/>
      <c r="IO143" s="549"/>
      <c r="IP143" s="549"/>
      <c r="IQ143" s="549"/>
      <c r="IR143" s="549"/>
      <c r="IS143" s="549"/>
      <c r="IT143" s="549"/>
      <c r="IU143" s="549"/>
      <c r="IV143" s="549"/>
      <c r="IW143" s="549"/>
    </row>
    <row r="144" customFormat="false" ht="12.75" hidden="false" customHeight="false" outlineLevel="1" collapsed="false">
      <c r="A144" s="562" t="s">
        <v>1111</v>
      </c>
      <c r="B144" s="563"/>
      <c r="C144" s="564"/>
      <c r="D144" s="542"/>
      <c r="E144" s="543"/>
      <c r="F144" s="544"/>
      <c r="H144" s="565"/>
      <c r="I144" s="546" t="n">
        <f aca="false">IF(D152=0,0,I152/D152)</f>
        <v>0.25</v>
      </c>
      <c r="J144" s="546" t="n">
        <f aca="false">1-I144</f>
        <v>0.75</v>
      </c>
      <c r="K144" s="547" t="n">
        <f aca="false">IF(D152=0,0,K152/D152)</f>
        <v>1</v>
      </c>
      <c r="L144" s="547" t="n">
        <f aca="false">1-K144</f>
        <v>0</v>
      </c>
      <c r="M144" s="549"/>
      <c r="N144" s="549"/>
      <c r="O144" s="549"/>
      <c r="P144" s="549"/>
      <c r="Q144" s="549"/>
      <c r="R144" s="549"/>
      <c r="S144" s="549"/>
      <c r="T144" s="549"/>
      <c r="U144" s="549"/>
      <c r="V144" s="549"/>
      <c r="W144" s="549"/>
      <c r="X144" s="549"/>
      <c r="Y144" s="549"/>
      <c r="Z144" s="549"/>
      <c r="AA144" s="549"/>
      <c r="AB144" s="549"/>
      <c r="AC144" s="549"/>
      <c r="AD144" s="549"/>
      <c r="AE144" s="549"/>
      <c r="AF144" s="549"/>
      <c r="AG144" s="549"/>
      <c r="AH144" s="549"/>
      <c r="AI144" s="549"/>
      <c r="AJ144" s="549"/>
      <c r="AK144" s="549"/>
      <c r="AL144" s="549"/>
      <c r="AM144" s="549"/>
      <c r="AN144" s="549"/>
      <c r="AO144" s="549"/>
      <c r="AP144" s="549"/>
      <c r="AQ144" s="549"/>
      <c r="AR144" s="549"/>
      <c r="AS144" s="549"/>
      <c r="AT144" s="549"/>
      <c r="AU144" s="549"/>
      <c r="AV144" s="549"/>
      <c r="AW144" s="549"/>
      <c r="AX144" s="549"/>
      <c r="AY144" s="549"/>
      <c r="AZ144" s="549"/>
      <c r="BA144" s="549"/>
      <c r="BB144" s="549"/>
      <c r="BC144" s="549"/>
      <c r="BD144" s="549"/>
      <c r="BE144" s="549"/>
      <c r="BF144" s="549"/>
      <c r="BG144" s="549"/>
      <c r="BH144" s="549"/>
      <c r="BI144" s="549"/>
      <c r="BJ144" s="549"/>
      <c r="BK144" s="549"/>
      <c r="BL144" s="549"/>
      <c r="BM144" s="549"/>
      <c r="BN144" s="549"/>
      <c r="BO144" s="549"/>
      <c r="BP144" s="549"/>
      <c r="BQ144" s="549"/>
      <c r="BR144" s="549"/>
      <c r="BS144" s="549"/>
      <c r="BT144" s="549"/>
      <c r="BU144" s="549"/>
      <c r="BV144" s="549"/>
      <c r="BW144" s="549"/>
      <c r="BX144" s="549"/>
      <c r="BY144" s="549"/>
      <c r="BZ144" s="549"/>
      <c r="CA144" s="549"/>
      <c r="CB144" s="549"/>
      <c r="CC144" s="549"/>
      <c r="CD144" s="549"/>
      <c r="CE144" s="549"/>
      <c r="CF144" s="549"/>
      <c r="CG144" s="549"/>
      <c r="CH144" s="549"/>
      <c r="CI144" s="549"/>
      <c r="CJ144" s="549"/>
      <c r="CK144" s="549"/>
      <c r="CL144" s="549"/>
      <c r="CM144" s="549"/>
      <c r="CN144" s="549"/>
      <c r="CO144" s="549"/>
      <c r="CP144" s="549"/>
      <c r="CQ144" s="549"/>
      <c r="CR144" s="549"/>
      <c r="CS144" s="549"/>
      <c r="CT144" s="549"/>
      <c r="CU144" s="549"/>
      <c r="CV144" s="549"/>
      <c r="CW144" s="549"/>
      <c r="CX144" s="549"/>
      <c r="CY144" s="549"/>
      <c r="CZ144" s="549"/>
      <c r="DA144" s="549"/>
      <c r="DB144" s="549"/>
      <c r="DC144" s="549"/>
      <c r="DD144" s="549"/>
      <c r="DE144" s="549"/>
      <c r="DF144" s="549"/>
      <c r="DG144" s="549"/>
      <c r="DH144" s="549"/>
      <c r="DI144" s="549"/>
      <c r="DJ144" s="549"/>
      <c r="DK144" s="549"/>
      <c r="DL144" s="549"/>
      <c r="DM144" s="549"/>
      <c r="DN144" s="549"/>
      <c r="DO144" s="549"/>
      <c r="DP144" s="549"/>
      <c r="DQ144" s="549"/>
      <c r="DR144" s="549"/>
      <c r="DS144" s="549"/>
      <c r="DT144" s="549"/>
      <c r="DU144" s="549"/>
      <c r="DV144" s="549"/>
      <c r="DW144" s="549"/>
      <c r="DX144" s="549"/>
      <c r="DY144" s="549"/>
      <c r="DZ144" s="549"/>
      <c r="EA144" s="549"/>
      <c r="EB144" s="549"/>
      <c r="EC144" s="549"/>
      <c r="ED144" s="549"/>
      <c r="EE144" s="549"/>
      <c r="EF144" s="549"/>
      <c r="EG144" s="549"/>
      <c r="EH144" s="549"/>
      <c r="EI144" s="549"/>
      <c r="EJ144" s="549"/>
      <c r="EK144" s="549"/>
      <c r="EL144" s="549"/>
      <c r="EM144" s="549"/>
      <c r="EN144" s="549"/>
      <c r="EO144" s="549"/>
      <c r="EP144" s="549"/>
      <c r="EQ144" s="549"/>
      <c r="ER144" s="549"/>
      <c r="ES144" s="549"/>
      <c r="ET144" s="549"/>
      <c r="EU144" s="549"/>
      <c r="EV144" s="549"/>
      <c r="EW144" s="549"/>
      <c r="EX144" s="549"/>
      <c r="EY144" s="549"/>
      <c r="EZ144" s="549"/>
      <c r="FA144" s="549"/>
      <c r="FB144" s="549"/>
      <c r="FC144" s="549"/>
      <c r="FD144" s="549"/>
      <c r="FE144" s="549"/>
      <c r="FF144" s="549"/>
      <c r="FG144" s="549"/>
      <c r="FH144" s="549"/>
      <c r="FI144" s="549"/>
      <c r="FJ144" s="549"/>
      <c r="FK144" s="549"/>
      <c r="FL144" s="549"/>
      <c r="FM144" s="549"/>
      <c r="FN144" s="549"/>
      <c r="FO144" s="549"/>
      <c r="FP144" s="549"/>
      <c r="FQ144" s="549"/>
      <c r="FR144" s="549"/>
      <c r="FS144" s="549"/>
      <c r="FT144" s="549"/>
      <c r="FU144" s="549"/>
      <c r="FV144" s="549"/>
      <c r="FW144" s="549"/>
      <c r="FX144" s="549"/>
      <c r="FY144" s="549"/>
      <c r="FZ144" s="549"/>
      <c r="GA144" s="549"/>
      <c r="GB144" s="549"/>
      <c r="GC144" s="549"/>
      <c r="GD144" s="549"/>
      <c r="GE144" s="549"/>
      <c r="GF144" s="549"/>
      <c r="GG144" s="549"/>
      <c r="GH144" s="549"/>
      <c r="GI144" s="549"/>
      <c r="GJ144" s="549"/>
      <c r="GK144" s="549"/>
      <c r="GL144" s="549"/>
      <c r="GM144" s="549"/>
      <c r="GN144" s="549"/>
      <c r="GO144" s="549"/>
      <c r="GP144" s="549"/>
      <c r="GQ144" s="549"/>
      <c r="GR144" s="549"/>
      <c r="GS144" s="549"/>
      <c r="GT144" s="549"/>
      <c r="GU144" s="549"/>
      <c r="GV144" s="549"/>
      <c r="GW144" s="549"/>
      <c r="GX144" s="549"/>
      <c r="GY144" s="549"/>
      <c r="GZ144" s="549"/>
      <c r="HA144" s="549"/>
      <c r="HB144" s="549"/>
      <c r="HC144" s="549"/>
      <c r="HD144" s="549"/>
      <c r="HE144" s="549"/>
      <c r="HF144" s="549"/>
      <c r="HG144" s="549"/>
      <c r="HH144" s="549"/>
      <c r="HI144" s="549"/>
      <c r="HJ144" s="549"/>
      <c r="HK144" s="549"/>
      <c r="HL144" s="549"/>
      <c r="HM144" s="549"/>
      <c r="HN144" s="549"/>
      <c r="HO144" s="549"/>
      <c r="HP144" s="549"/>
      <c r="HQ144" s="549"/>
      <c r="HR144" s="549"/>
      <c r="HS144" s="549"/>
      <c r="HT144" s="549"/>
      <c r="HU144" s="549"/>
      <c r="HV144" s="549"/>
      <c r="HW144" s="549"/>
      <c r="HX144" s="549"/>
      <c r="HY144" s="549"/>
      <c r="HZ144" s="549"/>
      <c r="IA144" s="549"/>
      <c r="IB144" s="549"/>
      <c r="IC144" s="549"/>
      <c r="ID144" s="549"/>
      <c r="IE144" s="549"/>
      <c r="IF144" s="549"/>
      <c r="IG144" s="549"/>
      <c r="IH144" s="549"/>
      <c r="II144" s="549"/>
      <c r="IJ144" s="549"/>
      <c r="IK144" s="549"/>
      <c r="IL144" s="549"/>
      <c r="IM144" s="549"/>
      <c r="IN144" s="549"/>
      <c r="IO144" s="549"/>
      <c r="IP144" s="549"/>
      <c r="IQ144" s="549"/>
      <c r="IR144" s="549"/>
      <c r="IS144" s="549"/>
      <c r="IT144" s="549"/>
      <c r="IU144" s="549"/>
      <c r="IV144" s="549"/>
      <c r="IW144" s="549"/>
    </row>
    <row r="145" customFormat="false" ht="12.75" hidden="false" customHeight="false" outlineLevel="2" collapsed="false">
      <c r="A145" s="309"/>
      <c r="B145" s="557" t="str">
        <f aca="false">'Plant Configuration'!C184</f>
        <v>Repair Parts</v>
      </c>
      <c r="C145" s="44"/>
      <c r="D145" s="566" t="n">
        <f aca="false">IF($O$7=5,0,HLOOKUP($D$5,Plant_Configuration,'Plant Configuration'!A184,FALSE()))+IF($R$7=5,0,HLOOKUP($E$5,Plant_Configuration,'Plant Configuration'!A184,FALSE()))+IF($U$7=5,0,HLOOKUP($F$5,Plant_Configuration,'Plant Configuration'!A184,FALSE()))</f>
        <v>62199.2553818321</v>
      </c>
      <c r="E145" s="331" t="n">
        <v>0.75</v>
      </c>
      <c r="F145" s="554" t="n">
        <v>1</v>
      </c>
      <c r="H145" s="309" t="s">
        <v>1112</v>
      </c>
      <c r="I145" s="555" t="n">
        <f aca="false">D145-J145</f>
        <v>15549.813845458</v>
      </c>
      <c r="J145" s="555" t="n">
        <f aca="false">E145*D145</f>
        <v>46649.4415363741</v>
      </c>
      <c r="K145" s="310" t="n">
        <f aca="false">F145*D145</f>
        <v>62199.2553818321</v>
      </c>
      <c r="L145" s="310" t="n">
        <f aca="false">D145-K145</f>
        <v>0</v>
      </c>
      <c r="N145" s="45"/>
      <c r="O145" s="45"/>
    </row>
    <row r="146" customFormat="false" ht="12.75" hidden="false" customHeight="false" outlineLevel="2" collapsed="false">
      <c r="A146" s="309"/>
      <c r="B146" s="557" t="str">
        <f aca="false">'Plant Configuration'!C185</f>
        <v>Outside Repair Services</v>
      </c>
      <c r="C146" s="44"/>
      <c r="D146" s="566" t="n">
        <f aca="false">IF($O$7=5,0,HLOOKUP($D$5,Plant_Configuration,'Plant Configuration'!A185,FALSE()))+IF($R$7=5,0,HLOOKUP($E$5,Plant_Configuration,'Plant Configuration'!A185,FALSE()))+IF($U$7=5,0,HLOOKUP($F$5,Plant_Configuration,'Plant Configuration'!A185,FALSE()))</f>
        <v>24879.7021527328</v>
      </c>
      <c r="E146" s="331" t="n">
        <v>0.75</v>
      </c>
      <c r="F146" s="554" t="n">
        <v>1</v>
      </c>
      <c r="H146" s="309" t="s">
        <v>1113</v>
      </c>
      <c r="I146" s="555" t="n">
        <f aca="false">D146-J146</f>
        <v>6219.92553818321</v>
      </c>
      <c r="J146" s="555" t="n">
        <f aca="false">E146*D146</f>
        <v>18659.7766145496</v>
      </c>
      <c r="K146" s="310" t="n">
        <f aca="false">F146*D146</f>
        <v>24879.7021527328</v>
      </c>
      <c r="L146" s="310" t="n">
        <f aca="false">D146-K146</f>
        <v>0</v>
      </c>
      <c r="N146" s="45"/>
      <c r="O146" s="45"/>
    </row>
    <row r="147" customFormat="false" ht="12.75" hidden="false" customHeight="false" outlineLevel="2" collapsed="false">
      <c r="A147" s="309"/>
      <c r="B147" s="557" t="str">
        <f aca="false">'Plant Configuration'!C186</f>
        <v>Technical/Professional Services</v>
      </c>
      <c r="C147" s="44"/>
      <c r="D147" s="566" t="n">
        <f aca="false">IF($O$7=5,0,HLOOKUP($D$5,Plant_Configuration,'Plant Configuration'!A186,FALSE()))+IF($R$7=5,0,HLOOKUP($E$5,Plant_Configuration,'Plant Configuration'!A186,FALSE()))+IF($U$7=5,0,HLOOKUP($F$5,Plant_Configuration,'Plant Configuration'!A186,FALSE()))</f>
        <v>12439.8510763664</v>
      </c>
      <c r="E147" s="331" t="n">
        <v>0.75</v>
      </c>
      <c r="F147" s="554" t="n">
        <v>1</v>
      </c>
      <c r="H147" s="423" t="s">
        <v>1107</v>
      </c>
      <c r="I147" s="555" t="n">
        <f aca="false">D147-J147</f>
        <v>3109.9627690916</v>
      </c>
      <c r="J147" s="555" t="n">
        <f aca="false">E147*D147</f>
        <v>9329.88830727481</v>
      </c>
      <c r="K147" s="310" t="n">
        <f aca="false">F147*D147</f>
        <v>12439.8510763664</v>
      </c>
      <c r="L147" s="310" t="n">
        <f aca="false">D147-K147</f>
        <v>0</v>
      </c>
      <c r="N147" s="45"/>
      <c r="O147" s="45"/>
    </row>
    <row r="148" customFormat="false" ht="12.75" hidden="false" customHeight="false" outlineLevel="2" collapsed="false">
      <c r="A148" s="309"/>
      <c r="B148" s="557" t="str">
        <f aca="false">'Plant Configuration'!C187</f>
        <v>Outside Contract Labor</v>
      </c>
      <c r="C148" s="44"/>
      <c r="D148" s="566" t="n">
        <f aca="false">IF($O$7=5,0,HLOOKUP($D$5,Plant_Configuration,'Plant Configuration'!A187,FALSE()))+IF($R$7=5,0,HLOOKUP($E$5,Plant_Configuration,'Plant Configuration'!A187,FALSE()))+IF($U$7=5,0,HLOOKUP($F$5,Plant_Configuration,'Plant Configuration'!A187,FALSE()))</f>
        <v>18659.7766145496</v>
      </c>
      <c r="E148" s="331" t="n">
        <v>0.75</v>
      </c>
      <c r="F148" s="554" t="n">
        <v>1</v>
      </c>
      <c r="H148" s="309"/>
      <c r="I148" s="555" t="n">
        <f aca="false">D148-J148</f>
        <v>4664.94415363741</v>
      </c>
      <c r="J148" s="555" t="n">
        <f aca="false">E148*D148</f>
        <v>13994.8324609122</v>
      </c>
      <c r="K148" s="310" t="n">
        <f aca="false">F148*D148</f>
        <v>18659.7766145496</v>
      </c>
      <c r="L148" s="310" t="n">
        <f aca="false">D148-K148</f>
        <v>0</v>
      </c>
      <c r="N148" s="45"/>
      <c r="O148" s="45"/>
    </row>
    <row r="149" customFormat="false" ht="12.75" hidden="false" customHeight="false" outlineLevel="2" collapsed="false">
      <c r="A149" s="309"/>
      <c r="B149" s="557" t="str">
        <f aca="false">'Plant Configuration'!C188</f>
        <v>Equipment rental</v>
      </c>
      <c r="C149" s="44"/>
      <c r="D149" s="566" t="n">
        <f aca="false">IF($O$7=5,0,HLOOKUP($D$5,Plant_Configuration,'Plant Configuration'!A188,FALSE()))+IF($R$7=5,0,HLOOKUP($E$5,Plant_Configuration,'Plant Configuration'!A188,FALSE()))+IF($U$7=5,0,HLOOKUP($F$5,Plant_Configuration,'Plant Configuration'!A188,FALSE()))</f>
        <v>6219.92553818321</v>
      </c>
      <c r="E149" s="331" t="n">
        <v>0.75</v>
      </c>
      <c r="F149" s="554" t="n">
        <v>1</v>
      </c>
      <c r="H149" s="309"/>
      <c r="I149" s="555" t="n">
        <f aca="false">D149-J149</f>
        <v>1554.9813845458</v>
      </c>
      <c r="J149" s="555" t="n">
        <f aca="false">E149*D149</f>
        <v>4664.94415363741</v>
      </c>
      <c r="K149" s="310" t="n">
        <f aca="false">F149*D149</f>
        <v>6219.92553818321</v>
      </c>
      <c r="L149" s="310" t="n">
        <f aca="false">D149-K149</f>
        <v>0</v>
      </c>
      <c r="N149" s="45"/>
      <c r="O149" s="45"/>
    </row>
    <row r="150" customFormat="false" ht="12.75" hidden="false" customHeight="false" outlineLevel="2" collapsed="false">
      <c r="A150" s="309"/>
      <c r="B150" s="557" t="str">
        <f aca="false">'Plant Configuration'!C189</f>
        <v>Miscellaneous</v>
      </c>
      <c r="C150" s="44"/>
      <c r="D150" s="566" t="n">
        <f aca="false">IF($O$7=5,0,HLOOKUP($D$5,Plant_Configuration,'Plant Configuration'!A189,FALSE()))+IF($R$7=5,0,HLOOKUP($E$5,Plant_Configuration,'Plant Configuration'!A189,FALSE()))+IF($U$7=5,0,HLOOKUP($F$5,Plant_Configuration,'Plant Configuration'!A189,FALSE()))</f>
        <v>0</v>
      </c>
      <c r="E150" s="331" t="n">
        <v>0.75</v>
      </c>
      <c r="F150" s="554" t="n">
        <v>1</v>
      </c>
      <c r="H150" s="309"/>
      <c r="I150" s="555" t="n">
        <f aca="false">D150-J150</f>
        <v>0</v>
      </c>
      <c r="J150" s="555" t="n">
        <f aca="false">E150*D150</f>
        <v>0</v>
      </c>
      <c r="K150" s="310" t="n">
        <f aca="false">F150*D150</f>
        <v>0</v>
      </c>
      <c r="L150" s="310" t="n">
        <f aca="false">D150-K150</f>
        <v>0</v>
      </c>
      <c r="N150" s="45"/>
      <c r="O150" s="45"/>
    </row>
    <row r="151" customFormat="false" ht="12.75" hidden="false" customHeight="false" outlineLevel="2" collapsed="false">
      <c r="A151" s="309"/>
      <c r="B151" s="557" t="str">
        <f aca="false">'Plant Configuration'!C190</f>
        <v>Freight</v>
      </c>
      <c r="C151" s="44"/>
      <c r="D151" s="566" t="n">
        <f aca="false">IF($O$7=5,0,HLOOKUP($D$5,Plant_Configuration,'Plant Configuration'!A190,FALSE()))+IF($R$7=5,0,HLOOKUP($E$5,Plant_Configuration,'Plant Configuration'!A190,FALSE()))+IF($U$7=5,0,HLOOKUP($F$5,Plant_Configuration,'Plant Configuration'!A190,FALSE()))</f>
        <v>0</v>
      </c>
      <c r="E151" s="331" t="n">
        <v>0.75</v>
      </c>
      <c r="F151" s="554" t="n">
        <v>1</v>
      </c>
      <c r="H151" s="309" t="s">
        <v>1088</v>
      </c>
      <c r="I151" s="555" t="n">
        <f aca="false">D151-J151</f>
        <v>0</v>
      </c>
      <c r="J151" s="555" t="n">
        <f aca="false">E151*D151</f>
        <v>0</v>
      </c>
      <c r="K151" s="310" t="n">
        <f aca="false">F151*D151</f>
        <v>0</v>
      </c>
      <c r="L151" s="310" t="n">
        <f aca="false">D151-K151</f>
        <v>0</v>
      </c>
      <c r="N151" s="45"/>
      <c r="O151" s="45"/>
    </row>
    <row r="152" customFormat="false" ht="12.75" hidden="false" customHeight="false" outlineLevel="1" collapsed="false">
      <c r="A152" s="567"/>
      <c r="B152" s="558" t="s">
        <v>439</v>
      </c>
      <c r="C152" s="0"/>
      <c r="D152" s="559" t="n">
        <f aca="false">SUBTOTAL(9,D145:D151)</f>
        <v>124398.510763664</v>
      </c>
      <c r="E152" s="560"/>
      <c r="F152" s="561"/>
      <c r="H152" s="309" t="s">
        <v>1114</v>
      </c>
      <c r="I152" s="559" t="n">
        <f aca="false">SUBTOTAL(9,I145:I151)</f>
        <v>31099.627690916</v>
      </c>
      <c r="J152" s="559" t="n">
        <f aca="false">SUBTOTAL(9,J145:J151)</f>
        <v>93298.8830727481</v>
      </c>
      <c r="K152" s="559" t="n">
        <f aca="false">SUBTOTAL(9,K145:K151)</f>
        <v>124398.510763664</v>
      </c>
      <c r="L152" s="559" t="n">
        <f aca="false">SUBTOTAL(9,L145:L151)</f>
        <v>0</v>
      </c>
      <c r="M152" s="549"/>
      <c r="N152" s="549"/>
      <c r="O152" s="549"/>
      <c r="P152" s="549"/>
      <c r="Q152" s="549"/>
      <c r="R152" s="549"/>
      <c r="S152" s="549"/>
      <c r="T152" s="549"/>
      <c r="U152" s="549"/>
      <c r="V152" s="549"/>
      <c r="W152" s="549"/>
      <c r="X152" s="549"/>
      <c r="Y152" s="549"/>
      <c r="Z152" s="549"/>
      <c r="AA152" s="549"/>
      <c r="AB152" s="549"/>
      <c r="AC152" s="549"/>
      <c r="AD152" s="549"/>
      <c r="AE152" s="549"/>
      <c r="AF152" s="549"/>
      <c r="AG152" s="549"/>
      <c r="AH152" s="549"/>
      <c r="AI152" s="549"/>
      <c r="AJ152" s="549"/>
      <c r="AK152" s="549"/>
      <c r="AL152" s="549"/>
      <c r="AM152" s="549"/>
      <c r="AN152" s="549"/>
      <c r="AO152" s="549"/>
      <c r="AP152" s="549"/>
      <c r="AQ152" s="549"/>
      <c r="AR152" s="549"/>
      <c r="AS152" s="549"/>
      <c r="AT152" s="549"/>
      <c r="AU152" s="549"/>
      <c r="AV152" s="549"/>
      <c r="AW152" s="549"/>
      <c r="AX152" s="549"/>
      <c r="AY152" s="549"/>
      <c r="AZ152" s="549"/>
      <c r="BA152" s="549"/>
      <c r="BB152" s="549"/>
      <c r="BC152" s="549"/>
      <c r="BD152" s="549"/>
      <c r="BE152" s="549"/>
      <c r="BF152" s="549"/>
      <c r="BG152" s="549"/>
      <c r="BH152" s="549"/>
      <c r="BI152" s="549"/>
      <c r="BJ152" s="549"/>
      <c r="BK152" s="549"/>
      <c r="BL152" s="549"/>
      <c r="BM152" s="549"/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49"/>
      <c r="CF152" s="549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549"/>
      <c r="CR152" s="549"/>
      <c r="CS152" s="549"/>
      <c r="CT152" s="549"/>
      <c r="CU152" s="549"/>
      <c r="CV152" s="549"/>
      <c r="CW152" s="549"/>
      <c r="CX152" s="549"/>
      <c r="CY152" s="549"/>
      <c r="CZ152" s="549"/>
      <c r="DA152" s="549"/>
      <c r="DB152" s="549"/>
      <c r="DC152" s="549"/>
      <c r="DD152" s="549"/>
      <c r="DE152" s="549"/>
      <c r="DF152" s="549"/>
      <c r="DG152" s="549"/>
      <c r="DH152" s="549"/>
      <c r="DI152" s="549"/>
      <c r="DJ152" s="549"/>
      <c r="DK152" s="549"/>
      <c r="DL152" s="549"/>
      <c r="DM152" s="549"/>
      <c r="DN152" s="549"/>
      <c r="DO152" s="549"/>
      <c r="DP152" s="549"/>
      <c r="DQ152" s="549"/>
      <c r="DR152" s="549"/>
      <c r="DS152" s="549"/>
      <c r="DT152" s="549"/>
      <c r="DU152" s="549"/>
      <c r="DV152" s="549"/>
      <c r="DW152" s="549"/>
      <c r="DX152" s="549"/>
      <c r="DY152" s="549"/>
      <c r="DZ152" s="549"/>
      <c r="EA152" s="549"/>
      <c r="EB152" s="549"/>
      <c r="EC152" s="549"/>
      <c r="ED152" s="549"/>
      <c r="EE152" s="549"/>
      <c r="EF152" s="549"/>
      <c r="EG152" s="549"/>
      <c r="EH152" s="549"/>
      <c r="EI152" s="549"/>
      <c r="EJ152" s="549"/>
      <c r="EK152" s="549"/>
      <c r="EL152" s="549"/>
      <c r="EM152" s="549"/>
      <c r="EN152" s="549"/>
      <c r="EO152" s="549"/>
      <c r="EP152" s="549"/>
      <c r="EQ152" s="549"/>
      <c r="ER152" s="549"/>
      <c r="ES152" s="549"/>
      <c r="ET152" s="549"/>
      <c r="EU152" s="549"/>
      <c r="EV152" s="549"/>
      <c r="EW152" s="549"/>
      <c r="EX152" s="549"/>
      <c r="EY152" s="549"/>
      <c r="EZ152" s="549"/>
      <c r="FA152" s="549"/>
      <c r="FB152" s="549"/>
      <c r="FC152" s="549"/>
      <c r="FD152" s="549"/>
      <c r="FE152" s="549"/>
      <c r="FF152" s="549"/>
      <c r="FG152" s="549"/>
      <c r="FH152" s="549"/>
      <c r="FI152" s="549"/>
      <c r="FJ152" s="549"/>
      <c r="FK152" s="549"/>
      <c r="FL152" s="549"/>
      <c r="FM152" s="549"/>
      <c r="FN152" s="549"/>
      <c r="FO152" s="549"/>
      <c r="FP152" s="549"/>
      <c r="FQ152" s="549"/>
      <c r="FR152" s="549"/>
      <c r="FS152" s="549"/>
      <c r="FT152" s="549"/>
      <c r="FU152" s="549"/>
      <c r="FV152" s="549"/>
      <c r="FW152" s="549"/>
      <c r="FX152" s="549"/>
      <c r="FY152" s="549"/>
      <c r="FZ152" s="549"/>
      <c r="GA152" s="549"/>
      <c r="GB152" s="549"/>
      <c r="GC152" s="549"/>
      <c r="GD152" s="549"/>
      <c r="GE152" s="549"/>
      <c r="GF152" s="549"/>
      <c r="GG152" s="549"/>
      <c r="GH152" s="549"/>
      <c r="GI152" s="549"/>
      <c r="GJ152" s="549"/>
      <c r="GK152" s="549"/>
      <c r="GL152" s="549"/>
      <c r="GM152" s="549"/>
      <c r="GN152" s="549"/>
      <c r="GO152" s="549"/>
      <c r="GP152" s="549"/>
      <c r="GQ152" s="549"/>
      <c r="GR152" s="549"/>
      <c r="GS152" s="549"/>
      <c r="GT152" s="549"/>
      <c r="GU152" s="549"/>
      <c r="GV152" s="549"/>
      <c r="GW152" s="549"/>
      <c r="GX152" s="549"/>
      <c r="GY152" s="549"/>
      <c r="GZ152" s="549"/>
      <c r="HA152" s="549"/>
      <c r="HB152" s="549"/>
      <c r="HC152" s="549"/>
      <c r="HD152" s="549"/>
      <c r="HE152" s="549"/>
      <c r="HF152" s="549"/>
      <c r="HG152" s="549"/>
      <c r="HH152" s="549"/>
      <c r="HI152" s="549"/>
      <c r="HJ152" s="549"/>
      <c r="HK152" s="549"/>
      <c r="HL152" s="549"/>
      <c r="HM152" s="549"/>
      <c r="HN152" s="549"/>
      <c r="HO152" s="549"/>
      <c r="HP152" s="549"/>
      <c r="HQ152" s="549"/>
      <c r="HR152" s="549"/>
      <c r="HS152" s="549"/>
      <c r="HT152" s="549"/>
      <c r="HU152" s="549"/>
      <c r="HV152" s="549"/>
      <c r="HW152" s="549"/>
      <c r="HX152" s="549"/>
      <c r="HY152" s="549"/>
      <c r="HZ152" s="549"/>
      <c r="IA152" s="549"/>
      <c r="IB152" s="549"/>
      <c r="IC152" s="549"/>
      <c r="ID152" s="549"/>
      <c r="IE152" s="549"/>
      <c r="IF152" s="549"/>
      <c r="IG152" s="549"/>
      <c r="IH152" s="549"/>
      <c r="II152" s="549"/>
      <c r="IJ152" s="549"/>
      <c r="IK152" s="549"/>
      <c r="IL152" s="549"/>
      <c r="IM152" s="549"/>
      <c r="IN152" s="549"/>
      <c r="IO152" s="549"/>
      <c r="IP152" s="549"/>
      <c r="IQ152" s="549"/>
      <c r="IR152" s="549"/>
      <c r="IS152" s="549"/>
      <c r="IT152" s="549"/>
      <c r="IU152" s="549"/>
      <c r="IV152" s="549"/>
      <c r="IW152" s="549"/>
    </row>
    <row r="153" customFormat="false" ht="12.75" hidden="false" customHeight="false" outlineLevel="1" collapsed="false">
      <c r="A153" s="562" t="s">
        <v>1115</v>
      </c>
      <c r="B153" s="563"/>
      <c r="C153" s="564"/>
      <c r="D153" s="542"/>
      <c r="E153" s="543"/>
      <c r="F153" s="544"/>
      <c r="H153" s="565"/>
      <c r="I153" s="546" t="n">
        <f aca="false">IF(D162=0,0,I162/D162)</f>
        <v>0.25</v>
      </c>
      <c r="J153" s="546" t="n">
        <f aca="false">1-I153</f>
        <v>0.75</v>
      </c>
      <c r="K153" s="547" t="n">
        <f aca="false">IF(D162=0,0,K162/D162)</f>
        <v>1</v>
      </c>
      <c r="L153" s="547" t="n">
        <f aca="false">1-K153</f>
        <v>0</v>
      </c>
      <c r="M153" s="549"/>
      <c r="N153" s="549"/>
      <c r="O153" s="549"/>
      <c r="P153" s="549"/>
      <c r="Q153" s="549"/>
      <c r="R153" s="549"/>
      <c r="S153" s="549"/>
      <c r="T153" s="549"/>
      <c r="U153" s="549"/>
      <c r="V153" s="549"/>
      <c r="W153" s="549"/>
      <c r="X153" s="549"/>
      <c r="Y153" s="549"/>
      <c r="Z153" s="549"/>
      <c r="AA153" s="549"/>
      <c r="AB153" s="549"/>
      <c r="AC153" s="549"/>
      <c r="AD153" s="549"/>
      <c r="AE153" s="549"/>
      <c r="AF153" s="549"/>
      <c r="AG153" s="549"/>
      <c r="AH153" s="549"/>
      <c r="AI153" s="549"/>
      <c r="AJ153" s="549"/>
      <c r="AK153" s="549"/>
      <c r="AL153" s="549"/>
      <c r="AM153" s="549"/>
      <c r="AN153" s="549"/>
      <c r="AO153" s="549"/>
      <c r="AP153" s="549"/>
      <c r="AQ153" s="549"/>
      <c r="AR153" s="549"/>
      <c r="AS153" s="549"/>
      <c r="AT153" s="549"/>
      <c r="AU153" s="549"/>
      <c r="AV153" s="549"/>
      <c r="AW153" s="549"/>
      <c r="AX153" s="549"/>
      <c r="AY153" s="549"/>
      <c r="AZ153" s="549"/>
      <c r="BA153" s="549"/>
      <c r="BB153" s="549"/>
      <c r="BC153" s="549"/>
      <c r="BD153" s="549"/>
      <c r="BE153" s="549"/>
      <c r="BF153" s="549"/>
      <c r="BG153" s="549"/>
      <c r="BH153" s="549"/>
      <c r="BI153" s="549"/>
      <c r="BJ153" s="549"/>
      <c r="BK153" s="549"/>
      <c r="BL153" s="549"/>
      <c r="BM153" s="549"/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49"/>
      <c r="CF153" s="549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549"/>
      <c r="CR153" s="549"/>
      <c r="CS153" s="549"/>
      <c r="CT153" s="549"/>
      <c r="CU153" s="549"/>
      <c r="CV153" s="549"/>
      <c r="CW153" s="549"/>
      <c r="CX153" s="549"/>
      <c r="CY153" s="549"/>
      <c r="CZ153" s="549"/>
      <c r="DA153" s="549"/>
      <c r="DB153" s="549"/>
      <c r="DC153" s="549"/>
      <c r="DD153" s="549"/>
      <c r="DE153" s="549"/>
      <c r="DF153" s="549"/>
      <c r="DG153" s="549"/>
      <c r="DH153" s="549"/>
      <c r="DI153" s="549"/>
      <c r="DJ153" s="549"/>
      <c r="DK153" s="549"/>
      <c r="DL153" s="549"/>
      <c r="DM153" s="549"/>
      <c r="DN153" s="549"/>
      <c r="DO153" s="549"/>
      <c r="DP153" s="549"/>
      <c r="DQ153" s="549"/>
      <c r="DR153" s="549"/>
      <c r="DS153" s="549"/>
      <c r="DT153" s="549"/>
      <c r="DU153" s="549"/>
      <c r="DV153" s="549"/>
      <c r="DW153" s="549"/>
      <c r="DX153" s="549"/>
      <c r="DY153" s="549"/>
      <c r="DZ153" s="549"/>
      <c r="EA153" s="549"/>
      <c r="EB153" s="549"/>
      <c r="EC153" s="549"/>
      <c r="ED153" s="549"/>
      <c r="EE153" s="549"/>
      <c r="EF153" s="549"/>
      <c r="EG153" s="549"/>
      <c r="EH153" s="549"/>
      <c r="EI153" s="549"/>
      <c r="EJ153" s="549"/>
      <c r="EK153" s="549"/>
      <c r="EL153" s="549"/>
      <c r="EM153" s="549"/>
      <c r="EN153" s="549"/>
      <c r="EO153" s="549"/>
      <c r="EP153" s="549"/>
      <c r="EQ153" s="549"/>
      <c r="ER153" s="549"/>
      <c r="ES153" s="549"/>
      <c r="ET153" s="549"/>
      <c r="EU153" s="549"/>
      <c r="EV153" s="549"/>
      <c r="EW153" s="549"/>
      <c r="EX153" s="549"/>
      <c r="EY153" s="549"/>
      <c r="EZ153" s="549"/>
      <c r="FA153" s="549"/>
      <c r="FB153" s="549"/>
      <c r="FC153" s="549"/>
      <c r="FD153" s="549"/>
      <c r="FE153" s="549"/>
      <c r="FF153" s="549"/>
      <c r="FG153" s="549"/>
      <c r="FH153" s="549"/>
      <c r="FI153" s="549"/>
      <c r="FJ153" s="549"/>
      <c r="FK153" s="549"/>
      <c r="FL153" s="549"/>
      <c r="FM153" s="549"/>
      <c r="FN153" s="549"/>
      <c r="FO153" s="549"/>
      <c r="FP153" s="549"/>
      <c r="FQ153" s="549"/>
      <c r="FR153" s="549"/>
      <c r="FS153" s="549"/>
      <c r="FT153" s="549"/>
      <c r="FU153" s="549"/>
      <c r="FV153" s="549"/>
      <c r="FW153" s="549"/>
      <c r="FX153" s="549"/>
      <c r="FY153" s="549"/>
      <c r="FZ153" s="549"/>
      <c r="GA153" s="549"/>
      <c r="GB153" s="549"/>
      <c r="GC153" s="549"/>
      <c r="GD153" s="549"/>
      <c r="GE153" s="549"/>
      <c r="GF153" s="549"/>
      <c r="GG153" s="549"/>
      <c r="GH153" s="549"/>
      <c r="GI153" s="549"/>
      <c r="GJ153" s="549"/>
      <c r="GK153" s="549"/>
      <c r="GL153" s="549"/>
      <c r="GM153" s="549"/>
      <c r="GN153" s="549"/>
      <c r="GO153" s="549"/>
      <c r="GP153" s="549"/>
      <c r="GQ153" s="549"/>
      <c r="GR153" s="549"/>
      <c r="GS153" s="549"/>
      <c r="GT153" s="549"/>
      <c r="GU153" s="549"/>
      <c r="GV153" s="549"/>
      <c r="GW153" s="549"/>
      <c r="GX153" s="549"/>
      <c r="GY153" s="549"/>
      <c r="GZ153" s="549"/>
      <c r="HA153" s="549"/>
      <c r="HB153" s="549"/>
      <c r="HC153" s="549"/>
      <c r="HD153" s="549"/>
      <c r="HE153" s="549"/>
      <c r="HF153" s="549"/>
      <c r="HG153" s="549"/>
      <c r="HH153" s="549"/>
      <c r="HI153" s="549"/>
      <c r="HJ153" s="549"/>
      <c r="HK153" s="549"/>
      <c r="HL153" s="549"/>
      <c r="HM153" s="549"/>
      <c r="HN153" s="549"/>
      <c r="HO153" s="549"/>
      <c r="HP153" s="549"/>
      <c r="HQ153" s="549"/>
      <c r="HR153" s="549"/>
      <c r="HS153" s="549"/>
      <c r="HT153" s="549"/>
      <c r="HU153" s="549"/>
      <c r="HV153" s="549"/>
      <c r="HW153" s="549"/>
      <c r="HX153" s="549"/>
      <c r="HY153" s="549"/>
      <c r="HZ153" s="549"/>
      <c r="IA153" s="549"/>
      <c r="IB153" s="549"/>
      <c r="IC153" s="549"/>
      <c r="ID153" s="549"/>
      <c r="IE153" s="549"/>
      <c r="IF153" s="549"/>
      <c r="IG153" s="549"/>
      <c r="IH153" s="549"/>
      <c r="II153" s="549"/>
      <c r="IJ153" s="549"/>
      <c r="IK153" s="549"/>
      <c r="IL153" s="549"/>
      <c r="IM153" s="549"/>
      <c r="IN153" s="549"/>
      <c r="IO153" s="549"/>
      <c r="IP153" s="549"/>
      <c r="IQ153" s="549"/>
      <c r="IR153" s="549"/>
      <c r="IS153" s="549"/>
      <c r="IT153" s="549"/>
      <c r="IU153" s="549"/>
      <c r="IV153" s="549"/>
      <c r="IW153" s="549"/>
    </row>
    <row r="154" customFormat="false" ht="12.75" hidden="false" customHeight="false" outlineLevel="2" collapsed="false">
      <c r="A154" s="309"/>
      <c r="B154" s="557" t="str">
        <f aca="false">'Plant Configuration'!C193</f>
        <v>Repair Parts</v>
      </c>
      <c r="C154" s="44"/>
      <c r="D154" s="566" t="n">
        <f aca="false">IF($O$7=5,0,HLOOKUP($D$5,Plant_Configuration,'Plant Configuration'!A193,FALSE()))+IF($R$7=5,0,HLOOKUP($E$5,Plant_Configuration,'Plant Configuration'!A193,FALSE()))+IF($U$7=5,0,HLOOKUP($F$5,Plant_Configuration,'Plant Configuration'!A193,FALSE()))</f>
        <v>79526.1908096282</v>
      </c>
      <c r="E154" s="331" t="n">
        <v>0.75</v>
      </c>
      <c r="F154" s="554" t="n">
        <v>1</v>
      </c>
      <c r="H154" s="309" t="s">
        <v>1105</v>
      </c>
      <c r="I154" s="555" t="n">
        <f aca="false">D154-J154</f>
        <v>19881.547702407</v>
      </c>
      <c r="J154" s="555" t="n">
        <f aca="false">E154*D154</f>
        <v>59644.6431072211</v>
      </c>
      <c r="K154" s="310" t="n">
        <f aca="false">F154*D154</f>
        <v>79526.1908096282</v>
      </c>
      <c r="L154" s="310" t="n">
        <f aca="false">D154-K154</f>
        <v>0</v>
      </c>
      <c r="N154" s="45"/>
      <c r="O154" s="45"/>
    </row>
    <row r="155" customFormat="false" ht="12.75" hidden="false" customHeight="false" outlineLevel="2" collapsed="false">
      <c r="A155" s="309"/>
      <c r="B155" s="557" t="str">
        <f aca="false">'Plant Configuration'!C194</f>
        <v>Outside Repair Services</v>
      </c>
      <c r="C155" s="44"/>
      <c r="D155" s="566" t="n">
        <f aca="false">IF($O$7=5,0,HLOOKUP($D$5,Plant_Configuration,'Plant Configuration'!A194,FALSE()))+IF($R$7=5,0,HLOOKUP($E$5,Plant_Configuration,'Plant Configuration'!A194,FALSE()))+IF($U$7=5,0,HLOOKUP($F$5,Plant_Configuration,'Plant Configuration'!A194,FALSE()))</f>
        <v>31810.4763238513</v>
      </c>
      <c r="E155" s="331" t="n">
        <v>0.75</v>
      </c>
      <c r="F155" s="554" t="n">
        <v>1</v>
      </c>
      <c r="H155" s="309" t="s">
        <v>1116</v>
      </c>
      <c r="I155" s="555" t="n">
        <f aca="false">D155-J155</f>
        <v>7952.61908096282</v>
      </c>
      <c r="J155" s="555" t="n">
        <f aca="false">E155*D155</f>
        <v>23857.8572428885</v>
      </c>
      <c r="K155" s="310" t="n">
        <f aca="false">F155*D155</f>
        <v>31810.4763238513</v>
      </c>
      <c r="L155" s="310" t="n">
        <f aca="false">D155-K155</f>
        <v>0</v>
      </c>
      <c r="N155" s="45"/>
      <c r="O155" s="45"/>
    </row>
    <row r="156" customFormat="false" ht="12.75" hidden="false" customHeight="false" outlineLevel="2" collapsed="false">
      <c r="A156" s="309"/>
      <c r="B156" s="557" t="str">
        <f aca="false">'Plant Configuration'!C195</f>
        <v>Technical/Professional Services</v>
      </c>
      <c r="C156" s="44"/>
      <c r="D156" s="566" t="n">
        <f aca="false">IF($O$7=5,0,HLOOKUP($D$5,Plant_Configuration,'Plant Configuration'!A195,FALSE()))+IF($R$7=5,0,HLOOKUP($E$5,Plant_Configuration,'Plant Configuration'!A195,FALSE()))+IF($U$7=5,0,HLOOKUP($F$5,Plant_Configuration,'Plant Configuration'!A195,FALSE()))</f>
        <v>15905.2381619256</v>
      </c>
      <c r="E156" s="331" t="n">
        <v>0.75</v>
      </c>
      <c r="F156" s="554" t="n">
        <v>1</v>
      </c>
      <c r="H156" s="423" t="s">
        <v>1107</v>
      </c>
      <c r="I156" s="555" t="n">
        <f aca="false">D156-J156</f>
        <v>3976.30954048141</v>
      </c>
      <c r="J156" s="555" t="n">
        <f aca="false">E156*D156</f>
        <v>11928.9286214442</v>
      </c>
      <c r="K156" s="310" t="n">
        <f aca="false">F156*D156</f>
        <v>15905.2381619256</v>
      </c>
      <c r="L156" s="310" t="n">
        <f aca="false">D156-K156</f>
        <v>0</v>
      </c>
      <c r="N156" s="45"/>
      <c r="O156" s="45"/>
    </row>
    <row r="157" customFormat="false" ht="12.75" hidden="false" customHeight="false" outlineLevel="2" collapsed="false">
      <c r="A157" s="309"/>
      <c r="B157" s="557" t="str">
        <f aca="false">'Plant Configuration'!C196</f>
        <v>Outside Contract Labor</v>
      </c>
      <c r="C157" s="44"/>
      <c r="D157" s="566" t="n">
        <f aca="false">IF($O$7=5,0,HLOOKUP($D$5,Plant_Configuration,'Plant Configuration'!A196,FALSE()))+IF($R$7=5,0,HLOOKUP($E$5,Plant_Configuration,'Plant Configuration'!A196,FALSE()))+IF($U$7=5,0,HLOOKUP($F$5,Plant_Configuration,'Plant Configuration'!A196,FALSE()))</f>
        <v>23857.8572428885</v>
      </c>
      <c r="E157" s="331" t="n">
        <v>0.75</v>
      </c>
      <c r="F157" s="554" t="n">
        <v>1</v>
      </c>
      <c r="H157" s="309"/>
      <c r="I157" s="555" t="n">
        <f aca="false">D157-J157</f>
        <v>5964.46431072211</v>
      </c>
      <c r="J157" s="555" t="n">
        <f aca="false">E157*D157</f>
        <v>17893.3929321663</v>
      </c>
      <c r="K157" s="310" t="n">
        <f aca="false">F157*D157</f>
        <v>23857.8572428885</v>
      </c>
      <c r="L157" s="310" t="n">
        <f aca="false">D157-K157</f>
        <v>0</v>
      </c>
      <c r="N157" s="45"/>
      <c r="O157" s="45"/>
    </row>
    <row r="158" customFormat="false" ht="12.75" hidden="false" customHeight="false" outlineLevel="2" collapsed="false">
      <c r="A158" s="309"/>
      <c r="B158" s="557" t="str">
        <f aca="false">'Plant Configuration'!C197</f>
        <v>Equipment rental</v>
      </c>
      <c r="C158" s="44"/>
      <c r="D158" s="566" t="n">
        <f aca="false">IF($O$7=5,0,HLOOKUP($D$5,Plant_Configuration,'Plant Configuration'!A197,FALSE()))+IF($R$7=5,0,HLOOKUP($E$5,Plant_Configuration,'Plant Configuration'!A197,FALSE()))+IF($U$7=5,0,HLOOKUP($F$5,Plant_Configuration,'Plant Configuration'!A197,FALSE()))</f>
        <v>7952.61908096282</v>
      </c>
      <c r="E158" s="331" t="n">
        <v>0.75</v>
      </c>
      <c r="F158" s="554" t="n">
        <v>1</v>
      </c>
      <c r="H158" s="309"/>
      <c r="I158" s="555" t="n">
        <f aca="false">D158-J158</f>
        <v>1988.1547702407</v>
      </c>
      <c r="J158" s="555" t="n">
        <f aca="false">E158*D158</f>
        <v>5964.46431072211</v>
      </c>
      <c r="K158" s="310" t="n">
        <f aca="false">F158*D158</f>
        <v>7952.61908096282</v>
      </c>
      <c r="L158" s="310" t="n">
        <f aca="false">D158-K158</f>
        <v>0</v>
      </c>
      <c r="N158" s="45"/>
      <c r="O158" s="45"/>
    </row>
    <row r="159" customFormat="false" ht="12.75" hidden="false" customHeight="false" outlineLevel="2" collapsed="false">
      <c r="A159" s="309"/>
      <c r="B159" s="557" t="str">
        <f aca="false">'Plant Configuration'!C198</f>
        <v>Miscellaneous (chillers)</v>
      </c>
      <c r="C159" s="44"/>
      <c r="D159" s="566" t="n">
        <f aca="false">IF($O$7=5,0,HLOOKUP($D$5,Plant_Configuration,'Plant Configuration'!A198,FALSE()))+IF($R$7=5,0,HLOOKUP($E$5,Plant_Configuration,'Plant Configuration'!A198,FALSE()))+IF($U$7=5,0,HLOOKUP($F$5,Plant_Configuration,'Plant Configuration'!A198,FALSE()))</f>
        <v>0</v>
      </c>
      <c r="E159" s="331" t="n">
        <v>0.75</v>
      </c>
      <c r="F159" s="554" t="n">
        <v>1</v>
      </c>
      <c r="H159" s="309"/>
      <c r="I159" s="555" t="n">
        <f aca="false">D159-J159</f>
        <v>0</v>
      </c>
      <c r="J159" s="555" t="n">
        <f aca="false">E159*D159</f>
        <v>0</v>
      </c>
      <c r="K159" s="310" t="n">
        <f aca="false">F159*D159</f>
        <v>0</v>
      </c>
      <c r="L159" s="310" t="n">
        <f aca="false">D159-K159</f>
        <v>0</v>
      </c>
      <c r="N159" s="45"/>
      <c r="O159" s="45"/>
    </row>
    <row r="160" customFormat="false" ht="12.75" hidden="false" customHeight="false" outlineLevel="2" collapsed="false">
      <c r="A160" s="309"/>
      <c r="B160" s="557" t="str">
        <f aca="false">'Plant Configuration'!C199</f>
        <v>Freight</v>
      </c>
      <c r="C160" s="44"/>
      <c r="D160" s="566" t="n">
        <f aca="false">IF($O$7=5,0,HLOOKUP($D$5,Plant_Configuration,'Plant Configuration'!A199,FALSE()))+IF($R$7=5,0,HLOOKUP($E$5,Plant_Configuration,'Plant Configuration'!A199,FALSE()))+IF($U$7=5,0,HLOOKUP($F$5,Plant_Configuration,'Plant Configuration'!A199,FALSE()))</f>
        <v>0</v>
      </c>
      <c r="E160" s="331" t="n">
        <v>0.75</v>
      </c>
      <c r="F160" s="554" t="n">
        <v>1</v>
      </c>
      <c r="H160" s="309" t="s">
        <v>1088</v>
      </c>
      <c r="I160" s="555" t="n">
        <f aca="false">D160-J160</f>
        <v>0</v>
      </c>
      <c r="J160" s="555" t="n">
        <f aca="false">E160*D160</f>
        <v>0</v>
      </c>
      <c r="K160" s="310" t="n">
        <f aca="false">F160*D160</f>
        <v>0</v>
      </c>
      <c r="L160" s="310" t="n">
        <f aca="false">D160-K160</f>
        <v>0</v>
      </c>
      <c r="N160" s="45"/>
      <c r="O160" s="45"/>
    </row>
    <row r="161" customFormat="false" ht="12.75" hidden="false" customHeight="false" outlineLevel="2" collapsed="false">
      <c r="A161" s="309"/>
      <c r="B161" s="557" t="str">
        <f aca="false">'Plant Configuration'!C200</f>
        <v>Other</v>
      </c>
      <c r="C161" s="44"/>
      <c r="D161" s="566" t="n">
        <f aca="false">IF($O$7=5,0,HLOOKUP($D$5,Plant_Configuration,'Plant Configuration'!A200,FALSE()))+IF($R$7=5,0,HLOOKUP($E$5,Plant_Configuration,'Plant Configuration'!A200,FALSE()))+IF($U$7=5,0,HLOOKUP($F$5,Plant_Configuration,'Plant Configuration'!A200,FALSE()))</f>
        <v>0</v>
      </c>
      <c r="E161" s="331" t="n">
        <v>0.75</v>
      </c>
      <c r="F161" s="554" t="n">
        <v>1</v>
      </c>
      <c r="H161" s="309"/>
      <c r="I161" s="555" t="n">
        <f aca="false">D161-J161</f>
        <v>0</v>
      </c>
      <c r="J161" s="555" t="n">
        <f aca="false">E161*D161</f>
        <v>0</v>
      </c>
      <c r="K161" s="310"/>
      <c r="L161" s="310"/>
      <c r="N161" s="45"/>
      <c r="O161" s="45"/>
    </row>
    <row r="162" customFormat="false" ht="12.75" hidden="false" customHeight="false" outlineLevel="1" collapsed="false">
      <c r="A162" s="567"/>
      <c r="B162" s="558" t="s">
        <v>439</v>
      </c>
      <c r="C162" s="0"/>
      <c r="D162" s="559" t="n">
        <f aca="false">SUBTOTAL(9,D154:D161)</f>
        <v>159052.381619256</v>
      </c>
      <c r="E162" s="560"/>
      <c r="F162" s="561"/>
      <c r="H162" s="309" t="s">
        <v>1089</v>
      </c>
      <c r="I162" s="559" t="n">
        <f aca="false">SUBTOTAL(9,I154:I161)</f>
        <v>39763.0954048141</v>
      </c>
      <c r="J162" s="559" t="n">
        <f aca="false">SUBTOTAL(9,J154:J161)</f>
        <v>119289.286214442</v>
      </c>
      <c r="K162" s="559" t="n">
        <f aca="false">SUBTOTAL(9,K154:K161)</f>
        <v>159052.381619256</v>
      </c>
      <c r="L162" s="559" t="n">
        <f aca="false">SUBTOTAL(9,L154:L161)</f>
        <v>0</v>
      </c>
      <c r="M162" s="549"/>
      <c r="N162" s="549"/>
      <c r="O162" s="549"/>
      <c r="P162" s="549"/>
      <c r="Q162" s="549"/>
      <c r="R162" s="549"/>
      <c r="S162" s="549"/>
      <c r="T162" s="549"/>
      <c r="U162" s="549"/>
      <c r="V162" s="549"/>
      <c r="W162" s="549"/>
      <c r="X162" s="549"/>
      <c r="Y162" s="549"/>
      <c r="Z162" s="549"/>
      <c r="AA162" s="549"/>
      <c r="AB162" s="549"/>
      <c r="AC162" s="549"/>
      <c r="AD162" s="549"/>
      <c r="AE162" s="549"/>
      <c r="AF162" s="549"/>
      <c r="AG162" s="549"/>
      <c r="AH162" s="549"/>
      <c r="AI162" s="549"/>
      <c r="AJ162" s="549"/>
      <c r="AK162" s="549"/>
      <c r="AL162" s="549"/>
      <c r="AM162" s="549"/>
      <c r="AN162" s="549"/>
      <c r="AO162" s="549"/>
      <c r="AP162" s="549"/>
      <c r="AQ162" s="549"/>
      <c r="AR162" s="549"/>
      <c r="AS162" s="549"/>
      <c r="AT162" s="549"/>
      <c r="AU162" s="549"/>
      <c r="AV162" s="549"/>
      <c r="AW162" s="549"/>
      <c r="AX162" s="549"/>
      <c r="AY162" s="549"/>
      <c r="AZ162" s="549"/>
      <c r="BA162" s="549"/>
      <c r="BB162" s="549"/>
      <c r="BC162" s="549"/>
      <c r="BD162" s="549"/>
      <c r="BE162" s="549"/>
      <c r="BF162" s="549"/>
      <c r="BG162" s="549"/>
      <c r="BH162" s="549"/>
      <c r="BI162" s="549"/>
      <c r="BJ162" s="549"/>
      <c r="BK162" s="549"/>
      <c r="BL162" s="549"/>
      <c r="BM162" s="549"/>
      <c r="BN162" s="549"/>
      <c r="BO162" s="549"/>
      <c r="BP162" s="549"/>
      <c r="BQ162" s="549"/>
      <c r="BR162" s="549"/>
      <c r="BS162" s="549"/>
      <c r="BT162" s="549"/>
      <c r="BU162" s="549"/>
      <c r="BV162" s="549"/>
      <c r="BW162" s="549"/>
      <c r="BX162" s="549"/>
      <c r="BY162" s="549"/>
      <c r="BZ162" s="549"/>
      <c r="CA162" s="549"/>
      <c r="CB162" s="549"/>
      <c r="CC162" s="549"/>
      <c r="CD162" s="549"/>
      <c r="CE162" s="549"/>
      <c r="CF162" s="549"/>
      <c r="CG162" s="549"/>
      <c r="CH162" s="549"/>
      <c r="CI162" s="549"/>
      <c r="CJ162" s="549"/>
      <c r="CK162" s="549"/>
      <c r="CL162" s="549"/>
      <c r="CM162" s="549"/>
      <c r="CN162" s="549"/>
      <c r="CO162" s="549"/>
      <c r="CP162" s="549"/>
      <c r="CQ162" s="549"/>
      <c r="CR162" s="549"/>
      <c r="CS162" s="549"/>
      <c r="CT162" s="549"/>
      <c r="CU162" s="549"/>
      <c r="CV162" s="549"/>
      <c r="CW162" s="549"/>
      <c r="CX162" s="549"/>
      <c r="CY162" s="549"/>
      <c r="CZ162" s="549"/>
      <c r="DA162" s="549"/>
      <c r="DB162" s="549"/>
      <c r="DC162" s="549"/>
      <c r="DD162" s="549"/>
      <c r="DE162" s="549"/>
      <c r="DF162" s="549"/>
      <c r="DG162" s="549"/>
      <c r="DH162" s="549"/>
      <c r="DI162" s="549"/>
      <c r="DJ162" s="549"/>
      <c r="DK162" s="549"/>
      <c r="DL162" s="549"/>
      <c r="DM162" s="549"/>
      <c r="DN162" s="549"/>
      <c r="DO162" s="549"/>
      <c r="DP162" s="549"/>
      <c r="DQ162" s="549"/>
      <c r="DR162" s="549"/>
      <c r="DS162" s="549"/>
      <c r="DT162" s="549"/>
      <c r="DU162" s="549"/>
      <c r="DV162" s="549"/>
      <c r="DW162" s="549"/>
      <c r="DX162" s="549"/>
      <c r="DY162" s="549"/>
      <c r="DZ162" s="549"/>
      <c r="EA162" s="549"/>
      <c r="EB162" s="549"/>
      <c r="EC162" s="549"/>
      <c r="ED162" s="549"/>
      <c r="EE162" s="549"/>
      <c r="EF162" s="549"/>
      <c r="EG162" s="549"/>
      <c r="EH162" s="549"/>
      <c r="EI162" s="549"/>
      <c r="EJ162" s="549"/>
      <c r="EK162" s="549"/>
      <c r="EL162" s="549"/>
      <c r="EM162" s="549"/>
      <c r="EN162" s="549"/>
      <c r="EO162" s="549"/>
      <c r="EP162" s="549"/>
      <c r="EQ162" s="549"/>
      <c r="ER162" s="549"/>
      <c r="ES162" s="549"/>
      <c r="ET162" s="549"/>
      <c r="EU162" s="549"/>
      <c r="EV162" s="549"/>
      <c r="EW162" s="549"/>
      <c r="EX162" s="549"/>
      <c r="EY162" s="549"/>
      <c r="EZ162" s="549"/>
      <c r="FA162" s="549"/>
      <c r="FB162" s="549"/>
      <c r="FC162" s="549"/>
      <c r="FD162" s="549"/>
      <c r="FE162" s="549"/>
      <c r="FF162" s="549"/>
      <c r="FG162" s="549"/>
      <c r="FH162" s="549"/>
      <c r="FI162" s="549"/>
      <c r="FJ162" s="549"/>
      <c r="FK162" s="549"/>
      <c r="FL162" s="549"/>
      <c r="FM162" s="549"/>
      <c r="FN162" s="549"/>
      <c r="FO162" s="549"/>
      <c r="FP162" s="549"/>
      <c r="FQ162" s="549"/>
      <c r="FR162" s="549"/>
      <c r="FS162" s="549"/>
      <c r="FT162" s="549"/>
      <c r="FU162" s="549"/>
      <c r="FV162" s="549"/>
      <c r="FW162" s="549"/>
      <c r="FX162" s="549"/>
      <c r="FY162" s="549"/>
      <c r="FZ162" s="549"/>
      <c r="GA162" s="549"/>
      <c r="GB162" s="549"/>
      <c r="GC162" s="549"/>
      <c r="GD162" s="549"/>
      <c r="GE162" s="549"/>
      <c r="GF162" s="549"/>
      <c r="GG162" s="549"/>
      <c r="GH162" s="549"/>
      <c r="GI162" s="549"/>
      <c r="GJ162" s="549"/>
      <c r="GK162" s="549"/>
      <c r="GL162" s="549"/>
      <c r="GM162" s="549"/>
      <c r="GN162" s="549"/>
      <c r="GO162" s="549"/>
      <c r="GP162" s="549"/>
      <c r="GQ162" s="549"/>
      <c r="GR162" s="549"/>
      <c r="GS162" s="549"/>
      <c r="GT162" s="549"/>
      <c r="GU162" s="549"/>
      <c r="GV162" s="549"/>
      <c r="GW162" s="549"/>
      <c r="GX162" s="549"/>
      <c r="GY162" s="549"/>
      <c r="GZ162" s="549"/>
      <c r="HA162" s="549"/>
      <c r="HB162" s="549"/>
      <c r="HC162" s="549"/>
      <c r="HD162" s="549"/>
      <c r="HE162" s="549"/>
      <c r="HF162" s="549"/>
      <c r="HG162" s="549"/>
      <c r="HH162" s="549"/>
      <c r="HI162" s="549"/>
      <c r="HJ162" s="549"/>
      <c r="HK162" s="549"/>
      <c r="HL162" s="549"/>
      <c r="HM162" s="549"/>
      <c r="HN162" s="549"/>
      <c r="HO162" s="549"/>
      <c r="HP162" s="549"/>
      <c r="HQ162" s="549"/>
      <c r="HR162" s="549"/>
      <c r="HS162" s="549"/>
      <c r="HT162" s="549"/>
      <c r="HU162" s="549"/>
      <c r="HV162" s="549"/>
      <c r="HW162" s="549"/>
      <c r="HX162" s="549"/>
      <c r="HY162" s="549"/>
      <c r="HZ162" s="549"/>
      <c r="IA162" s="549"/>
      <c r="IB162" s="549"/>
      <c r="IC162" s="549"/>
      <c r="ID162" s="549"/>
      <c r="IE162" s="549"/>
      <c r="IF162" s="549"/>
      <c r="IG162" s="549"/>
      <c r="IH162" s="549"/>
      <c r="II162" s="549"/>
      <c r="IJ162" s="549"/>
      <c r="IK162" s="549"/>
      <c r="IL162" s="549"/>
      <c r="IM162" s="549"/>
      <c r="IN162" s="549"/>
      <c r="IO162" s="549"/>
      <c r="IP162" s="549"/>
      <c r="IQ162" s="549"/>
      <c r="IR162" s="549"/>
      <c r="IS162" s="549"/>
      <c r="IT162" s="549"/>
      <c r="IU162" s="549"/>
      <c r="IV162" s="549"/>
      <c r="IW162" s="549"/>
    </row>
    <row r="163" customFormat="false" ht="12.75" hidden="false" customHeight="false" outlineLevel="1" collapsed="false">
      <c r="A163" s="562" t="s">
        <v>1117</v>
      </c>
      <c r="B163" s="563"/>
      <c r="C163" s="564"/>
      <c r="D163" s="542"/>
      <c r="E163" s="543"/>
      <c r="F163" s="544"/>
      <c r="H163" s="565"/>
      <c r="I163" s="546" t="n">
        <f aca="false">IF(D173=0,0,I173/D173)</f>
        <v>0.8</v>
      </c>
      <c r="J163" s="546" t="n">
        <f aca="false">1-I163</f>
        <v>0.2</v>
      </c>
      <c r="K163" s="547" t="n">
        <f aca="false">IF(D173=0,0,K173/D173)</f>
        <v>1</v>
      </c>
      <c r="L163" s="547" t="n">
        <f aca="false">1-K163</f>
        <v>0</v>
      </c>
      <c r="M163" s="549"/>
      <c r="N163" s="549"/>
      <c r="O163" s="549"/>
      <c r="P163" s="549"/>
      <c r="Q163" s="549"/>
      <c r="R163" s="549"/>
      <c r="S163" s="549"/>
      <c r="T163" s="549"/>
      <c r="U163" s="549"/>
      <c r="V163" s="549"/>
      <c r="W163" s="549"/>
      <c r="X163" s="549"/>
      <c r="Y163" s="549"/>
      <c r="Z163" s="549"/>
      <c r="AA163" s="549"/>
      <c r="AB163" s="549"/>
      <c r="AC163" s="549"/>
      <c r="AD163" s="549"/>
      <c r="AE163" s="549"/>
      <c r="AF163" s="549"/>
      <c r="AG163" s="549"/>
      <c r="AH163" s="549"/>
      <c r="AI163" s="549"/>
      <c r="AJ163" s="549"/>
      <c r="AK163" s="549"/>
      <c r="AL163" s="549"/>
      <c r="AM163" s="549"/>
      <c r="AN163" s="549"/>
      <c r="AO163" s="549"/>
      <c r="AP163" s="549"/>
      <c r="AQ163" s="549"/>
      <c r="AR163" s="549"/>
      <c r="AS163" s="549"/>
      <c r="AT163" s="549"/>
      <c r="AU163" s="549"/>
      <c r="AV163" s="549"/>
      <c r="AW163" s="549"/>
      <c r="AX163" s="549"/>
      <c r="AY163" s="549"/>
      <c r="AZ163" s="549"/>
      <c r="BA163" s="549"/>
      <c r="BB163" s="549"/>
      <c r="BC163" s="549"/>
      <c r="BD163" s="549"/>
      <c r="BE163" s="549"/>
      <c r="BF163" s="549"/>
      <c r="BG163" s="549"/>
      <c r="BH163" s="549"/>
      <c r="BI163" s="549"/>
      <c r="BJ163" s="549"/>
      <c r="BK163" s="549"/>
      <c r="BL163" s="549"/>
      <c r="BM163" s="549"/>
      <c r="BN163" s="549"/>
      <c r="BO163" s="549"/>
      <c r="BP163" s="549"/>
      <c r="BQ163" s="549"/>
      <c r="BR163" s="549"/>
      <c r="BS163" s="549"/>
      <c r="BT163" s="549"/>
      <c r="BU163" s="549"/>
      <c r="BV163" s="549"/>
      <c r="BW163" s="549"/>
      <c r="BX163" s="549"/>
      <c r="BY163" s="549"/>
      <c r="BZ163" s="549"/>
      <c r="CA163" s="549"/>
      <c r="CB163" s="549"/>
      <c r="CC163" s="549"/>
      <c r="CD163" s="549"/>
      <c r="CE163" s="549"/>
      <c r="CF163" s="549"/>
      <c r="CG163" s="549"/>
      <c r="CH163" s="549"/>
      <c r="CI163" s="549"/>
      <c r="CJ163" s="549"/>
      <c r="CK163" s="549"/>
      <c r="CL163" s="549"/>
      <c r="CM163" s="549"/>
      <c r="CN163" s="549"/>
      <c r="CO163" s="549"/>
      <c r="CP163" s="549"/>
      <c r="CQ163" s="549"/>
      <c r="CR163" s="549"/>
      <c r="CS163" s="549"/>
      <c r="CT163" s="549"/>
      <c r="CU163" s="549"/>
      <c r="CV163" s="549"/>
      <c r="CW163" s="549"/>
      <c r="CX163" s="549"/>
      <c r="CY163" s="549"/>
      <c r="CZ163" s="549"/>
      <c r="DA163" s="549"/>
      <c r="DB163" s="549"/>
      <c r="DC163" s="549"/>
      <c r="DD163" s="549"/>
      <c r="DE163" s="549"/>
      <c r="DF163" s="549"/>
      <c r="DG163" s="549"/>
      <c r="DH163" s="549"/>
      <c r="DI163" s="549"/>
      <c r="DJ163" s="549"/>
      <c r="DK163" s="549"/>
      <c r="DL163" s="549"/>
      <c r="DM163" s="549"/>
      <c r="DN163" s="549"/>
      <c r="DO163" s="549"/>
      <c r="DP163" s="549"/>
      <c r="DQ163" s="549"/>
      <c r="DR163" s="549"/>
      <c r="DS163" s="549"/>
      <c r="DT163" s="549"/>
      <c r="DU163" s="549"/>
      <c r="DV163" s="549"/>
      <c r="DW163" s="549"/>
      <c r="DX163" s="549"/>
      <c r="DY163" s="549"/>
      <c r="DZ163" s="549"/>
      <c r="EA163" s="549"/>
      <c r="EB163" s="549"/>
      <c r="EC163" s="549"/>
      <c r="ED163" s="549"/>
      <c r="EE163" s="549"/>
      <c r="EF163" s="549"/>
      <c r="EG163" s="549"/>
      <c r="EH163" s="549"/>
      <c r="EI163" s="549"/>
      <c r="EJ163" s="549"/>
      <c r="EK163" s="549"/>
      <c r="EL163" s="549"/>
      <c r="EM163" s="549"/>
      <c r="EN163" s="549"/>
      <c r="EO163" s="549"/>
      <c r="EP163" s="549"/>
      <c r="EQ163" s="549"/>
      <c r="ER163" s="549"/>
      <c r="ES163" s="549"/>
      <c r="ET163" s="549"/>
      <c r="EU163" s="549"/>
      <c r="EV163" s="549"/>
      <c r="EW163" s="549"/>
      <c r="EX163" s="549"/>
      <c r="EY163" s="549"/>
      <c r="EZ163" s="549"/>
      <c r="FA163" s="549"/>
      <c r="FB163" s="549"/>
      <c r="FC163" s="549"/>
      <c r="FD163" s="549"/>
      <c r="FE163" s="549"/>
      <c r="FF163" s="549"/>
      <c r="FG163" s="549"/>
      <c r="FH163" s="549"/>
      <c r="FI163" s="549"/>
      <c r="FJ163" s="549"/>
      <c r="FK163" s="549"/>
      <c r="FL163" s="549"/>
      <c r="FM163" s="549"/>
      <c r="FN163" s="549"/>
      <c r="FO163" s="549"/>
      <c r="FP163" s="549"/>
      <c r="FQ163" s="549"/>
      <c r="FR163" s="549"/>
      <c r="FS163" s="549"/>
      <c r="FT163" s="549"/>
      <c r="FU163" s="549"/>
      <c r="FV163" s="549"/>
      <c r="FW163" s="549"/>
      <c r="FX163" s="549"/>
      <c r="FY163" s="549"/>
      <c r="FZ163" s="549"/>
      <c r="GA163" s="549"/>
      <c r="GB163" s="549"/>
      <c r="GC163" s="549"/>
      <c r="GD163" s="549"/>
      <c r="GE163" s="549"/>
      <c r="GF163" s="549"/>
      <c r="GG163" s="549"/>
      <c r="GH163" s="549"/>
      <c r="GI163" s="549"/>
      <c r="GJ163" s="549"/>
      <c r="GK163" s="549"/>
      <c r="GL163" s="549"/>
      <c r="GM163" s="549"/>
      <c r="GN163" s="549"/>
      <c r="GO163" s="549"/>
      <c r="GP163" s="549"/>
      <c r="GQ163" s="549"/>
      <c r="GR163" s="549"/>
      <c r="GS163" s="549"/>
      <c r="GT163" s="549"/>
      <c r="GU163" s="549"/>
      <c r="GV163" s="549"/>
      <c r="GW163" s="549"/>
      <c r="GX163" s="549"/>
      <c r="GY163" s="549"/>
      <c r="GZ163" s="549"/>
      <c r="HA163" s="549"/>
      <c r="HB163" s="549"/>
      <c r="HC163" s="549"/>
      <c r="HD163" s="549"/>
      <c r="HE163" s="549"/>
      <c r="HF163" s="549"/>
      <c r="HG163" s="549"/>
      <c r="HH163" s="549"/>
      <c r="HI163" s="549"/>
      <c r="HJ163" s="549"/>
      <c r="HK163" s="549"/>
      <c r="HL163" s="549"/>
      <c r="HM163" s="549"/>
      <c r="HN163" s="549"/>
      <c r="HO163" s="549"/>
      <c r="HP163" s="549"/>
      <c r="HQ163" s="549"/>
      <c r="HR163" s="549"/>
      <c r="HS163" s="549"/>
      <c r="HT163" s="549"/>
      <c r="HU163" s="549"/>
      <c r="HV163" s="549"/>
      <c r="HW163" s="549"/>
      <c r="HX163" s="549"/>
      <c r="HY163" s="549"/>
      <c r="HZ163" s="549"/>
      <c r="IA163" s="549"/>
      <c r="IB163" s="549"/>
      <c r="IC163" s="549"/>
      <c r="ID163" s="549"/>
      <c r="IE163" s="549"/>
      <c r="IF163" s="549"/>
      <c r="IG163" s="549"/>
      <c r="IH163" s="549"/>
      <c r="II163" s="549"/>
      <c r="IJ163" s="549"/>
      <c r="IK163" s="549"/>
      <c r="IL163" s="549"/>
      <c r="IM163" s="549"/>
      <c r="IN163" s="549"/>
      <c r="IO163" s="549"/>
      <c r="IP163" s="549"/>
      <c r="IQ163" s="549"/>
      <c r="IR163" s="549"/>
      <c r="IS163" s="549"/>
      <c r="IT163" s="549"/>
      <c r="IU163" s="549"/>
      <c r="IV163" s="549"/>
      <c r="IW163" s="549"/>
    </row>
    <row r="164" customFormat="false" ht="12.75" hidden="false" customHeight="false" outlineLevel="2" collapsed="false">
      <c r="A164" s="309"/>
      <c r="B164" s="557" t="str">
        <f aca="false">'Plant Configuration'!C203</f>
        <v>Repair Parts</v>
      </c>
      <c r="C164" s="44"/>
      <c r="D164" s="566" t="n">
        <f aca="false">IF($O$7=5,0,HLOOKUP($D$5,Plant_Configuration,'Plant Configuration'!A203,FALSE()))+IF($R$7=5,0,HLOOKUP($E$5,Plant_Configuration,'Plant Configuration'!A203,FALSE()))+IF($U$7=5,0,HLOOKUP($F$5,Plant_Configuration,'Plant Configuration'!A203,FALSE()))</f>
        <v>28052.0554746914</v>
      </c>
      <c r="E164" s="331" t="n">
        <v>0.2</v>
      </c>
      <c r="F164" s="554" t="n">
        <v>1</v>
      </c>
      <c r="H164" s="309" t="s">
        <v>1118</v>
      </c>
      <c r="I164" s="555" t="n">
        <f aca="false">D164-J164</f>
        <v>22441.6443797531</v>
      </c>
      <c r="J164" s="555" t="n">
        <f aca="false">E164*D164</f>
        <v>5610.41109493828</v>
      </c>
      <c r="K164" s="310" t="n">
        <f aca="false">F164*D164</f>
        <v>28052.0554746914</v>
      </c>
      <c r="L164" s="310" t="n">
        <f aca="false">D164-K164</f>
        <v>0</v>
      </c>
      <c r="N164" s="45"/>
      <c r="O164" s="45"/>
    </row>
    <row r="165" customFormat="false" ht="12.75" hidden="false" customHeight="false" outlineLevel="2" collapsed="false">
      <c r="A165" s="309"/>
      <c r="B165" s="557" t="str">
        <f aca="false">'Plant Configuration'!C204</f>
        <v>Electric Meter Calibration &amp; Testing</v>
      </c>
      <c r="C165" s="44"/>
      <c r="D165" s="566" t="n">
        <f aca="false">IF($O$7=5,0,HLOOKUP($D$5,Plant_Configuration,'Plant Configuration'!A204,FALSE()))+IF($R$7=5,0,HLOOKUP($E$5,Plant_Configuration,'Plant Configuration'!A204,FALSE()))+IF($U$7=5,0,HLOOKUP($F$5,Plant_Configuration,'Plant Configuration'!A204,FALSE()))</f>
        <v>11220.8221898766</v>
      </c>
      <c r="E165" s="331" t="n">
        <v>0.2</v>
      </c>
      <c r="F165" s="554" t="n">
        <v>1</v>
      </c>
      <c r="H165" s="309" t="s">
        <v>1119</v>
      </c>
      <c r="I165" s="555" t="n">
        <f aca="false">D165-J165</f>
        <v>8976.65775190124</v>
      </c>
      <c r="J165" s="555" t="n">
        <f aca="false">E165*D165</f>
        <v>2244.16443797531</v>
      </c>
      <c r="K165" s="310" t="n">
        <f aca="false">F165*D165</f>
        <v>11220.8221898766</v>
      </c>
      <c r="L165" s="310" t="n">
        <f aca="false">D165-K165</f>
        <v>0</v>
      </c>
      <c r="N165" s="45"/>
      <c r="O165" s="45"/>
    </row>
    <row r="166" customFormat="false" ht="12.75" hidden="false" customHeight="false" outlineLevel="2" collapsed="false">
      <c r="A166" s="309"/>
      <c r="B166" s="557" t="str">
        <f aca="false">'Plant Configuration'!C205</f>
        <v>Outside Repair Services</v>
      </c>
      <c r="C166" s="44"/>
      <c r="D166" s="566" t="n">
        <f aca="false">IF($O$7=5,0,HLOOKUP($D$5,Plant_Configuration,'Plant Configuration'!A205,FALSE()))+IF($R$7=5,0,HLOOKUP($E$5,Plant_Configuration,'Plant Configuration'!A205,FALSE()))+IF($U$7=5,0,HLOOKUP($F$5,Plant_Configuration,'Plant Configuration'!A205,FALSE()))</f>
        <v>5610.41109493828</v>
      </c>
      <c r="E166" s="331" t="n">
        <v>0.2</v>
      </c>
      <c r="F166" s="554" t="n">
        <v>1</v>
      </c>
      <c r="H166" s="309" t="s">
        <v>1120</v>
      </c>
      <c r="I166" s="555" t="n">
        <f aca="false">D166-J166</f>
        <v>4488.32887595062</v>
      </c>
      <c r="J166" s="555" t="n">
        <f aca="false">E166*D166</f>
        <v>1122.08221898766</v>
      </c>
      <c r="K166" s="310" t="n">
        <f aca="false">F166*D166</f>
        <v>5610.41109493828</v>
      </c>
      <c r="L166" s="310" t="n">
        <f aca="false">D166-K166</f>
        <v>0</v>
      </c>
      <c r="N166" s="45"/>
      <c r="O166" s="45"/>
    </row>
    <row r="167" customFormat="false" ht="12.75" hidden="false" customHeight="false" outlineLevel="2" collapsed="false">
      <c r="A167" s="309"/>
      <c r="B167" s="557" t="str">
        <f aca="false">'Plant Configuration'!C206</f>
        <v>Technical/Professional Services</v>
      </c>
      <c r="C167" s="44"/>
      <c r="D167" s="566" t="n">
        <f aca="false">IF($O$7=5,0,HLOOKUP($D$5,Plant_Configuration,'Plant Configuration'!A206,FALSE()))+IF($R$7=5,0,HLOOKUP($E$5,Plant_Configuration,'Plant Configuration'!A206,FALSE()))+IF($U$7=5,0,HLOOKUP($F$5,Plant_Configuration,'Plant Configuration'!A206,FALSE()))</f>
        <v>2805.20554746914</v>
      </c>
      <c r="E167" s="331" t="n">
        <v>0.2</v>
      </c>
      <c r="F167" s="554" t="n">
        <v>1</v>
      </c>
      <c r="H167" s="309" t="s">
        <v>1121</v>
      </c>
      <c r="I167" s="555" t="n">
        <f aca="false">D167-J167</f>
        <v>2244.16443797531</v>
      </c>
      <c r="J167" s="555" t="n">
        <f aca="false">E167*D167</f>
        <v>561.041109493828</v>
      </c>
      <c r="K167" s="310" t="n">
        <f aca="false">F167*D167</f>
        <v>2805.20554746914</v>
      </c>
      <c r="L167" s="310" t="n">
        <f aca="false">D167-K167</f>
        <v>0</v>
      </c>
      <c r="N167" s="45"/>
      <c r="O167" s="45"/>
    </row>
    <row r="168" customFormat="false" ht="12.75" hidden="false" customHeight="false" outlineLevel="2" collapsed="false">
      <c r="A168" s="309"/>
      <c r="B168" s="557" t="str">
        <f aca="false">'Plant Configuration'!C207</f>
        <v>Outside Contract Labor</v>
      </c>
      <c r="C168" s="44"/>
      <c r="D168" s="566" t="n">
        <f aca="false">IF($O$7=5,0,HLOOKUP($D$5,Plant_Configuration,'Plant Configuration'!A207,FALSE()))+IF($R$7=5,0,HLOOKUP($E$5,Plant_Configuration,'Plant Configuration'!A207,FALSE()))+IF($U$7=5,0,HLOOKUP($F$5,Plant_Configuration,'Plant Configuration'!A207,FALSE()))</f>
        <v>5610.41109493828</v>
      </c>
      <c r="E168" s="331" t="n">
        <v>0.2</v>
      </c>
      <c r="F168" s="554" t="n">
        <v>1</v>
      </c>
      <c r="H168" s="309" t="s">
        <v>1122</v>
      </c>
      <c r="I168" s="555" t="n">
        <f aca="false">D168-J168</f>
        <v>4488.32887595062</v>
      </c>
      <c r="J168" s="555" t="n">
        <f aca="false">E168*D168</f>
        <v>1122.08221898766</v>
      </c>
      <c r="K168" s="310" t="n">
        <f aca="false">F168*D168</f>
        <v>5610.41109493828</v>
      </c>
      <c r="L168" s="310" t="n">
        <f aca="false">D168-K168</f>
        <v>0</v>
      </c>
      <c r="N168" s="45"/>
      <c r="O168" s="45"/>
    </row>
    <row r="169" customFormat="false" ht="12.75" hidden="false" customHeight="false" outlineLevel="2" collapsed="false">
      <c r="A169" s="309"/>
      <c r="B169" s="557" t="str">
        <f aca="false">'Plant Configuration'!C208</f>
        <v>Equipment rental</v>
      </c>
      <c r="C169" s="44"/>
      <c r="D169" s="566" t="n">
        <f aca="false">IF($O$7=5,0,HLOOKUP($D$5,Plant_Configuration,'Plant Configuration'!A208,FALSE()))+IF($R$7=5,0,HLOOKUP($E$5,Plant_Configuration,'Plant Configuration'!A208,FALSE()))+IF($U$7=5,0,HLOOKUP($F$5,Plant_Configuration,'Plant Configuration'!A208,FALSE()))</f>
        <v>2805.20554746914</v>
      </c>
      <c r="E169" s="331" t="n">
        <v>0.2</v>
      </c>
      <c r="F169" s="554" t="n">
        <v>1</v>
      </c>
      <c r="H169" s="309"/>
      <c r="I169" s="555" t="n">
        <f aca="false">D169-J169</f>
        <v>2244.16443797531</v>
      </c>
      <c r="J169" s="555" t="n">
        <f aca="false">E169*D169</f>
        <v>561.041109493828</v>
      </c>
      <c r="K169" s="310" t="n">
        <f aca="false">F169*D169</f>
        <v>2805.20554746914</v>
      </c>
      <c r="L169" s="310" t="n">
        <f aca="false">D169-K169</f>
        <v>0</v>
      </c>
      <c r="N169" s="45"/>
      <c r="O169" s="45"/>
    </row>
    <row r="170" customFormat="false" ht="12.75" hidden="false" customHeight="false" outlineLevel="2" collapsed="false">
      <c r="A170" s="309"/>
      <c r="B170" s="557" t="str">
        <f aca="false">'Plant Configuration'!C209</f>
        <v>Miscellaneous</v>
      </c>
      <c r="C170" s="44"/>
      <c r="D170" s="566" t="n">
        <f aca="false">IF($O$7=5,0,HLOOKUP($D$5,Plant_Configuration,'Plant Configuration'!A209,FALSE()))+IF($R$7=5,0,HLOOKUP($E$5,Plant_Configuration,'Plant Configuration'!A209,FALSE()))+IF($U$7=5,0,HLOOKUP($F$5,Plant_Configuration,'Plant Configuration'!A209,FALSE()))</f>
        <v>0</v>
      </c>
      <c r="E170" s="331" t="n">
        <v>0.2</v>
      </c>
      <c r="F170" s="554" t="n">
        <v>1</v>
      </c>
      <c r="H170" s="309"/>
      <c r="I170" s="555" t="n">
        <f aca="false">D170-J170</f>
        <v>0</v>
      </c>
      <c r="J170" s="555" t="n">
        <f aca="false">E170*D170</f>
        <v>0</v>
      </c>
      <c r="K170" s="310" t="n">
        <f aca="false">F170*D170</f>
        <v>0</v>
      </c>
      <c r="L170" s="310" t="n">
        <f aca="false">D170-K170</f>
        <v>0</v>
      </c>
      <c r="N170" s="45"/>
      <c r="O170" s="45"/>
    </row>
    <row r="171" customFormat="false" ht="12.75" hidden="false" customHeight="false" outlineLevel="2" collapsed="false">
      <c r="A171" s="309"/>
      <c r="B171" s="557" t="str">
        <f aca="false">'Plant Configuration'!C210</f>
        <v>Freight</v>
      </c>
      <c r="C171" s="44"/>
      <c r="D171" s="566" t="n">
        <f aca="false">IF($O$7=5,0,HLOOKUP($D$5,Plant_Configuration,'Plant Configuration'!A210,FALSE()))+IF($R$7=5,0,HLOOKUP($E$5,Plant_Configuration,'Plant Configuration'!A210,FALSE()))+IF($U$7=5,0,HLOOKUP($F$5,Plant_Configuration,'Plant Configuration'!A210,FALSE()))</f>
        <v>0</v>
      </c>
      <c r="E171" s="331" t="n">
        <v>0.2</v>
      </c>
      <c r="F171" s="554" t="n">
        <v>1</v>
      </c>
      <c r="H171" s="309" t="s">
        <v>1123</v>
      </c>
      <c r="I171" s="555" t="n">
        <f aca="false">D171-J171</f>
        <v>0</v>
      </c>
      <c r="J171" s="555" t="n">
        <f aca="false">E171*D171</f>
        <v>0</v>
      </c>
      <c r="K171" s="310" t="n">
        <f aca="false">F171*D171</f>
        <v>0</v>
      </c>
      <c r="L171" s="310" t="n">
        <f aca="false">D171-K171</f>
        <v>0</v>
      </c>
      <c r="N171" s="45"/>
      <c r="O171" s="45"/>
    </row>
    <row r="172" customFormat="false" ht="12.75" hidden="false" customHeight="false" outlineLevel="2" collapsed="false">
      <c r="A172" s="309"/>
      <c r="B172" s="557" t="str">
        <f aca="false">'Plant Configuration'!C211</f>
        <v>Other</v>
      </c>
      <c r="C172" s="44"/>
      <c r="D172" s="566" t="n">
        <f aca="false">IF($O$7=5,0,HLOOKUP($D$5,Plant_Configuration,'Plant Configuration'!A211,FALSE()))+IF($R$7=5,0,HLOOKUP($E$5,Plant_Configuration,'Plant Configuration'!A211,FALSE()))+IF($U$7=5,0,HLOOKUP($F$5,Plant_Configuration,'Plant Configuration'!A211,FALSE()))</f>
        <v>0</v>
      </c>
      <c r="E172" s="331" t="n">
        <v>0.2</v>
      </c>
      <c r="F172" s="554" t="n">
        <v>1</v>
      </c>
      <c r="H172" s="309"/>
      <c r="I172" s="555" t="n">
        <f aca="false">D172-J172</f>
        <v>0</v>
      </c>
      <c r="J172" s="555" t="n">
        <f aca="false">E172*D172</f>
        <v>0</v>
      </c>
      <c r="K172" s="310"/>
      <c r="L172" s="310"/>
      <c r="N172" s="45"/>
      <c r="O172" s="45"/>
    </row>
    <row r="173" customFormat="false" ht="12.75" hidden="false" customHeight="false" outlineLevel="1" collapsed="false">
      <c r="A173" s="567"/>
      <c r="B173" s="558" t="s">
        <v>439</v>
      </c>
      <c r="C173" s="0"/>
      <c r="D173" s="559" t="n">
        <f aca="false">SUBTOTAL(9,D164:D172)</f>
        <v>56104.1109493828</v>
      </c>
      <c r="E173" s="560"/>
      <c r="F173" s="561"/>
      <c r="H173" s="309" t="s">
        <v>1124</v>
      </c>
      <c r="I173" s="559" t="n">
        <f aca="false">SUBTOTAL(9,I164:I172)</f>
        <v>44883.2887595062</v>
      </c>
      <c r="J173" s="559" t="n">
        <f aca="false">SUBTOTAL(9,J164:J172)</f>
        <v>11220.8221898766</v>
      </c>
      <c r="K173" s="559" t="n">
        <f aca="false">SUBTOTAL(9,K164:K172)</f>
        <v>56104.1109493828</v>
      </c>
      <c r="L173" s="559" t="n">
        <f aca="false">SUBTOTAL(9,L164:L172)</f>
        <v>0</v>
      </c>
      <c r="M173" s="549"/>
      <c r="N173" s="549"/>
      <c r="O173" s="549"/>
      <c r="P173" s="549"/>
      <c r="Q173" s="549"/>
      <c r="R173" s="549"/>
      <c r="S173" s="549"/>
      <c r="T173" s="549"/>
      <c r="U173" s="549"/>
      <c r="V173" s="549"/>
      <c r="W173" s="549"/>
      <c r="X173" s="549"/>
      <c r="Y173" s="549"/>
      <c r="Z173" s="549"/>
      <c r="AA173" s="549"/>
      <c r="AB173" s="549"/>
      <c r="AC173" s="549"/>
      <c r="AD173" s="549"/>
      <c r="AE173" s="549"/>
      <c r="AF173" s="549"/>
      <c r="AG173" s="549"/>
      <c r="AH173" s="549"/>
      <c r="AI173" s="549"/>
      <c r="AJ173" s="549"/>
      <c r="AK173" s="549"/>
      <c r="AL173" s="549"/>
      <c r="AM173" s="549"/>
      <c r="AN173" s="549"/>
      <c r="AO173" s="549"/>
      <c r="AP173" s="549"/>
      <c r="AQ173" s="549"/>
      <c r="AR173" s="549"/>
      <c r="AS173" s="549"/>
      <c r="AT173" s="549"/>
      <c r="AU173" s="549"/>
      <c r="AV173" s="549"/>
      <c r="AW173" s="549"/>
      <c r="AX173" s="549"/>
      <c r="AY173" s="549"/>
      <c r="AZ173" s="549"/>
      <c r="BA173" s="549"/>
      <c r="BB173" s="549"/>
      <c r="BC173" s="549"/>
      <c r="BD173" s="549"/>
      <c r="BE173" s="549"/>
      <c r="BF173" s="549"/>
      <c r="BG173" s="549"/>
      <c r="BH173" s="549"/>
      <c r="BI173" s="549"/>
      <c r="BJ173" s="549"/>
      <c r="BK173" s="549"/>
      <c r="BL173" s="549"/>
      <c r="BM173" s="549"/>
      <c r="BN173" s="549"/>
      <c r="BO173" s="549"/>
      <c r="BP173" s="549"/>
      <c r="BQ173" s="549"/>
      <c r="BR173" s="549"/>
      <c r="BS173" s="549"/>
      <c r="BT173" s="549"/>
      <c r="BU173" s="549"/>
      <c r="BV173" s="549"/>
      <c r="BW173" s="549"/>
      <c r="BX173" s="549"/>
      <c r="BY173" s="549"/>
      <c r="BZ173" s="549"/>
      <c r="CA173" s="549"/>
      <c r="CB173" s="549"/>
      <c r="CC173" s="549"/>
      <c r="CD173" s="549"/>
      <c r="CE173" s="549"/>
      <c r="CF173" s="549"/>
      <c r="CG173" s="549"/>
      <c r="CH173" s="549"/>
      <c r="CI173" s="549"/>
      <c r="CJ173" s="549"/>
      <c r="CK173" s="549"/>
      <c r="CL173" s="549"/>
      <c r="CM173" s="549"/>
      <c r="CN173" s="549"/>
      <c r="CO173" s="549"/>
      <c r="CP173" s="549"/>
      <c r="CQ173" s="549"/>
      <c r="CR173" s="549"/>
      <c r="CS173" s="549"/>
      <c r="CT173" s="549"/>
      <c r="CU173" s="549"/>
      <c r="CV173" s="549"/>
      <c r="CW173" s="549"/>
      <c r="CX173" s="549"/>
      <c r="CY173" s="549"/>
      <c r="CZ173" s="549"/>
      <c r="DA173" s="549"/>
      <c r="DB173" s="549"/>
      <c r="DC173" s="549"/>
      <c r="DD173" s="549"/>
      <c r="DE173" s="549"/>
      <c r="DF173" s="549"/>
      <c r="DG173" s="549"/>
      <c r="DH173" s="549"/>
      <c r="DI173" s="549"/>
      <c r="DJ173" s="549"/>
      <c r="DK173" s="549"/>
      <c r="DL173" s="549"/>
      <c r="DM173" s="549"/>
      <c r="DN173" s="549"/>
      <c r="DO173" s="549"/>
      <c r="DP173" s="549"/>
      <c r="DQ173" s="549"/>
      <c r="DR173" s="549"/>
      <c r="DS173" s="549"/>
      <c r="DT173" s="549"/>
      <c r="DU173" s="549"/>
      <c r="DV173" s="549"/>
      <c r="DW173" s="549"/>
      <c r="DX173" s="549"/>
      <c r="DY173" s="549"/>
      <c r="DZ173" s="549"/>
      <c r="EA173" s="549"/>
      <c r="EB173" s="549"/>
      <c r="EC173" s="549"/>
      <c r="ED173" s="549"/>
      <c r="EE173" s="549"/>
      <c r="EF173" s="549"/>
      <c r="EG173" s="549"/>
      <c r="EH173" s="549"/>
      <c r="EI173" s="549"/>
      <c r="EJ173" s="549"/>
      <c r="EK173" s="549"/>
      <c r="EL173" s="549"/>
      <c r="EM173" s="549"/>
      <c r="EN173" s="549"/>
      <c r="EO173" s="549"/>
      <c r="EP173" s="549"/>
      <c r="EQ173" s="549"/>
      <c r="ER173" s="549"/>
      <c r="ES173" s="549"/>
      <c r="ET173" s="549"/>
      <c r="EU173" s="549"/>
      <c r="EV173" s="549"/>
      <c r="EW173" s="549"/>
      <c r="EX173" s="549"/>
      <c r="EY173" s="549"/>
      <c r="EZ173" s="549"/>
      <c r="FA173" s="549"/>
      <c r="FB173" s="549"/>
      <c r="FC173" s="549"/>
      <c r="FD173" s="549"/>
      <c r="FE173" s="549"/>
      <c r="FF173" s="549"/>
      <c r="FG173" s="549"/>
      <c r="FH173" s="549"/>
      <c r="FI173" s="549"/>
      <c r="FJ173" s="549"/>
      <c r="FK173" s="549"/>
      <c r="FL173" s="549"/>
      <c r="FM173" s="549"/>
      <c r="FN173" s="549"/>
      <c r="FO173" s="549"/>
      <c r="FP173" s="549"/>
      <c r="FQ173" s="549"/>
      <c r="FR173" s="549"/>
      <c r="FS173" s="549"/>
      <c r="FT173" s="549"/>
      <c r="FU173" s="549"/>
      <c r="FV173" s="549"/>
      <c r="FW173" s="549"/>
      <c r="FX173" s="549"/>
      <c r="FY173" s="549"/>
      <c r="FZ173" s="549"/>
      <c r="GA173" s="549"/>
      <c r="GB173" s="549"/>
      <c r="GC173" s="549"/>
      <c r="GD173" s="549"/>
      <c r="GE173" s="549"/>
      <c r="GF173" s="549"/>
      <c r="GG173" s="549"/>
      <c r="GH173" s="549"/>
      <c r="GI173" s="549"/>
      <c r="GJ173" s="549"/>
      <c r="GK173" s="549"/>
      <c r="GL173" s="549"/>
      <c r="GM173" s="549"/>
      <c r="GN173" s="549"/>
      <c r="GO173" s="549"/>
      <c r="GP173" s="549"/>
      <c r="GQ173" s="549"/>
      <c r="GR173" s="549"/>
      <c r="GS173" s="549"/>
      <c r="GT173" s="549"/>
      <c r="GU173" s="549"/>
      <c r="GV173" s="549"/>
      <c r="GW173" s="549"/>
      <c r="GX173" s="549"/>
      <c r="GY173" s="549"/>
      <c r="GZ173" s="549"/>
      <c r="HA173" s="549"/>
      <c r="HB173" s="549"/>
      <c r="HC173" s="549"/>
      <c r="HD173" s="549"/>
      <c r="HE173" s="549"/>
      <c r="HF173" s="549"/>
      <c r="HG173" s="549"/>
      <c r="HH173" s="549"/>
      <c r="HI173" s="549"/>
      <c r="HJ173" s="549"/>
      <c r="HK173" s="549"/>
      <c r="HL173" s="549"/>
      <c r="HM173" s="549"/>
      <c r="HN173" s="549"/>
      <c r="HO173" s="549"/>
      <c r="HP173" s="549"/>
      <c r="HQ173" s="549"/>
      <c r="HR173" s="549"/>
      <c r="HS173" s="549"/>
      <c r="HT173" s="549"/>
      <c r="HU173" s="549"/>
      <c r="HV173" s="549"/>
      <c r="HW173" s="549"/>
      <c r="HX173" s="549"/>
      <c r="HY173" s="549"/>
      <c r="HZ173" s="549"/>
      <c r="IA173" s="549"/>
      <c r="IB173" s="549"/>
      <c r="IC173" s="549"/>
      <c r="ID173" s="549"/>
      <c r="IE173" s="549"/>
      <c r="IF173" s="549"/>
      <c r="IG173" s="549"/>
      <c r="IH173" s="549"/>
      <c r="II173" s="549"/>
      <c r="IJ173" s="549"/>
      <c r="IK173" s="549"/>
      <c r="IL173" s="549"/>
      <c r="IM173" s="549"/>
      <c r="IN173" s="549"/>
      <c r="IO173" s="549"/>
      <c r="IP173" s="549"/>
      <c r="IQ173" s="549"/>
      <c r="IR173" s="549"/>
      <c r="IS173" s="549"/>
      <c r="IT173" s="549"/>
      <c r="IU173" s="549"/>
      <c r="IV173" s="549"/>
      <c r="IW173" s="549"/>
    </row>
    <row r="174" customFormat="false" ht="12.75" hidden="false" customHeight="false" outlineLevel="1" collapsed="false">
      <c r="A174" s="562" t="s">
        <v>1125</v>
      </c>
      <c r="B174" s="563"/>
      <c r="C174" s="564"/>
      <c r="D174" s="542"/>
      <c r="E174" s="543"/>
      <c r="F174" s="544"/>
      <c r="H174" s="565"/>
      <c r="I174" s="546" t="n">
        <f aca="false">IF(D183=0,0,183/D183)</f>
        <v>0.000368963355100774</v>
      </c>
      <c r="J174" s="546" t="n">
        <f aca="false">1-I174</f>
        <v>0.999631036644899</v>
      </c>
      <c r="K174" s="547" t="n">
        <f aca="false">IF(D183=0,0,K183/D183)</f>
        <v>1</v>
      </c>
      <c r="L174" s="547" t="n">
        <f aca="false">1-K174</f>
        <v>0</v>
      </c>
      <c r="M174" s="549"/>
      <c r="N174" s="549"/>
      <c r="O174" s="549"/>
      <c r="P174" s="549"/>
      <c r="Q174" s="549"/>
      <c r="R174" s="549"/>
      <c r="S174" s="549"/>
      <c r="T174" s="549"/>
      <c r="U174" s="549"/>
      <c r="V174" s="549"/>
      <c r="W174" s="549"/>
      <c r="X174" s="549"/>
      <c r="Y174" s="549"/>
      <c r="Z174" s="549"/>
      <c r="AA174" s="549"/>
      <c r="AB174" s="549"/>
      <c r="AC174" s="549"/>
      <c r="AD174" s="549"/>
      <c r="AE174" s="549"/>
      <c r="AF174" s="549"/>
      <c r="AG174" s="549"/>
      <c r="AH174" s="549"/>
      <c r="AI174" s="549"/>
      <c r="AJ174" s="549"/>
      <c r="AK174" s="549"/>
      <c r="AL174" s="549"/>
      <c r="AM174" s="549"/>
      <c r="AN174" s="549"/>
      <c r="AO174" s="549"/>
      <c r="AP174" s="549"/>
      <c r="AQ174" s="549"/>
      <c r="AR174" s="549"/>
      <c r="AS174" s="549"/>
      <c r="AT174" s="549"/>
      <c r="AU174" s="549"/>
      <c r="AV174" s="549"/>
      <c r="AW174" s="549"/>
      <c r="AX174" s="549"/>
      <c r="AY174" s="549"/>
      <c r="AZ174" s="549"/>
      <c r="BA174" s="549"/>
      <c r="BB174" s="549"/>
      <c r="BC174" s="549"/>
      <c r="BD174" s="549"/>
      <c r="BE174" s="549"/>
      <c r="BF174" s="549"/>
      <c r="BG174" s="549"/>
      <c r="BH174" s="549"/>
      <c r="BI174" s="549"/>
      <c r="BJ174" s="549"/>
      <c r="BK174" s="549"/>
      <c r="BL174" s="549"/>
      <c r="BM174" s="549"/>
      <c r="BN174" s="549"/>
      <c r="BO174" s="549"/>
      <c r="BP174" s="549"/>
      <c r="BQ174" s="549"/>
      <c r="BR174" s="549"/>
      <c r="BS174" s="549"/>
      <c r="BT174" s="549"/>
      <c r="BU174" s="549"/>
      <c r="BV174" s="549"/>
      <c r="BW174" s="549"/>
      <c r="BX174" s="549"/>
      <c r="BY174" s="549"/>
      <c r="BZ174" s="549"/>
      <c r="CA174" s="549"/>
      <c r="CB174" s="549"/>
      <c r="CC174" s="549"/>
      <c r="CD174" s="549"/>
      <c r="CE174" s="549"/>
      <c r="CF174" s="549"/>
      <c r="CG174" s="549"/>
      <c r="CH174" s="549"/>
      <c r="CI174" s="549"/>
      <c r="CJ174" s="549"/>
      <c r="CK174" s="549"/>
      <c r="CL174" s="549"/>
      <c r="CM174" s="549"/>
      <c r="CN174" s="549"/>
      <c r="CO174" s="549"/>
      <c r="CP174" s="549"/>
      <c r="CQ174" s="549"/>
      <c r="CR174" s="549"/>
      <c r="CS174" s="549"/>
      <c r="CT174" s="549"/>
      <c r="CU174" s="549"/>
      <c r="CV174" s="549"/>
      <c r="CW174" s="549"/>
      <c r="CX174" s="549"/>
      <c r="CY174" s="549"/>
      <c r="CZ174" s="549"/>
      <c r="DA174" s="549"/>
      <c r="DB174" s="549"/>
      <c r="DC174" s="549"/>
      <c r="DD174" s="549"/>
      <c r="DE174" s="549"/>
      <c r="DF174" s="549"/>
      <c r="DG174" s="549"/>
      <c r="DH174" s="549"/>
      <c r="DI174" s="549"/>
      <c r="DJ174" s="549"/>
      <c r="DK174" s="549"/>
      <c r="DL174" s="549"/>
      <c r="DM174" s="549"/>
      <c r="DN174" s="549"/>
      <c r="DO174" s="549"/>
      <c r="DP174" s="549"/>
      <c r="DQ174" s="549"/>
      <c r="DR174" s="549"/>
      <c r="DS174" s="549"/>
      <c r="DT174" s="549"/>
      <c r="DU174" s="549"/>
      <c r="DV174" s="549"/>
      <c r="DW174" s="549"/>
      <c r="DX174" s="549"/>
      <c r="DY174" s="549"/>
      <c r="DZ174" s="549"/>
      <c r="EA174" s="549"/>
      <c r="EB174" s="549"/>
      <c r="EC174" s="549"/>
      <c r="ED174" s="549"/>
      <c r="EE174" s="549"/>
      <c r="EF174" s="549"/>
      <c r="EG174" s="549"/>
      <c r="EH174" s="549"/>
      <c r="EI174" s="549"/>
      <c r="EJ174" s="549"/>
      <c r="EK174" s="549"/>
      <c r="EL174" s="549"/>
      <c r="EM174" s="549"/>
      <c r="EN174" s="549"/>
      <c r="EO174" s="549"/>
      <c r="EP174" s="549"/>
      <c r="EQ174" s="549"/>
      <c r="ER174" s="549"/>
      <c r="ES174" s="549"/>
      <c r="ET174" s="549"/>
      <c r="EU174" s="549"/>
      <c r="EV174" s="549"/>
      <c r="EW174" s="549"/>
      <c r="EX174" s="549"/>
      <c r="EY174" s="549"/>
      <c r="EZ174" s="549"/>
      <c r="FA174" s="549"/>
      <c r="FB174" s="549"/>
      <c r="FC174" s="549"/>
      <c r="FD174" s="549"/>
      <c r="FE174" s="549"/>
      <c r="FF174" s="549"/>
      <c r="FG174" s="549"/>
      <c r="FH174" s="549"/>
      <c r="FI174" s="549"/>
      <c r="FJ174" s="549"/>
      <c r="FK174" s="549"/>
      <c r="FL174" s="549"/>
      <c r="FM174" s="549"/>
      <c r="FN174" s="549"/>
      <c r="FO174" s="549"/>
      <c r="FP174" s="549"/>
      <c r="FQ174" s="549"/>
      <c r="FR174" s="549"/>
      <c r="FS174" s="549"/>
      <c r="FT174" s="549"/>
      <c r="FU174" s="549"/>
      <c r="FV174" s="549"/>
      <c r="FW174" s="549"/>
      <c r="FX174" s="549"/>
      <c r="FY174" s="549"/>
      <c r="FZ174" s="549"/>
      <c r="GA174" s="549"/>
      <c r="GB174" s="549"/>
      <c r="GC174" s="549"/>
      <c r="GD174" s="549"/>
      <c r="GE174" s="549"/>
      <c r="GF174" s="549"/>
      <c r="GG174" s="549"/>
      <c r="GH174" s="549"/>
      <c r="GI174" s="549"/>
      <c r="GJ174" s="549"/>
      <c r="GK174" s="549"/>
      <c r="GL174" s="549"/>
      <c r="GM174" s="549"/>
      <c r="GN174" s="549"/>
      <c r="GO174" s="549"/>
      <c r="GP174" s="549"/>
      <c r="GQ174" s="549"/>
      <c r="GR174" s="549"/>
      <c r="GS174" s="549"/>
      <c r="GT174" s="549"/>
      <c r="GU174" s="549"/>
      <c r="GV174" s="549"/>
      <c r="GW174" s="549"/>
      <c r="GX174" s="549"/>
      <c r="GY174" s="549"/>
      <c r="GZ174" s="549"/>
      <c r="HA174" s="549"/>
      <c r="HB174" s="549"/>
      <c r="HC174" s="549"/>
      <c r="HD174" s="549"/>
      <c r="HE174" s="549"/>
      <c r="HF174" s="549"/>
      <c r="HG174" s="549"/>
      <c r="HH174" s="549"/>
      <c r="HI174" s="549"/>
      <c r="HJ174" s="549"/>
      <c r="HK174" s="549"/>
      <c r="HL174" s="549"/>
      <c r="HM174" s="549"/>
      <c r="HN174" s="549"/>
      <c r="HO174" s="549"/>
      <c r="HP174" s="549"/>
      <c r="HQ174" s="549"/>
      <c r="HR174" s="549"/>
      <c r="HS174" s="549"/>
      <c r="HT174" s="549"/>
      <c r="HU174" s="549"/>
      <c r="HV174" s="549"/>
      <c r="HW174" s="549"/>
      <c r="HX174" s="549"/>
      <c r="HY174" s="549"/>
      <c r="HZ174" s="549"/>
      <c r="IA174" s="549"/>
      <c r="IB174" s="549"/>
      <c r="IC174" s="549"/>
      <c r="ID174" s="549"/>
      <c r="IE174" s="549"/>
      <c r="IF174" s="549"/>
      <c r="IG174" s="549"/>
      <c r="IH174" s="549"/>
      <c r="II174" s="549"/>
      <c r="IJ174" s="549"/>
      <c r="IK174" s="549"/>
      <c r="IL174" s="549"/>
      <c r="IM174" s="549"/>
      <c r="IN174" s="549"/>
      <c r="IO174" s="549"/>
      <c r="IP174" s="549"/>
      <c r="IQ174" s="549"/>
      <c r="IR174" s="549"/>
      <c r="IS174" s="549"/>
      <c r="IT174" s="549"/>
      <c r="IU174" s="549"/>
      <c r="IV174" s="549"/>
      <c r="IW174" s="549"/>
    </row>
    <row r="175" customFormat="false" ht="12.75" hidden="false" customHeight="false" outlineLevel="2" collapsed="false">
      <c r="A175" s="309"/>
      <c r="B175" s="557" t="str">
        <f aca="false">'Plant Configuration'!C214</f>
        <v>Repair Parts</v>
      </c>
      <c r="C175" s="44"/>
      <c r="D175" s="566" t="n">
        <f aca="false">IF($O$7=5,0,HLOOKUP($D$5,Plant_Configuration,'Plant Configuration'!A214,FALSE()))+IF($R$7=5,0,HLOOKUP($E$5,Plant_Configuration,'Plant Configuration'!A214,FALSE()))+IF($U$7=5,0,HLOOKUP($F$5,Plant_Configuration,'Plant Configuration'!A214,FALSE()))</f>
        <v>247992.107441155</v>
      </c>
      <c r="E175" s="331" t="n">
        <v>0.9</v>
      </c>
      <c r="F175" s="554" t="n">
        <v>1</v>
      </c>
      <c r="H175" s="309" t="s">
        <v>1126</v>
      </c>
      <c r="I175" s="555" t="n">
        <f aca="false">D175-J175</f>
        <v>24799.2107441155</v>
      </c>
      <c r="J175" s="555" t="n">
        <f aca="false">E175*D175</f>
        <v>223192.896697039</v>
      </c>
      <c r="K175" s="310" t="n">
        <f aca="false">F175*D175</f>
        <v>247992.107441155</v>
      </c>
      <c r="L175" s="310" t="n">
        <f aca="false">D175-K175</f>
        <v>0</v>
      </c>
      <c r="N175" s="45"/>
      <c r="O175" s="45"/>
    </row>
    <row r="176" customFormat="false" ht="12.75" hidden="false" customHeight="false" outlineLevel="2" collapsed="false">
      <c r="A176" s="309"/>
      <c r="B176" s="557" t="str">
        <f aca="false">'Plant Configuration'!C215</f>
        <v>Outside Repair Services</v>
      </c>
      <c r="C176" s="44"/>
      <c r="D176" s="566" t="n">
        <f aca="false">IF($O$7=5,0,HLOOKUP($D$5,Plant_Configuration,'Plant Configuration'!A215,FALSE()))+IF($R$7=5,0,HLOOKUP($E$5,Plant_Configuration,'Plant Configuration'!A215,FALSE()))+IF($U$7=5,0,HLOOKUP($F$5,Plant_Configuration,'Plant Configuration'!A215,FALSE()))</f>
        <v>99196.8429764619</v>
      </c>
      <c r="E176" s="331" t="n">
        <v>0.9</v>
      </c>
      <c r="F176" s="554" t="n">
        <v>1</v>
      </c>
      <c r="H176" s="309" t="s">
        <v>1127</v>
      </c>
      <c r="I176" s="555" t="n">
        <f aca="false">D176-J176</f>
        <v>9919.68429764618</v>
      </c>
      <c r="J176" s="555" t="n">
        <f aca="false">E176*D176</f>
        <v>89277.1586788157</v>
      </c>
      <c r="K176" s="310" t="n">
        <f aca="false">F176*D176</f>
        <v>99196.8429764619</v>
      </c>
      <c r="L176" s="310" t="n">
        <f aca="false">D176-K176</f>
        <v>0</v>
      </c>
      <c r="N176" s="45"/>
      <c r="O176" s="45"/>
    </row>
    <row r="177" customFormat="false" ht="12.75" hidden="false" customHeight="false" outlineLevel="2" collapsed="false">
      <c r="A177" s="309"/>
      <c r="B177" s="557" t="str">
        <f aca="false">'Plant Configuration'!C216</f>
        <v>Technical/Professional Services</v>
      </c>
      <c r="C177" s="44"/>
      <c r="D177" s="566" t="n">
        <f aca="false">IF($O$7=5,0,HLOOKUP($D$5,Plant_Configuration,'Plant Configuration'!A216,FALSE()))+IF($R$7=5,0,HLOOKUP($E$5,Plant_Configuration,'Plant Configuration'!A216,FALSE()))+IF($U$7=5,0,HLOOKUP($F$5,Plant_Configuration,'Plant Configuration'!A216,FALSE()))</f>
        <v>49598.4214882309</v>
      </c>
      <c r="E177" s="331" t="n">
        <v>0.9</v>
      </c>
      <c r="F177" s="554" t="n">
        <v>1</v>
      </c>
      <c r="H177" s="423" t="s">
        <v>1107</v>
      </c>
      <c r="I177" s="555" t="n">
        <f aca="false">D177-J177</f>
        <v>4959.84214882309</v>
      </c>
      <c r="J177" s="555" t="n">
        <f aca="false">E177*D177</f>
        <v>44638.5793394078</v>
      </c>
      <c r="K177" s="310" t="n">
        <f aca="false">F177*D177</f>
        <v>49598.4214882309</v>
      </c>
      <c r="L177" s="310" t="n">
        <f aca="false">D177-K177</f>
        <v>0</v>
      </c>
      <c r="N177" s="45"/>
      <c r="O177" s="45"/>
    </row>
    <row r="178" customFormat="false" ht="12.75" hidden="false" customHeight="false" outlineLevel="2" collapsed="false">
      <c r="A178" s="309"/>
      <c r="B178" s="557" t="str">
        <f aca="false">'Plant Configuration'!C217</f>
        <v>Outside Contract Labor</v>
      </c>
      <c r="C178" s="44"/>
      <c r="D178" s="566" t="n">
        <f aca="false">IF($O$7=5,0,HLOOKUP($D$5,Plant_Configuration,'Plant Configuration'!A217,FALSE()))+IF($R$7=5,0,HLOOKUP($E$5,Plant_Configuration,'Plant Configuration'!A217,FALSE()))+IF($U$7=5,0,HLOOKUP($F$5,Plant_Configuration,'Plant Configuration'!A217,FALSE()))</f>
        <v>74397.6322323464</v>
      </c>
      <c r="E178" s="331" t="n">
        <v>0.9</v>
      </c>
      <c r="F178" s="554" t="n">
        <v>1</v>
      </c>
      <c r="H178" s="309"/>
      <c r="I178" s="555" t="n">
        <f aca="false">D178-J178</f>
        <v>7439.76322323464</v>
      </c>
      <c r="J178" s="555" t="n">
        <f aca="false">E178*D178</f>
        <v>66957.8690091118</v>
      </c>
      <c r="K178" s="310" t="n">
        <f aca="false">F178*D178</f>
        <v>74397.6322323464</v>
      </c>
      <c r="L178" s="310" t="n">
        <f aca="false">D178-K178</f>
        <v>0</v>
      </c>
      <c r="N178" s="45"/>
      <c r="O178" s="45"/>
    </row>
    <row r="179" customFormat="false" ht="12.75" hidden="false" customHeight="false" outlineLevel="2" collapsed="false">
      <c r="A179" s="309"/>
      <c r="B179" s="557" t="str">
        <f aca="false">'Plant Configuration'!C218</f>
        <v>Equipment rental </v>
      </c>
      <c r="C179" s="44"/>
      <c r="D179" s="566" t="n">
        <f aca="false">IF($O$7=5,0,HLOOKUP($D$5,Plant_Configuration,'Plant Configuration'!A218,FALSE()))+IF($R$7=5,0,HLOOKUP($E$5,Plant_Configuration,'Plant Configuration'!A218,FALSE()))+IF($U$7=5,0,HLOOKUP($F$5,Plant_Configuration,'Plant Configuration'!A218,FALSE()))</f>
        <v>24799.2107441155</v>
      </c>
      <c r="E179" s="331" t="n">
        <v>0.9</v>
      </c>
      <c r="F179" s="554" t="n">
        <v>1</v>
      </c>
      <c r="H179" s="309"/>
      <c r="I179" s="555" t="n">
        <f aca="false">D179-J179</f>
        <v>2479.92107441154</v>
      </c>
      <c r="J179" s="555" t="n">
        <f aca="false">E179*D179</f>
        <v>22319.2896697039</v>
      </c>
      <c r="K179" s="310" t="n">
        <f aca="false">F179*D179</f>
        <v>24799.2107441155</v>
      </c>
      <c r="L179" s="310" t="n">
        <f aca="false">D179-K179</f>
        <v>0</v>
      </c>
      <c r="N179" s="45"/>
      <c r="O179" s="45"/>
    </row>
    <row r="180" customFormat="false" ht="12.75" hidden="false" customHeight="false" outlineLevel="2" collapsed="false">
      <c r="A180" s="309"/>
      <c r="B180" s="557" t="str">
        <f aca="false">'Plant Configuration'!C219</f>
        <v>Miscellaneous</v>
      </c>
      <c r="C180" s="44"/>
      <c r="D180" s="566" t="n">
        <f aca="false">IF($O$7=5,0,HLOOKUP($D$5,Plant_Configuration,'Plant Configuration'!A219,FALSE()))+IF($R$7=5,0,HLOOKUP($E$5,Plant_Configuration,'Plant Configuration'!A219,FALSE()))+IF($U$7=5,0,HLOOKUP($F$5,Plant_Configuration,'Plant Configuration'!A219,FALSE()))</f>
        <v>0</v>
      </c>
      <c r="E180" s="331" t="n">
        <v>0.9</v>
      </c>
      <c r="F180" s="554" t="n">
        <v>1</v>
      </c>
      <c r="H180" s="309"/>
      <c r="I180" s="555" t="n">
        <f aca="false">D180-J180</f>
        <v>0</v>
      </c>
      <c r="J180" s="555" t="n">
        <f aca="false">E180*D180</f>
        <v>0</v>
      </c>
      <c r="K180" s="310" t="n">
        <f aca="false">F180*D180</f>
        <v>0</v>
      </c>
      <c r="L180" s="310" t="n">
        <f aca="false">D180-K180</f>
        <v>0</v>
      </c>
      <c r="N180" s="45"/>
      <c r="O180" s="45"/>
    </row>
    <row r="181" customFormat="false" ht="12.75" hidden="false" customHeight="false" outlineLevel="2" collapsed="false">
      <c r="A181" s="309"/>
      <c r="B181" s="557" t="str">
        <f aca="false">'Plant Configuration'!C220</f>
        <v>Freight</v>
      </c>
      <c r="C181" s="44"/>
      <c r="D181" s="566" t="n">
        <f aca="false">IF($O$7=5,0,HLOOKUP($D$5,Plant_Configuration,'Plant Configuration'!A220,FALSE()))+IF($R$7=5,0,HLOOKUP($E$5,Plant_Configuration,'Plant Configuration'!A220,FALSE()))+IF($U$7=5,0,HLOOKUP($F$5,Plant_Configuration,'Plant Configuration'!A220,FALSE()))</f>
        <v>0</v>
      </c>
      <c r="E181" s="331" t="n">
        <v>0.9</v>
      </c>
      <c r="F181" s="554" t="n">
        <v>1</v>
      </c>
      <c r="H181" s="309" t="s">
        <v>1088</v>
      </c>
      <c r="I181" s="555" t="n">
        <f aca="false">D181-J181</f>
        <v>0</v>
      </c>
      <c r="J181" s="555" t="n">
        <f aca="false">E181*D181</f>
        <v>0</v>
      </c>
      <c r="K181" s="310" t="n">
        <f aca="false">F181*D181</f>
        <v>0</v>
      </c>
      <c r="L181" s="310" t="n">
        <f aca="false">D181-K181</f>
        <v>0</v>
      </c>
      <c r="N181" s="45"/>
      <c r="O181" s="45"/>
    </row>
    <row r="182" customFormat="false" ht="12.75" hidden="false" customHeight="false" outlineLevel="2" collapsed="false">
      <c r="A182" s="309"/>
      <c r="B182" s="557" t="str">
        <f aca="false">'Plant Configuration'!C221</f>
        <v>Other</v>
      </c>
      <c r="C182" s="44"/>
      <c r="D182" s="566" t="n">
        <f aca="false">IF($O$7=5,0,HLOOKUP($D$5,Plant_Configuration,'Plant Configuration'!A221,FALSE()))+IF($R$7=5,0,HLOOKUP($E$5,Plant_Configuration,'Plant Configuration'!A221,FALSE()))+IF($U$7=5,0,HLOOKUP($F$5,Plant_Configuration,'Plant Configuration'!A221,FALSE()))</f>
        <v>0</v>
      </c>
      <c r="E182" s="331" t="n">
        <v>0.9</v>
      </c>
      <c r="F182" s="554" t="n">
        <v>1</v>
      </c>
      <c r="H182" s="309"/>
      <c r="I182" s="555" t="n">
        <f aca="false">D182-J182</f>
        <v>0</v>
      </c>
      <c r="J182" s="555" t="n">
        <f aca="false">E182*D182</f>
        <v>0</v>
      </c>
      <c r="K182" s="310"/>
      <c r="L182" s="310"/>
      <c r="N182" s="45"/>
      <c r="O182" s="45"/>
    </row>
    <row r="183" customFormat="false" ht="12.75" hidden="false" customHeight="false" outlineLevel="1" collapsed="false">
      <c r="A183" s="567"/>
      <c r="B183" s="558" t="s">
        <v>439</v>
      </c>
      <c r="C183" s="0"/>
      <c r="D183" s="559" t="n">
        <f aca="false">SUBTOTAL(9,D175:D182)</f>
        <v>495984.214882309</v>
      </c>
      <c r="E183" s="560"/>
      <c r="F183" s="561"/>
      <c r="H183" s="309" t="s">
        <v>1089</v>
      </c>
      <c r="I183" s="559" t="n">
        <f aca="false">SUBTOTAL(9,I175:I182)</f>
        <v>49598.4214882309</v>
      </c>
      <c r="J183" s="559" t="n">
        <f aca="false">SUBTOTAL(9,J175:J182)</f>
        <v>446385.793394078</v>
      </c>
      <c r="K183" s="559" t="n">
        <f aca="false">SUBTOTAL(9,K175:K182)</f>
        <v>495984.214882309</v>
      </c>
      <c r="L183" s="559" t="n">
        <f aca="false">SUBTOTAL(9,L175:L182)</f>
        <v>0</v>
      </c>
      <c r="M183" s="549"/>
      <c r="N183" s="549"/>
      <c r="O183" s="549"/>
      <c r="P183" s="549"/>
      <c r="Q183" s="549"/>
      <c r="R183" s="549"/>
      <c r="S183" s="549"/>
      <c r="T183" s="549"/>
      <c r="U183" s="549"/>
      <c r="V183" s="549"/>
      <c r="W183" s="549"/>
      <c r="X183" s="549"/>
      <c r="Y183" s="549"/>
      <c r="Z183" s="549"/>
      <c r="AA183" s="549"/>
      <c r="AB183" s="549"/>
      <c r="AC183" s="549"/>
      <c r="AD183" s="549"/>
      <c r="AE183" s="549"/>
      <c r="AF183" s="549"/>
      <c r="AG183" s="549"/>
      <c r="AH183" s="549"/>
      <c r="AI183" s="549"/>
      <c r="AJ183" s="549"/>
      <c r="AK183" s="549"/>
      <c r="AL183" s="549"/>
      <c r="AM183" s="549"/>
      <c r="AN183" s="549"/>
      <c r="AO183" s="549"/>
      <c r="AP183" s="549"/>
      <c r="AQ183" s="549"/>
      <c r="AR183" s="549"/>
      <c r="AS183" s="549"/>
      <c r="AT183" s="549"/>
      <c r="AU183" s="549"/>
      <c r="AV183" s="549"/>
      <c r="AW183" s="549"/>
      <c r="AX183" s="549"/>
      <c r="AY183" s="549"/>
      <c r="AZ183" s="549"/>
      <c r="BA183" s="549"/>
      <c r="BB183" s="549"/>
      <c r="BC183" s="549"/>
      <c r="BD183" s="549"/>
      <c r="BE183" s="549"/>
      <c r="BF183" s="549"/>
      <c r="BG183" s="549"/>
      <c r="BH183" s="549"/>
      <c r="BI183" s="549"/>
      <c r="BJ183" s="549"/>
      <c r="BK183" s="549"/>
      <c r="BL183" s="549"/>
      <c r="BM183" s="549"/>
      <c r="BN183" s="549"/>
      <c r="BO183" s="549"/>
      <c r="BP183" s="549"/>
      <c r="BQ183" s="549"/>
      <c r="BR183" s="549"/>
      <c r="BS183" s="549"/>
      <c r="BT183" s="549"/>
      <c r="BU183" s="549"/>
      <c r="BV183" s="549"/>
      <c r="BW183" s="549"/>
      <c r="BX183" s="549"/>
      <c r="BY183" s="549"/>
      <c r="BZ183" s="549"/>
      <c r="CA183" s="549"/>
      <c r="CB183" s="549"/>
      <c r="CC183" s="549"/>
      <c r="CD183" s="549"/>
      <c r="CE183" s="549"/>
      <c r="CF183" s="549"/>
      <c r="CG183" s="549"/>
      <c r="CH183" s="549"/>
      <c r="CI183" s="549"/>
      <c r="CJ183" s="549"/>
      <c r="CK183" s="549"/>
      <c r="CL183" s="549"/>
      <c r="CM183" s="549"/>
      <c r="CN183" s="549"/>
      <c r="CO183" s="549"/>
      <c r="CP183" s="549"/>
      <c r="CQ183" s="549"/>
      <c r="CR183" s="549"/>
      <c r="CS183" s="549"/>
      <c r="CT183" s="549"/>
      <c r="CU183" s="549"/>
      <c r="CV183" s="549"/>
      <c r="CW183" s="549"/>
      <c r="CX183" s="549"/>
      <c r="CY183" s="549"/>
      <c r="CZ183" s="549"/>
      <c r="DA183" s="549"/>
      <c r="DB183" s="549"/>
      <c r="DC183" s="549"/>
      <c r="DD183" s="549"/>
      <c r="DE183" s="549"/>
      <c r="DF183" s="549"/>
      <c r="DG183" s="549"/>
      <c r="DH183" s="549"/>
      <c r="DI183" s="549"/>
      <c r="DJ183" s="549"/>
      <c r="DK183" s="549"/>
      <c r="DL183" s="549"/>
      <c r="DM183" s="549"/>
      <c r="DN183" s="549"/>
      <c r="DO183" s="549"/>
      <c r="DP183" s="549"/>
      <c r="DQ183" s="549"/>
      <c r="DR183" s="549"/>
      <c r="DS183" s="549"/>
      <c r="DT183" s="549"/>
      <c r="DU183" s="549"/>
      <c r="DV183" s="549"/>
      <c r="DW183" s="549"/>
      <c r="DX183" s="549"/>
      <c r="DY183" s="549"/>
      <c r="DZ183" s="549"/>
      <c r="EA183" s="549"/>
      <c r="EB183" s="549"/>
      <c r="EC183" s="549"/>
      <c r="ED183" s="549"/>
      <c r="EE183" s="549"/>
      <c r="EF183" s="549"/>
      <c r="EG183" s="549"/>
      <c r="EH183" s="549"/>
      <c r="EI183" s="549"/>
      <c r="EJ183" s="549"/>
      <c r="EK183" s="549"/>
      <c r="EL183" s="549"/>
      <c r="EM183" s="549"/>
      <c r="EN183" s="549"/>
      <c r="EO183" s="549"/>
      <c r="EP183" s="549"/>
      <c r="EQ183" s="549"/>
      <c r="ER183" s="549"/>
      <c r="ES183" s="549"/>
      <c r="ET183" s="549"/>
      <c r="EU183" s="549"/>
      <c r="EV183" s="549"/>
      <c r="EW183" s="549"/>
      <c r="EX183" s="549"/>
      <c r="EY183" s="549"/>
      <c r="EZ183" s="549"/>
      <c r="FA183" s="549"/>
      <c r="FB183" s="549"/>
      <c r="FC183" s="549"/>
      <c r="FD183" s="549"/>
      <c r="FE183" s="549"/>
      <c r="FF183" s="549"/>
      <c r="FG183" s="549"/>
      <c r="FH183" s="549"/>
      <c r="FI183" s="549"/>
      <c r="FJ183" s="549"/>
      <c r="FK183" s="549"/>
      <c r="FL183" s="549"/>
      <c r="FM183" s="549"/>
      <c r="FN183" s="549"/>
      <c r="FO183" s="549"/>
      <c r="FP183" s="549"/>
      <c r="FQ183" s="549"/>
      <c r="FR183" s="549"/>
      <c r="FS183" s="549"/>
      <c r="FT183" s="549"/>
      <c r="FU183" s="549"/>
      <c r="FV183" s="549"/>
      <c r="FW183" s="549"/>
      <c r="FX183" s="549"/>
      <c r="FY183" s="549"/>
      <c r="FZ183" s="549"/>
      <c r="GA183" s="549"/>
      <c r="GB183" s="549"/>
      <c r="GC183" s="549"/>
      <c r="GD183" s="549"/>
      <c r="GE183" s="549"/>
      <c r="GF183" s="549"/>
      <c r="GG183" s="549"/>
      <c r="GH183" s="549"/>
      <c r="GI183" s="549"/>
      <c r="GJ183" s="549"/>
      <c r="GK183" s="549"/>
      <c r="GL183" s="549"/>
      <c r="GM183" s="549"/>
      <c r="GN183" s="549"/>
      <c r="GO183" s="549"/>
      <c r="GP183" s="549"/>
      <c r="GQ183" s="549"/>
      <c r="GR183" s="549"/>
      <c r="GS183" s="549"/>
      <c r="GT183" s="549"/>
      <c r="GU183" s="549"/>
      <c r="GV183" s="549"/>
      <c r="GW183" s="549"/>
      <c r="GX183" s="549"/>
      <c r="GY183" s="549"/>
      <c r="GZ183" s="549"/>
      <c r="HA183" s="549"/>
      <c r="HB183" s="549"/>
      <c r="HC183" s="549"/>
      <c r="HD183" s="549"/>
      <c r="HE183" s="549"/>
      <c r="HF183" s="549"/>
      <c r="HG183" s="549"/>
      <c r="HH183" s="549"/>
      <c r="HI183" s="549"/>
      <c r="HJ183" s="549"/>
      <c r="HK183" s="549"/>
      <c r="HL183" s="549"/>
      <c r="HM183" s="549"/>
      <c r="HN183" s="549"/>
      <c r="HO183" s="549"/>
      <c r="HP183" s="549"/>
      <c r="HQ183" s="549"/>
      <c r="HR183" s="549"/>
      <c r="HS183" s="549"/>
      <c r="HT183" s="549"/>
      <c r="HU183" s="549"/>
      <c r="HV183" s="549"/>
      <c r="HW183" s="549"/>
      <c r="HX183" s="549"/>
      <c r="HY183" s="549"/>
      <c r="HZ183" s="549"/>
      <c r="IA183" s="549"/>
      <c r="IB183" s="549"/>
      <c r="IC183" s="549"/>
      <c r="ID183" s="549"/>
      <c r="IE183" s="549"/>
      <c r="IF183" s="549"/>
      <c r="IG183" s="549"/>
      <c r="IH183" s="549"/>
      <c r="II183" s="549"/>
      <c r="IJ183" s="549"/>
      <c r="IK183" s="549"/>
      <c r="IL183" s="549"/>
      <c r="IM183" s="549"/>
      <c r="IN183" s="549"/>
      <c r="IO183" s="549"/>
      <c r="IP183" s="549"/>
      <c r="IQ183" s="549"/>
      <c r="IR183" s="549"/>
      <c r="IS183" s="549"/>
      <c r="IT183" s="549"/>
      <c r="IU183" s="549"/>
      <c r="IV183" s="549"/>
      <c r="IW183" s="549"/>
    </row>
    <row r="184" customFormat="false" ht="12.75" hidden="false" customHeight="false" outlineLevel="1" collapsed="false">
      <c r="A184" s="562" t="s">
        <v>1128</v>
      </c>
      <c r="B184" s="563"/>
      <c r="C184" s="564"/>
      <c r="D184" s="542"/>
      <c r="E184" s="543"/>
      <c r="F184" s="544"/>
      <c r="H184" s="565"/>
      <c r="I184" s="546" t="n">
        <f aca="false">IF(D193=0,0,I193/D193)</f>
        <v>0.5</v>
      </c>
      <c r="J184" s="546" t="n">
        <f aca="false">1-I184</f>
        <v>0.5</v>
      </c>
      <c r="K184" s="547" t="n">
        <f aca="false">IF(D193=0,0,K193/D193)</f>
        <v>1</v>
      </c>
      <c r="L184" s="547" t="n">
        <f aca="false">1-K184</f>
        <v>0</v>
      </c>
      <c r="M184" s="549"/>
      <c r="N184" s="549"/>
      <c r="O184" s="549"/>
      <c r="P184" s="549"/>
      <c r="Q184" s="549"/>
      <c r="R184" s="549"/>
      <c r="S184" s="549"/>
      <c r="T184" s="549"/>
      <c r="U184" s="549"/>
      <c r="V184" s="549"/>
      <c r="W184" s="549"/>
      <c r="X184" s="549"/>
      <c r="Y184" s="549"/>
      <c r="Z184" s="549"/>
      <c r="AA184" s="549"/>
      <c r="AB184" s="549"/>
      <c r="AC184" s="549"/>
      <c r="AD184" s="549"/>
      <c r="AE184" s="549"/>
      <c r="AF184" s="549"/>
      <c r="AG184" s="549"/>
      <c r="AH184" s="549"/>
      <c r="AI184" s="549"/>
      <c r="AJ184" s="549"/>
      <c r="AK184" s="549"/>
      <c r="AL184" s="549"/>
      <c r="AM184" s="549"/>
      <c r="AN184" s="549"/>
      <c r="AO184" s="549"/>
      <c r="AP184" s="549"/>
      <c r="AQ184" s="549"/>
      <c r="AR184" s="549"/>
      <c r="AS184" s="549"/>
      <c r="AT184" s="549"/>
      <c r="AU184" s="549"/>
      <c r="AV184" s="549"/>
      <c r="AW184" s="549"/>
      <c r="AX184" s="549"/>
      <c r="AY184" s="549"/>
      <c r="AZ184" s="549"/>
      <c r="BA184" s="549"/>
      <c r="BB184" s="549"/>
      <c r="BC184" s="549"/>
      <c r="BD184" s="549"/>
      <c r="BE184" s="549"/>
      <c r="BF184" s="549"/>
      <c r="BG184" s="549"/>
      <c r="BH184" s="549"/>
      <c r="BI184" s="549"/>
      <c r="BJ184" s="549"/>
      <c r="BK184" s="549"/>
      <c r="BL184" s="549"/>
      <c r="BM184" s="549"/>
      <c r="BN184" s="549"/>
      <c r="BO184" s="549"/>
      <c r="BP184" s="549"/>
      <c r="BQ184" s="549"/>
      <c r="BR184" s="549"/>
      <c r="BS184" s="549"/>
      <c r="BT184" s="549"/>
      <c r="BU184" s="549"/>
      <c r="BV184" s="549"/>
      <c r="BW184" s="549"/>
      <c r="BX184" s="549"/>
      <c r="BY184" s="549"/>
      <c r="BZ184" s="549"/>
      <c r="CA184" s="549"/>
      <c r="CB184" s="549"/>
      <c r="CC184" s="549"/>
      <c r="CD184" s="549"/>
      <c r="CE184" s="549"/>
      <c r="CF184" s="549"/>
      <c r="CG184" s="549"/>
      <c r="CH184" s="549"/>
      <c r="CI184" s="549"/>
      <c r="CJ184" s="549"/>
      <c r="CK184" s="549"/>
      <c r="CL184" s="549"/>
      <c r="CM184" s="549"/>
      <c r="CN184" s="549"/>
      <c r="CO184" s="549"/>
      <c r="CP184" s="549"/>
      <c r="CQ184" s="549"/>
      <c r="CR184" s="549"/>
      <c r="CS184" s="549"/>
      <c r="CT184" s="549"/>
      <c r="CU184" s="549"/>
      <c r="CV184" s="549"/>
      <c r="CW184" s="549"/>
      <c r="CX184" s="549"/>
      <c r="CY184" s="549"/>
      <c r="CZ184" s="549"/>
      <c r="DA184" s="549"/>
      <c r="DB184" s="549"/>
      <c r="DC184" s="549"/>
      <c r="DD184" s="549"/>
      <c r="DE184" s="549"/>
      <c r="DF184" s="549"/>
      <c r="DG184" s="549"/>
      <c r="DH184" s="549"/>
      <c r="DI184" s="549"/>
      <c r="DJ184" s="549"/>
      <c r="DK184" s="549"/>
      <c r="DL184" s="549"/>
      <c r="DM184" s="549"/>
      <c r="DN184" s="549"/>
      <c r="DO184" s="549"/>
      <c r="DP184" s="549"/>
      <c r="DQ184" s="549"/>
      <c r="DR184" s="549"/>
      <c r="DS184" s="549"/>
      <c r="DT184" s="549"/>
      <c r="DU184" s="549"/>
      <c r="DV184" s="549"/>
      <c r="DW184" s="549"/>
      <c r="DX184" s="549"/>
      <c r="DY184" s="549"/>
      <c r="DZ184" s="549"/>
      <c r="EA184" s="549"/>
      <c r="EB184" s="549"/>
      <c r="EC184" s="549"/>
      <c r="ED184" s="549"/>
      <c r="EE184" s="549"/>
      <c r="EF184" s="549"/>
      <c r="EG184" s="549"/>
      <c r="EH184" s="549"/>
      <c r="EI184" s="549"/>
      <c r="EJ184" s="549"/>
      <c r="EK184" s="549"/>
      <c r="EL184" s="549"/>
      <c r="EM184" s="549"/>
      <c r="EN184" s="549"/>
      <c r="EO184" s="549"/>
      <c r="EP184" s="549"/>
      <c r="EQ184" s="549"/>
      <c r="ER184" s="549"/>
      <c r="ES184" s="549"/>
      <c r="ET184" s="549"/>
      <c r="EU184" s="549"/>
      <c r="EV184" s="549"/>
      <c r="EW184" s="549"/>
      <c r="EX184" s="549"/>
      <c r="EY184" s="549"/>
      <c r="EZ184" s="549"/>
      <c r="FA184" s="549"/>
      <c r="FB184" s="549"/>
      <c r="FC184" s="549"/>
      <c r="FD184" s="549"/>
      <c r="FE184" s="549"/>
      <c r="FF184" s="549"/>
      <c r="FG184" s="549"/>
      <c r="FH184" s="549"/>
      <c r="FI184" s="549"/>
      <c r="FJ184" s="549"/>
      <c r="FK184" s="549"/>
      <c r="FL184" s="549"/>
      <c r="FM184" s="549"/>
      <c r="FN184" s="549"/>
      <c r="FO184" s="549"/>
      <c r="FP184" s="549"/>
      <c r="FQ184" s="549"/>
      <c r="FR184" s="549"/>
      <c r="FS184" s="549"/>
      <c r="FT184" s="549"/>
      <c r="FU184" s="549"/>
      <c r="FV184" s="549"/>
      <c r="FW184" s="549"/>
      <c r="FX184" s="549"/>
      <c r="FY184" s="549"/>
      <c r="FZ184" s="549"/>
      <c r="GA184" s="549"/>
      <c r="GB184" s="549"/>
      <c r="GC184" s="549"/>
      <c r="GD184" s="549"/>
      <c r="GE184" s="549"/>
      <c r="GF184" s="549"/>
      <c r="GG184" s="549"/>
      <c r="GH184" s="549"/>
      <c r="GI184" s="549"/>
      <c r="GJ184" s="549"/>
      <c r="GK184" s="549"/>
      <c r="GL184" s="549"/>
      <c r="GM184" s="549"/>
      <c r="GN184" s="549"/>
      <c r="GO184" s="549"/>
      <c r="GP184" s="549"/>
      <c r="GQ184" s="549"/>
      <c r="GR184" s="549"/>
      <c r="GS184" s="549"/>
      <c r="GT184" s="549"/>
      <c r="GU184" s="549"/>
      <c r="GV184" s="549"/>
      <c r="GW184" s="549"/>
      <c r="GX184" s="549"/>
      <c r="GY184" s="549"/>
      <c r="GZ184" s="549"/>
      <c r="HA184" s="549"/>
      <c r="HB184" s="549"/>
      <c r="HC184" s="549"/>
      <c r="HD184" s="549"/>
      <c r="HE184" s="549"/>
      <c r="HF184" s="549"/>
      <c r="HG184" s="549"/>
      <c r="HH184" s="549"/>
      <c r="HI184" s="549"/>
      <c r="HJ184" s="549"/>
      <c r="HK184" s="549"/>
      <c r="HL184" s="549"/>
      <c r="HM184" s="549"/>
      <c r="HN184" s="549"/>
      <c r="HO184" s="549"/>
      <c r="HP184" s="549"/>
      <c r="HQ184" s="549"/>
      <c r="HR184" s="549"/>
      <c r="HS184" s="549"/>
      <c r="HT184" s="549"/>
      <c r="HU184" s="549"/>
      <c r="HV184" s="549"/>
      <c r="HW184" s="549"/>
      <c r="HX184" s="549"/>
      <c r="HY184" s="549"/>
      <c r="HZ184" s="549"/>
      <c r="IA184" s="549"/>
      <c r="IB184" s="549"/>
      <c r="IC184" s="549"/>
      <c r="ID184" s="549"/>
      <c r="IE184" s="549"/>
      <c r="IF184" s="549"/>
      <c r="IG184" s="549"/>
      <c r="IH184" s="549"/>
      <c r="II184" s="549"/>
      <c r="IJ184" s="549"/>
      <c r="IK184" s="549"/>
      <c r="IL184" s="549"/>
      <c r="IM184" s="549"/>
      <c r="IN184" s="549"/>
      <c r="IO184" s="549"/>
      <c r="IP184" s="549"/>
      <c r="IQ184" s="549"/>
      <c r="IR184" s="549"/>
      <c r="IS184" s="549"/>
      <c r="IT184" s="549"/>
      <c r="IU184" s="549"/>
      <c r="IV184" s="549"/>
      <c r="IW184" s="549"/>
    </row>
    <row r="185" customFormat="false" ht="12.75" hidden="false" customHeight="false" outlineLevel="2" collapsed="false">
      <c r="A185" s="309"/>
      <c r="B185" s="557" t="str">
        <f aca="false">'Plant Configuration'!C224</f>
        <v>Repair Parts</v>
      </c>
      <c r="C185" s="44"/>
      <c r="D185" s="566" t="n">
        <f aca="false">IF($O$7=5,0,HLOOKUP($D$5,Plant_Configuration,'Plant Configuration'!A224,FALSE()))+IF($R$7=5,0,HLOOKUP($E$5,Plant_Configuration,'Plant Configuration'!A224,FALSE()))+IF($U$7=5,0,HLOOKUP($F$5,Plant_Configuration,'Plant Configuration'!A224,FALSE()))</f>
        <v>150854.404706984</v>
      </c>
      <c r="E185" s="331" t="n">
        <v>0.5</v>
      </c>
      <c r="F185" s="554" t="n">
        <v>1</v>
      </c>
      <c r="H185" s="309" t="s">
        <v>1129</v>
      </c>
      <c r="I185" s="555" t="n">
        <f aca="false">D185-J185</f>
        <v>75427.202353492</v>
      </c>
      <c r="J185" s="555" t="n">
        <f aca="false">E185*D185</f>
        <v>75427.202353492</v>
      </c>
      <c r="K185" s="310" t="n">
        <f aca="false">F185*D185</f>
        <v>150854.404706984</v>
      </c>
      <c r="L185" s="310" t="n">
        <f aca="false">D185-K185</f>
        <v>0</v>
      </c>
      <c r="N185" s="45"/>
      <c r="O185" s="45"/>
    </row>
    <row r="186" customFormat="false" ht="12.75" hidden="false" customHeight="false" outlineLevel="2" collapsed="false">
      <c r="A186" s="309"/>
      <c r="B186" s="557" t="str">
        <f aca="false">'Plant Configuration'!C225</f>
        <v>Outside Repair Services</v>
      </c>
      <c r="C186" s="44"/>
      <c r="D186" s="566" t="n">
        <f aca="false">IF($O$7=5,0,HLOOKUP($D$5,Plant_Configuration,'Plant Configuration'!A225,FALSE()))+IF($R$7=5,0,HLOOKUP($E$5,Plant_Configuration,'Plant Configuration'!A225,FALSE()))+IF($U$7=5,0,HLOOKUP($F$5,Plant_Configuration,'Plant Configuration'!A225,FALSE()))</f>
        <v>60341.7618827936</v>
      </c>
      <c r="E186" s="331" t="n">
        <v>0.5</v>
      </c>
      <c r="F186" s="554" t="n">
        <v>1</v>
      </c>
      <c r="H186" s="309" t="s">
        <v>1130</v>
      </c>
      <c r="I186" s="555" t="n">
        <f aca="false">D186-J186</f>
        <v>30170.8809413968</v>
      </c>
      <c r="J186" s="555" t="n">
        <f aca="false">E186*D186</f>
        <v>30170.8809413968</v>
      </c>
      <c r="K186" s="310" t="n">
        <f aca="false">F186*D186</f>
        <v>60341.7618827936</v>
      </c>
      <c r="L186" s="310" t="n">
        <f aca="false">D186-K186</f>
        <v>0</v>
      </c>
      <c r="N186" s="45"/>
      <c r="O186" s="45"/>
    </row>
    <row r="187" customFormat="false" ht="12.75" hidden="false" customHeight="false" outlineLevel="2" collapsed="false">
      <c r="A187" s="309"/>
      <c r="B187" s="557" t="str">
        <f aca="false">'Plant Configuration'!C226</f>
        <v>Technical/Professional Services</v>
      </c>
      <c r="C187" s="44"/>
      <c r="D187" s="566" t="n">
        <f aca="false">IF($O$7=5,0,HLOOKUP($D$5,Plant_Configuration,'Plant Configuration'!A226,FALSE()))+IF($R$7=5,0,HLOOKUP($E$5,Plant_Configuration,'Plant Configuration'!A226,FALSE()))+IF($U$7=5,0,HLOOKUP($F$5,Plant_Configuration,'Plant Configuration'!A226,FALSE()))</f>
        <v>30170.8809413968</v>
      </c>
      <c r="E187" s="331" t="n">
        <v>0.5</v>
      </c>
      <c r="F187" s="554" t="n">
        <v>1</v>
      </c>
      <c r="H187" s="309" t="s">
        <v>1131</v>
      </c>
      <c r="I187" s="555" t="n">
        <f aca="false">D187-J187</f>
        <v>15085.4404706984</v>
      </c>
      <c r="J187" s="555" t="n">
        <f aca="false">E187*D187</f>
        <v>15085.4404706984</v>
      </c>
      <c r="K187" s="310" t="n">
        <f aca="false">F187*D187</f>
        <v>30170.8809413968</v>
      </c>
      <c r="L187" s="310" t="n">
        <f aca="false">D187-K187</f>
        <v>0</v>
      </c>
      <c r="N187" s="45"/>
      <c r="O187" s="45"/>
    </row>
    <row r="188" customFormat="false" ht="12.75" hidden="false" customHeight="false" outlineLevel="2" collapsed="false">
      <c r="A188" s="309"/>
      <c r="B188" s="557" t="str">
        <f aca="false">'Plant Configuration'!C227</f>
        <v>Outside Contract Labor</v>
      </c>
      <c r="C188" s="44"/>
      <c r="D188" s="566" t="n">
        <f aca="false">IF($O$7=5,0,HLOOKUP($D$5,Plant_Configuration,'Plant Configuration'!A227,FALSE()))+IF($R$7=5,0,HLOOKUP($E$5,Plant_Configuration,'Plant Configuration'!A227,FALSE()))+IF($U$7=5,0,HLOOKUP($F$5,Plant_Configuration,'Plant Configuration'!A227,FALSE()))</f>
        <v>45256.3214120952</v>
      </c>
      <c r="E188" s="331" t="n">
        <v>0.5</v>
      </c>
      <c r="F188" s="554" t="n">
        <v>1</v>
      </c>
      <c r="H188" s="423" t="s">
        <v>1107</v>
      </c>
      <c r="I188" s="555" t="n">
        <f aca="false">D188-J188</f>
        <v>22628.1607060476</v>
      </c>
      <c r="J188" s="555" t="n">
        <f aca="false">E188*D188</f>
        <v>22628.1607060476</v>
      </c>
      <c r="K188" s="310" t="n">
        <f aca="false">F188*D188</f>
        <v>45256.3214120952</v>
      </c>
      <c r="L188" s="310" t="n">
        <f aca="false">D188-K188</f>
        <v>0</v>
      </c>
      <c r="N188" s="45"/>
      <c r="O188" s="45"/>
    </row>
    <row r="189" customFormat="false" ht="12.75" hidden="false" customHeight="false" outlineLevel="2" collapsed="false">
      <c r="A189" s="309"/>
      <c r="B189" s="557" t="str">
        <f aca="false">'Plant Configuration'!C228</f>
        <v>Equipment rental</v>
      </c>
      <c r="C189" s="44"/>
      <c r="D189" s="566" t="n">
        <f aca="false">IF($O$7=5,0,HLOOKUP($D$5,Plant_Configuration,'Plant Configuration'!A228,FALSE()))+IF($R$7=5,0,HLOOKUP($E$5,Plant_Configuration,'Plant Configuration'!A228,FALSE()))+IF($U$7=5,0,HLOOKUP($F$5,Plant_Configuration,'Plant Configuration'!A228,FALSE()))</f>
        <v>15085.4404706984</v>
      </c>
      <c r="E189" s="331" t="n">
        <v>0.5</v>
      </c>
      <c r="F189" s="554" t="n">
        <v>1</v>
      </c>
      <c r="H189" s="309" t="s">
        <v>1132</v>
      </c>
      <c r="I189" s="555" t="n">
        <f aca="false">D189-J189</f>
        <v>7542.7202353492</v>
      </c>
      <c r="J189" s="555" t="n">
        <f aca="false">E189*D189</f>
        <v>7542.7202353492</v>
      </c>
      <c r="K189" s="310" t="n">
        <f aca="false">F189*D189</f>
        <v>15085.4404706984</v>
      </c>
      <c r="L189" s="310" t="n">
        <f aca="false">D189-K189</f>
        <v>0</v>
      </c>
      <c r="N189" s="45"/>
      <c r="O189" s="45"/>
    </row>
    <row r="190" customFormat="false" ht="12.75" hidden="false" customHeight="false" outlineLevel="2" collapsed="false">
      <c r="A190" s="309"/>
      <c r="B190" s="557" t="str">
        <f aca="false">'Plant Configuration'!C229</f>
        <v>Miscellaneous</v>
      </c>
      <c r="C190" s="44"/>
      <c r="D190" s="566" t="n">
        <f aca="false">IF($O$7=5,0,HLOOKUP($D$5,Plant_Configuration,'Plant Configuration'!A229,FALSE()))+IF($R$7=5,0,HLOOKUP($E$5,Plant_Configuration,'Plant Configuration'!A229,FALSE()))+IF($U$7=5,0,HLOOKUP($F$5,Plant_Configuration,'Plant Configuration'!A229,FALSE()))</f>
        <v>0</v>
      </c>
      <c r="E190" s="331" t="n">
        <v>0.5</v>
      </c>
      <c r="F190" s="554" t="n">
        <v>1</v>
      </c>
      <c r="H190" s="309"/>
      <c r="I190" s="555" t="n">
        <f aca="false">D190-J190</f>
        <v>0</v>
      </c>
      <c r="J190" s="555" t="n">
        <f aca="false">E190*D190</f>
        <v>0</v>
      </c>
      <c r="K190" s="310" t="n">
        <f aca="false">F190*D190</f>
        <v>0</v>
      </c>
      <c r="L190" s="310" t="n">
        <f aca="false">D190-K190</f>
        <v>0</v>
      </c>
      <c r="N190" s="45"/>
      <c r="O190" s="45"/>
    </row>
    <row r="191" customFormat="false" ht="12.75" hidden="false" customHeight="false" outlineLevel="2" collapsed="false">
      <c r="A191" s="309"/>
      <c r="B191" s="557" t="str">
        <f aca="false">'Plant Configuration'!C230</f>
        <v>Freight</v>
      </c>
      <c r="C191" s="44"/>
      <c r="D191" s="566" t="n">
        <f aca="false">IF($O$7=5,0,HLOOKUP($D$5,Plant_Configuration,'Plant Configuration'!A230,FALSE()))+IF($R$7=5,0,HLOOKUP($E$5,Plant_Configuration,'Plant Configuration'!A230,FALSE()))+IF($U$7=5,0,HLOOKUP($F$5,Plant_Configuration,'Plant Configuration'!A230,FALSE()))</f>
        <v>0</v>
      </c>
      <c r="E191" s="331" t="n">
        <v>0.5</v>
      </c>
      <c r="F191" s="554" t="n">
        <v>1</v>
      </c>
      <c r="H191" s="309" t="s">
        <v>1088</v>
      </c>
      <c r="I191" s="555" t="n">
        <f aca="false">D191-J191</f>
        <v>0</v>
      </c>
      <c r="J191" s="555" t="n">
        <f aca="false">E191*D191</f>
        <v>0</v>
      </c>
      <c r="K191" s="310" t="n">
        <f aca="false">F191*D191</f>
        <v>0</v>
      </c>
      <c r="L191" s="310" t="n">
        <f aca="false">D191-K191</f>
        <v>0</v>
      </c>
      <c r="N191" s="45"/>
      <c r="O191" s="45"/>
    </row>
    <row r="192" customFormat="false" ht="12.75" hidden="false" customHeight="false" outlineLevel="2" collapsed="false">
      <c r="A192" s="309"/>
      <c r="B192" s="557" t="str">
        <f aca="false">'Plant Configuration'!C231</f>
        <v>Other</v>
      </c>
      <c r="C192" s="44"/>
      <c r="D192" s="566" t="n">
        <f aca="false">IF($O$7=5,0,HLOOKUP($D$5,Plant_Configuration,'Plant Configuration'!A231,FALSE()))+IF($R$7=5,0,HLOOKUP($E$5,Plant_Configuration,'Plant Configuration'!A231,FALSE()))+IF($U$7=5,0,HLOOKUP($F$5,Plant_Configuration,'Plant Configuration'!A231,FALSE()))</f>
        <v>0</v>
      </c>
      <c r="E192" s="331" t="n">
        <v>0.5</v>
      </c>
      <c r="F192" s="554" t="n">
        <v>1</v>
      </c>
      <c r="H192" s="309" t="s">
        <v>1133</v>
      </c>
      <c r="I192" s="555" t="n">
        <f aca="false">D192-J192</f>
        <v>0</v>
      </c>
      <c r="J192" s="555" t="n">
        <f aca="false">E192*D192</f>
        <v>0</v>
      </c>
      <c r="K192" s="310"/>
      <c r="L192" s="310"/>
      <c r="N192" s="45"/>
      <c r="O192" s="45"/>
    </row>
    <row r="193" customFormat="false" ht="12.75" hidden="false" customHeight="false" outlineLevel="1" collapsed="false">
      <c r="A193" s="567"/>
      <c r="B193" s="558" t="s">
        <v>439</v>
      </c>
      <c r="C193" s="0"/>
      <c r="D193" s="559" t="n">
        <f aca="false">SUBTOTAL(9,D185:D192)</f>
        <v>301708.809413968</v>
      </c>
      <c r="E193" s="560"/>
      <c r="F193" s="561"/>
      <c r="H193" s="309" t="s">
        <v>1089</v>
      </c>
      <c r="I193" s="559" t="n">
        <f aca="false">SUBTOTAL(9,I185:I192)</f>
        <v>150854.404706984</v>
      </c>
      <c r="J193" s="559" t="n">
        <f aca="false">SUBTOTAL(9,J185:J192)</f>
        <v>150854.404706984</v>
      </c>
      <c r="K193" s="559" t="n">
        <f aca="false">SUBTOTAL(9,K185:K192)</f>
        <v>301708.809413968</v>
      </c>
      <c r="L193" s="559" t="n">
        <f aca="false">SUBTOTAL(9,L185:L192)</f>
        <v>0</v>
      </c>
      <c r="M193" s="549"/>
      <c r="N193" s="549"/>
      <c r="O193" s="549"/>
      <c r="P193" s="549"/>
      <c r="Q193" s="549"/>
      <c r="R193" s="549"/>
      <c r="S193" s="549"/>
      <c r="T193" s="549"/>
      <c r="U193" s="549"/>
      <c r="V193" s="549"/>
      <c r="W193" s="549"/>
      <c r="X193" s="549"/>
      <c r="Y193" s="549"/>
      <c r="Z193" s="549"/>
      <c r="AA193" s="549"/>
      <c r="AB193" s="549"/>
      <c r="AC193" s="549"/>
      <c r="AD193" s="549"/>
      <c r="AE193" s="549"/>
      <c r="AF193" s="549"/>
      <c r="AG193" s="549"/>
      <c r="AH193" s="549"/>
      <c r="AI193" s="549"/>
      <c r="AJ193" s="549"/>
      <c r="AK193" s="549"/>
      <c r="AL193" s="549"/>
      <c r="AM193" s="549"/>
      <c r="AN193" s="549"/>
      <c r="AO193" s="549"/>
      <c r="AP193" s="549"/>
      <c r="AQ193" s="549"/>
      <c r="AR193" s="549"/>
      <c r="AS193" s="549"/>
      <c r="AT193" s="549"/>
      <c r="AU193" s="549"/>
      <c r="AV193" s="549"/>
      <c r="AW193" s="549"/>
      <c r="AX193" s="549"/>
      <c r="AY193" s="549"/>
      <c r="AZ193" s="549"/>
      <c r="BA193" s="549"/>
      <c r="BB193" s="549"/>
      <c r="BC193" s="549"/>
      <c r="BD193" s="549"/>
      <c r="BE193" s="549"/>
      <c r="BF193" s="549"/>
      <c r="BG193" s="549"/>
      <c r="BH193" s="549"/>
      <c r="BI193" s="549"/>
      <c r="BJ193" s="549"/>
      <c r="BK193" s="549"/>
      <c r="BL193" s="549"/>
      <c r="BM193" s="549"/>
      <c r="BN193" s="549"/>
      <c r="BO193" s="549"/>
      <c r="BP193" s="549"/>
      <c r="BQ193" s="549"/>
      <c r="BR193" s="549"/>
      <c r="BS193" s="549"/>
      <c r="BT193" s="549"/>
      <c r="BU193" s="549"/>
      <c r="BV193" s="549"/>
      <c r="BW193" s="549"/>
      <c r="BX193" s="549"/>
      <c r="BY193" s="549"/>
      <c r="BZ193" s="549"/>
      <c r="CA193" s="549"/>
      <c r="CB193" s="549"/>
      <c r="CC193" s="549"/>
      <c r="CD193" s="549"/>
      <c r="CE193" s="549"/>
      <c r="CF193" s="549"/>
      <c r="CG193" s="549"/>
      <c r="CH193" s="549"/>
      <c r="CI193" s="549"/>
      <c r="CJ193" s="549"/>
      <c r="CK193" s="549"/>
      <c r="CL193" s="549"/>
      <c r="CM193" s="549"/>
      <c r="CN193" s="549"/>
      <c r="CO193" s="549"/>
      <c r="CP193" s="549"/>
      <c r="CQ193" s="549"/>
      <c r="CR193" s="549"/>
      <c r="CS193" s="549"/>
      <c r="CT193" s="549"/>
      <c r="CU193" s="549"/>
      <c r="CV193" s="549"/>
      <c r="CW193" s="549"/>
      <c r="CX193" s="549"/>
      <c r="CY193" s="549"/>
      <c r="CZ193" s="549"/>
      <c r="DA193" s="549"/>
      <c r="DB193" s="549"/>
      <c r="DC193" s="549"/>
      <c r="DD193" s="549"/>
      <c r="DE193" s="549"/>
      <c r="DF193" s="549"/>
      <c r="DG193" s="549"/>
      <c r="DH193" s="549"/>
      <c r="DI193" s="549"/>
      <c r="DJ193" s="549"/>
      <c r="DK193" s="549"/>
      <c r="DL193" s="549"/>
      <c r="DM193" s="549"/>
      <c r="DN193" s="549"/>
      <c r="DO193" s="549"/>
      <c r="DP193" s="549"/>
      <c r="DQ193" s="549"/>
      <c r="DR193" s="549"/>
      <c r="DS193" s="549"/>
      <c r="DT193" s="549"/>
      <c r="DU193" s="549"/>
      <c r="DV193" s="549"/>
      <c r="DW193" s="549"/>
      <c r="DX193" s="549"/>
      <c r="DY193" s="549"/>
      <c r="DZ193" s="549"/>
      <c r="EA193" s="549"/>
      <c r="EB193" s="549"/>
      <c r="EC193" s="549"/>
      <c r="ED193" s="549"/>
      <c r="EE193" s="549"/>
      <c r="EF193" s="549"/>
      <c r="EG193" s="549"/>
      <c r="EH193" s="549"/>
      <c r="EI193" s="549"/>
      <c r="EJ193" s="549"/>
      <c r="EK193" s="549"/>
      <c r="EL193" s="549"/>
      <c r="EM193" s="549"/>
      <c r="EN193" s="549"/>
      <c r="EO193" s="549"/>
      <c r="EP193" s="549"/>
      <c r="EQ193" s="549"/>
      <c r="ER193" s="549"/>
      <c r="ES193" s="549"/>
      <c r="ET193" s="549"/>
      <c r="EU193" s="549"/>
      <c r="EV193" s="549"/>
      <c r="EW193" s="549"/>
      <c r="EX193" s="549"/>
      <c r="EY193" s="549"/>
      <c r="EZ193" s="549"/>
      <c r="FA193" s="549"/>
      <c r="FB193" s="549"/>
      <c r="FC193" s="549"/>
      <c r="FD193" s="549"/>
      <c r="FE193" s="549"/>
      <c r="FF193" s="549"/>
      <c r="FG193" s="549"/>
      <c r="FH193" s="549"/>
      <c r="FI193" s="549"/>
      <c r="FJ193" s="549"/>
      <c r="FK193" s="549"/>
      <c r="FL193" s="549"/>
      <c r="FM193" s="549"/>
      <c r="FN193" s="549"/>
      <c r="FO193" s="549"/>
      <c r="FP193" s="549"/>
      <c r="FQ193" s="549"/>
      <c r="FR193" s="549"/>
      <c r="FS193" s="549"/>
      <c r="FT193" s="549"/>
      <c r="FU193" s="549"/>
      <c r="FV193" s="549"/>
      <c r="FW193" s="549"/>
      <c r="FX193" s="549"/>
      <c r="FY193" s="549"/>
      <c r="FZ193" s="549"/>
      <c r="GA193" s="549"/>
      <c r="GB193" s="549"/>
      <c r="GC193" s="549"/>
      <c r="GD193" s="549"/>
      <c r="GE193" s="549"/>
      <c r="GF193" s="549"/>
      <c r="GG193" s="549"/>
      <c r="GH193" s="549"/>
      <c r="GI193" s="549"/>
      <c r="GJ193" s="549"/>
      <c r="GK193" s="549"/>
      <c r="GL193" s="549"/>
      <c r="GM193" s="549"/>
      <c r="GN193" s="549"/>
      <c r="GO193" s="549"/>
      <c r="GP193" s="549"/>
      <c r="GQ193" s="549"/>
      <c r="GR193" s="549"/>
      <c r="GS193" s="549"/>
      <c r="GT193" s="549"/>
      <c r="GU193" s="549"/>
      <c r="GV193" s="549"/>
      <c r="GW193" s="549"/>
      <c r="GX193" s="549"/>
      <c r="GY193" s="549"/>
      <c r="GZ193" s="549"/>
      <c r="HA193" s="549"/>
      <c r="HB193" s="549"/>
      <c r="HC193" s="549"/>
      <c r="HD193" s="549"/>
      <c r="HE193" s="549"/>
      <c r="HF193" s="549"/>
      <c r="HG193" s="549"/>
      <c r="HH193" s="549"/>
      <c r="HI193" s="549"/>
      <c r="HJ193" s="549"/>
      <c r="HK193" s="549"/>
      <c r="HL193" s="549"/>
      <c r="HM193" s="549"/>
      <c r="HN193" s="549"/>
      <c r="HO193" s="549"/>
      <c r="HP193" s="549"/>
      <c r="HQ193" s="549"/>
      <c r="HR193" s="549"/>
      <c r="HS193" s="549"/>
      <c r="HT193" s="549"/>
      <c r="HU193" s="549"/>
      <c r="HV193" s="549"/>
      <c r="HW193" s="549"/>
      <c r="HX193" s="549"/>
      <c r="HY193" s="549"/>
      <c r="HZ193" s="549"/>
      <c r="IA193" s="549"/>
      <c r="IB193" s="549"/>
      <c r="IC193" s="549"/>
      <c r="ID193" s="549"/>
      <c r="IE193" s="549"/>
      <c r="IF193" s="549"/>
      <c r="IG193" s="549"/>
      <c r="IH193" s="549"/>
      <c r="II193" s="549"/>
      <c r="IJ193" s="549"/>
      <c r="IK193" s="549"/>
      <c r="IL193" s="549"/>
      <c r="IM193" s="549"/>
      <c r="IN193" s="549"/>
      <c r="IO193" s="549"/>
      <c r="IP193" s="549"/>
      <c r="IQ193" s="549"/>
      <c r="IR193" s="549"/>
      <c r="IS193" s="549"/>
      <c r="IT193" s="549"/>
      <c r="IU193" s="549"/>
      <c r="IV193" s="549"/>
      <c r="IW193" s="549"/>
    </row>
    <row r="194" customFormat="false" ht="12.75" hidden="false" customHeight="false" outlineLevel="1" collapsed="false">
      <c r="A194" s="562" t="s">
        <v>1134</v>
      </c>
      <c r="B194" s="563"/>
      <c r="C194" s="564"/>
      <c r="D194" s="542"/>
      <c r="E194" s="543"/>
      <c r="F194" s="544"/>
      <c r="H194" s="565"/>
      <c r="I194" s="546" t="n">
        <f aca="false">IF(D204=0,0,I204/D204)</f>
        <v>0.5</v>
      </c>
      <c r="J194" s="546" t="n">
        <f aca="false">1-I194</f>
        <v>0.5</v>
      </c>
      <c r="K194" s="547" t="n">
        <f aca="false">IF(D204=0,0,K204/D204)</f>
        <v>1</v>
      </c>
      <c r="L194" s="547" t="n">
        <f aca="false">1-K194</f>
        <v>0</v>
      </c>
      <c r="M194" s="549"/>
      <c r="N194" s="549"/>
      <c r="O194" s="549"/>
      <c r="P194" s="549"/>
      <c r="Q194" s="549"/>
      <c r="R194" s="549"/>
      <c r="S194" s="549"/>
      <c r="T194" s="549"/>
      <c r="U194" s="549"/>
      <c r="V194" s="549"/>
      <c r="W194" s="549"/>
      <c r="X194" s="549"/>
      <c r="Y194" s="549"/>
      <c r="Z194" s="549"/>
      <c r="AA194" s="549"/>
      <c r="AB194" s="549"/>
      <c r="AC194" s="549"/>
      <c r="AD194" s="549"/>
      <c r="AE194" s="549"/>
      <c r="AF194" s="549"/>
      <c r="AG194" s="549"/>
      <c r="AH194" s="549"/>
      <c r="AI194" s="549"/>
      <c r="AJ194" s="549"/>
      <c r="AK194" s="549"/>
      <c r="AL194" s="549"/>
      <c r="AM194" s="549"/>
      <c r="AN194" s="549"/>
      <c r="AO194" s="549"/>
      <c r="AP194" s="549"/>
      <c r="AQ194" s="549"/>
      <c r="AR194" s="549"/>
      <c r="AS194" s="549"/>
      <c r="AT194" s="549"/>
      <c r="AU194" s="549"/>
      <c r="AV194" s="549"/>
      <c r="AW194" s="549"/>
      <c r="AX194" s="549"/>
      <c r="AY194" s="549"/>
      <c r="AZ194" s="549"/>
      <c r="BA194" s="549"/>
      <c r="BB194" s="549"/>
      <c r="BC194" s="549"/>
      <c r="BD194" s="549"/>
      <c r="BE194" s="549"/>
      <c r="BF194" s="549"/>
      <c r="BG194" s="549"/>
      <c r="BH194" s="549"/>
      <c r="BI194" s="549"/>
      <c r="BJ194" s="549"/>
      <c r="BK194" s="549"/>
      <c r="BL194" s="549"/>
      <c r="BM194" s="549"/>
      <c r="BN194" s="549"/>
      <c r="BO194" s="549"/>
      <c r="BP194" s="549"/>
      <c r="BQ194" s="549"/>
      <c r="BR194" s="549"/>
      <c r="BS194" s="549"/>
      <c r="BT194" s="549"/>
      <c r="BU194" s="549"/>
      <c r="BV194" s="549"/>
      <c r="BW194" s="549"/>
      <c r="BX194" s="549"/>
      <c r="BY194" s="549"/>
      <c r="BZ194" s="549"/>
      <c r="CA194" s="549"/>
      <c r="CB194" s="549"/>
      <c r="CC194" s="549"/>
      <c r="CD194" s="549"/>
      <c r="CE194" s="549"/>
      <c r="CF194" s="549"/>
      <c r="CG194" s="549"/>
      <c r="CH194" s="549"/>
      <c r="CI194" s="549"/>
      <c r="CJ194" s="549"/>
      <c r="CK194" s="549"/>
      <c r="CL194" s="549"/>
      <c r="CM194" s="549"/>
      <c r="CN194" s="549"/>
      <c r="CO194" s="549"/>
      <c r="CP194" s="549"/>
      <c r="CQ194" s="549"/>
      <c r="CR194" s="549"/>
      <c r="CS194" s="549"/>
      <c r="CT194" s="549"/>
      <c r="CU194" s="549"/>
      <c r="CV194" s="549"/>
      <c r="CW194" s="549"/>
      <c r="CX194" s="549"/>
      <c r="CY194" s="549"/>
      <c r="CZ194" s="549"/>
      <c r="DA194" s="549"/>
      <c r="DB194" s="549"/>
      <c r="DC194" s="549"/>
      <c r="DD194" s="549"/>
      <c r="DE194" s="549"/>
      <c r="DF194" s="549"/>
      <c r="DG194" s="549"/>
      <c r="DH194" s="549"/>
      <c r="DI194" s="549"/>
      <c r="DJ194" s="549"/>
      <c r="DK194" s="549"/>
      <c r="DL194" s="549"/>
      <c r="DM194" s="549"/>
      <c r="DN194" s="549"/>
      <c r="DO194" s="549"/>
      <c r="DP194" s="549"/>
      <c r="DQ194" s="549"/>
      <c r="DR194" s="549"/>
      <c r="DS194" s="549"/>
      <c r="DT194" s="549"/>
      <c r="DU194" s="549"/>
      <c r="DV194" s="549"/>
      <c r="DW194" s="549"/>
      <c r="DX194" s="549"/>
      <c r="DY194" s="549"/>
      <c r="DZ194" s="549"/>
      <c r="EA194" s="549"/>
      <c r="EB194" s="549"/>
      <c r="EC194" s="549"/>
      <c r="ED194" s="549"/>
      <c r="EE194" s="549"/>
      <c r="EF194" s="549"/>
      <c r="EG194" s="549"/>
      <c r="EH194" s="549"/>
      <c r="EI194" s="549"/>
      <c r="EJ194" s="549"/>
      <c r="EK194" s="549"/>
      <c r="EL194" s="549"/>
      <c r="EM194" s="549"/>
      <c r="EN194" s="549"/>
      <c r="EO194" s="549"/>
      <c r="EP194" s="549"/>
      <c r="EQ194" s="549"/>
      <c r="ER194" s="549"/>
      <c r="ES194" s="549"/>
      <c r="ET194" s="549"/>
      <c r="EU194" s="549"/>
      <c r="EV194" s="549"/>
      <c r="EW194" s="549"/>
      <c r="EX194" s="549"/>
      <c r="EY194" s="549"/>
      <c r="EZ194" s="549"/>
      <c r="FA194" s="549"/>
      <c r="FB194" s="549"/>
      <c r="FC194" s="549"/>
      <c r="FD194" s="549"/>
      <c r="FE194" s="549"/>
      <c r="FF194" s="549"/>
      <c r="FG194" s="549"/>
      <c r="FH194" s="549"/>
      <c r="FI194" s="549"/>
      <c r="FJ194" s="549"/>
      <c r="FK194" s="549"/>
      <c r="FL194" s="549"/>
      <c r="FM194" s="549"/>
      <c r="FN194" s="549"/>
      <c r="FO194" s="549"/>
      <c r="FP194" s="549"/>
      <c r="FQ194" s="549"/>
      <c r="FR194" s="549"/>
      <c r="FS194" s="549"/>
      <c r="FT194" s="549"/>
      <c r="FU194" s="549"/>
      <c r="FV194" s="549"/>
      <c r="FW194" s="549"/>
      <c r="FX194" s="549"/>
      <c r="FY194" s="549"/>
      <c r="FZ194" s="549"/>
      <c r="GA194" s="549"/>
      <c r="GB194" s="549"/>
      <c r="GC194" s="549"/>
      <c r="GD194" s="549"/>
      <c r="GE194" s="549"/>
      <c r="GF194" s="549"/>
      <c r="GG194" s="549"/>
      <c r="GH194" s="549"/>
      <c r="GI194" s="549"/>
      <c r="GJ194" s="549"/>
      <c r="GK194" s="549"/>
      <c r="GL194" s="549"/>
      <c r="GM194" s="549"/>
      <c r="GN194" s="549"/>
      <c r="GO194" s="549"/>
      <c r="GP194" s="549"/>
      <c r="GQ194" s="549"/>
      <c r="GR194" s="549"/>
      <c r="GS194" s="549"/>
      <c r="GT194" s="549"/>
      <c r="GU194" s="549"/>
      <c r="GV194" s="549"/>
      <c r="GW194" s="549"/>
      <c r="GX194" s="549"/>
      <c r="GY194" s="549"/>
      <c r="GZ194" s="549"/>
      <c r="HA194" s="549"/>
      <c r="HB194" s="549"/>
      <c r="HC194" s="549"/>
      <c r="HD194" s="549"/>
      <c r="HE194" s="549"/>
      <c r="HF194" s="549"/>
      <c r="HG194" s="549"/>
      <c r="HH194" s="549"/>
      <c r="HI194" s="549"/>
      <c r="HJ194" s="549"/>
      <c r="HK194" s="549"/>
      <c r="HL194" s="549"/>
      <c r="HM194" s="549"/>
      <c r="HN194" s="549"/>
      <c r="HO194" s="549"/>
      <c r="HP194" s="549"/>
      <c r="HQ194" s="549"/>
      <c r="HR194" s="549"/>
      <c r="HS194" s="549"/>
      <c r="HT194" s="549"/>
      <c r="HU194" s="549"/>
      <c r="HV194" s="549"/>
      <c r="HW194" s="549"/>
      <c r="HX194" s="549"/>
      <c r="HY194" s="549"/>
      <c r="HZ194" s="549"/>
      <c r="IA194" s="549"/>
      <c r="IB194" s="549"/>
      <c r="IC194" s="549"/>
      <c r="ID194" s="549"/>
      <c r="IE194" s="549"/>
      <c r="IF194" s="549"/>
      <c r="IG194" s="549"/>
      <c r="IH194" s="549"/>
      <c r="II194" s="549"/>
      <c r="IJ194" s="549"/>
      <c r="IK194" s="549"/>
      <c r="IL194" s="549"/>
      <c r="IM194" s="549"/>
      <c r="IN194" s="549"/>
      <c r="IO194" s="549"/>
      <c r="IP194" s="549"/>
      <c r="IQ194" s="549"/>
      <c r="IR194" s="549"/>
      <c r="IS194" s="549"/>
      <c r="IT194" s="549"/>
      <c r="IU194" s="549"/>
      <c r="IV194" s="549"/>
      <c r="IW194" s="549"/>
    </row>
    <row r="195" customFormat="false" ht="12.75" hidden="false" customHeight="false" outlineLevel="2" collapsed="false">
      <c r="A195" s="309"/>
      <c r="B195" s="557" t="str">
        <f aca="false">'Plant Configuration'!C234</f>
        <v>Non-scheduled maint. parts/repairs</v>
      </c>
      <c r="C195" s="44"/>
      <c r="D195" s="566" t="n">
        <f aca="false">IF($O$7=5,0,HLOOKUP($D$5,Plant_Configuration,'Plant Configuration'!A234,FALSE()))+IF($R$7=5,0,HLOOKUP($E$5,Plant_Configuration,'Plant Configuration'!A234,FALSE()))+IF($U$7=5,0,HLOOKUP($F$5,Plant_Configuration,'Plant Configuration'!A234,FALSE()))</f>
        <v>193537.262589469</v>
      </c>
      <c r="E195" s="331" t="n">
        <v>0.5</v>
      </c>
      <c r="F195" s="554" t="n">
        <v>1</v>
      </c>
      <c r="H195" s="309" t="s">
        <v>1112</v>
      </c>
      <c r="I195" s="555" t="n">
        <f aca="false">D195-J195</f>
        <v>96768.6312947347</v>
      </c>
      <c r="J195" s="555" t="n">
        <f aca="false">E195*D195</f>
        <v>96768.6312947347</v>
      </c>
      <c r="K195" s="310" t="n">
        <f aca="false">F195*D195</f>
        <v>193537.262589469</v>
      </c>
      <c r="L195" s="310" t="n">
        <f aca="false">D195-K195</f>
        <v>0</v>
      </c>
      <c r="N195" s="45"/>
      <c r="O195" s="45"/>
    </row>
    <row r="196" customFormat="false" ht="12.75" hidden="false" customHeight="false" outlineLevel="2" collapsed="false">
      <c r="A196" s="309"/>
      <c r="B196" s="557" t="str">
        <f aca="false">'Plant Configuration'!C235</f>
        <v>Outside Repair Services</v>
      </c>
      <c r="C196" s="44"/>
      <c r="D196" s="566" t="n">
        <f aca="false">IF($O$7=5,0,HLOOKUP($D$5,Plant_Configuration,'Plant Configuration'!A235,FALSE()))+IF($R$7=5,0,HLOOKUP($E$5,Plant_Configuration,'Plant Configuration'!A235,FALSE()))+IF($U$7=5,0,HLOOKUP($F$5,Plant_Configuration,'Plant Configuration'!A235,FALSE()))</f>
        <v>77414.9050357878</v>
      </c>
      <c r="E196" s="331" t="n">
        <v>0.5</v>
      </c>
      <c r="F196" s="554" t="n">
        <v>1</v>
      </c>
      <c r="H196" s="309" t="s">
        <v>1135</v>
      </c>
      <c r="I196" s="555" t="n">
        <f aca="false">D196-J196</f>
        <v>38707.4525178939</v>
      </c>
      <c r="J196" s="555" t="n">
        <f aca="false">E196*D196</f>
        <v>38707.4525178939</v>
      </c>
      <c r="K196" s="310" t="n">
        <f aca="false">F196*D196</f>
        <v>77414.9050357878</v>
      </c>
      <c r="L196" s="310" t="n">
        <f aca="false">D196-K196</f>
        <v>0</v>
      </c>
      <c r="N196" s="45"/>
      <c r="O196" s="45"/>
    </row>
    <row r="197" customFormat="false" ht="12.75" hidden="false" customHeight="false" outlineLevel="2" collapsed="false">
      <c r="A197" s="309"/>
      <c r="B197" s="557" t="str">
        <f aca="false">'Plant Configuration'!C236</f>
        <v>Technical/Professional Services</v>
      </c>
      <c r="C197" s="44"/>
      <c r="D197" s="566" t="n">
        <f aca="false">IF($O$7=5,0,HLOOKUP($D$5,Plant_Configuration,'Plant Configuration'!A236,FALSE()))+IF($R$7=5,0,HLOOKUP($E$5,Plant_Configuration,'Plant Configuration'!A236,FALSE()))+IF($U$7=5,0,HLOOKUP($F$5,Plant_Configuration,'Plant Configuration'!A236,FALSE()))</f>
        <v>38707.4525178939</v>
      </c>
      <c r="E197" s="331" t="n">
        <v>0.5</v>
      </c>
      <c r="F197" s="554" t="n">
        <v>1</v>
      </c>
      <c r="H197" s="423" t="s">
        <v>1107</v>
      </c>
      <c r="I197" s="555" t="n">
        <f aca="false">D197-J197</f>
        <v>19353.7262589469</v>
      </c>
      <c r="J197" s="555" t="n">
        <f aca="false">E197*D197</f>
        <v>19353.7262589469</v>
      </c>
      <c r="K197" s="310" t="n">
        <f aca="false">F197*D197</f>
        <v>38707.4525178939</v>
      </c>
      <c r="L197" s="310" t="n">
        <f aca="false">D197-K197</f>
        <v>0</v>
      </c>
      <c r="N197" s="45"/>
      <c r="O197" s="45"/>
    </row>
    <row r="198" customFormat="false" ht="12.75" hidden="false" customHeight="false" outlineLevel="2" collapsed="false">
      <c r="A198" s="309"/>
      <c r="B198" s="557" t="str">
        <f aca="false">'Plant Configuration'!C237</f>
        <v>Scheduled Maint.</v>
      </c>
      <c r="C198" s="44"/>
      <c r="D198" s="566" t="n">
        <f aca="false">IF($O$7=5,0,HLOOKUP($D$5,Plant_Configuration,'Plant Configuration'!A237,FALSE()))+IF($R$7=5,0,HLOOKUP($E$5,Plant_Configuration,'Plant Configuration'!A237,FALSE()))+IF($U$7=5,0,HLOOKUP($F$5,Plant_Configuration,'Plant Configuration'!A237,FALSE()))</f>
        <v>58061.1787768408</v>
      </c>
      <c r="E198" s="331" t="n">
        <v>0.5</v>
      </c>
      <c r="F198" s="554" t="n">
        <v>1</v>
      </c>
      <c r="H198" s="309"/>
      <c r="I198" s="555" t="n">
        <f aca="false">D198-J198</f>
        <v>29030.5893884204</v>
      </c>
      <c r="J198" s="555" t="n">
        <f aca="false">E198*D198</f>
        <v>29030.5893884204</v>
      </c>
      <c r="K198" s="310" t="n">
        <f aca="false">F198*D198</f>
        <v>58061.1787768408</v>
      </c>
      <c r="L198" s="310" t="n">
        <f aca="false">D198-K198</f>
        <v>0</v>
      </c>
      <c r="N198" s="45"/>
      <c r="O198" s="45"/>
    </row>
    <row r="199" customFormat="false" ht="12.75" hidden="false" customHeight="false" outlineLevel="2" collapsed="false">
      <c r="A199" s="309"/>
      <c r="B199" s="557" t="str">
        <f aca="false">'Plant Configuration'!C238</f>
        <v>Equipment rental</v>
      </c>
      <c r="C199" s="44"/>
      <c r="D199" s="566" t="n">
        <f aca="false">IF($O$7=5,0,HLOOKUP($D$5,Plant_Configuration,'Plant Configuration'!A238,FALSE()))+IF($R$7=5,0,HLOOKUP($E$5,Plant_Configuration,'Plant Configuration'!A238,FALSE()))+IF($U$7=5,0,HLOOKUP($F$5,Plant_Configuration,'Plant Configuration'!A238,FALSE()))</f>
        <v>19353.7262589469</v>
      </c>
      <c r="E199" s="331" t="n">
        <v>0.5</v>
      </c>
      <c r="F199" s="554" t="n">
        <v>1</v>
      </c>
      <c r="H199" s="309" t="s">
        <v>1136</v>
      </c>
      <c r="I199" s="555" t="n">
        <f aca="false">D199-J199</f>
        <v>9676.86312947347</v>
      </c>
      <c r="J199" s="555" t="n">
        <f aca="false">E199*D199</f>
        <v>9676.86312947347</v>
      </c>
      <c r="K199" s="310" t="n">
        <f aca="false">F199*D199</f>
        <v>19353.7262589469</v>
      </c>
      <c r="L199" s="310" t="n">
        <f aca="false">D199-K199</f>
        <v>0</v>
      </c>
      <c r="N199" s="45"/>
      <c r="O199" s="45"/>
    </row>
    <row r="200" customFormat="false" ht="12.75" hidden="false" customHeight="false" outlineLevel="2" collapsed="false">
      <c r="A200" s="309"/>
      <c r="B200" s="557" t="str">
        <f aca="false">'Plant Configuration'!C239</f>
        <v>Miscellaneous</v>
      </c>
      <c r="C200" s="44"/>
      <c r="D200" s="566" t="n">
        <f aca="false">IF($O$7=5,0,HLOOKUP($D$5,Plant_Configuration,'Plant Configuration'!A239,FALSE()))+IF($R$7=5,0,HLOOKUP($E$5,Plant_Configuration,'Plant Configuration'!A239,FALSE()))+IF($U$7=5,0,HLOOKUP($F$5,Plant_Configuration,'Plant Configuration'!A239,FALSE()))</f>
        <v>0</v>
      </c>
      <c r="E200" s="331" t="n">
        <v>0.5</v>
      </c>
      <c r="F200" s="554" t="n">
        <v>1</v>
      </c>
      <c r="H200" s="309" t="s">
        <v>1137</v>
      </c>
      <c r="I200" s="555" t="n">
        <f aca="false">D200-J200</f>
        <v>0</v>
      </c>
      <c r="J200" s="555" t="n">
        <f aca="false">E200*D200</f>
        <v>0</v>
      </c>
      <c r="K200" s="310" t="n">
        <f aca="false">F200*D200</f>
        <v>0</v>
      </c>
      <c r="L200" s="310" t="n">
        <f aca="false">D200-K200</f>
        <v>0</v>
      </c>
      <c r="N200" s="45"/>
      <c r="O200" s="45"/>
    </row>
    <row r="201" customFormat="false" ht="12.75" hidden="false" customHeight="false" outlineLevel="2" collapsed="false">
      <c r="A201" s="309"/>
      <c r="B201" s="557" t="str">
        <f aca="false">'Plant Configuration'!C240</f>
        <v>Auxiliary Parts</v>
      </c>
      <c r="C201" s="44"/>
      <c r="D201" s="566" t="n">
        <f aca="false">IF($O$7=5,0,HLOOKUP($D$5,Plant_Configuration,'Plant Configuration'!A240,FALSE()))+IF($R$7=5,0,HLOOKUP($E$5,Plant_Configuration,'Plant Configuration'!A240,FALSE()))+IF($U$7=5,0,HLOOKUP($F$5,Plant_Configuration,'Plant Configuration'!A240,FALSE()))</f>
        <v>0</v>
      </c>
      <c r="E201" s="331" t="n">
        <v>0.5</v>
      </c>
      <c r="F201" s="554" t="n">
        <v>1</v>
      </c>
      <c r="H201" s="309"/>
      <c r="I201" s="555" t="n">
        <f aca="false">D201-J201</f>
        <v>0</v>
      </c>
      <c r="J201" s="555" t="n">
        <f aca="false">E201*D201</f>
        <v>0</v>
      </c>
      <c r="K201" s="310" t="n">
        <f aca="false">F201*D201</f>
        <v>0</v>
      </c>
      <c r="L201" s="310" t="n">
        <f aca="false">D201-K201</f>
        <v>0</v>
      </c>
      <c r="N201" s="45"/>
      <c r="O201" s="45"/>
    </row>
    <row r="202" customFormat="false" ht="12.75" hidden="false" customHeight="false" outlineLevel="2" collapsed="false">
      <c r="A202" s="309"/>
      <c r="B202" s="557" t="str">
        <f aca="false">'Plant Configuration'!C241</f>
        <v>Freight</v>
      </c>
      <c r="C202" s="44"/>
      <c r="D202" s="566" t="n">
        <f aca="false">IF($O$7=5,0,HLOOKUP($D$5,Plant_Configuration,'Plant Configuration'!A241,FALSE()))+IF($R$7=5,0,HLOOKUP($E$5,Plant_Configuration,'Plant Configuration'!A241,FALSE()))+IF($U$7=5,0,HLOOKUP($F$5,Plant_Configuration,'Plant Configuration'!A241,FALSE()))</f>
        <v>0</v>
      </c>
      <c r="E202" s="331" t="n">
        <v>0.5</v>
      </c>
      <c r="F202" s="554" t="n">
        <v>1</v>
      </c>
      <c r="H202" s="309" t="s">
        <v>1138</v>
      </c>
      <c r="I202" s="555" t="n">
        <f aca="false">D202-J202</f>
        <v>0</v>
      </c>
      <c r="J202" s="555" t="n">
        <f aca="false">E202*D202</f>
        <v>0</v>
      </c>
      <c r="K202" s="310" t="n">
        <f aca="false">F202*D202</f>
        <v>0</v>
      </c>
      <c r="L202" s="310" t="n">
        <f aca="false">D202-K202</f>
        <v>0</v>
      </c>
      <c r="N202" s="45"/>
      <c r="O202" s="45"/>
    </row>
    <row r="203" customFormat="false" ht="12.75" hidden="false" customHeight="false" outlineLevel="2" collapsed="false">
      <c r="A203" s="309"/>
      <c r="B203" s="557" t="str">
        <f aca="false">'Plant Configuration'!C242</f>
        <v>Other</v>
      </c>
      <c r="C203" s="44"/>
      <c r="D203" s="566" t="n">
        <f aca="false">IF($O$7=5,0,HLOOKUP($D$5,Plant_Configuration,'Plant Configuration'!A242,FALSE()))+IF($R$7=5,0,HLOOKUP($E$5,Plant_Configuration,'Plant Configuration'!A242,FALSE()))+IF($U$7=5,0,HLOOKUP($F$5,Plant_Configuration,'Plant Configuration'!A242,FALSE()))</f>
        <v>0</v>
      </c>
      <c r="E203" s="331" t="n">
        <v>0.5</v>
      </c>
      <c r="F203" s="554" t="n">
        <v>1</v>
      </c>
      <c r="H203" s="309"/>
      <c r="I203" s="555" t="n">
        <f aca="false">D203-J203</f>
        <v>0</v>
      </c>
      <c r="J203" s="555" t="n">
        <f aca="false">E203*D203</f>
        <v>0</v>
      </c>
      <c r="K203" s="310"/>
      <c r="L203" s="310"/>
      <c r="N203" s="45"/>
      <c r="O203" s="45"/>
    </row>
    <row r="204" customFormat="false" ht="12.75" hidden="false" customHeight="false" outlineLevel="1" collapsed="false">
      <c r="A204" s="567"/>
      <c r="B204" s="558" t="s">
        <v>439</v>
      </c>
      <c r="C204" s="0"/>
      <c r="D204" s="559" t="n">
        <f aca="false">SUBTOTAL(9,D195:D203)</f>
        <v>387074.525178939</v>
      </c>
      <c r="E204" s="560"/>
      <c r="F204" s="561"/>
      <c r="H204" s="309" t="s">
        <v>1139</v>
      </c>
      <c r="I204" s="559" t="n">
        <f aca="false">SUBTOTAL(9,I195:I203)</f>
        <v>193537.262589469</v>
      </c>
      <c r="J204" s="559" t="n">
        <f aca="false">SUBTOTAL(9,J195:J203)</f>
        <v>193537.262589469</v>
      </c>
      <c r="K204" s="559" t="n">
        <f aca="false">SUBTOTAL(9,K195:K203)</f>
        <v>387074.525178939</v>
      </c>
      <c r="L204" s="559" t="n">
        <f aca="false">SUBTOTAL(9,L195:L203)</f>
        <v>0</v>
      </c>
      <c r="M204" s="549"/>
      <c r="N204" s="549"/>
      <c r="O204" s="549"/>
      <c r="P204" s="549"/>
      <c r="Q204" s="549"/>
      <c r="R204" s="549"/>
      <c r="S204" s="549"/>
      <c r="T204" s="549"/>
      <c r="U204" s="549"/>
      <c r="V204" s="549"/>
      <c r="W204" s="549"/>
      <c r="X204" s="549"/>
      <c r="Y204" s="549"/>
      <c r="Z204" s="549"/>
      <c r="AA204" s="549"/>
      <c r="AB204" s="549"/>
      <c r="AC204" s="549"/>
      <c r="AD204" s="549"/>
      <c r="AE204" s="549"/>
      <c r="AF204" s="549"/>
      <c r="AG204" s="549"/>
      <c r="AH204" s="549"/>
      <c r="AI204" s="549"/>
      <c r="AJ204" s="549"/>
      <c r="AK204" s="549"/>
      <c r="AL204" s="549"/>
      <c r="AM204" s="549"/>
      <c r="AN204" s="549"/>
      <c r="AO204" s="549"/>
      <c r="AP204" s="549"/>
      <c r="AQ204" s="549"/>
      <c r="AR204" s="549"/>
      <c r="AS204" s="549"/>
      <c r="AT204" s="549"/>
      <c r="AU204" s="549"/>
      <c r="AV204" s="549"/>
      <c r="AW204" s="549"/>
      <c r="AX204" s="549"/>
      <c r="AY204" s="549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49"/>
      <c r="CF204" s="549"/>
      <c r="CG204" s="549"/>
      <c r="CH204" s="549"/>
      <c r="CI204" s="549"/>
      <c r="CJ204" s="549"/>
      <c r="CK204" s="549"/>
      <c r="CL204" s="549"/>
      <c r="CM204" s="549"/>
      <c r="CN204" s="549"/>
      <c r="CO204" s="549"/>
      <c r="CP204" s="549"/>
      <c r="CQ204" s="549"/>
      <c r="CR204" s="549"/>
      <c r="CS204" s="549"/>
      <c r="CT204" s="549"/>
      <c r="CU204" s="549"/>
      <c r="CV204" s="549"/>
      <c r="CW204" s="549"/>
      <c r="CX204" s="549"/>
      <c r="CY204" s="549"/>
      <c r="CZ204" s="549"/>
      <c r="DA204" s="549"/>
      <c r="DB204" s="549"/>
      <c r="DC204" s="549"/>
      <c r="DD204" s="549"/>
      <c r="DE204" s="549"/>
      <c r="DF204" s="549"/>
      <c r="DG204" s="549"/>
      <c r="DH204" s="549"/>
      <c r="DI204" s="549"/>
      <c r="DJ204" s="549"/>
      <c r="DK204" s="549"/>
      <c r="DL204" s="549"/>
      <c r="DM204" s="549"/>
      <c r="DN204" s="549"/>
      <c r="DO204" s="549"/>
      <c r="DP204" s="549"/>
      <c r="DQ204" s="549"/>
      <c r="DR204" s="549"/>
      <c r="DS204" s="549"/>
      <c r="DT204" s="549"/>
      <c r="DU204" s="549"/>
      <c r="DV204" s="549"/>
      <c r="DW204" s="549"/>
      <c r="DX204" s="549"/>
      <c r="DY204" s="549"/>
      <c r="DZ204" s="549"/>
      <c r="EA204" s="549"/>
      <c r="EB204" s="549"/>
      <c r="EC204" s="549"/>
      <c r="ED204" s="549"/>
      <c r="EE204" s="549"/>
      <c r="EF204" s="549"/>
      <c r="EG204" s="549"/>
      <c r="EH204" s="549"/>
      <c r="EI204" s="549"/>
      <c r="EJ204" s="549"/>
      <c r="EK204" s="549"/>
      <c r="EL204" s="549"/>
      <c r="EM204" s="549"/>
      <c r="EN204" s="549"/>
      <c r="EO204" s="549"/>
      <c r="EP204" s="549"/>
      <c r="EQ204" s="549"/>
      <c r="ER204" s="549"/>
      <c r="ES204" s="549"/>
      <c r="ET204" s="549"/>
      <c r="EU204" s="549"/>
      <c r="EV204" s="549"/>
      <c r="EW204" s="549"/>
      <c r="EX204" s="549"/>
      <c r="EY204" s="549"/>
      <c r="EZ204" s="549"/>
      <c r="FA204" s="549"/>
      <c r="FB204" s="549"/>
      <c r="FC204" s="549"/>
      <c r="FD204" s="549"/>
      <c r="FE204" s="549"/>
      <c r="FF204" s="549"/>
      <c r="FG204" s="549"/>
      <c r="FH204" s="549"/>
      <c r="FI204" s="549"/>
      <c r="FJ204" s="549"/>
      <c r="FK204" s="549"/>
      <c r="FL204" s="549"/>
      <c r="FM204" s="549"/>
      <c r="FN204" s="549"/>
      <c r="FO204" s="549"/>
      <c r="FP204" s="549"/>
      <c r="FQ204" s="549"/>
      <c r="FR204" s="549"/>
      <c r="FS204" s="549"/>
      <c r="FT204" s="549"/>
      <c r="FU204" s="549"/>
      <c r="FV204" s="549"/>
      <c r="FW204" s="549"/>
      <c r="FX204" s="549"/>
      <c r="FY204" s="549"/>
      <c r="FZ204" s="549"/>
      <c r="GA204" s="549"/>
      <c r="GB204" s="549"/>
      <c r="GC204" s="549"/>
      <c r="GD204" s="549"/>
      <c r="GE204" s="549"/>
      <c r="GF204" s="549"/>
      <c r="GG204" s="549"/>
      <c r="GH204" s="549"/>
      <c r="GI204" s="549"/>
      <c r="GJ204" s="549"/>
      <c r="GK204" s="549"/>
      <c r="GL204" s="549"/>
      <c r="GM204" s="549"/>
      <c r="GN204" s="549"/>
      <c r="GO204" s="549"/>
      <c r="GP204" s="549"/>
      <c r="GQ204" s="549"/>
      <c r="GR204" s="549"/>
      <c r="GS204" s="549"/>
      <c r="GT204" s="549"/>
      <c r="GU204" s="549"/>
      <c r="GV204" s="549"/>
      <c r="GW204" s="549"/>
      <c r="GX204" s="549"/>
      <c r="GY204" s="549"/>
      <c r="GZ204" s="549"/>
      <c r="HA204" s="549"/>
      <c r="HB204" s="549"/>
      <c r="HC204" s="549"/>
      <c r="HD204" s="549"/>
      <c r="HE204" s="549"/>
      <c r="HF204" s="549"/>
      <c r="HG204" s="549"/>
      <c r="HH204" s="549"/>
      <c r="HI204" s="549"/>
      <c r="HJ204" s="549"/>
      <c r="HK204" s="549"/>
      <c r="HL204" s="549"/>
      <c r="HM204" s="549"/>
      <c r="HN204" s="549"/>
      <c r="HO204" s="549"/>
      <c r="HP204" s="549"/>
      <c r="HQ204" s="549"/>
      <c r="HR204" s="549"/>
      <c r="HS204" s="549"/>
      <c r="HT204" s="549"/>
      <c r="HU204" s="549"/>
      <c r="HV204" s="549"/>
      <c r="HW204" s="549"/>
      <c r="HX204" s="549"/>
      <c r="HY204" s="549"/>
      <c r="HZ204" s="549"/>
      <c r="IA204" s="549"/>
      <c r="IB204" s="549"/>
      <c r="IC204" s="549"/>
      <c r="ID204" s="549"/>
      <c r="IE204" s="549"/>
      <c r="IF204" s="549"/>
      <c r="IG204" s="549"/>
      <c r="IH204" s="549"/>
      <c r="II204" s="549"/>
      <c r="IJ204" s="549"/>
      <c r="IK204" s="549"/>
      <c r="IL204" s="549"/>
      <c r="IM204" s="549"/>
      <c r="IN204" s="549"/>
      <c r="IO204" s="549"/>
      <c r="IP204" s="549"/>
      <c r="IQ204" s="549"/>
      <c r="IR204" s="549"/>
      <c r="IS204" s="549"/>
      <c r="IT204" s="549"/>
      <c r="IU204" s="549"/>
      <c r="IV204" s="549"/>
      <c r="IW204" s="549"/>
    </row>
    <row r="205" customFormat="false" ht="12.75" hidden="false" customHeight="false" outlineLevel="1" collapsed="false">
      <c r="A205" s="562" t="s">
        <v>1140</v>
      </c>
      <c r="B205" s="563"/>
      <c r="C205" s="564"/>
      <c r="D205" s="542"/>
      <c r="E205" s="543"/>
      <c r="F205" s="544"/>
      <c r="H205" s="565"/>
      <c r="I205" s="546" t="n">
        <f aca="false">IF(D214=0,0,I214/D214)</f>
        <v>0</v>
      </c>
      <c r="J205" s="546" t="n">
        <f aca="false">1-I205</f>
        <v>1</v>
      </c>
      <c r="K205" s="547" t="n">
        <f aca="false">IF(D214=0,0,K214/D214)</f>
        <v>0</v>
      </c>
      <c r="L205" s="547" t="n">
        <f aca="false">1-K205</f>
        <v>1</v>
      </c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549"/>
      <c r="Y205" s="549"/>
      <c r="Z205" s="549"/>
      <c r="AA205" s="549"/>
      <c r="AB205" s="549"/>
      <c r="AC205" s="549"/>
      <c r="AD205" s="549"/>
      <c r="AE205" s="549"/>
      <c r="AF205" s="549"/>
      <c r="AG205" s="549"/>
      <c r="AH205" s="549"/>
      <c r="AI205" s="549"/>
      <c r="AJ205" s="549"/>
      <c r="AK205" s="549"/>
      <c r="AL205" s="549"/>
      <c r="AM205" s="549"/>
      <c r="AN205" s="549"/>
      <c r="AO205" s="549"/>
      <c r="AP205" s="549"/>
      <c r="AQ205" s="549"/>
      <c r="AR205" s="549"/>
      <c r="AS205" s="549"/>
      <c r="AT205" s="549"/>
      <c r="AU205" s="549"/>
      <c r="AV205" s="549"/>
      <c r="AW205" s="549"/>
      <c r="AX205" s="549"/>
      <c r="AY205" s="549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49"/>
      <c r="BW205" s="549"/>
      <c r="BX205" s="549"/>
      <c r="BY205" s="549"/>
      <c r="BZ205" s="549"/>
      <c r="CA205" s="549"/>
      <c r="CB205" s="549"/>
      <c r="CC205" s="549"/>
      <c r="CD205" s="549"/>
      <c r="CE205" s="549"/>
      <c r="CF205" s="549"/>
      <c r="CG205" s="549"/>
      <c r="CH205" s="549"/>
      <c r="CI205" s="549"/>
      <c r="CJ205" s="549"/>
      <c r="CK205" s="549"/>
      <c r="CL205" s="549"/>
      <c r="CM205" s="549"/>
      <c r="CN205" s="549"/>
      <c r="CO205" s="549"/>
      <c r="CP205" s="549"/>
      <c r="CQ205" s="549"/>
      <c r="CR205" s="549"/>
      <c r="CS205" s="549"/>
      <c r="CT205" s="549"/>
      <c r="CU205" s="549"/>
      <c r="CV205" s="549"/>
      <c r="CW205" s="549"/>
      <c r="CX205" s="549"/>
      <c r="CY205" s="549"/>
      <c r="CZ205" s="549"/>
      <c r="DA205" s="549"/>
      <c r="DB205" s="549"/>
      <c r="DC205" s="549"/>
      <c r="DD205" s="549"/>
      <c r="DE205" s="549"/>
      <c r="DF205" s="549"/>
      <c r="DG205" s="549"/>
      <c r="DH205" s="549"/>
      <c r="DI205" s="549"/>
      <c r="DJ205" s="549"/>
      <c r="DK205" s="549"/>
      <c r="DL205" s="549"/>
      <c r="DM205" s="549"/>
      <c r="DN205" s="549"/>
      <c r="DO205" s="549"/>
      <c r="DP205" s="549"/>
      <c r="DQ205" s="549"/>
      <c r="DR205" s="549"/>
      <c r="DS205" s="549"/>
      <c r="DT205" s="549"/>
      <c r="DU205" s="549"/>
      <c r="DV205" s="549"/>
      <c r="DW205" s="549"/>
      <c r="DX205" s="549"/>
      <c r="DY205" s="549"/>
      <c r="DZ205" s="549"/>
      <c r="EA205" s="549"/>
      <c r="EB205" s="549"/>
      <c r="EC205" s="549"/>
      <c r="ED205" s="549"/>
      <c r="EE205" s="549"/>
      <c r="EF205" s="549"/>
      <c r="EG205" s="549"/>
      <c r="EH205" s="549"/>
      <c r="EI205" s="549"/>
      <c r="EJ205" s="549"/>
      <c r="EK205" s="549"/>
      <c r="EL205" s="549"/>
      <c r="EM205" s="549"/>
      <c r="EN205" s="549"/>
      <c r="EO205" s="549"/>
      <c r="EP205" s="549"/>
      <c r="EQ205" s="549"/>
      <c r="ER205" s="549"/>
      <c r="ES205" s="549"/>
      <c r="ET205" s="549"/>
      <c r="EU205" s="549"/>
      <c r="EV205" s="549"/>
      <c r="EW205" s="549"/>
      <c r="EX205" s="549"/>
      <c r="EY205" s="549"/>
      <c r="EZ205" s="549"/>
      <c r="FA205" s="549"/>
      <c r="FB205" s="549"/>
      <c r="FC205" s="549"/>
      <c r="FD205" s="549"/>
      <c r="FE205" s="549"/>
      <c r="FF205" s="549"/>
      <c r="FG205" s="549"/>
      <c r="FH205" s="549"/>
      <c r="FI205" s="549"/>
      <c r="FJ205" s="549"/>
      <c r="FK205" s="549"/>
      <c r="FL205" s="549"/>
      <c r="FM205" s="549"/>
      <c r="FN205" s="549"/>
      <c r="FO205" s="549"/>
      <c r="FP205" s="549"/>
      <c r="FQ205" s="549"/>
      <c r="FR205" s="549"/>
      <c r="FS205" s="549"/>
      <c r="FT205" s="549"/>
      <c r="FU205" s="549"/>
      <c r="FV205" s="549"/>
      <c r="FW205" s="549"/>
      <c r="FX205" s="549"/>
      <c r="FY205" s="549"/>
      <c r="FZ205" s="549"/>
      <c r="GA205" s="549"/>
      <c r="GB205" s="549"/>
      <c r="GC205" s="549"/>
      <c r="GD205" s="549"/>
      <c r="GE205" s="549"/>
      <c r="GF205" s="549"/>
      <c r="GG205" s="549"/>
      <c r="GH205" s="549"/>
      <c r="GI205" s="549"/>
      <c r="GJ205" s="549"/>
      <c r="GK205" s="549"/>
      <c r="GL205" s="549"/>
      <c r="GM205" s="549"/>
      <c r="GN205" s="549"/>
      <c r="GO205" s="549"/>
      <c r="GP205" s="549"/>
      <c r="GQ205" s="549"/>
      <c r="GR205" s="549"/>
      <c r="GS205" s="549"/>
      <c r="GT205" s="549"/>
      <c r="GU205" s="549"/>
      <c r="GV205" s="549"/>
      <c r="GW205" s="549"/>
      <c r="GX205" s="549"/>
      <c r="GY205" s="549"/>
      <c r="GZ205" s="549"/>
      <c r="HA205" s="549"/>
      <c r="HB205" s="549"/>
      <c r="HC205" s="549"/>
      <c r="HD205" s="549"/>
      <c r="HE205" s="549"/>
      <c r="HF205" s="549"/>
      <c r="HG205" s="549"/>
      <c r="HH205" s="549"/>
      <c r="HI205" s="549"/>
      <c r="HJ205" s="549"/>
      <c r="HK205" s="549"/>
      <c r="HL205" s="549"/>
      <c r="HM205" s="549"/>
      <c r="HN205" s="549"/>
      <c r="HO205" s="549"/>
      <c r="HP205" s="549"/>
      <c r="HQ205" s="549"/>
      <c r="HR205" s="549"/>
      <c r="HS205" s="549"/>
      <c r="HT205" s="549"/>
      <c r="HU205" s="549"/>
      <c r="HV205" s="549"/>
      <c r="HW205" s="549"/>
      <c r="HX205" s="549"/>
      <c r="HY205" s="549"/>
      <c r="HZ205" s="549"/>
      <c r="IA205" s="549"/>
      <c r="IB205" s="549"/>
      <c r="IC205" s="549"/>
      <c r="ID205" s="549"/>
      <c r="IE205" s="549"/>
      <c r="IF205" s="549"/>
      <c r="IG205" s="549"/>
      <c r="IH205" s="549"/>
      <c r="II205" s="549"/>
      <c r="IJ205" s="549"/>
      <c r="IK205" s="549"/>
      <c r="IL205" s="549"/>
      <c r="IM205" s="549"/>
      <c r="IN205" s="549"/>
      <c r="IO205" s="549"/>
      <c r="IP205" s="549"/>
      <c r="IQ205" s="549"/>
      <c r="IR205" s="549"/>
      <c r="IS205" s="549"/>
      <c r="IT205" s="549"/>
      <c r="IU205" s="549"/>
      <c r="IV205" s="549"/>
      <c r="IW205" s="549"/>
    </row>
    <row r="206" customFormat="false" ht="12.75" hidden="false" customHeight="false" outlineLevel="2" collapsed="false">
      <c r="A206" s="309"/>
      <c r="B206" s="557" t="str">
        <f aca="false">'Plant Configuration'!C245</f>
        <v>Repair Parts</v>
      </c>
      <c r="C206" s="44"/>
      <c r="D206" s="566" t="n">
        <f aca="false">IF($O$7=5,0,HLOOKUP($D$5,Plant_Configuration,'Plant Configuration'!A245,FALSE()))+IF($R$7=5,0,HLOOKUP($E$5,Plant_Configuration,'Plant Configuration'!A245,FALSE()))+IF($U$7=5,0,HLOOKUP($F$5,Plant_Configuration,'Plant Configuration'!A245,FALSE()))</f>
        <v>0</v>
      </c>
      <c r="E206" s="331" t="n">
        <v>0.75</v>
      </c>
      <c r="F206" s="554" t="n">
        <v>1</v>
      </c>
      <c r="H206" s="309" t="s">
        <v>1141</v>
      </c>
      <c r="I206" s="555" t="n">
        <f aca="false">D206-J206</f>
        <v>0</v>
      </c>
      <c r="J206" s="555" t="n">
        <f aca="false">E206*D206</f>
        <v>0</v>
      </c>
      <c r="K206" s="310" t="n">
        <f aca="false">F206*D206</f>
        <v>0</v>
      </c>
      <c r="L206" s="310" t="n">
        <f aca="false">D206-K206</f>
        <v>0</v>
      </c>
      <c r="N206" s="45"/>
      <c r="O206" s="45"/>
    </row>
    <row r="207" customFormat="false" ht="12.75" hidden="false" customHeight="false" outlineLevel="2" collapsed="false">
      <c r="A207" s="309"/>
      <c r="B207" s="557" t="str">
        <f aca="false">'Plant Configuration'!C246</f>
        <v>Outside Repair Services</v>
      </c>
      <c r="C207" s="44"/>
      <c r="D207" s="566" t="n">
        <f aca="false">IF($O$7=5,0,HLOOKUP($D$5,Plant_Configuration,'Plant Configuration'!A246,FALSE()))+IF($R$7=5,0,HLOOKUP($E$5,Plant_Configuration,'Plant Configuration'!A246,FALSE()))+IF($U$7=5,0,HLOOKUP($F$5,Plant_Configuration,'Plant Configuration'!A246,FALSE()))</f>
        <v>0</v>
      </c>
      <c r="E207" s="331" t="n">
        <v>0.75</v>
      </c>
      <c r="F207" s="554" t="n">
        <v>1</v>
      </c>
      <c r="H207" s="309" t="s">
        <v>1142</v>
      </c>
      <c r="I207" s="555" t="n">
        <f aca="false">D207-J207</f>
        <v>0</v>
      </c>
      <c r="J207" s="555" t="n">
        <f aca="false">E207*D207</f>
        <v>0</v>
      </c>
      <c r="K207" s="310" t="n">
        <f aca="false">F207*D207</f>
        <v>0</v>
      </c>
      <c r="L207" s="310" t="n">
        <f aca="false">D207-K207</f>
        <v>0</v>
      </c>
      <c r="N207" s="45"/>
      <c r="O207" s="45"/>
    </row>
    <row r="208" customFormat="false" ht="12.75" hidden="false" customHeight="false" outlineLevel="2" collapsed="false">
      <c r="A208" s="309"/>
      <c r="B208" s="557" t="str">
        <f aca="false">'Plant Configuration'!C247</f>
        <v>Technical/Professional Services</v>
      </c>
      <c r="C208" s="44"/>
      <c r="D208" s="566" t="n">
        <f aca="false">IF($O$7=5,0,HLOOKUP($D$5,Plant_Configuration,'Plant Configuration'!A247,FALSE()))+IF($R$7=5,0,HLOOKUP($E$5,Plant_Configuration,'Plant Configuration'!A247,FALSE()))+IF($U$7=5,0,HLOOKUP($F$5,Plant_Configuration,'Plant Configuration'!A247,FALSE()))</f>
        <v>0</v>
      </c>
      <c r="E208" s="331" t="n">
        <v>0.75</v>
      </c>
      <c r="F208" s="554" t="n">
        <v>1</v>
      </c>
      <c r="H208" s="309" t="s">
        <v>1143</v>
      </c>
      <c r="I208" s="555" t="n">
        <f aca="false">D208-J208</f>
        <v>0</v>
      </c>
      <c r="J208" s="555" t="n">
        <f aca="false">E208*D208</f>
        <v>0</v>
      </c>
      <c r="K208" s="310" t="n">
        <f aca="false">F208*D208</f>
        <v>0</v>
      </c>
      <c r="L208" s="310" t="n">
        <f aca="false">D208-K208</f>
        <v>0</v>
      </c>
      <c r="N208" s="45"/>
      <c r="O208" s="45"/>
    </row>
    <row r="209" customFormat="false" ht="12.75" hidden="false" customHeight="false" outlineLevel="2" collapsed="false">
      <c r="A209" s="309"/>
      <c r="B209" s="557" t="str">
        <f aca="false">'Plant Configuration'!C248</f>
        <v>Outside Contract Labor</v>
      </c>
      <c r="C209" s="44"/>
      <c r="D209" s="566" t="n">
        <f aca="false">IF($O$7=5,0,HLOOKUP($D$5,Plant_Configuration,'Plant Configuration'!A248,FALSE()))+IF($R$7=5,0,HLOOKUP($E$5,Plant_Configuration,'Plant Configuration'!A248,FALSE()))+IF($U$7=5,0,HLOOKUP($F$5,Plant_Configuration,'Plant Configuration'!A248,FALSE()))</f>
        <v>0</v>
      </c>
      <c r="E209" s="331" t="n">
        <v>0.75</v>
      </c>
      <c r="F209" s="554" t="n">
        <v>1</v>
      </c>
      <c r="H209" s="309"/>
      <c r="I209" s="555" t="n">
        <f aca="false">D209-J209</f>
        <v>0</v>
      </c>
      <c r="J209" s="555" t="n">
        <f aca="false">E209*D209</f>
        <v>0</v>
      </c>
      <c r="K209" s="310" t="n">
        <f aca="false">F209*D209</f>
        <v>0</v>
      </c>
      <c r="L209" s="310" t="n">
        <f aca="false">D209-K209</f>
        <v>0</v>
      </c>
      <c r="N209" s="45"/>
      <c r="O209" s="45"/>
    </row>
    <row r="210" customFormat="false" ht="12.75" hidden="false" customHeight="false" outlineLevel="2" collapsed="false">
      <c r="A210" s="309"/>
      <c r="B210" s="557" t="str">
        <f aca="false">'Plant Configuration'!C249</f>
        <v>Equipment rental</v>
      </c>
      <c r="C210" s="44"/>
      <c r="D210" s="566" t="n">
        <f aca="false">IF($O$7=5,0,HLOOKUP($D$5,Plant_Configuration,'Plant Configuration'!A249,FALSE()))+IF($R$7=5,0,HLOOKUP($E$5,Plant_Configuration,'Plant Configuration'!A249,FALSE()))+IF($U$7=5,0,HLOOKUP($F$5,Plant_Configuration,'Plant Configuration'!A249,FALSE()))</f>
        <v>0</v>
      </c>
      <c r="E210" s="331" t="n">
        <v>0.75</v>
      </c>
      <c r="F210" s="554" t="n">
        <v>1</v>
      </c>
      <c r="H210" s="579" t="s">
        <v>1144</v>
      </c>
      <c r="I210" s="555" t="n">
        <f aca="false">D210-J210</f>
        <v>0</v>
      </c>
      <c r="J210" s="555" t="n">
        <f aca="false">E210*D210</f>
        <v>0</v>
      </c>
      <c r="K210" s="310" t="n">
        <f aca="false">F210*D210</f>
        <v>0</v>
      </c>
      <c r="L210" s="310" t="n">
        <f aca="false">D210-K210</f>
        <v>0</v>
      </c>
      <c r="N210" s="45"/>
      <c r="O210" s="45"/>
    </row>
    <row r="211" customFormat="false" ht="12.75" hidden="false" customHeight="false" outlineLevel="2" collapsed="false">
      <c r="A211" s="309"/>
      <c r="B211" s="557" t="str">
        <f aca="false">'Plant Configuration'!C250</f>
        <v>Miscellaneous</v>
      </c>
      <c r="C211" s="44"/>
      <c r="D211" s="566" t="n">
        <f aca="false">IF($O$7=5,0,HLOOKUP($D$5,Plant_Configuration,'Plant Configuration'!A250,FALSE()))+IF($R$7=5,0,HLOOKUP($E$5,Plant_Configuration,'Plant Configuration'!A250,FALSE()))+IF($U$7=5,0,HLOOKUP($F$5,Plant_Configuration,'Plant Configuration'!A250,FALSE()))</f>
        <v>0</v>
      </c>
      <c r="E211" s="331" t="n">
        <v>0.75</v>
      </c>
      <c r="F211" s="554" t="n">
        <v>1</v>
      </c>
      <c r="H211" s="309"/>
      <c r="I211" s="555" t="n">
        <f aca="false">D211-J211</f>
        <v>0</v>
      </c>
      <c r="J211" s="555" t="n">
        <f aca="false">E211*D211</f>
        <v>0</v>
      </c>
      <c r="K211" s="310" t="n">
        <f aca="false">F211*D211</f>
        <v>0</v>
      </c>
      <c r="L211" s="310" t="n">
        <f aca="false">D211-K211</f>
        <v>0</v>
      </c>
      <c r="N211" s="45"/>
      <c r="O211" s="45"/>
    </row>
    <row r="212" customFormat="false" ht="12.75" hidden="false" customHeight="false" outlineLevel="2" collapsed="false">
      <c r="A212" s="309"/>
      <c r="B212" s="557" t="str">
        <f aca="false">'Plant Configuration'!C251</f>
        <v>Freight</v>
      </c>
      <c r="C212" s="44"/>
      <c r="D212" s="566" t="n">
        <f aca="false">IF($O$7=5,0,HLOOKUP($D$5,Plant_Configuration,'Plant Configuration'!A251,FALSE()))+IF($R$7=5,0,HLOOKUP($E$5,Plant_Configuration,'Plant Configuration'!A251,FALSE()))+IF($U$7=5,0,HLOOKUP($F$5,Plant_Configuration,'Plant Configuration'!A251,FALSE()))</f>
        <v>0</v>
      </c>
      <c r="E212" s="331" t="n">
        <v>0.75</v>
      </c>
      <c r="F212" s="554" t="n">
        <v>1</v>
      </c>
      <c r="H212" s="309"/>
      <c r="I212" s="555" t="n">
        <f aca="false">D212-J212</f>
        <v>0</v>
      </c>
      <c r="J212" s="555" t="n">
        <f aca="false">E212*D212</f>
        <v>0</v>
      </c>
      <c r="K212" s="310" t="n">
        <f aca="false">F212*D212</f>
        <v>0</v>
      </c>
      <c r="L212" s="310" t="n">
        <f aca="false">D212-K212</f>
        <v>0</v>
      </c>
      <c r="N212" s="45"/>
      <c r="O212" s="45"/>
    </row>
    <row r="213" customFormat="false" ht="12.75" hidden="false" customHeight="false" outlineLevel="2" collapsed="false">
      <c r="A213" s="309"/>
      <c r="B213" s="557" t="str">
        <f aca="false">'Plant Configuration'!C252</f>
        <v>Other</v>
      </c>
      <c r="C213" s="44"/>
      <c r="D213" s="566" t="n">
        <f aca="false">IF($O$7=5,0,HLOOKUP($D$5,Plant_Configuration,'Plant Configuration'!A252,FALSE()))+IF($R$7=5,0,HLOOKUP($E$5,Plant_Configuration,'Plant Configuration'!A252,FALSE()))+IF($U$7=5,0,HLOOKUP($F$5,Plant_Configuration,'Plant Configuration'!A252,FALSE()))</f>
        <v>0</v>
      </c>
      <c r="E213" s="331" t="n">
        <v>0.75</v>
      </c>
      <c r="F213" s="554"/>
      <c r="H213" s="309"/>
      <c r="I213" s="555" t="n">
        <f aca="false">D213-J213</f>
        <v>0</v>
      </c>
      <c r="J213" s="555" t="n">
        <f aca="false">E213*D213</f>
        <v>0</v>
      </c>
      <c r="K213" s="310"/>
      <c r="L213" s="310"/>
      <c r="N213" s="45"/>
      <c r="O213" s="45"/>
    </row>
    <row r="214" customFormat="false" ht="12.75" hidden="false" customHeight="false" outlineLevel="1" collapsed="false">
      <c r="A214" s="309"/>
      <c r="B214" s="558" t="s">
        <v>439</v>
      </c>
      <c r="C214" s="0"/>
      <c r="D214" s="559" t="n">
        <f aca="false">SUBTOTAL(9,D206:D213)</f>
        <v>0</v>
      </c>
      <c r="E214" s="560"/>
      <c r="F214" s="561"/>
      <c r="H214" s="309"/>
      <c r="I214" s="559" t="n">
        <f aca="false">SUBTOTAL(9,I206:I211)</f>
        <v>0</v>
      </c>
      <c r="J214" s="559" t="n">
        <f aca="false">SUBTOTAL(9,J206:J211)</f>
        <v>0</v>
      </c>
      <c r="K214" s="559" t="n">
        <f aca="false">SUBTOTAL(9,K206:K211)</f>
        <v>0</v>
      </c>
      <c r="L214" s="559" t="n">
        <f aca="false">SUBTOTAL(9,L206:L211)</f>
        <v>0</v>
      </c>
      <c r="M214" s="549"/>
      <c r="N214" s="549"/>
      <c r="O214" s="549"/>
      <c r="P214" s="549"/>
      <c r="Q214" s="549"/>
      <c r="R214" s="549"/>
      <c r="S214" s="549"/>
      <c r="T214" s="549"/>
      <c r="U214" s="549"/>
      <c r="V214" s="549"/>
      <c r="W214" s="549"/>
      <c r="X214" s="549"/>
      <c r="Y214" s="549"/>
      <c r="Z214" s="549"/>
      <c r="AA214" s="549"/>
      <c r="AB214" s="549"/>
      <c r="AC214" s="549"/>
      <c r="AD214" s="549"/>
      <c r="AE214" s="549"/>
      <c r="AF214" s="549"/>
      <c r="AG214" s="549"/>
      <c r="AH214" s="549"/>
      <c r="AI214" s="549"/>
      <c r="AJ214" s="549"/>
      <c r="AK214" s="549"/>
      <c r="AL214" s="549"/>
      <c r="AM214" s="549"/>
      <c r="AN214" s="549"/>
      <c r="AO214" s="549"/>
      <c r="AP214" s="549"/>
      <c r="AQ214" s="549"/>
      <c r="AR214" s="549"/>
      <c r="AS214" s="549"/>
      <c r="AT214" s="549"/>
      <c r="AU214" s="549"/>
      <c r="AV214" s="549"/>
      <c r="AW214" s="549"/>
      <c r="AX214" s="549"/>
      <c r="AY214" s="549"/>
      <c r="AZ214" s="549"/>
      <c r="BA214" s="549"/>
      <c r="BB214" s="549"/>
      <c r="BC214" s="549"/>
      <c r="BD214" s="549"/>
      <c r="BE214" s="549"/>
      <c r="BF214" s="549"/>
      <c r="BG214" s="549"/>
      <c r="BH214" s="549"/>
      <c r="BI214" s="549"/>
      <c r="BJ214" s="549"/>
      <c r="BK214" s="549"/>
      <c r="BL214" s="549"/>
      <c r="BM214" s="549"/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549"/>
      <c r="CR214" s="549"/>
      <c r="CS214" s="549"/>
      <c r="CT214" s="549"/>
      <c r="CU214" s="549"/>
      <c r="CV214" s="549"/>
      <c r="CW214" s="549"/>
      <c r="CX214" s="549"/>
      <c r="CY214" s="549"/>
      <c r="CZ214" s="549"/>
      <c r="DA214" s="549"/>
      <c r="DB214" s="549"/>
      <c r="DC214" s="549"/>
      <c r="DD214" s="549"/>
      <c r="DE214" s="549"/>
      <c r="DF214" s="549"/>
      <c r="DG214" s="549"/>
      <c r="DH214" s="549"/>
      <c r="DI214" s="549"/>
      <c r="DJ214" s="549"/>
      <c r="DK214" s="549"/>
      <c r="DL214" s="549"/>
      <c r="DM214" s="549"/>
      <c r="DN214" s="549"/>
      <c r="DO214" s="549"/>
      <c r="DP214" s="549"/>
      <c r="DQ214" s="549"/>
      <c r="DR214" s="549"/>
      <c r="DS214" s="549"/>
      <c r="DT214" s="549"/>
      <c r="DU214" s="549"/>
      <c r="DV214" s="549"/>
      <c r="DW214" s="549"/>
      <c r="DX214" s="549"/>
      <c r="DY214" s="549"/>
      <c r="DZ214" s="549"/>
      <c r="EA214" s="549"/>
      <c r="EB214" s="549"/>
      <c r="EC214" s="549"/>
      <c r="ED214" s="549"/>
      <c r="EE214" s="549"/>
      <c r="EF214" s="549"/>
      <c r="EG214" s="549"/>
      <c r="EH214" s="549"/>
      <c r="EI214" s="549"/>
      <c r="EJ214" s="549"/>
      <c r="EK214" s="549"/>
      <c r="EL214" s="549"/>
      <c r="EM214" s="549"/>
      <c r="EN214" s="549"/>
      <c r="EO214" s="549"/>
      <c r="EP214" s="549"/>
      <c r="EQ214" s="549"/>
      <c r="ER214" s="549"/>
      <c r="ES214" s="549"/>
      <c r="ET214" s="549"/>
      <c r="EU214" s="549"/>
      <c r="EV214" s="549"/>
      <c r="EW214" s="549"/>
      <c r="EX214" s="549"/>
      <c r="EY214" s="549"/>
      <c r="EZ214" s="549"/>
      <c r="FA214" s="549"/>
      <c r="FB214" s="549"/>
      <c r="FC214" s="549"/>
      <c r="FD214" s="549"/>
      <c r="FE214" s="549"/>
      <c r="FF214" s="549"/>
      <c r="FG214" s="549"/>
      <c r="FH214" s="549"/>
      <c r="FI214" s="549"/>
      <c r="FJ214" s="549"/>
      <c r="FK214" s="549"/>
      <c r="FL214" s="549"/>
      <c r="FM214" s="549"/>
      <c r="FN214" s="549"/>
      <c r="FO214" s="549"/>
      <c r="FP214" s="549"/>
      <c r="FQ214" s="549"/>
      <c r="FR214" s="549"/>
      <c r="FS214" s="549"/>
      <c r="FT214" s="549"/>
      <c r="FU214" s="549"/>
      <c r="FV214" s="549"/>
      <c r="FW214" s="549"/>
      <c r="FX214" s="549"/>
      <c r="FY214" s="549"/>
      <c r="FZ214" s="549"/>
      <c r="GA214" s="549"/>
      <c r="GB214" s="549"/>
      <c r="GC214" s="549"/>
      <c r="GD214" s="549"/>
      <c r="GE214" s="549"/>
      <c r="GF214" s="549"/>
      <c r="GG214" s="549"/>
      <c r="GH214" s="549"/>
      <c r="GI214" s="549"/>
      <c r="GJ214" s="549"/>
      <c r="GK214" s="549"/>
      <c r="GL214" s="549"/>
      <c r="GM214" s="549"/>
      <c r="GN214" s="549"/>
      <c r="GO214" s="549"/>
      <c r="GP214" s="549"/>
      <c r="GQ214" s="549"/>
      <c r="GR214" s="549"/>
      <c r="GS214" s="549"/>
      <c r="GT214" s="549"/>
      <c r="GU214" s="549"/>
      <c r="GV214" s="549"/>
      <c r="GW214" s="549"/>
      <c r="GX214" s="549"/>
      <c r="GY214" s="549"/>
      <c r="GZ214" s="549"/>
      <c r="HA214" s="549"/>
      <c r="HB214" s="549"/>
      <c r="HC214" s="549"/>
      <c r="HD214" s="549"/>
      <c r="HE214" s="549"/>
      <c r="HF214" s="549"/>
      <c r="HG214" s="549"/>
      <c r="HH214" s="549"/>
      <c r="HI214" s="549"/>
      <c r="HJ214" s="549"/>
      <c r="HK214" s="549"/>
      <c r="HL214" s="549"/>
      <c r="HM214" s="549"/>
      <c r="HN214" s="549"/>
      <c r="HO214" s="549"/>
      <c r="HP214" s="549"/>
      <c r="HQ214" s="549"/>
      <c r="HR214" s="549"/>
      <c r="HS214" s="549"/>
      <c r="HT214" s="549"/>
      <c r="HU214" s="549"/>
      <c r="HV214" s="549"/>
      <c r="HW214" s="549"/>
      <c r="HX214" s="549"/>
      <c r="HY214" s="549"/>
      <c r="HZ214" s="549"/>
      <c r="IA214" s="549"/>
      <c r="IB214" s="549"/>
      <c r="IC214" s="549"/>
      <c r="ID214" s="549"/>
      <c r="IE214" s="549"/>
      <c r="IF214" s="549"/>
      <c r="IG214" s="549"/>
      <c r="IH214" s="549"/>
      <c r="II214" s="549"/>
      <c r="IJ214" s="549"/>
      <c r="IK214" s="549"/>
      <c r="IL214" s="549"/>
      <c r="IM214" s="549"/>
      <c r="IN214" s="549"/>
      <c r="IO214" s="549"/>
      <c r="IP214" s="549"/>
      <c r="IQ214" s="549"/>
      <c r="IR214" s="549"/>
      <c r="IS214" s="549"/>
      <c r="IT214" s="549"/>
      <c r="IU214" s="549"/>
      <c r="IV214" s="549"/>
      <c r="IW214" s="549"/>
    </row>
    <row r="215" customFormat="false" ht="12.75" hidden="false" customHeight="false" outlineLevel="1" collapsed="false">
      <c r="A215" s="562" t="s">
        <v>1145</v>
      </c>
      <c r="B215" s="563"/>
      <c r="C215" s="564"/>
      <c r="D215" s="542"/>
      <c r="E215" s="543"/>
      <c r="F215" s="544"/>
      <c r="H215" s="565"/>
      <c r="I215" s="546" t="n">
        <f aca="false">IF(D224=0,0,I224/D224)</f>
        <v>0</v>
      </c>
      <c r="J215" s="546" t="n">
        <f aca="false">1-I215</f>
        <v>1</v>
      </c>
      <c r="K215" s="547" t="n">
        <f aca="false">IF(D224=0,0,K224/D224)</f>
        <v>0</v>
      </c>
      <c r="L215" s="547" t="n">
        <f aca="false">1-K215</f>
        <v>1</v>
      </c>
      <c r="M215" s="549"/>
      <c r="N215" s="549"/>
      <c r="O215" s="549"/>
      <c r="P215" s="549"/>
      <c r="Q215" s="549"/>
      <c r="R215" s="549"/>
      <c r="S215" s="549"/>
      <c r="T215" s="549"/>
      <c r="U215" s="549"/>
      <c r="V215" s="549"/>
      <c r="W215" s="549"/>
      <c r="X215" s="549"/>
      <c r="Y215" s="549"/>
      <c r="Z215" s="549"/>
      <c r="AA215" s="549"/>
      <c r="AB215" s="549"/>
      <c r="AC215" s="549"/>
      <c r="AD215" s="549"/>
      <c r="AE215" s="549"/>
      <c r="AF215" s="549"/>
      <c r="AG215" s="549"/>
      <c r="AH215" s="549"/>
      <c r="AI215" s="549"/>
      <c r="AJ215" s="549"/>
      <c r="AK215" s="549"/>
      <c r="AL215" s="549"/>
      <c r="AM215" s="549"/>
      <c r="AN215" s="549"/>
      <c r="AO215" s="549"/>
      <c r="AP215" s="549"/>
      <c r="AQ215" s="549"/>
      <c r="AR215" s="549"/>
      <c r="AS215" s="549"/>
      <c r="AT215" s="549"/>
      <c r="AU215" s="549"/>
      <c r="AV215" s="549"/>
      <c r="AW215" s="549"/>
      <c r="AX215" s="549"/>
      <c r="AY215" s="549"/>
      <c r="AZ215" s="549"/>
      <c r="BA215" s="549"/>
      <c r="BB215" s="549"/>
      <c r="BC215" s="549"/>
      <c r="BD215" s="549"/>
      <c r="BE215" s="549"/>
      <c r="BF215" s="549"/>
      <c r="BG215" s="549"/>
      <c r="BH215" s="549"/>
      <c r="BI215" s="549"/>
      <c r="BJ215" s="549"/>
      <c r="BK215" s="549"/>
      <c r="BL215" s="549"/>
      <c r="BM215" s="549"/>
      <c r="BN215" s="549"/>
      <c r="BO215" s="549"/>
      <c r="BP215" s="549"/>
      <c r="BQ215" s="549"/>
      <c r="BR215" s="549"/>
      <c r="BS215" s="549"/>
      <c r="BT215" s="549"/>
      <c r="BU215" s="549"/>
      <c r="BV215" s="549"/>
      <c r="BW215" s="549"/>
      <c r="BX215" s="549"/>
      <c r="BY215" s="549"/>
      <c r="BZ215" s="549"/>
      <c r="CA215" s="549"/>
      <c r="CB215" s="549"/>
      <c r="CC215" s="549"/>
      <c r="CD215" s="549"/>
      <c r="CE215" s="549"/>
      <c r="CF215" s="549"/>
      <c r="CG215" s="549"/>
      <c r="CH215" s="549"/>
      <c r="CI215" s="549"/>
      <c r="CJ215" s="549"/>
      <c r="CK215" s="549"/>
      <c r="CL215" s="549"/>
      <c r="CM215" s="549"/>
      <c r="CN215" s="549"/>
      <c r="CO215" s="549"/>
      <c r="CP215" s="549"/>
      <c r="CQ215" s="549"/>
      <c r="CR215" s="549"/>
      <c r="CS215" s="549"/>
      <c r="CT215" s="549"/>
      <c r="CU215" s="549"/>
      <c r="CV215" s="549"/>
      <c r="CW215" s="549"/>
      <c r="CX215" s="549"/>
      <c r="CY215" s="549"/>
      <c r="CZ215" s="549"/>
      <c r="DA215" s="549"/>
      <c r="DB215" s="549"/>
      <c r="DC215" s="549"/>
      <c r="DD215" s="549"/>
      <c r="DE215" s="549"/>
      <c r="DF215" s="549"/>
      <c r="DG215" s="549"/>
      <c r="DH215" s="549"/>
      <c r="DI215" s="549"/>
      <c r="DJ215" s="549"/>
      <c r="DK215" s="549"/>
      <c r="DL215" s="549"/>
      <c r="DM215" s="549"/>
      <c r="DN215" s="549"/>
      <c r="DO215" s="549"/>
      <c r="DP215" s="549"/>
      <c r="DQ215" s="549"/>
      <c r="DR215" s="549"/>
      <c r="DS215" s="549"/>
      <c r="DT215" s="549"/>
      <c r="DU215" s="549"/>
      <c r="DV215" s="549"/>
      <c r="DW215" s="549"/>
      <c r="DX215" s="549"/>
      <c r="DY215" s="549"/>
      <c r="DZ215" s="549"/>
      <c r="EA215" s="549"/>
      <c r="EB215" s="549"/>
      <c r="EC215" s="549"/>
      <c r="ED215" s="549"/>
      <c r="EE215" s="549"/>
      <c r="EF215" s="549"/>
      <c r="EG215" s="549"/>
      <c r="EH215" s="549"/>
      <c r="EI215" s="549"/>
      <c r="EJ215" s="549"/>
      <c r="EK215" s="549"/>
      <c r="EL215" s="549"/>
      <c r="EM215" s="549"/>
      <c r="EN215" s="549"/>
      <c r="EO215" s="549"/>
      <c r="EP215" s="549"/>
      <c r="EQ215" s="549"/>
      <c r="ER215" s="549"/>
      <c r="ES215" s="549"/>
      <c r="ET215" s="549"/>
      <c r="EU215" s="549"/>
      <c r="EV215" s="549"/>
      <c r="EW215" s="549"/>
      <c r="EX215" s="549"/>
      <c r="EY215" s="549"/>
      <c r="EZ215" s="549"/>
      <c r="FA215" s="549"/>
      <c r="FB215" s="549"/>
      <c r="FC215" s="549"/>
      <c r="FD215" s="549"/>
      <c r="FE215" s="549"/>
      <c r="FF215" s="549"/>
      <c r="FG215" s="549"/>
      <c r="FH215" s="549"/>
      <c r="FI215" s="549"/>
      <c r="FJ215" s="549"/>
      <c r="FK215" s="549"/>
      <c r="FL215" s="549"/>
      <c r="FM215" s="549"/>
      <c r="FN215" s="549"/>
      <c r="FO215" s="549"/>
      <c r="FP215" s="549"/>
      <c r="FQ215" s="549"/>
      <c r="FR215" s="549"/>
      <c r="FS215" s="549"/>
      <c r="FT215" s="549"/>
      <c r="FU215" s="549"/>
      <c r="FV215" s="549"/>
      <c r="FW215" s="549"/>
      <c r="FX215" s="549"/>
      <c r="FY215" s="549"/>
      <c r="FZ215" s="549"/>
      <c r="GA215" s="549"/>
      <c r="GB215" s="549"/>
      <c r="GC215" s="549"/>
      <c r="GD215" s="549"/>
      <c r="GE215" s="549"/>
      <c r="GF215" s="549"/>
      <c r="GG215" s="549"/>
      <c r="GH215" s="549"/>
      <c r="GI215" s="549"/>
      <c r="GJ215" s="549"/>
      <c r="GK215" s="549"/>
      <c r="GL215" s="549"/>
      <c r="GM215" s="549"/>
      <c r="GN215" s="549"/>
      <c r="GO215" s="549"/>
      <c r="GP215" s="549"/>
      <c r="GQ215" s="549"/>
      <c r="GR215" s="549"/>
      <c r="GS215" s="549"/>
      <c r="GT215" s="549"/>
      <c r="GU215" s="549"/>
      <c r="GV215" s="549"/>
      <c r="GW215" s="549"/>
      <c r="GX215" s="549"/>
      <c r="GY215" s="549"/>
      <c r="GZ215" s="549"/>
      <c r="HA215" s="549"/>
      <c r="HB215" s="549"/>
      <c r="HC215" s="549"/>
      <c r="HD215" s="549"/>
      <c r="HE215" s="549"/>
      <c r="HF215" s="549"/>
      <c r="HG215" s="549"/>
      <c r="HH215" s="549"/>
      <c r="HI215" s="549"/>
      <c r="HJ215" s="549"/>
      <c r="HK215" s="549"/>
      <c r="HL215" s="549"/>
      <c r="HM215" s="549"/>
      <c r="HN215" s="549"/>
      <c r="HO215" s="549"/>
      <c r="HP215" s="549"/>
      <c r="HQ215" s="549"/>
      <c r="HR215" s="549"/>
      <c r="HS215" s="549"/>
      <c r="HT215" s="549"/>
      <c r="HU215" s="549"/>
      <c r="HV215" s="549"/>
      <c r="HW215" s="549"/>
      <c r="HX215" s="549"/>
      <c r="HY215" s="549"/>
      <c r="HZ215" s="549"/>
      <c r="IA215" s="549"/>
      <c r="IB215" s="549"/>
      <c r="IC215" s="549"/>
      <c r="ID215" s="549"/>
      <c r="IE215" s="549"/>
      <c r="IF215" s="549"/>
      <c r="IG215" s="549"/>
      <c r="IH215" s="549"/>
      <c r="II215" s="549"/>
      <c r="IJ215" s="549"/>
      <c r="IK215" s="549"/>
      <c r="IL215" s="549"/>
      <c r="IM215" s="549"/>
      <c r="IN215" s="549"/>
      <c r="IO215" s="549"/>
      <c r="IP215" s="549"/>
      <c r="IQ215" s="549"/>
      <c r="IR215" s="549"/>
      <c r="IS215" s="549"/>
      <c r="IT215" s="549"/>
      <c r="IU215" s="549"/>
      <c r="IV215" s="549"/>
      <c r="IW215" s="549"/>
    </row>
    <row r="216" customFormat="false" ht="12.75" hidden="false" customHeight="false" outlineLevel="2" collapsed="false">
      <c r="A216" s="309"/>
      <c r="B216" s="557" t="str">
        <f aca="false">'Plant Configuration'!C255</f>
        <v>Repair Parts</v>
      </c>
      <c r="C216" s="44"/>
      <c r="D216" s="566" t="n">
        <f aca="false">IF($O$7=5,0,HLOOKUP($D$5,Plant_Configuration,'Plant Configuration'!A255,FALSE()))+IF($R$7=5,0,HLOOKUP($E$5,Plant_Configuration,'Plant Configuration'!A255,FALSE()))+IF($U$7=5,0,HLOOKUP($F$5,Plant_Configuration,'Plant Configuration'!A255,FALSE()))</f>
        <v>0</v>
      </c>
      <c r="E216" s="331" t="n">
        <v>0.75</v>
      </c>
      <c r="F216" s="554" t="n">
        <v>1</v>
      </c>
      <c r="H216" s="309" t="s">
        <v>1146</v>
      </c>
      <c r="I216" s="555" t="n">
        <f aca="false">D216-J216</f>
        <v>0</v>
      </c>
      <c r="J216" s="555" t="n">
        <f aca="false">E216*D216</f>
        <v>0</v>
      </c>
      <c r="K216" s="310" t="n">
        <f aca="false">F216*D216</f>
        <v>0</v>
      </c>
      <c r="L216" s="310" t="n">
        <f aca="false">D216-K216</f>
        <v>0</v>
      </c>
      <c r="N216" s="45"/>
      <c r="O216" s="45"/>
    </row>
    <row r="217" customFormat="false" ht="12.75" hidden="false" customHeight="false" outlineLevel="2" collapsed="false">
      <c r="A217" s="309"/>
      <c r="B217" s="557" t="str">
        <f aca="false">'Plant Configuration'!C256</f>
        <v>Outside Repair Services</v>
      </c>
      <c r="C217" s="44"/>
      <c r="D217" s="566" t="n">
        <f aca="false">IF($O$7=5,0,HLOOKUP($D$5,Plant_Configuration,'Plant Configuration'!A256,FALSE()))+IF($R$7=5,0,HLOOKUP($E$5,Plant_Configuration,'Plant Configuration'!A256,FALSE()))+IF($U$7=5,0,HLOOKUP($F$5,Plant_Configuration,'Plant Configuration'!A256,FALSE()))</f>
        <v>0</v>
      </c>
      <c r="E217" s="331" t="n">
        <v>0.75</v>
      </c>
      <c r="F217" s="554" t="n">
        <v>1</v>
      </c>
      <c r="H217" s="309" t="s">
        <v>1147</v>
      </c>
      <c r="I217" s="555" t="n">
        <f aca="false">D217-J217</f>
        <v>0</v>
      </c>
      <c r="J217" s="555" t="n">
        <f aca="false">E217*D217</f>
        <v>0</v>
      </c>
      <c r="K217" s="310" t="n">
        <f aca="false">F217*D217</f>
        <v>0</v>
      </c>
      <c r="L217" s="310" t="n">
        <f aca="false">D217-K217</f>
        <v>0</v>
      </c>
      <c r="N217" s="45"/>
      <c r="O217" s="45"/>
    </row>
    <row r="218" customFormat="false" ht="12.75" hidden="false" customHeight="false" outlineLevel="2" collapsed="false">
      <c r="A218" s="309"/>
      <c r="B218" s="557" t="str">
        <f aca="false">'Plant Configuration'!C257</f>
        <v>Technical/Professional Services</v>
      </c>
      <c r="C218" s="44"/>
      <c r="D218" s="566" t="n">
        <f aca="false">IF($O$7=5,0,HLOOKUP($D$5,Plant_Configuration,'Plant Configuration'!A257,FALSE()))+IF($R$7=5,0,HLOOKUP($E$5,Plant_Configuration,'Plant Configuration'!A257,FALSE()))+IF($U$7=5,0,HLOOKUP($F$5,Plant_Configuration,'Plant Configuration'!A257,FALSE()))</f>
        <v>0</v>
      </c>
      <c r="E218" s="331" t="n">
        <v>0.75</v>
      </c>
      <c r="F218" s="554" t="n">
        <v>1</v>
      </c>
      <c r="H218" s="309"/>
      <c r="I218" s="555" t="n">
        <f aca="false">D218-J218</f>
        <v>0</v>
      </c>
      <c r="J218" s="555" t="n">
        <f aca="false">E218*D218</f>
        <v>0</v>
      </c>
      <c r="K218" s="310" t="n">
        <f aca="false">F218*D218</f>
        <v>0</v>
      </c>
      <c r="L218" s="310" t="n">
        <f aca="false">D218-K218</f>
        <v>0</v>
      </c>
      <c r="N218" s="45"/>
      <c r="O218" s="45"/>
    </row>
    <row r="219" customFormat="false" ht="12.75" hidden="false" customHeight="false" outlineLevel="2" collapsed="false">
      <c r="A219" s="309"/>
      <c r="B219" s="557" t="str">
        <f aca="false">'Plant Configuration'!C258</f>
        <v>Outside Contract Labor</v>
      </c>
      <c r="C219" s="44"/>
      <c r="D219" s="566" t="n">
        <f aca="false">IF($O$7=5,0,HLOOKUP($D$5,Plant_Configuration,'Plant Configuration'!A258,FALSE()))+IF($R$7=5,0,HLOOKUP($E$5,Plant_Configuration,'Plant Configuration'!A258,FALSE()))+IF($U$7=5,0,HLOOKUP($F$5,Plant_Configuration,'Plant Configuration'!A258,FALSE()))</f>
        <v>0</v>
      </c>
      <c r="E219" s="331" t="n">
        <v>0.75</v>
      </c>
      <c r="F219" s="554" t="n">
        <v>1</v>
      </c>
      <c r="H219" s="309"/>
      <c r="I219" s="555" t="n">
        <f aca="false">D219-J219</f>
        <v>0</v>
      </c>
      <c r="J219" s="555" t="n">
        <f aca="false">E219*D219</f>
        <v>0</v>
      </c>
      <c r="K219" s="310" t="n">
        <f aca="false">F219*D219</f>
        <v>0</v>
      </c>
      <c r="L219" s="310" t="n">
        <f aca="false">D219-K219</f>
        <v>0</v>
      </c>
      <c r="N219" s="45"/>
      <c r="O219" s="45"/>
    </row>
    <row r="220" customFormat="false" ht="12.75" hidden="false" customHeight="false" outlineLevel="2" collapsed="false">
      <c r="A220" s="309"/>
      <c r="B220" s="557" t="str">
        <f aca="false">'Plant Configuration'!C259</f>
        <v>Equipment rental</v>
      </c>
      <c r="C220" s="44"/>
      <c r="D220" s="566" t="n">
        <f aca="false">IF($O$7=5,0,HLOOKUP($D$5,Plant_Configuration,'Plant Configuration'!A259,FALSE()))+IF($R$7=5,0,HLOOKUP($E$5,Plant_Configuration,'Plant Configuration'!A259,FALSE()))+IF($U$7=5,0,HLOOKUP($F$5,Plant_Configuration,'Plant Configuration'!A259,FALSE()))</f>
        <v>0</v>
      </c>
      <c r="E220" s="331" t="n">
        <v>0.75</v>
      </c>
      <c r="F220" s="554" t="n">
        <v>1</v>
      </c>
      <c r="H220" s="309"/>
      <c r="I220" s="555" t="n">
        <f aca="false">D220-J220</f>
        <v>0</v>
      </c>
      <c r="J220" s="555" t="n">
        <f aca="false">E220*D220</f>
        <v>0</v>
      </c>
      <c r="K220" s="310" t="n">
        <f aca="false">F220*D220</f>
        <v>0</v>
      </c>
      <c r="L220" s="310" t="n">
        <f aca="false">D220-K220</f>
        <v>0</v>
      </c>
      <c r="N220" s="45"/>
      <c r="O220" s="45"/>
    </row>
    <row r="221" customFormat="false" ht="12.75" hidden="false" customHeight="false" outlineLevel="2" collapsed="false">
      <c r="A221" s="309"/>
      <c r="B221" s="557" t="str">
        <f aca="false">'Plant Configuration'!C260</f>
        <v>Miscellaneous</v>
      </c>
      <c r="C221" s="44"/>
      <c r="D221" s="566" t="n">
        <f aca="false">IF($O$7=5,0,HLOOKUP($D$5,Plant_Configuration,'Plant Configuration'!A260,FALSE()))+IF($R$7=5,0,HLOOKUP($E$5,Plant_Configuration,'Plant Configuration'!A260,FALSE()))+IF($U$7=5,0,HLOOKUP($F$5,Plant_Configuration,'Plant Configuration'!A260,FALSE()))</f>
        <v>0</v>
      </c>
      <c r="E221" s="331" t="n">
        <v>0.75</v>
      </c>
      <c r="F221" s="554" t="n">
        <v>1</v>
      </c>
      <c r="H221" s="579" t="s">
        <v>1148</v>
      </c>
      <c r="I221" s="555" t="n">
        <f aca="false">D221-J221</f>
        <v>0</v>
      </c>
      <c r="J221" s="555" t="n">
        <f aca="false">E221*D221</f>
        <v>0</v>
      </c>
      <c r="K221" s="310" t="n">
        <f aca="false">F221*D221</f>
        <v>0</v>
      </c>
      <c r="L221" s="310" t="n">
        <f aca="false">D221-K221</f>
        <v>0</v>
      </c>
      <c r="N221" s="45"/>
      <c r="O221" s="45"/>
    </row>
    <row r="222" customFormat="false" ht="12.75" hidden="false" customHeight="false" outlineLevel="2" collapsed="false">
      <c r="A222" s="309"/>
      <c r="B222" s="557" t="str">
        <f aca="false">'Plant Configuration'!C261</f>
        <v>Freight</v>
      </c>
      <c r="C222" s="44"/>
      <c r="D222" s="566" t="n">
        <f aca="false">IF($O$7=5,0,HLOOKUP($D$5,Plant_Configuration,'Plant Configuration'!A261,FALSE()))+IF($R$7=5,0,HLOOKUP($E$5,Plant_Configuration,'Plant Configuration'!A261,FALSE()))+IF($U$7=5,0,HLOOKUP($F$5,Plant_Configuration,'Plant Configuration'!A261,FALSE()))</f>
        <v>0</v>
      </c>
      <c r="E222" s="331" t="n">
        <v>0.75</v>
      </c>
      <c r="F222" s="554" t="n">
        <v>1</v>
      </c>
      <c r="H222" s="309"/>
      <c r="I222" s="555" t="n">
        <f aca="false">D222-J222</f>
        <v>0</v>
      </c>
      <c r="J222" s="555" t="n">
        <f aca="false">E222*D222</f>
        <v>0</v>
      </c>
      <c r="K222" s="310" t="n">
        <f aca="false">F222*D222</f>
        <v>0</v>
      </c>
      <c r="L222" s="310" t="n">
        <f aca="false">D222-K222</f>
        <v>0</v>
      </c>
      <c r="N222" s="45"/>
      <c r="O222" s="45"/>
    </row>
    <row r="223" customFormat="false" ht="12.75" hidden="false" customHeight="false" outlineLevel="2" collapsed="false">
      <c r="A223" s="309"/>
      <c r="B223" s="557" t="str">
        <f aca="false">'Plant Configuration'!C262</f>
        <v>Other</v>
      </c>
      <c r="C223" s="44"/>
      <c r="D223" s="566" t="n">
        <f aca="false">IF($O$7=5,0,HLOOKUP($D$5,Plant_Configuration,'Plant Configuration'!A262,FALSE()))+IF($R$7=5,0,HLOOKUP($E$5,Plant_Configuration,'Plant Configuration'!A262,FALSE()))+IF($U$7=5,0,HLOOKUP($F$5,Plant_Configuration,'Plant Configuration'!A262,FALSE()))</f>
        <v>0</v>
      </c>
      <c r="E223" s="331" t="n">
        <v>0.75</v>
      </c>
      <c r="F223" s="554"/>
      <c r="H223" s="309"/>
      <c r="I223" s="555" t="n">
        <f aca="false">D223-J223</f>
        <v>0</v>
      </c>
      <c r="J223" s="555" t="n">
        <f aca="false">E223*D223</f>
        <v>0</v>
      </c>
      <c r="K223" s="310"/>
      <c r="L223" s="310"/>
      <c r="N223" s="45"/>
      <c r="O223" s="45"/>
    </row>
    <row r="224" customFormat="false" ht="12.75" hidden="false" customHeight="false" outlineLevel="1" collapsed="false">
      <c r="A224" s="309"/>
      <c r="B224" s="558" t="s">
        <v>439</v>
      </c>
      <c r="C224" s="0"/>
      <c r="D224" s="559" t="n">
        <f aca="false">SUBTOTAL(9,D216:D223)</f>
        <v>0</v>
      </c>
      <c r="E224" s="560"/>
      <c r="F224" s="561"/>
      <c r="H224" s="309"/>
      <c r="I224" s="559" t="n">
        <f aca="false">SUBTOTAL(9,I216:I223)</f>
        <v>0</v>
      </c>
      <c r="J224" s="559" t="n">
        <f aca="false">SUBTOTAL(9,J216:J223)</f>
        <v>0</v>
      </c>
      <c r="K224" s="559" t="n">
        <f aca="false">SUBTOTAL(9,K216:K223)</f>
        <v>0</v>
      </c>
      <c r="L224" s="559" t="n">
        <f aca="false">SUBTOTAL(9,L216:L223)</f>
        <v>0</v>
      </c>
      <c r="M224" s="549"/>
      <c r="N224" s="549"/>
      <c r="O224" s="549"/>
      <c r="P224" s="549"/>
      <c r="Q224" s="549"/>
      <c r="R224" s="549"/>
      <c r="S224" s="549"/>
      <c r="T224" s="549"/>
      <c r="U224" s="549"/>
      <c r="V224" s="549"/>
      <c r="W224" s="549"/>
      <c r="X224" s="549"/>
      <c r="Y224" s="549"/>
      <c r="Z224" s="549"/>
      <c r="AA224" s="549"/>
      <c r="AB224" s="549"/>
      <c r="AC224" s="549"/>
      <c r="AD224" s="549"/>
      <c r="AE224" s="549"/>
      <c r="AF224" s="549"/>
      <c r="AG224" s="549"/>
      <c r="AH224" s="549"/>
      <c r="AI224" s="549"/>
      <c r="AJ224" s="549"/>
      <c r="AK224" s="549"/>
      <c r="AL224" s="549"/>
      <c r="AM224" s="549"/>
      <c r="AN224" s="549"/>
      <c r="AO224" s="549"/>
      <c r="AP224" s="549"/>
      <c r="AQ224" s="549"/>
      <c r="AR224" s="549"/>
      <c r="AS224" s="549"/>
      <c r="AT224" s="549"/>
      <c r="AU224" s="549"/>
      <c r="AV224" s="549"/>
      <c r="AW224" s="549"/>
      <c r="AX224" s="549"/>
      <c r="AY224" s="549"/>
      <c r="AZ224" s="549"/>
      <c r="BA224" s="549"/>
      <c r="BB224" s="549"/>
      <c r="BC224" s="549"/>
      <c r="BD224" s="549"/>
      <c r="BE224" s="549"/>
      <c r="BF224" s="549"/>
      <c r="BG224" s="549"/>
      <c r="BH224" s="549"/>
      <c r="BI224" s="549"/>
      <c r="BJ224" s="549"/>
      <c r="BK224" s="549"/>
      <c r="BL224" s="549"/>
      <c r="BM224" s="549"/>
      <c r="BN224" s="549"/>
      <c r="BO224" s="549"/>
      <c r="BP224" s="549"/>
      <c r="BQ224" s="549"/>
      <c r="BR224" s="549"/>
      <c r="BS224" s="549"/>
      <c r="BT224" s="549"/>
      <c r="BU224" s="549"/>
      <c r="BV224" s="549"/>
      <c r="BW224" s="549"/>
      <c r="BX224" s="549"/>
      <c r="BY224" s="549"/>
      <c r="BZ224" s="549"/>
      <c r="CA224" s="549"/>
      <c r="CB224" s="549"/>
      <c r="CC224" s="549"/>
      <c r="CD224" s="549"/>
      <c r="CE224" s="549"/>
      <c r="CF224" s="549"/>
      <c r="CG224" s="549"/>
      <c r="CH224" s="549"/>
      <c r="CI224" s="549"/>
      <c r="CJ224" s="549"/>
      <c r="CK224" s="549"/>
      <c r="CL224" s="549"/>
      <c r="CM224" s="549"/>
      <c r="CN224" s="549"/>
      <c r="CO224" s="549"/>
      <c r="CP224" s="549"/>
      <c r="CQ224" s="549"/>
      <c r="CR224" s="549"/>
      <c r="CS224" s="549"/>
      <c r="CT224" s="549"/>
      <c r="CU224" s="549"/>
      <c r="CV224" s="549"/>
      <c r="CW224" s="549"/>
      <c r="CX224" s="549"/>
      <c r="CY224" s="549"/>
      <c r="CZ224" s="549"/>
      <c r="DA224" s="549"/>
      <c r="DB224" s="549"/>
      <c r="DC224" s="549"/>
      <c r="DD224" s="549"/>
      <c r="DE224" s="549"/>
      <c r="DF224" s="549"/>
      <c r="DG224" s="549"/>
      <c r="DH224" s="549"/>
      <c r="DI224" s="549"/>
      <c r="DJ224" s="549"/>
      <c r="DK224" s="549"/>
      <c r="DL224" s="549"/>
      <c r="DM224" s="549"/>
      <c r="DN224" s="549"/>
      <c r="DO224" s="549"/>
      <c r="DP224" s="549"/>
      <c r="DQ224" s="549"/>
      <c r="DR224" s="549"/>
      <c r="DS224" s="549"/>
      <c r="DT224" s="549"/>
      <c r="DU224" s="549"/>
      <c r="DV224" s="549"/>
      <c r="DW224" s="549"/>
      <c r="DX224" s="549"/>
      <c r="DY224" s="549"/>
      <c r="DZ224" s="549"/>
      <c r="EA224" s="549"/>
      <c r="EB224" s="549"/>
      <c r="EC224" s="549"/>
      <c r="ED224" s="549"/>
      <c r="EE224" s="549"/>
      <c r="EF224" s="549"/>
      <c r="EG224" s="549"/>
      <c r="EH224" s="549"/>
      <c r="EI224" s="549"/>
      <c r="EJ224" s="549"/>
      <c r="EK224" s="549"/>
      <c r="EL224" s="549"/>
      <c r="EM224" s="549"/>
      <c r="EN224" s="549"/>
      <c r="EO224" s="549"/>
      <c r="EP224" s="549"/>
      <c r="EQ224" s="549"/>
      <c r="ER224" s="549"/>
      <c r="ES224" s="549"/>
      <c r="ET224" s="549"/>
      <c r="EU224" s="549"/>
      <c r="EV224" s="549"/>
      <c r="EW224" s="549"/>
      <c r="EX224" s="549"/>
      <c r="EY224" s="549"/>
      <c r="EZ224" s="549"/>
      <c r="FA224" s="549"/>
      <c r="FB224" s="549"/>
      <c r="FC224" s="549"/>
      <c r="FD224" s="549"/>
      <c r="FE224" s="549"/>
      <c r="FF224" s="549"/>
      <c r="FG224" s="549"/>
      <c r="FH224" s="549"/>
      <c r="FI224" s="549"/>
      <c r="FJ224" s="549"/>
      <c r="FK224" s="549"/>
      <c r="FL224" s="549"/>
      <c r="FM224" s="549"/>
      <c r="FN224" s="549"/>
      <c r="FO224" s="549"/>
      <c r="FP224" s="549"/>
      <c r="FQ224" s="549"/>
      <c r="FR224" s="549"/>
      <c r="FS224" s="549"/>
      <c r="FT224" s="549"/>
      <c r="FU224" s="549"/>
      <c r="FV224" s="549"/>
      <c r="FW224" s="549"/>
      <c r="FX224" s="549"/>
      <c r="FY224" s="549"/>
      <c r="FZ224" s="549"/>
      <c r="GA224" s="549"/>
      <c r="GB224" s="549"/>
      <c r="GC224" s="549"/>
      <c r="GD224" s="549"/>
      <c r="GE224" s="549"/>
      <c r="GF224" s="549"/>
      <c r="GG224" s="549"/>
      <c r="GH224" s="549"/>
      <c r="GI224" s="549"/>
      <c r="GJ224" s="549"/>
      <c r="GK224" s="549"/>
      <c r="GL224" s="549"/>
      <c r="GM224" s="549"/>
      <c r="GN224" s="549"/>
      <c r="GO224" s="549"/>
      <c r="GP224" s="549"/>
      <c r="GQ224" s="549"/>
      <c r="GR224" s="549"/>
      <c r="GS224" s="549"/>
      <c r="GT224" s="549"/>
      <c r="GU224" s="549"/>
      <c r="GV224" s="549"/>
      <c r="GW224" s="549"/>
      <c r="GX224" s="549"/>
      <c r="GY224" s="549"/>
      <c r="GZ224" s="549"/>
      <c r="HA224" s="549"/>
      <c r="HB224" s="549"/>
      <c r="HC224" s="549"/>
      <c r="HD224" s="549"/>
      <c r="HE224" s="549"/>
      <c r="HF224" s="549"/>
      <c r="HG224" s="549"/>
      <c r="HH224" s="549"/>
      <c r="HI224" s="549"/>
      <c r="HJ224" s="549"/>
      <c r="HK224" s="549"/>
      <c r="HL224" s="549"/>
      <c r="HM224" s="549"/>
      <c r="HN224" s="549"/>
      <c r="HO224" s="549"/>
      <c r="HP224" s="549"/>
      <c r="HQ224" s="549"/>
      <c r="HR224" s="549"/>
      <c r="HS224" s="549"/>
      <c r="HT224" s="549"/>
      <c r="HU224" s="549"/>
      <c r="HV224" s="549"/>
      <c r="HW224" s="549"/>
      <c r="HX224" s="549"/>
      <c r="HY224" s="549"/>
      <c r="HZ224" s="549"/>
      <c r="IA224" s="549"/>
      <c r="IB224" s="549"/>
      <c r="IC224" s="549"/>
      <c r="ID224" s="549"/>
      <c r="IE224" s="549"/>
      <c r="IF224" s="549"/>
      <c r="IG224" s="549"/>
      <c r="IH224" s="549"/>
      <c r="II224" s="549"/>
      <c r="IJ224" s="549"/>
      <c r="IK224" s="549"/>
      <c r="IL224" s="549"/>
      <c r="IM224" s="549"/>
      <c r="IN224" s="549"/>
      <c r="IO224" s="549"/>
      <c r="IP224" s="549"/>
      <c r="IQ224" s="549"/>
      <c r="IR224" s="549"/>
      <c r="IS224" s="549"/>
      <c r="IT224" s="549"/>
      <c r="IU224" s="549"/>
      <c r="IV224" s="549"/>
      <c r="IW224" s="549"/>
    </row>
    <row r="225" customFormat="false" ht="12.75" hidden="false" customHeight="false" outlineLevel="1" collapsed="false">
      <c r="A225" s="562" t="s">
        <v>1149</v>
      </c>
      <c r="B225" s="563"/>
      <c r="C225" s="564"/>
      <c r="D225" s="542"/>
      <c r="E225" s="543"/>
      <c r="F225" s="544"/>
      <c r="H225" s="565"/>
      <c r="I225" s="546" t="n">
        <f aca="false">IF(D243=0,0,I243/D243)</f>
        <v>0.75</v>
      </c>
      <c r="J225" s="546" t="n">
        <f aca="false">1-I225</f>
        <v>0.25</v>
      </c>
      <c r="K225" s="547" t="n">
        <f aca="false">IF(D243=0,0,K243/D243)</f>
        <v>1</v>
      </c>
      <c r="L225" s="547" t="n">
        <f aca="false">1-K225</f>
        <v>0</v>
      </c>
      <c r="M225" s="549"/>
      <c r="N225" s="549"/>
      <c r="O225" s="549"/>
      <c r="P225" s="549"/>
      <c r="Q225" s="549"/>
      <c r="R225" s="549"/>
      <c r="S225" s="549"/>
      <c r="T225" s="549"/>
      <c r="U225" s="549"/>
      <c r="V225" s="549"/>
      <c r="W225" s="549"/>
      <c r="X225" s="549"/>
      <c r="Y225" s="549"/>
      <c r="Z225" s="549"/>
      <c r="AA225" s="549"/>
      <c r="AB225" s="549"/>
      <c r="AC225" s="549"/>
      <c r="AD225" s="549"/>
      <c r="AE225" s="549"/>
      <c r="AF225" s="549"/>
      <c r="AG225" s="549"/>
      <c r="AH225" s="549"/>
      <c r="AI225" s="549"/>
      <c r="AJ225" s="549"/>
      <c r="AK225" s="549"/>
      <c r="AL225" s="549"/>
      <c r="AM225" s="549"/>
      <c r="AN225" s="549"/>
      <c r="AO225" s="549"/>
      <c r="AP225" s="549"/>
      <c r="AQ225" s="549"/>
      <c r="AR225" s="549"/>
      <c r="AS225" s="549"/>
      <c r="AT225" s="549"/>
      <c r="AU225" s="549"/>
      <c r="AV225" s="549"/>
      <c r="AW225" s="549"/>
      <c r="AX225" s="549"/>
      <c r="AY225" s="549"/>
      <c r="AZ225" s="549"/>
      <c r="BA225" s="549"/>
      <c r="BB225" s="549"/>
      <c r="BC225" s="549"/>
      <c r="BD225" s="549"/>
      <c r="BE225" s="549"/>
      <c r="BF225" s="549"/>
      <c r="BG225" s="549"/>
      <c r="BH225" s="549"/>
      <c r="BI225" s="549"/>
      <c r="BJ225" s="549"/>
      <c r="BK225" s="549"/>
      <c r="BL225" s="549"/>
      <c r="BM225" s="549"/>
      <c r="BN225" s="549"/>
      <c r="BO225" s="549"/>
      <c r="BP225" s="549"/>
      <c r="BQ225" s="549"/>
      <c r="BR225" s="549"/>
      <c r="BS225" s="549"/>
      <c r="BT225" s="549"/>
      <c r="BU225" s="549"/>
      <c r="BV225" s="549"/>
      <c r="BW225" s="549"/>
      <c r="BX225" s="549"/>
      <c r="BY225" s="549"/>
      <c r="BZ225" s="549"/>
      <c r="CA225" s="549"/>
      <c r="CB225" s="549"/>
      <c r="CC225" s="549"/>
      <c r="CD225" s="549"/>
      <c r="CE225" s="549"/>
      <c r="CF225" s="549"/>
      <c r="CG225" s="549"/>
      <c r="CH225" s="549"/>
      <c r="CI225" s="549"/>
      <c r="CJ225" s="549"/>
      <c r="CK225" s="549"/>
      <c r="CL225" s="549"/>
      <c r="CM225" s="549"/>
      <c r="CN225" s="549"/>
      <c r="CO225" s="549"/>
      <c r="CP225" s="549"/>
      <c r="CQ225" s="549"/>
      <c r="CR225" s="549"/>
      <c r="CS225" s="549"/>
      <c r="CT225" s="549"/>
      <c r="CU225" s="549"/>
      <c r="CV225" s="549"/>
      <c r="CW225" s="549"/>
      <c r="CX225" s="549"/>
      <c r="CY225" s="549"/>
      <c r="CZ225" s="549"/>
      <c r="DA225" s="549"/>
      <c r="DB225" s="549"/>
      <c r="DC225" s="549"/>
      <c r="DD225" s="549"/>
      <c r="DE225" s="549"/>
      <c r="DF225" s="549"/>
      <c r="DG225" s="549"/>
      <c r="DH225" s="549"/>
      <c r="DI225" s="549"/>
      <c r="DJ225" s="549"/>
      <c r="DK225" s="549"/>
      <c r="DL225" s="549"/>
      <c r="DM225" s="549"/>
      <c r="DN225" s="549"/>
      <c r="DO225" s="549"/>
      <c r="DP225" s="549"/>
      <c r="DQ225" s="549"/>
      <c r="DR225" s="549"/>
      <c r="DS225" s="549"/>
      <c r="DT225" s="549"/>
      <c r="DU225" s="549"/>
      <c r="DV225" s="549"/>
      <c r="DW225" s="549"/>
      <c r="DX225" s="549"/>
      <c r="DY225" s="549"/>
      <c r="DZ225" s="549"/>
      <c r="EA225" s="549"/>
      <c r="EB225" s="549"/>
      <c r="EC225" s="549"/>
      <c r="ED225" s="549"/>
      <c r="EE225" s="549"/>
      <c r="EF225" s="549"/>
      <c r="EG225" s="549"/>
      <c r="EH225" s="549"/>
      <c r="EI225" s="549"/>
      <c r="EJ225" s="549"/>
      <c r="EK225" s="549"/>
      <c r="EL225" s="549"/>
      <c r="EM225" s="549"/>
      <c r="EN225" s="549"/>
      <c r="EO225" s="549"/>
      <c r="EP225" s="549"/>
      <c r="EQ225" s="549"/>
      <c r="ER225" s="549"/>
      <c r="ES225" s="549"/>
      <c r="ET225" s="549"/>
      <c r="EU225" s="549"/>
      <c r="EV225" s="549"/>
      <c r="EW225" s="549"/>
      <c r="EX225" s="549"/>
      <c r="EY225" s="549"/>
      <c r="EZ225" s="549"/>
      <c r="FA225" s="549"/>
      <c r="FB225" s="549"/>
      <c r="FC225" s="549"/>
      <c r="FD225" s="549"/>
      <c r="FE225" s="549"/>
      <c r="FF225" s="549"/>
      <c r="FG225" s="549"/>
      <c r="FH225" s="549"/>
      <c r="FI225" s="549"/>
      <c r="FJ225" s="549"/>
      <c r="FK225" s="549"/>
      <c r="FL225" s="549"/>
      <c r="FM225" s="549"/>
      <c r="FN225" s="549"/>
      <c r="FO225" s="549"/>
      <c r="FP225" s="549"/>
      <c r="FQ225" s="549"/>
      <c r="FR225" s="549"/>
      <c r="FS225" s="549"/>
      <c r="FT225" s="549"/>
      <c r="FU225" s="549"/>
      <c r="FV225" s="549"/>
      <c r="FW225" s="549"/>
      <c r="FX225" s="549"/>
      <c r="FY225" s="549"/>
      <c r="FZ225" s="549"/>
      <c r="GA225" s="549"/>
      <c r="GB225" s="549"/>
      <c r="GC225" s="549"/>
      <c r="GD225" s="549"/>
      <c r="GE225" s="549"/>
      <c r="GF225" s="549"/>
      <c r="GG225" s="549"/>
      <c r="GH225" s="549"/>
      <c r="GI225" s="549"/>
      <c r="GJ225" s="549"/>
      <c r="GK225" s="549"/>
      <c r="GL225" s="549"/>
      <c r="GM225" s="549"/>
      <c r="GN225" s="549"/>
      <c r="GO225" s="549"/>
      <c r="GP225" s="549"/>
      <c r="GQ225" s="549"/>
      <c r="GR225" s="549"/>
      <c r="GS225" s="549"/>
      <c r="GT225" s="549"/>
      <c r="GU225" s="549"/>
      <c r="GV225" s="549"/>
      <c r="GW225" s="549"/>
      <c r="GX225" s="549"/>
      <c r="GY225" s="549"/>
      <c r="GZ225" s="549"/>
      <c r="HA225" s="549"/>
      <c r="HB225" s="549"/>
      <c r="HC225" s="549"/>
      <c r="HD225" s="549"/>
      <c r="HE225" s="549"/>
      <c r="HF225" s="549"/>
      <c r="HG225" s="549"/>
      <c r="HH225" s="549"/>
      <c r="HI225" s="549"/>
      <c r="HJ225" s="549"/>
      <c r="HK225" s="549"/>
      <c r="HL225" s="549"/>
      <c r="HM225" s="549"/>
      <c r="HN225" s="549"/>
      <c r="HO225" s="549"/>
      <c r="HP225" s="549"/>
      <c r="HQ225" s="549"/>
      <c r="HR225" s="549"/>
      <c r="HS225" s="549"/>
      <c r="HT225" s="549"/>
      <c r="HU225" s="549"/>
      <c r="HV225" s="549"/>
      <c r="HW225" s="549"/>
      <c r="HX225" s="549"/>
      <c r="HY225" s="549"/>
      <c r="HZ225" s="549"/>
      <c r="IA225" s="549"/>
      <c r="IB225" s="549"/>
      <c r="IC225" s="549"/>
      <c r="ID225" s="549"/>
      <c r="IE225" s="549"/>
      <c r="IF225" s="549"/>
      <c r="IG225" s="549"/>
      <c r="IH225" s="549"/>
      <c r="II225" s="549"/>
      <c r="IJ225" s="549"/>
      <c r="IK225" s="549"/>
      <c r="IL225" s="549"/>
      <c r="IM225" s="549"/>
      <c r="IN225" s="549"/>
      <c r="IO225" s="549"/>
      <c r="IP225" s="549"/>
      <c r="IQ225" s="549"/>
      <c r="IR225" s="549"/>
      <c r="IS225" s="549"/>
      <c r="IT225" s="549"/>
      <c r="IU225" s="549"/>
      <c r="IV225" s="549"/>
      <c r="IW225" s="549"/>
    </row>
    <row r="226" customFormat="false" ht="12.75" hidden="false" customHeight="false" outlineLevel="2" collapsed="false">
      <c r="A226" s="309"/>
      <c r="B226" s="557" t="str">
        <f aca="false">'Plant Configuration'!C265</f>
        <v>Warehouse Supplies</v>
      </c>
      <c r="C226" s="44"/>
      <c r="D226" s="566" t="n">
        <f aca="false">IF($O$7=5,0,HLOOKUP($D$5,Plant_Configuration,'Plant Configuration'!A265,FALSE()))+IF($R$7=5,0,HLOOKUP($E$5,Plant_Configuration,'Plant Configuration'!A265,FALSE()))+IF($U$7=5,0,HLOOKUP($F$5,Plant_Configuration,'Plant Configuration'!A265,FALSE()))</f>
        <v>369641.289126316</v>
      </c>
      <c r="E226" s="331" t="n">
        <v>0.25</v>
      </c>
      <c r="F226" s="554" t="n">
        <v>1</v>
      </c>
      <c r="H226" s="423" t="s">
        <v>1150</v>
      </c>
      <c r="I226" s="555" t="n">
        <f aca="false">D226-J226</f>
        <v>277230.966844737</v>
      </c>
      <c r="J226" s="555" t="n">
        <f aca="false">E226*D226</f>
        <v>92410.3222815791</v>
      </c>
      <c r="K226" s="310" t="n">
        <f aca="false">F226*D226</f>
        <v>369641.289126316</v>
      </c>
      <c r="L226" s="310" t="n">
        <f aca="false">D226-K226</f>
        <v>0</v>
      </c>
      <c r="N226" s="45"/>
      <c r="O226" s="45"/>
    </row>
    <row r="227" customFormat="false" ht="12.75" hidden="false" customHeight="false" outlineLevel="2" collapsed="false">
      <c r="A227" s="309"/>
      <c r="B227" s="557" t="str">
        <f aca="false">'Plant Configuration'!C266</f>
        <v>Vehicle Fuel/Gasoline</v>
      </c>
      <c r="C227" s="44"/>
      <c r="D227" s="566" t="n">
        <f aca="false">IF($O$7=5,0,HLOOKUP($D$5,Plant_Configuration,'Plant Configuration'!A266,FALSE()))+IF($R$7=5,0,HLOOKUP($E$5,Plant_Configuration,'Plant Configuration'!A266,FALSE()))+IF($U$7=5,0,HLOOKUP($F$5,Plant_Configuration,'Plant Configuration'!A266,FALSE()))</f>
        <v>0</v>
      </c>
      <c r="E227" s="331" t="n">
        <v>0.25</v>
      </c>
      <c r="F227" s="554" t="n">
        <v>1</v>
      </c>
      <c r="H227" s="309" t="s">
        <v>1151</v>
      </c>
      <c r="I227" s="555" t="n">
        <f aca="false">D227-J227</f>
        <v>0</v>
      </c>
      <c r="J227" s="555" t="n">
        <f aca="false">E227*D227</f>
        <v>0</v>
      </c>
      <c r="K227" s="310" t="n">
        <f aca="false">F227*D227</f>
        <v>0</v>
      </c>
      <c r="L227" s="310" t="n">
        <f aca="false">D227-K227</f>
        <v>0</v>
      </c>
      <c r="N227" s="45"/>
      <c r="O227" s="45"/>
    </row>
    <row r="228" customFormat="false" ht="12.75" hidden="false" customHeight="false" outlineLevel="2" collapsed="false">
      <c r="A228" s="309"/>
      <c r="B228" s="557" t="str">
        <f aca="false">'Plant Configuration'!C267</f>
        <v>Vehicle Repairs &amp; Maintenance</v>
      </c>
      <c r="C228" s="44"/>
      <c r="D228" s="566" t="n">
        <f aca="false">IF($O$7=5,0,HLOOKUP($D$5,Plant_Configuration,'Plant Configuration'!A267,FALSE()))+IF($R$7=5,0,HLOOKUP($E$5,Plant_Configuration,'Plant Configuration'!A267,FALSE()))+IF($U$7=5,0,HLOOKUP($F$5,Plant_Configuration,'Plant Configuration'!A267,FALSE()))</f>
        <v>0</v>
      </c>
      <c r="E228" s="331" t="n">
        <v>0.25</v>
      </c>
      <c r="F228" s="554" t="n">
        <v>1</v>
      </c>
      <c r="H228" s="423" t="s">
        <v>1107</v>
      </c>
      <c r="I228" s="555" t="n">
        <f aca="false">D228-J228</f>
        <v>0</v>
      </c>
      <c r="J228" s="555" t="n">
        <f aca="false">E228*D228</f>
        <v>0</v>
      </c>
      <c r="K228" s="310" t="n">
        <f aca="false">F228*D228</f>
        <v>0</v>
      </c>
      <c r="L228" s="310" t="n">
        <f aca="false">D228-K228</f>
        <v>0</v>
      </c>
      <c r="N228" s="45"/>
      <c r="O228" s="45"/>
    </row>
    <row r="229" customFormat="false" ht="12.75" hidden="false" customHeight="false" outlineLevel="2" collapsed="false">
      <c r="A229" s="309"/>
      <c r="B229" s="557" t="str">
        <f aca="false">'Plant Configuration'!C268</f>
        <v>Vehicle Lease</v>
      </c>
      <c r="C229" s="44"/>
      <c r="D229" s="566" t="n">
        <f aca="false">IF($O$7=5,0,HLOOKUP($D$5,Plant_Configuration,'Plant Configuration'!A268,FALSE()))+IF($R$7=5,0,HLOOKUP($E$5,Plant_Configuration,'Plant Configuration'!A268,FALSE()))+IF($U$7=5,0,HLOOKUP($F$5,Plant_Configuration,'Plant Configuration'!A268,FALSE()))</f>
        <v>0</v>
      </c>
      <c r="E229" s="331" t="n">
        <v>0.25</v>
      </c>
      <c r="F229" s="554" t="n">
        <v>1</v>
      </c>
      <c r="H229" s="309"/>
      <c r="I229" s="555" t="n">
        <f aca="false">D229-J229</f>
        <v>0</v>
      </c>
      <c r="J229" s="555" t="n">
        <f aca="false">E229*D229</f>
        <v>0</v>
      </c>
      <c r="K229" s="310" t="n">
        <f aca="false">F229*D229</f>
        <v>0</v>
      </c>
      <c r="L229" s="310" t="n">
        <f aca="false">D229-K229</f>
        <v>0</v>
      </c>
      <c r="N229" s="45"/>
      <c r="O229" s="45"/>
    </row>
    <row r="230" customFormat="false" ht="12.75" hidden="false" customHeight="false" outlineLevel="2" collapsed="false">
      <c r="A230" s="309"/>
      <c r="B230" s="557" t="str">
        <f aca="false">'Plant Configuration'!C269</f>
        <v>Equipment rent/lease</v>
      </c>
      <c r="C230" s="44"/>
      <c r="D230" s="566" t="n">
        <f aca="false">IF($O$7=5,0,HLOOKUP($D$5,Plant_Configuration,'Plant Configuration'!A269,FALSE()))+IF($R$7=5,0,HLOOKUP($E$5,Plant_Configuration,'Plant Configuration'!A269,FALSE()))+IF($U$7=5,0,HLOOKUP($F$5,Plant_Configuration,'Plant Configuration'!A269,FALSE()))</f>
        <v>0</v>
      </c>
      <c r="E230" s="331" t="n">
        <v>0.25</v>
      </c>
      <c r="F230" s="554" t="n">
        <v>1</v>
      </c>
      <c r="H230" s="309"/>
      <c r="I230" s="555" t="n">
        <f aca="false">D230-J230</f>
        <v>0</v>
      </c>
      <c r="J230" s="555" t="n">
        <f aca="false">E230*D230</f>
        <v>0</v>
      </c>
      <c r="K230" s="310" t="n">
        <f aca="false">F230*D230</f>
        <v>0</v>
      </c>
      <c r="L230" s="310" t="n">
        <f aca="false">D230-K230</f>
        <v>0</v>
      </c>
      <c r="N230" s="45"/>
      <c r="O230" s="45"/>
    </row>
    <row r="231" customFormat="false" ht="12.75" hidden="false" customHeight="false" outlineLevel="2" collapsed="false">
      <c r="A231" s="309"/>
      <c r="B231" s="557" t="str">
        <f aca="false">'Plant Configuration'!C270</f>
        <v>Lubricants/Turbine Oil/Grease/Compounds</v>
      </c>
      <c r="C231" s="44"/>
      <c r="D231" s="566" t="n">
        <f aca="false">IF($O$7=5,0,HLOOKUP($D$5,Plant_Configuration,'Plant Configuration'!A270,FALSE()))+IF($R$7=5,0,HLOOKUP($E$5,Plant_Configuration,'Plant Configuration'!A270,FALSE()))+IF($U$7=5,0,HLOOKUP($F$5,Plant_Configuration,'Plant Configuration'!A270,FALSE()))</f>
        <v>0</v>
      </c>
      <c r="E231" s="331" t="n">
        <v>0.25</v>
      </c>
      <c r="F231" s="554" t="n">
        <v>1</v>
      </c>
      <c r="H231" s="309"/>
      <c r="I231" s="555" t="n">
        <f aca="false">D231-J231</f>
        <v>0</v>
      </c>
      <c r="J231" s="555" t="n">
        <f aca="false">E231*D231</f>
        <v>0</v>
      </c>
      <c r="K231" s="310" t="n">
        <f aca="false">F231*D231</f>
        <v>0</v>
      </c>
      <c r="L231" s="310" t="n">
        <f aca="false">D231-K231</f>
        <v>0</v>
      </c>
      <c r="N231" s="45"/>
      <c r="O231" s="45"/>
    </row>
    <row r="232" customFormat="false" ht="12.75" hidden="false" customHeight="false" outlineLevel="2" collapsed="false">
      <c r="A232" s="309"/>
      <c r="B232" s="557" t="str">
        <f aca="false">'Plant Configuration'!C271</f>
        <v>Tools &amp; Tool Repair</v>
      </c>
      <c r="C232" s="44"/>
      <c r="D232" s="566" t="n">
        <f aca="false">IF($O$7=5,0,HLOOKUP($D$5,Plant_Configuration,'Plant Configuration'!A271,FALSE()))+IF($R$7=5,0,HLOOKUP($E$5,Plant_Configuration,'Plant Configuration'!A271,FALSE()))+IF($U$7=5,0,HLOOKUP($F$5,Plant_Configuration,'Plant Configuration'!A271,FALSE()))</f>
        <v>0</v>
      </c>
      <c r="E232" s="331" t="n">
        <v>0.25</v>
      </c>
      <c r="F232" s="554" t="n">
        <v>1</v>
      </c>
      <c r="H232" s="309"/>
      <c r="I232" s="555" t="n">
        <f aca="false">D232-J232</f>
        <v>0</v>
      </c>
      <c r="J232" s="555" t="n">
        <f aca="false">E232*D232</f>
        <v>0</v>
      </c>
      <c r="K232" s="310" t="n">
        <f aca="false">F232*D232</f>
        <v>0</v>
      </c>
      <c r="L232" s="310" t="n">
        <f aca="false">D232-K232</f>
        <v>0</v>
      </c>
      <c r="N232" s="45"/>
      <c r="O232" s="45"/>
    </row>
    <row r="233" customFormat="false" ht="12.75" hidden="false" customHeight="false" outlineLevel="2" collapsed="false">
      <c r="A233" s="309"/>
      <c r="B233" s="557" t="str">
        <f aca="false">'Plant Configuration'!C272</f>
        <v>Maint. Materials &amp; Supplies</v>
      </c>
      <c r="C233" s="44"/>
      <c r="D233" s="566" t="n">
        <f aca="false">IF($O$7=5,0,HLOOKUP($D$5,Plant_Configuration,'Plant Configuration'!A272,FALSE()))+IF($R$7=5,0,HLOOKUP($E$5,Plant_Configuration,'Plant Configuration'!A272,FALSE()))+IF($U$7=5,0,HLOOKUP($F$5,Plant_Configuration,'Plant Configuration'!A272,FALSE()))</f>
        <v>0</v>
      </c>
      <c r="E233" s="331" t="n">
        <v>0.25</v>
      </c>
      <c r="F233" s="554" t="n">
        <v>1</v>
      </c>
      <c r="H233" s="309"/>
      <c r="I233" s="555" t="n">
        <f aca="false">D233-J233</f>
        <v>0</v>
      </c>
      <c r="J233" s="555" t="n">
        <f aca="false">E233*D233</f>
        <v>0</v>
      </c>
      <c r="K233" s="310" t="n">
        <f aca="false">F233*D233</f>
        <v>0</v>
      </c>
      <c r="L233" s="310" t="n">
        <f aca="false">D233-K233</f>
        <v>0</v>
      </c>
      <c r="N233" s="45"/>
      <c r="O233" s="45"/>
    </row>
    <row r="234" customFormat="false" ht="12.75" hidden="false" customHeight="false" outlineLevel="2" collapsed="false">
      <c r="A234" s="309"/>
      <c r="B234" s="557" t="str">
        <f aca="false">'Plant Configuration'!C273</f>
        <v>Technical/Professional Services</v>
      </c>
      <c r="C234" s="44"/>
      <c r="D234" s="566" t="n">
        <f aca="false">IF($O$7=5,0,HLOOKUP($D$5,Plant_Configuration,'Plant Configuration'!A273,FALSE()))+IF($R$7=5,0,HLOOKUP($E$5,Plant_Configuration,'Plant Configuration'!A273,FALSE()))+IF($U$7=5,0,HLOOKUP($F$5,Plant_Configuration,'Plant Configuration'!A273,FALSE()))</f>
        <v>0</v>
      </c>
      <c r="E234" s="331" t="n">
        <v>0.25</v>
      </c>
      <c r="F234" s="554" t="n">
        <v>1</v>
      </c>
      <c r="H234" s="309"/>
      <c r="I234" s="555" t="n">
        <f aca="false">D234-J234</f>
        <v>0</v>
      </c>
      <c r="J234" s="555" t="n">
        <f aca="false">E234*D234</f>
        <v>0</v>
      </c>
      <c r="K234" s="310" t="n">
        <f aca="false">F234*D234</f>
        <v>0</v>
      </c>
      <c r="L234" s="310" t="n">
        <f aca="false">D234-K234</f>
        <v>0</v>
      </c>
      <c r="N234" s="45"/>
      <c r="O234" s="45"/>
    </row>
    <row r="235" customFormat="false" ht="12.75" hidden="false" customHeight="false" outlineLevel="2" collapsed="false">
      <c r="A235" s="309"/>
      <c r="B235" s="557" t="str">
        <f aca="false">'Plant Configuration'!C274</f>
        <v>Contact Labor/Temporaries</v>
      </c>
      <c r="C235" s="44"/>
      <c r="D235" s="566" t="n">
        <f aca="false">IF($O$7=5,0,HLOOKUP($D$5,Plant_Configuration,'Plant Configuration'!A274,FALSE()))+IF($R$7=5,0,HLOOKUP($E$5,Plant_Configuration,'Plant Configuration'!A274,FALSE()))+IF($U$7=5,0,HLOOKUP($F$5,Plant_Configuration,'Plant Configuration'!A274,FALSE()))</f>
        <v>0</v>
      </c>
      <c r="E235" s="331" t="n">
        <v>0.25</v>
      </c>
      <c r="F235" s="554" t="n">
        <v>1</v>
      </c>
      <c r="H235" s="309"/>
      <c r="I235" s="555" t="n">
        <f aca="false">D235-J235</f>
        <v>0</v>
      </c>
      <c r="J235" s="555" t="n">
        <f aca="false">E235*D235</f>
        <v>0</v>
      </c>
      <c r="K235" s="310" t="n">
        <f aca="false">F235*D235</f>
        <v>0</v>
      </c>
      <c r="L235" s="310" t="n">
        <f aca="false">D235-K235</f>
        <v>0</v>
      </c>
      <c r="N235" s="45"/>
      <c r="O235" s="45"/>
    </row>
    <row r="236" customFormat="false" ht="12.75" hidden="false" customHeight="false" outlineLevel="2" collapsed="false">
      <c r="A236" s="309"/>
      <c r="B236" s="557" t="str">
        <f aca="false">'Plant Configuration'!C275</f>
        <v>Outside Repair Services</v>
      </c>
      <c r="C236" s="44"/>
      <c r="D236" s="566" t="n">
        <f aca="false">IF($O$7=5,0,HLOOKUP($D$5,Plant_Configuration,'Plant Configuration'!A275,FALSE()))+IF($R$7=5,0,HLOOKUP($E$5,Plant_Configuration,'Plant Configuration'!A275,FALSE()))+IF($U$7=5,0,HLOOKUP($F$5,Plant_Configuration,'Plant Configuration'!A275,FALSE()))</f>
        <v>0</v>
      </c>
      <c r="E236" s="331" t="n">
        <v>0.25</v>
      </c>
      <c r="F236" s="554" t="n">
        <v>1</v>
      </c>
      <c r="H236" s="309"/>
      <c r="I236" s="555" t="n">
        <f aca="false">D236-J236</f>
        <v>0</v>
      </c>
      <c r="J236" s="555" t="n">
        <f aca="false">E236*D236</f>
        <v>0</v>
      </c>
      <c r="K236" s="310" t="n">
        <f aca="false">F236*D236</f>
        <v>0</v>
      </c>
      <c r="L236" s="310" t="n">
        <f aca="false">D236-K236</f>
        <v>0</v>
      </c>
      <c r="N236" s="45"/>
      <c r="O236" s="45"/>
    </row>
    <row r="237" customFormat="false" ht="12.75" hidden="false" customHeight="false" outlineLevel="2" collapsed="false">
      <c r="A237" s="309"/>
      <c r="B237" s="557" t="str">
        <f aca="false">'Plant Configuration'!C276</f>
        <v>Outside Services Contract Labor</v>
      </c>
      <c r="C237" s="44"/>
      <c r="D237" s="566" t="n">
        <f aca="false">IF($O$7=5,0,HLOOKUP($D$5,Plant_Configuration,'Plant Configuration'!A276,FALSE()))+IF($R$7=5,0,HLOOKUP($E$5,Plant_Configuration,'Plant Configuration'!A276,FALSE()))+IF($U$7=5,0,HLOOKUP($F$5,Plant_Configuration,'Plant Configuration'!A276,FALSE()))</f>
        <v>0</v>
      </c>
      <c r="E237" s="331" t="n">
        <v>0.25</v>
      </c>
      <c r="F237" s="554" t="n">
        <v>1</v>
      </c>
      <c r="H237" s="309"/>
      <c r="I237" s="555" t="n">
        <f aca="false">D237-J237</f>
        <v>0</v>
      </c>
      <c r="J237" s="555" t="n">
        <f aca="false">E237*D237</f>
        <v>0</v>
      </c>
      <c r="K237" s="310" t="n">
        <f aca="false">F237*D237</f>
        <v>0</v>
      </c>
      <c r="L237" s="310" t="n">
        <f aca="false">D237-K237</f>
        <v>0</v>
      </c>
      <c r="N237" s="45"/>
      <c r="O237" s="45"/>
    </row>
    <row r="238" customFormat="false" ht="12.75" hidden="false" customHeight="false" outlineLevel="2" collapsed="false">
      <c r="A238" s="309"/>
      <c r="B238" s="557" t="str">
        <f aca="false">'Plant Configuration'!C277</f>
        <v>Radio Parts and repairs</v>
      </c>
      <c r="C238" s="44"/>
      <c r="D238" s="566" t="n">
        <f aca="false">IF($O$7=5,0,HLOOKUP($D$5,Plant_Configuration,'Plant Configuration'!A277,FALSE()))+IF($R$7=5,0,HLOOKUP($E$5,Plant_Configuration,'Plant Configuration'!A277,FALSE()))+IF($U$7=5,0,HLOOKUP($F$5,Plant_Configuration,'Plant Configuration'!A277,FALSE()))</f>
        <v>0</v>
      </c>
      <c r="E238" s="331" t="n">
        <v>0.25</v>
      </c>
      <c r="F238" s="554" t="n">
        <v>1</v>
      </c>
      <c r="H238" s="309"/>
      <c r="I238" s="555" t="n">
        <f aca="false">D238-J238</f>
        <v>0</v>
      </c>
      <c r="J238" s="555" t="n">
        <f aca="false">E238*D238</f>
        <v>0</v>
      </c>
      <c r="K238" s="310" t="n">
        <f aca="false">F238*D238</f>
        <v>0</v>
      </c>
      <c r="L238" s="310" t="n">
        <f aca="false">D238-K238</f>
        <v>0</v>
      </c>
      <c r="N238" s="45"/>
      <c r="O238" s="45"/>
    </row>
    <row r="239" customFormat="false" ht="12.75" hidden="false" customHeight="false" outlineLevel="2" collapsed="false">
      <c r="A239" s="309"/>
      <c r="B239" s="557" t="str">
        <f aca="false">'Plant Configuration'!C278</f>
        <v>BOP Repairs</v>
      </c>
      <c r="C239" s="44"/>
      <c r="D239" s="566" t="n">
        <f aca="false">IF($O$7=5,0,HLOOKUP($D$5,Plant_Configuration,'Plant Configuration'!A278,FALSE()))+IF($R$7=5,0,HLOOKUP($E$5,Plant_Configuration,'Plant Configuration'!A278,FALSE()))+IF($U$7=5,0,HLOOKUP($F$5,Plant_Configuration,'Plant Configuration'!A278,FALSE()))</f>
        <v>0</v>
      </c>
      <c r="E239" s="331" t="n">
        <v>0.25</v>
      </c>
      <c r="F239" s="554" t="n">
        <v>1</v>
      </c>
      <c r="H239" s="309"/>
      <c r="I239" s="555" t="n">
        <f aca="false">D239-J239</f>
        <v>0</v>
      </c>
      <c r="J239" s="555" t="n">
        <f aca="false">E239*D239</f>
        <v>0</v>
      </c>
      <c r="K239" s="310" t="n">
        <f aca="false">F239*D239</f>
        <v>0</v>
      </c>
      <c r="L239" s="310" t="n">
        <f aca="false">D239-K239</f>
        <v>0</v>
      </c>
      <c r="N239" s="45"/>
      <c r="O239" s="45"/>
    </row>
    <row r="240" customFormat="false" ht="12.75" hidden="false" customHeight="false" outlineLevel="2" collapsed="false">
      <c r="A240" s="309"/>
      <c r="B240" s="557" t="str">
        <f aca="false">'Plant Configuration'!C279</f>
        <v>Hydrogen</v>
      </c>
      <c r="C240" s="44"/>
      <c r="D240" s="566" t="n">
        <f aca="false">IF($O$7=5,0,HLOOKUP($D$5,Plant_Configuration,'Plant Configuration'!A279,FALSE()))+IF($R$7=5,0,HLOOKUP($E$5,Plant_Configuration,'Plant Configuration'!A279,FALSE()))+IF($U$7=5,0,HLOOKUP($F$5,Plant_Configuration,'Plant Configuration'!A279,FALSE()))</f>
        <v>0</v>
      </c>
      <c r="E240" s="331" t="n">
        <v>0.25</v>
      </c>
      <c r="F240" s="554" t="n">
        <v>1</v>
      </c>
      <c r="H240" s="309" t="s">
        <v>1152</v>
      </c>
      <c r="I240" s="555" t="n">
        <f aca="false">D240-J240</f>
        <v>0</v>
      </c>
      <c r="J240" s="555" t="n">
        <f aca="false">E240*D240</f>
        <v>0</v>
      </c>
      <c r="K240" s="310" t="n">
        <f aca="false">F240*D240</f>
        <v>0</v>
      </c>
      <c r="L240" s="310" t="n">
        <f aca="false">D240-K240</f>
        <v>0</v>
      </c>
      <c r="N240" s="45"/>
      <c r="O240" s="45"/>
    </row>
    <row r="241" customFormat="false" ht="12.75" hidden="false" customHeight="false" outlineLevel="2" collapsed="false">
      <c r="A241" s="309"/>
      <c r="B241" s="557" t="str">
        <f aca="false">'Plant Configuration'!C280</f>
        <v>Freight</v>
      </c>
      <c r="C241" s="44"/>
      <c r="D241" s="566" t="n">
        <f aca="false">IF($O$7=5,0,HLOOKUP($D$5,Plant_Configuration,'Plant Configuration'!A280,FALSE()))+IF($R$7=5,0,HLOOKUP($E$5,Plant_Configuration,'Plant Configuration'!A280,FALSE()))+IF($U$7=5,0,HLOOKUP($F$5,Plant_Configuration,'Plant Configuration'!A280,FALSE()))</f>
        <v>0</v>
      </c>
      <c r="E241" s="331" t="n">
        <v>0.25</v>
      </c>
      <c r="F241" s="554" t="n">
        <v>1</v>
      </c>
      <c r="H241" s="309" t="s">
        <v>1088</v>
      </c>
      <c r="I241" s="555" t="n">
        <f aca="false">D241-J241</f>
        <v>0</v>
      </c>
      <c r="J241" s="555" t="n">
        <f aca="false">E241*D241</f>
        <v>0</v>
      </c>
      <c r="K241" s="310" t="n">
        <f aca="false">F241*D241</f>
        <v>0</v>
      </c>
      <c r="L241" s="310" t="n">
        <f aca="false">D241-K241</f>
        <v>0</v>
      </c>
      <c r="N241" s="45"/>
      <c r="O241" s="45"/>
    </row>
    <row r="242" customFormat="false" ht="12.75" hidden="false" customHeight="false" outlineLevel="2" collapsed="false">
      <c r="A242" s="309"/>
      <c r="B242" s="557" t="str">
        <f aca="false">'Plant Configuration'!C281</f>
        <v>Other</v>
      </c>
      <c r="C242" s="44"/>
      <c r="D242" s="566" t="n">
        <f aca="false">IF($O$7=5,0,HLOOKUP($D$5,Plant_Configuration,'Plant Configuration'!A281,FALSE()))+IF($R$7=5,0,HLOOKUP($E$5,Plant_Configuration,'Plant Configuration'!A281,FALSE()))+IF($U$7=5,0,HLOOKUP($F$5,Plant_Configuration,'Plant Configuration'!A281,FALSE()))</f>
        <v>0</v>
      </c>
      <c r="E242" s="331" t="n">
        <v>0.25</v>
      </c>
      <c r="F242" s="554" t="n">
        <v>1</v>
      </c>
      <c r="H242" s="309"/>
      <c r="I242" s="555" t="n">
        <f aca="false">D242-J242</f>
        <v>0</v>
      </c>
      <c r="J242" s="555" t="n">
        <f aca="false">E242*D242</f>
        <v>0</v>
      </c>
      <c r="K242" s="310"/>
      <c r="L242" s="310"/>
      <c r="N242" s="45"/>
      <c r="O242" s="45"/>
    </row>
    <row r="243" customFormat="false" ht="12.75" hidden="false" customHeight="false" outlineLevel="1" collapsed="false">
      <c r="A243" s="567"/>
      <c r="B243" s="558" t="s">
        <v>439</v>
      </c>
      <c r="C243" s="0"/>
      <c r="D243" s="559" t="n">
        <f aca="false">SUBTOTAL(9,D226:D242)</f>
        <v>369641.289126316</v>
      </c>
      <c r="E243" s="560"/>
      <c r="F243" s="561"/>
      <c r="H243" s="309" t="s">
        <v>1153</v>
      </c>
      <c r="I243" s="559" t="n">
        <f aca="false">SUBTOTAL(9,I226:I242)</f>
        <v>277230.966844737</v>
      </c>
      <c r="J243" s="559" t="n">
        <f aca="false">SUBTOTAL(9,J226:J242)</f>
        <v>92410.3222815791</v>
      </c>
      <c r="K243" s="559" t="n">
        <f aca="false">SUBTOTAL(9,K226:K242)</f>
        <v>369641.289126316</v>
      </c>
      <c r="L243" s="559" t="n">
        <f aca="false">SUBTOTAL(9,L226:L242)</f>
        <v>0</v>
      </c>
      <c r="M243" s="549"/>
      <c r="N243" s="549"/>
      <c r="O243" s="549"/>
      <c r="P243" s="549"/>
      <c r="Q243" s="549"/>
      <c r="R243" s="549"/>
      <c r="S243" s="549"/>
      <c r="T243" s="549"/>
      <c r="U243" s="549"/>
      <c r="V243" s="549"/>
      <c r="W243" s="549"/>
      <c r="X243" s="549"/>
      <c r="Y243" s="549"/>
      <c r="Z243" s="549"/>
      <c r="AA243" s="549"/>
      <c r="AB243" s="549"/>
      <c r="AC243" s="549"/>
      <c r="AD243" s="549"/>
      <c r="AE243" s="549"/>
      <c r="AF243" s="549"/>
      <c r="AG243" s="549"/>
      <c r="AH243" s="549"/>
      <c r="AI243" s="549"/>
      <c r="AJ243" s="549"/>
      <c r="AK243" s="549"/>
      <c r="AL243" s="549"/>
      <c r="AM243" s="549"/>
      <c r="AN243" s="549"/>
      <c r="AO243" s="549"/>
      <c r="AP243" s="549"/>
      <c r="AQ243" s="549"/>
      <c r="AR243" s="549"/>
      <c r="AS243" s="549"/>
      <c r="AT243" s="549"/>
      <c r="AU243" s="549"/>
      <c r="AV243" s="549"/>
      <c r="AW243" s="549"/>
      <c r="AX243" s="549"/>
      <c r="AY243" s="549"/>
      <c r="AZ243" s="549"/>
      <c r="BA243" s="549"/>
      <c r="BB243" s="549"/>
      <c r="BC243" s="549"/>
      <c r="BD243" s="549"/>
      <c r="BE243" s="549"/>
      <c r="BF243" s="549"/>
      <c r="BG243" s="549"/>
      <c r="BH243" s="549"/>
      <c r="BI243" s="549"/>
      <c r="BJ243" s="549"/>
      <c r="BK243" s="549"/>
      <c r="BL243" s="549"/>
      <c r="BM243" s="549"/>
      <c r="BN243" s="549"/>
      <c r="BO243" s="549"/>
      <c r="BP243" s="549"/>
      <c r="BQ243" s="549"/>
      <c r="BR243" s="549"/>
      <c r="BS243" s="549"/>
      <c r="BT243" s="549"/>
      <c r="BU243" s="549"/>
      <c r="BV243" s="549"/>
      <c r="BW243" s="549"/>
      <c r="BX243" s="549"/>
      <c r="BY243" s="549"/>
      <c r="BZ243" s="549"/>
      <c r="CA243" s="549"/>
      <c r="CB243" s="549"/>
      <c r="CC243" s="549"/>
      <c r="CD243" s="549"/>
      <c r="CE243" s="549"/>
      <c r="CF243" s="549"/>
      <c r="CG243" s="549"/>
      <c r="CH243" s="549"/>
      <c r="CI243" s="549"/>
      <c r="CJ243" s="549"/>
      <c r="CK243" s="549"/>
      <c r="CL243" s="549"/>
      <c r="CM243" s="549"/>
      <c r="CN243" s="549"/>
      <c r="CO243" s="549"/>
      <c r="CP243" s="549"/>
      <c r="CQ243" s="549"/>
      <c r="CR243" s="549"/>
      <c r="CS243" s="549"/>
      <c r="CT243" s="549"/>
      <c r="CU243" s="549"/>
      <c r="CV243" s="549"/>
      <c r="CW243" s="549"/>
      <c r="CX243" s="549"/>
      <c r="CY243" s="549"/>
      <c r="CZ243" s="549"/>
      <c r="DA243" s="549"/>
      <c r="DB243" s="549"/>
      <c r="DC243" s="549"/>
      <c r="DD243" s="549"/>
      <c r="DE243" s="549"/>
      <c r="DF243" s="549"/>
      <c r="DG243" s="549"/>
      <c r="DH243" s="549"/>
      <c r="DI243" s="549"/>
      <c r="DJ243" s="549"/>
      <c r="DK243" s="549"/>
      <c r="DL243" s="549"/>
      <c r="DM243" s="549"/>
      <c r="DN243" s="549"/>
      <c r="DO243" s="549"/>
      <c r="DP243" s="549"/>
      <c r="DQ243" s="549"/>
      <c r="DR243" s="549"/>
      <c r="DS243" s="549"/>
      <c r="DT243" s="549"/>
      <c r="DU243" s="549"/>
      <c r="DV243" s="549"/>
      <c r="DW243" s="549"/>
      <c r="DX243" s="549"/>
      <c r="DY243" s="549"/>
      <c r="DZ243" s="549"/>
      <c r="EA243" s="549"/>
      <c r="EB243" s="549"/>
      <c r="EC243" s="549"/>
      <c r="ED243" s="549"/>
      <c r="EE243" s="549"/>
      <c r="EF243" s="549"/>
      <c r="EG243" s="549"/>
      <c r="EH243" s="549"/>
      <c r="EI243" s="549"/>
      <c r="EJ243" s="549"/>
      <c r="EK243" s="549"/>
      <c r="EL243" s="549"/>
      <c r="EM243" s="549"/>
      <c r="EN243" s="549"/>
      <c r="EO243" s="549"/>
      <c r="EP243" s="549"/>
      <c r="EQ243" s="549"/>
      <c r="ER243" s="549"/>
      <c r="ES243" s="549"/>
      <c r="ET243" s="549"/>
      <c r="EU243" s="549"/>
      <c r="EV243" s="549"/>
      <c r="EW243" s="549"/>
      <c r="EX243" s="549"/>
      <c r="EY243" s="549"/>
      <c r="EZ243" s="549"/>
      <c r="FA243" s="549"/>
      <c r="FB243" s="549"/>
      <c r="FC243" s="549"/>
      <c r="FD243" s="549"/>
      <c r="FE243" s="549"/>
      <c r="FF243" s="549"/>
      <c r="FG243" s="549"/>
      <c r="FH243" s="549"/>
      <c r="FI243" s="549"/>
      <c r="FJ243" s="549"/>
      <c r="FK243" s="549"/>
      <c r="FL243" s="549"/>
      <c r="FM243" s="549"/>
      <c r="FN243" s="549"/>
      <c r="FO243" s="549"/>
      <c r="FP243" s="549"/>
      <c r="FQ243" s="549"/>
      <c r="FR243" s="549"/>
      <c r="FS243" s="549"/>
      <c r="FT243" s="549"/>
      <c r="FU243" s="549"/>
      <c r="FV243" s="549"/>
      <c r="FW243" s="549"/>
      <c r="FX243" s="549"/>
      <c r="FY243" s="549"/>
      <c r="FZ243" s="549"/>
      <c r="GA243" s="549"/>
      <c r="GB243" s="549"/>
      <c r="GC243" s="549"/>
      <c r="GD243" s="549"/>
      <c r="GE243" s="549"/>
      <c r="GF243" s="549"/>
      <c r="GG243" s="549"/>
      <c r="GH243" s="549"/>
      <c r="GI243" s="549"/>
      <c r="GJ243" s="549"/>
      <c r="GK243" s="549"/>
      <c r="GL243" s="549"/>
      <c r="GM243" s="549"/>
      <c r="GN243" s="549"/>
      <c r="GO243" s="549"/>
      <c r="GP243" s="549"/>
      <c r="GQ243" s="549"/>
      <c r="GR243" s="549"/>
      <c r="GS243" s="549"/>
      <c r="GT243" s="549"/>
      <c r="GU243" s="549"/>
      <c r="GV243" s="549"/>
      <c r="GW243" s="549"/>
      <c r="GX243" s="549"/>
      <c r="GY243" s="549"/>
      <c r="GZ243" s="549"/>
      <c r="HA243" s="549"/>
      <c r="HB243" s="549"/>
      <c r="HC243" s="549"/>
      <c r="HD243" s="549"/>
      <c r="HE243" s="549"/>
      <c r="HF243" s="549"/>
      <c r="HG243" s="549"/>
      <c r="HH243" s="549"/>
      <c r="HI243" s="549"/>
      <c r="HJ243" s="549"/>
      <c r="HK243" s="549"/>
      <c r="HL243" s="549"/>
      <c r="HM243" s="549"/>
      <c r="HN243" s="549"/>
      <c r="HO243" s="549"/>
      <c r="HP243" s="549"/>
      <c r="HQ243" s="549"/>
      <c r="HR243" s="549"/>
      <c r="HS243" s="549"/>
      <c r="HT243" s="549"/>
      <c r="HU243" s="549"/>
      <c r="HV243" s="549"/>
      <c r="HW243" s="549"/>
      <c r="HX243" s="549"/>
      <c r="HY243" s="549"/>
      <c r="HZ243" s="549"/>
      <c r="IA243" s="549"/>
      <c r="IB243" s="549"/>
      <c r="IC243" s="549"/>
      <c r="ID243" s="549"/>
      <c r="IE243" s="549"/>
      <c r="IF243" s="549"/>
      <c r="IG243" s="549"/>
      <c r="IH243" s="549"/>
      <c r="II243" s="549"/>
      <c r="IJ243" s="549"/>
      <c r="IK243" s="549"/>
      <c r="IL243" s="549"/>
      <c r="IM243" s="549"/>
      <c r="IN243" s="549"/>
      <c r="IO243" s="549"/>
      <c r="IP243" s="549"/>
      <c r="IQ243" s="549"/>
      <c r="IR243" s="549"/>
      <c r="IS243" s="549"/>
      <c r="IT243" s="549"/>
      <c r="IU243" s="549"/>
      <c r="IV243" s="549"/>
      <c r="IW243" s="549"/>
    </row>
    <row r="244" customFormat="false" ht="12.75" hidden="false" customHeight="false" outlineLevel="1" collapsed="false">
      <c r="A244" s="562" t="s">
        <v>1154</v>
      </c>
      <c r="B244" s="563"/>
      <c r="C244" s="564"/>
      <c r="D244" s="542"/>
      <c r="E244" s="543"/>
      <c r="F244" s="544"/>
      <c r="H244" s="565"/>
      <c r="I244" s="546" t="n">
        <f aca="false">IF(D252=0,0,I252/D252)</f>
        <v>1</v>
      </c>
      <c r="J244" s="546" t="n">
        <f aca="false">1-I244</f>
        <v>0</v>
      </c>
      <c r="K244" s="547" t="n">
        <f aca="false">IF(D252=0,0,K252/D252)</f>
        <v>1</v>
      </c>
      <c r="L244" s="547" t="n">
        <f aca="false">1-K244</f>
        <v>0</v>
      </c>
      <c r="M244" s="549"/>
      <c r="N244" s="549"/>
      <c r="O244" s="549"/>
      <c r="P244" s="549"/>
      <c r="Q244" s="549"/>
      <c r="R244" s="549"/>
      <c r="S244" s="549"/>
      <c r="T244" s="549"/>
      <c r="U244" s="549"/>
      <c r="V244" s="549"/>
      <c r="W244" s="549"/>
      <c r="X244" s="549"/>
      <c r="Y244" s="549"/>
      <c r="Z244" s="549"/>
      <c r="AA244" s="549"/>
      <c r="AB244" s="549"/>
      <c r="AC244" s="549"/>
      <c r="AD244" s="549"/>
      <c r="AE244" s="549"/>
      <c r="AF244" s="549"/>
      <c r="AG244" s="549"/>
      <c r="AH244" s="549"/>
      <c r="AI244" s="549"/>
      <c r="AJ244" s="549"/>
      <c r="AK244" s="549"/>
      <c r="AL244" s="549"/>
      <c r="AM244" s="549"/>
      <c r="AN244" s="549"/>
      <c r="AO244" s="549"/>
      <c r="AP244" s="549"/>
      <c r="AQ244" s="549"/>
      <c r="AR244" s="549"/>
      <c r="AS244" s="549"/>
      <c r="AT244" s="549"/>
      <c r="AU244" s="549"/>
      <c r="AV244" s="549"/>
      <c r="AW244" s="549"/>
      <c r="AX244" s="549"/>
      <c r="AY244" s="549"/>
      <c r="AZ244" s="549"/>
      <c r="BA244" s="549"/>
      <c r="BB244" s="549"/>
      <c r="BC244" s="549"/>
      <c r="BD244" s="549"/>
      <c r="BE244" s="549"/>
      <c r="BF244" s="549"/>
      <c r="BG244" s="549"/>
      <c r="BH244" s="549"/>
      <c r="BI244" s="549"/>
      <c r="BJ244" s="549"/>
      <c r="BK244" s="549"/>
      <c r="BL244" s="549"/>
      <c r="BM244" s="549"/>
      <c r="BN244" s="549"/>
      <c r="BO244" s="549"/>
      <c r="BP244" s="549"/>
      <c r="BQ244" s="549"/>
      <c r="BR244" s="549"/>
      <c r="BS244" s="549"/>
      <c r="BT244" s="549"/>
      <c r="BU244" s="549"/>
      <c r="BV244" s="549"/>
      <c r="BW244" s="549"/>
      <c r="BX244" s="549"/>
      <c r="BY244" s="549"/>
      <c r="BZ244" s="549"/>
      <c r="CA244" s="549"/>
      <c r="CB244" s="549"/>
      <c r="CC244" s="549"/>
      <c r="CD244" s="549"/>
      <c r="CE244" s="549"/>
      <c r="CF244" s="549"/>
      <c r="CG244" s="549"/>
      <c r="CH244" s="549"/>
      <c r="CI244" s="549"/>
      <c r="CJ244" s="549"/>
      <c r="CK244" s="549"/>
      <c r="CL244" s="549"/>
      <c r="CM244" s="549"/>
      <c r="CN244" s="549"/>
      <c r="CO244" s="549"/>
      <c r="CP244" s="549"/>
      <c r="CQ244" s="549"/>
      <c r="CR244" s="549"/>
      <c r="CS244" s="549"/>
      <c r="CT244" s="549"/>
      <c r="CU244" s="549"/>
      <c r="CV244" s="549"/>
      <c r="CW244" s="549"/>
      <c r="CX244" s="549"/>
      <c r="CY244" s="549"/>
      <c r="CZ244" s="549"/>
      <c r="DA244" s="549"/>
      <c r="DB244" s="549"/>
      <c r="DC244" s="549"/>
      <c r="DD244" s="549"/>
      <c r="DE244" s="549"/>
      <c r="DF244" s="549"/>
      <c r="DG244" s="549"/>
      <c r="DH244" s="549"/>
      <c r="DI244" s="549"/>
      <c r="DJ244" s="549"/>
      <c r="DK244" s="549"/>
      <c r="DL244" s="549"/>
      <c r="DM244" s="549"/>
      <c r="DN244" s="549"/>
      <c r="DO244" s="549"/>
      <c r="DP244" s="549"/>
      <c r="DQ244" s="549"/>
      <c r="DR244" s="549"/>
      <c r="DS244" s="549"/>
      <c r="DT244" s="549"/>
      <c r="DU244" s="549"/>
      <c r="DV244" s="549"/>
      <c r="DW244" s="549"/>
      <c r="DX244" s="549"/>
      <c r="DY244" s="549"/>
      <c r="DZ244" s="549"/>
      <c r="EA244" s="549"/>
      <c r="EB244" s="549"/>
      <c r="EC244" s="549"/>
      <c r="ED244" s="549"/>
      <c r="EE244" s="549"/>
      <c r="EF244" s="549"/>
      <c r="EG244" s="549"/>
      <c r="EH244" s="549"/>
      <c r="EI244" s="549"/>
      <c r="EJ244" s="549"/>
      <c r="EK244" s="549"/>
      <c r="EL244" s="549"/>
      <c r="EM244" s="549"/>
      <c r="EN244" s="549"/>
      <c r="EO244" s="549"/>
      <c r="EP244" s="549"/>
      <c r="EQ244" s="549"/>
      <c r="ER244" s="549"/>
      <c r="ES244" s="549"/>
      <c r="ET244" s="549"/>
      <c r="EU244" s="549"/>
      <c r="EV244" s="549"/>
      <c r="EW244" s="549"/>
      <c r="EX244" s="549"/>
      <c r="EY244" s="549"/>
      <c r="EZ244" s="549"/>
      <c r="FA244" s="549"/>
      <c r="FB244" s="549"/>
      <c r="FC244" s="549"/>
      <c r="FD244" s="549"/>
      <c r="FE244" s="549"/>
      <c r="FF244" s="549"/>
      <c r="FG244" s="549"/>
      <c r="FH244" s="549"/>
      <c r="FI244" s="549"/>
      <c r="FJ244" s="549"/>
      <c r="FK244" s="549"/>
      <c r="FL244" s="549"/>
      <c r="FM244" s="549"/>
      <c r="FN244" s="549"/>
      <c r="FO244" s="549"/>
      <c r="FP244" s="549"/>
      <c r="FQ244" s="549"/>
      <c r="FR244" s="549"/>
      <c r="FS244" s="549"/>
      <c r="FT244" s="549"/>
      <c r="FU244" s="549"/>
      <c r="FV244" s="549"/>
      <c r="FW244" s="549"/>
      <c r="FX244" s="549"/>
      <c r="FY244" s="549"/>
      <c r="FZ244" s="549"/>
      <c r="GA244" s="549"/>
      <c r="GB244" s="549"/>
      <c r="GC244" s="549"/>
      <c r="GD244" s="549"/>
      <c r="GE244" s="549"/>
      <c r="GF244" s="549"/>
      <c r="GG244" s="549"/>
      <c r="GH244" s="549"/>
      <c r="GI244" s="549"/>
      <c r="GJ244" s="549"/>
      <c r="GK244" s="549"/>
      <c r="GL244" s="549"/>
      <c r="GM244" s="549"/>
      <c r="GN244" s="549"/>
      <c r="GO244" s="549"/>
      <c r="GP244" s="549"/>
      <c r="GQ244" s="549"/>
      <c r="GR244" s="549"/>
      <c r="GS244" s="549"/>
      <c r="GT244" s="549"/>
      <c r="GU244" s="549"/>
      <c r="GV244" s="549"/>
      <c r="GW244" s="549"/>
      <c r="GX244" s="549"/>
      <c r="GY244" s="549"/>
      <c r="GZ244" s="549"/>
      <c r="HA244" s="549"/>
      <c r="HB244" s="549"/>
      <c r="HC244" s="549"/>
      <c r="HD244" s="549"/>
      <c r="HE244" s="549"/>
      <c r="HF244" s="549"/>
      <c r="HG244" s="549"/>
      <c r="HH244" s="549"/>
      <c r="HI244" s="549"/>
      <c r="HJ244" s="549"/>
      <c r="HK244" s="549"/>
      <c r="HL244" s="549"/>
      <c r="HM244" s="549"/>
      <c r="HN244" s="549"/>
      <c r="HO244" s="549"/>
      <c r="HP244" s="549"/>
      <c r="HQ244" s="549"/>
      <c r="HR244" s="549"/>
      <c r="HS244" s="549"/>
      <c r="HT244" s="549"/>
      <c r="HU244" s="549"/>
      <c r="HV244" s="549"/>
      <c r="HW244" s="549"/>
      <c r="HX244" s="549"/>
      <c r="HY244" s="549"/>
      <c r="HZ244" s="549"/>
      <c r="IA244" s="549"/>
      <c r="IB244" s="549"/>
      <c r="IC244" s="549"/>
      <c r="ID244" s="549"/>
      <c r="IE244" s="549"/>
      <c r="IF244" s="549"/>
      <c r="IG244" s="549"/>
      <c r="IH244" s="549"/>
      <c r="II244" s="549"/>
      <c r="IJ244" s="549"/>
      <c r="IK244" s="549"/>
      <c r="IL244" s="549"/>
      <c r="IM244" s="549"/>
      <c r="IN244" s="549"/>
      <c r="IO244" s="549"/>
      <c r="IP244" s="549"/>
      <c r="IQ244" s="549"/>
      <c r="IR244" s="549"/>
      <c r="IS244" s="549"/>
      <c r="IT244" s="549"/>
      <c r="IU244" s="549"/>
      <c r="IV244" s="549"/>
      <c r="IW244" s="549"/>
    </row>
    <row r="245" customFormat="false" ht="12.75" hidden="false" customHeight="false" outlineLevel="2" collapsed="false">
      <c r="A245" s="309"/>
      <c r="B245" s="557" t="str">
        <f aca="false">'Plant Configuration'!C284</f>
        <v>Basis/Justification:</v>
      </c>
      <c r="C245" s="44"/>
      <c r="D245" s="566" t="n">
        <f aca="false">IF($O$7=5,0,HLOOKUP($D$5,Plant_Configuration,'Plant Configuration'!A284,FALSE()))+IF($R$7=5,0,HLOOKUP($E$5,Plant_Configuration,'Plant Configuration'!A284,FALSE()))+IF($U$7=5,0,HLOOKUP($F$5,Plant_Configuration,'Plant Configuration'!A284,FALSE()))</f>
        <v>1160000</v>
      </c>
      <c r="E245" s="331" t="n">
        <v>0</v>
      </c>
      <c r="F245" s="554" t="n">
        <v>1</v>
      </c>
      <c r="H245" s="309" t="s">
        <v>1155</v>
      </c>
      <c r="I245" s="555" t="n">
        <f aca="false">D245-J245</f>
        <v>1160000</v>
      </c>
      <c r="J245" s="555" t="n">
        <f aca="false">E245*D245</f>
        <v>0</v>
      </c>
      <c r="K245" s="310" t="n">
        <f aca="false">F245*D245</f>
        <v>1160000</v>
      </c>
      <c r="L245" s="310" t="n">
        <f aca="false">D245-K245</f>
        <v>0</v>
      </c>
      <c r="N245" s="45"/>
      <c r="O245" s="45"/>
    </row>
    <row r="246" customFormat="false" ht="12.75" hidden="false" customHeight="false" outlineLevel="2" collapsed="false">
      <c r="A246" s="309"/>
      <c r="B246" s="557"/>
      <c r="C246" s="44"/>
      <c r="D246" s="566" t="n">
        <f aca="false">IF($O$7=5,0,HLOOKUP($D$5,Plant_Configuration,'Plant Configuration'!A285,FALSE()))+IF($R$7=5,0,HLOOKUP($E$5,Plant_Configuration,'Plant Configuration'!A285,FALSE()))+IF($U$7=5,0,HLOOKUP($F$5,Plant_Configuration,'Plant Configuration'!A285,FALSE()))</f>
        <v>0</v>
      </c>
      <c r="E246" s="331" t="n">
        <v>0</v>
      </c>
      <c r="F246" s="554" t="n">
        <v>1</v>
      </c>
      <c r="H246" s="309" t="s">
        <v>1156</v>
      </c>
      <c r="I246" s="555" t="n">
        <f aca="false">D246-J246</f>
        <v>0</v>
      </c>
      <c r="J246" s="555" t="n">
        <f aca="false">E246*D246</f>
        <v>0</v>
      </c>
      <c r="K246" s="310"/>
      <c r="L246" s="310"/>
      <c r="N246" s="45"/>
      <c r="O246" s="45"/>
    </row>
    <row r="247" customFormat="false" ht="12.75" hidden="false" customHeight="false" outlineLevel="2" collapsed="false">
      <c r="A247" s="309" t="s">
        <v>1157</v>
      </c>
      <c r="B247" s="557"/>
      <c r="C247" s="44"/>
      <c r="D247" s="566" t="n">
        <f aca="false">IF($O$7=5,0,HLOOKUP($D$5,Plant_Configuration,'Plant Configuration'!A286,FALSE()))+IF($R$7=5,0,HLOOKUP($E$5,Plant_Configuration,'Plant Configuration'!A286,FALSE()))+IF($U$7=5,0,HLOOKUP($F$5,Plant_Configuration,'Plant Configuration'!A286,FALSE()))</f>
        <v>0</v>
      </c>
      <c r="E247" s="331" t="n">
        <v>0</v>
      </c>
      <c r="F247" s="554" t="n">
        <v>1</v>
      </c>
      <c r="H247" s="309" t="s">
        <v>1158</v>
      </c>
      <c r="I247" s="555" t="n">
        <f aca="false">D247-J247</f>
        <v>0</v>
      </c>
      <c r="J247" s="555" t="n">
        <f aca="false">E247*D247</f>
        <v>0</v>
      </c>
      <c r="K247" s="310"/>
      <c r="L247" s="310"/>
      <c r="N247" s="45"/>
      <c r="O247" s="45"/>
    </row>
    <row r="248" customFormat="false" ht="12.75" hidden="false" customHeight="false" outlineLevel="2" collapsed="false">
      <c r="A248" s="309" t="s">
        <v>1159</v>
      </c>
      <c r="B248" s="557"/>
      <c r="C248" s="44"/>
      <c r="D248" s="566" t="n">
        <f aca="false">IF($O$7=5,0,HLOOKUP($D$5,Plant_Configuration,'Plant Configuration'!A287,FALSE()))+IF($R$7=5,0,HLOOKUP($E$5,Plant_Configuration,'Plant Configuration'!A287,FALSE()))+IF($U$7=5,0,HLOOKUP($F$5,Plant_Configuration,'Plant Configuration'!A287,FALSE()))</f>
        <v>0</v>
      </c>
      <c r="E248" s="331" t="n">
        <v>0</v>
      </c>
      <c r="F248" s="554" t="n">
        <v>1</v>
      </c>
      <c r="H248" s="309" t="s">
        <v>1160</v>
      </c>
      <c r="I248" s="555" t="n">
        <f aca="false">D248-J248</f>
        <v>0</v>
      </c>
      <c r="J248" s="555" t="n">
        <f aca="false">E248*D248</f>
        <v>0</v>
      </c>
      <c r="K248" s="310"/>
      <c r="L248" s="310"/>
      <c r="N248" s="45"/>
      <c r="O248" s="45"/>
    </row>
    <row r="249" customFormat="false" ht="12.75" hidden="false" customHeight="false" outlineLevel="2" collapsed="false">
      <c r="A249" s="309" t="s">
        <v>1161</v>
      </c>
      <c r="B249" s="557"/>
      <c r="C249" s="44"/>
      <c r="D249" s="566" t="n">
        <f aca="false">IF($O$7=5,0,HLOOKUP($D$5,Plant_Configuration,'Plant Configuration'!A288,FALSE()))+IF($R$7=5,0,HLOOKUP($E$5,Plant_Configuration,'Plant Configuration'!A288,FALSE()))+IF($U$7=5,0,HLOOKUP($F$5,Plant_Configuration,'Plant Configuration'!A288,FALSE()))</f>
        <v>0</v>
      </c>
      <c r="E249" s="331" t="n">
        <v>0</v>
      </c>
      <c r="F249" s="554" t="n">
        <v>1</v>
      </c>
      <c r="H249" s="309" t="s">
        <v>1162</v>
      </c>
      <c r="I249" s="555" t="n">
        <f aca="false">D249-J249</f>
        <v>0</v>
      </c>
      <c r="J249" s="555" t="n">
        <f aca="false">E249*D249</f>
        <v>0</v>
      </c>
      <c r="K249" s="310"/>
      <c r="L249" s="310"/>
      <c r="N249" s="45"/>
      <c r="O249" s="45"/>
    </row>
    <row r="250" customFormat="false" ht="12.75" hidden="false" customHeight="false" outlineLevel="2" collapsed="false">
      <c r="A250" s="309"/>
      <c r="B250" s="557"/>
      <c r="C250" s="44"/>
      <c r="D250" s="566" t="n">
        <f aca="false">IF($O$7=5,0,HLOOKUP($D$5,Plant_Configuration,'Plant Configuration'!A289,FALSE()))+IF($R$7=5,0,HLOOKUP($E$5,Plant_Configuration,'Plant Configuration'!A289,FALSE()))+IF($U$7=5,0,HLOOKUP($F$5,Plant_Configuration,'Plant Configuration'!A289,FALSE()))</f>
        <v>0</v>
      </c>
      <c r="E250" s="331" t="n">
        <v>0</v>
      </c>
      <c r="F250" s="554" t="n">
        <v>1</v>
      </c>
      <c r="H250" s="309" t="s">
        <v>1163</v>
      </c>
      <c r="I250" s="555" t="n">
        <f aca="false">D250-J250</f>
        <v>0</v>
      </c>
      <c r="J250" s="555" t="n">
        <f aca="false">E250*D250</f>
        <v>0</v>
      </c>
      <c r="K250" s="310"/>
      <c r="L250" s="310"/>
      <c r="N250" s="45"/>
      <c r="O250" s="45"/>
    </row>
    <row r="251" customFormat="false" ht="12.75" hidden="false" customHeight="false" outlineLevel="2" collapsed="false">
      <c r="A251" s="309"/>
      <c r="B251" s="557"/>
      <c r="C251" s="44"/>
      <c r="D251" s="566" t="n">
        <f aca="false">IF($O$7=5,0,HLOOKUP($D$5,Plant_Configuration,'Plant Configuration'!A290,FALSE()))+IF($R$7=5,0,HLOOKUP($E$5,Plant_Configuration,'Plant Configuration'!A290,FALSE()))+IF($U$7=5,0,HLOOKUP($F$5,Plant_Configuration,'Plant Configuration'!A290,FALSE()))</f>
        <v>0</v>
      </c>
      <c r="E251" s="331" t="n">
        <v>0</v>
      </c>
      <c r="F251" s="554" t="n">
        <v>1</v>
      </c>
      <c r="H251" s="309" t="s">
        <v>1164</v>
      </c>
      <c r="I251" s="555" t="n">
        <f aca="false">D251-J251</f>
        <v>0</v>
      </c>
      <c r="J251" s="555" t="n">
        <f aca="false">E251*D251</f>
        <v>0</v>
      </c>
      <c r="K251" s="310"/>
      <c r="L251" s="310"/>
      <c r="N251" s="45"/>
      <c r="O251" s="45"/>
    </row>
    <row r="252" customFormat="false" ht="12.75" hidden="false" customHeight="false" outlineLevel="1" collapsed="false">
      <c r="A252" s="309"/>
      <c r="B252" s="558" t="s">
        <v>439</v>
      </c>
      <c r="C252" s="0"/>
      <c r="D252" s="559" t="n">
        <f aca="false">SUBTOTAL(9,D245:D247)</f>
        <v>1160000</v>
      </c>
      <c r="E252" s="560"/>
      <c r="F252" s="561"/>
      <c r="H252" s="309"/>
      <c r="I252" s="559" t="n">
        <f aca="false">SUBTOTAL(9,I245)</f>
        <v>1160000</v>
      </c>
      <c r="J252" s="559" t="n">
        <f aca="false">SUBTOTAL(9,J245)</f>
        <v>0</v>
      </c>
      <c r="K252" s="559" t="n">
        <f aca="false">SUBTOTAL(9,K245)</f>
        <v>1160000</v>
      </c>
      <c r="L252" s="559" t="n">
        <f aca="false">SUBTOTAL(9,L245)</f>
        <v>0</v>
      </c>
      <c r="M252" s="549"/>
      <c r="N252" s="549"/>
      <c r="O252" s="549"/>
      <c r="P252" s="549"/>
      <c r="Q252" s="549"/>
      <c r="R252" s="549"/>
      <c r="S252" s="549"/>
      <c r="T252" s="549"/>
      <c r="U252" s="549"/>
      <c r="V252" s="549"/>
      <c r="W252" s="549"/>
      <c r="X252" s="549"/>
      <c r="Y252" s="549"/>
      <c r="Z252" s="549"/>
      <c r="AA252" s="549"/>
      <c r="AB252" s="549"/>
      <c r="AC252" s="549"/>
      <c r="AD252" s="549"/>
      <c r="AE252" s="549"/>
      <c r="AF252" s="549"/>
      <c r="AG252" s="549"/>
      <c r="AH252" s="549"/>
      <c r="AI252" s="549"/>
      <c r="AJ252" s="549"/>
      <c r="AK252" s="549"/>
      <c r="AL252" s="549"/>
      <c r="AM252" s="549"/>
      <c r="AN252" s="549"/>
      <c r="AO252" s="549"/>
      <c r="AP252" s="549"/>
      <c r="AQ252" s="549"/>
      <c r="AR252" s="549"/>
      <c r="AS252" s="549"/>
      <c r="AT252" s="549"/>
      <c r="AU252" s="549"/>
      <c r="AV252" s="549"/>
      <c r="AW252" s="549"/>
      <c r="AX252" s="549"/>
      <c r="AY252" s="549"/>
      <c r="AZ252" s="549"/>
      <c r="BA252" s="549"/>
      <c r="BB252" s="549"/>
      <c r="BC252" s="549"/>
      <c r="BD252" s="549"/>
      <c r="BE252" s="549"/>
      <c r="BF252" s="549"/>
      <c r="BG252" s="549"/>
      <c r="BH252" s="549"/>
      <c r="BI252" s="549"/>
      <c r="BJ252" s="549"/>
      <c r="BK252" s="549"/>
      <c r="BL252" s="549"/>
      <c r="BM252" s="549"/>
      <c r="BN252" s="549"/>
      <c r="BO252" s="549"/>
      <c r="BP252" s="549"/>
      <c r="BQ252" s="549"/>
      <c r="BR252" s="549"/>
      <c r="BS252" s="549"/>
      <c r="BT252" s="549"/>
      <c r="BU252" s="549"/>
      <c r="BV252" s="549"/>
      <c r="BW252" s="549"/>
      <c r="BX252" s="549"/>
      <c r="BY252" s="549"/>
      <c r="BZ252" s="549"/>
      <c r="CA252" s="549"/>
      <c r="CB252" s="549"/>
      <c r="CC252" s="549"/>
      <c r="CD252" s="549"/>
      <c r="CE252" s="549"/>
      <c r="CF252" s="549"/>
      <c r="CG252" s="549"/>
      <c r="CH252" s="549"/>
      <c r="CI252" s="549"/>
      <c r="CJ252" s="549"/>
      <c r="CK252" s="549"/>
      <c r="CL252" s="549"/>
      <c r="CM252" s="549"/>
      <c r="CN252" s="549"/>
      <c r="CO252" s="549"/>
      <c r="CP252" s="549"/>
      <c r="CQ252" s="549"/>
      <c r="CR252" s="549"/>
      <c r="CS252" s="549"/>
      <c r="CT252" s="549"/>
      <c r="CU252" s="549"/>
      <c r="CV252" s="549"/>
      <c r="CW252" s="549"/>
      <c r="CX252" s="549"/>
      <c r="CY252" s="549"/>
      <c r="CZ252" s="549"/>
      <c r="DA252" s="549"/>
      <c r="DB252" s="549"/>
      <c r="DC252" s="549"/>
      <c r="DD252" s="549"/>
      <c r="DE252" s="549"/>
      <c r="DF252" s="549"/>
      <c r="DG252" s="549"/>
      <c r="DH252" s="549"/>
      <c r="DI252" s="549"/>
      <c r="DJ252" s="549"/>
      <c r="DK252" s="549"/>
      <c r="DL252" s="549"/>
      <c r="DM252" s="549"/>
      <c r="DN252" s="549"/>
      <c r="DO252" s="549"/>
      <c r="DP252" s="549"/>
      <c r="DQ252" s="549"/>
      <c r="DR252" s="549"/>
      <c r="DS252" s="549"/>
      <c r="DT252" s="549"/>
      <c r="DU252" s="549"/>
      <c r="DV252" s="549"/>
      <c r="DW252" s="549"/>
      <c r="DX252" s="549"/>
      <c r="DY252" s="549"/>
      <c r="DZ252" s="549"/>
      <c r="EA252" s="549"/>
      <c r="EB252" s="549"/>
      <c r="EC252" s="549"/>
      <c r="ED252" s="549"/>
      <c r="EE252" s="549"/>
      <c r="EF252" s="549"/>
      <c r="EG252" s="549"/>
      <c r="EH252" s="549"/>
      <c r="EI252" s="549"/>
      <c r="EJ252" s="549"/>
      <c r="EK252" s="549"/>
      <c r="EL252" s="549"/>
      <c r="EM252" s="549"/>
      <c r="EN252" s="549"/>
      <c r="EO252" s="549"/>
      <c r="EP252" s="549"/>
      <c r="EQ252" s="549"/>
      <c r="ER252" s="549"/>
      <c r="ES252" s="549"/>
      <c r="ET252" s="549"/>
      <c r="EU252" s="549"/>
      <c r="EV252" s="549"/>
      <c r="EW252" s="549"/>
      <c r="EX252" s="549"/>
      <c r="EY252" s="549"/>
      <c r="EZ252" s="549"/>
      <c r="FA252" s="549"/>
      <c r="FB252" s="549"/>
      <c r="FC252" s="549"/>
      <c r="FD252" s="549"/>
      <c r="FE252" s="549"/>
      <c r="FF252" s="549"/>
      <c r="FG252" s="549"/>
      <c r="FH252" s="549"/>
      <c r="FI252" s="549"/>
      <c r="FJ252" s="549"/>
      <c r="FK252" s="549"/>
      <c r="FL252" s="549"/>
      <c r="FM252" s="549"/>
      <c r="FN252" s="549"/>
      <c r="FO252" s="549"/>
      <c r="FP252" s="549"/>
      <c r="FQ252" s="549"/>
      <c r="FR252" s="549"/>
      <c r="FS252" s="549"/>
      <c r="FT252" s="549"/>
      <c r="FU252" s="549"/>
      <c r="FV252" s="549"/>
      <c r="FW252" s="549"/>
      <c r="FX252" s="549"/>
      <c r="FY252" s="549"/>
      <c r="FZ252" s="549"/>
      <c r="GA252" s="549"/>
      <c r="GB252" s="549"/>
      <c r="GC252" s="549"/>
      <c r="GD252" s="549"/>
      <c r="GE252" s="549"/>
      <c r="GF252" s="549"/>
      <c r="GG252" s="549"/>
      <c r="GH252" s="549"/>
      <c r="GI252" s="549"/>
      <c r="GJ252" s="549"/>
      <c r="GK252" s="549"/>
      <c r="GL252" s="549"/>
      <c r="GM252" s="549"/>
      <c r="GN252" s="549"/>
      <c r="GO252" s="549"/>
      <c r="GP252" s="549"/>
      <c r="GQ252" s="549"/>
      <c r="GR252" s="549"/>
      <c r="GS252" s="549"/>
      <c r="GT252" s="549"/>
      <c r="GU252" s="549"/>
      <c r="GV252" s="549"/>
      <c r="GW252" s="549"/>
      <c r="GX252" s="549"/>
      <c r="GY252" s="549"/>
      <c r="GZ252" s="549"/>
      <c r="HA252" s="549"/>
      <c r="HB252" s="549"/>
      <c r="HC252" s="549"/>
      <c r="HD252" s="549"/>
      <c r="HE252" s="549"/>
      <c r="HF252" s="549"/>
      <c r="HG252" s="549"/>
      <c r="HH252" s="549"/>
      <c r="HI252" s="549"/>
      <c r="HJ252" s="549"/>
      <c r="HK252" s="549"/>
      <c r="HL252" s="549"/>
      <c r="HM252" s="549"/>
      <c r="HN252" s="549"/>
      <c r="HO252" s="549"/>
      <c r="HP252" s="549"/>
      <c r="HQ252" s="549"/>
      <c r="HR252" s="549"/>
      <c r="HS252" s="549"/>
      <c r="HT252" s="549"/>
      <c r="HU252" s="549"/>
      <c r="HV252" s="549"/>
      <c r="HW252" s="549"/>
      <c r="HX252" s="549"/>
      <c r="HY252" s="549"/>
      <c r="HZ252" s="549"/>
      <c r="IA252" s="549"/>
      <c r="IB252" s="549"/>
      <c r="IC252" s="549"/>
      <c r="ID252" s="549"/>
      <c r="IE252" s="549"/>
      <c r="IF252" s="549"/>
      <c r="IG252" s="549"/>
      <c r="IH252" s="549"/>
      <c r="II252" s="549"/>
      <c r="IJ252" s="549"/>
      <c r="IK252" s="549"/>
      <c r="IL252" s="549"/>
      <c r="IM252" s="549"/>
      <c r="IN252" s="549"/>
      <c r="IO252" s="549"/>
      <c r="IP252" s="549"/>
      <c r="IQ252" s="549"/>
      <c r="IR252" s="549"/>
      <c r="IS252" s="549"/>
      <c r="IT252" s="549"/>
      <c r="IU252" s="549"/>
      <c r="IV252" s="549"/>
      <c r="IW252" s="549"/>
    </row>
    <row r="253" customFormat="false" ht="12.75" hidden="false" customHeight="false" outlineLevel="1" collapsed="false">
      <c r="A253" s="580" t="s">
        <v>152</v>
      </c>
      <c r="B253" s="563"/>
      <c r="C253" s="581"/>
      <c r="D253" s="542"/>
      <c r="E253" s="543"/>
      <c r="F253" s="544"/>
      <c r="H253" s="582"/>
      <c r="I253" s="583" t="n">
        <v>1</v>
      </c>
      <c r="J253" s="583" t="n">
        <f aca="false">1-I253</f>
        <v>0</v>
      </c>
      <c r="K253" s="583" t="n">
        <f aca="false">K258/D258</f>
        <v>0</v>
      </c>
      <c r="L253" s="583" t="n">
        <f aca="false">1-K253</f>
        <v>1</v>
      </c>
      <c r="M253" s="549"/>
      <c r="N253" s="549"/>
      <c r="O253" s="549"/>
      <c r="P253" s="549"/>
      <c r="Q253" s="549"/>
      <c r="R253" s="549"/>
      <c r="S253" s="549"/>
      <c r="T253" s="549"/>
      <c r="U253" s="549"/>
      <c r="V253" s="549"/>
      <c r="W253" s="549"/>
      <c r="X253" s="549"/>
      <c r="Y253" s="549"/>
      <c r="Z253" s="549"/>
      <c r="AA253" s="549"/>
      <c r="AB253" s="549"/>
      <c r="AC253" s="549"/>
      <c r="AD253" s="549"/>
      <c r="AE253" s="549"/>
      <c r="AF253" s="549"/>
      <c r="AG253" s="549"/>
      <c r="AH253" s="549"/>
      <c r="AI253" s="549"/>
      <c r="AJ253" s="549"/>
      <c r="AK253" s="549"/>
      <c r="AL253" s="549"/>
      <c r="AM253" s="549"/>
      <c r="AN253" s="549"/>
      <c r="AO253" s="549"/>
      <c r="AP253" s="549"/>
      <c r="AQ253" s="549"/>
      <c r="AR253" s="549"/>
      <c r="AS253" s="549"/>
      <c r="AT253" s="549"/>
      <c r="AU253" s="549"/>
      <c r="AV253" s="549"/>
      <c r="AW253" s="549"/>
      <c r="AX253" s="549"/>
      <c r="AY253" s="549"/>
      <c r="AZ253" s="549"/>
      <c r="BA253" s="549"/>
      <c r="BB253" s="549"/>
      <c r="BC253" s="549"/>
      <c r="BD253" s="549"/>
      <c r="BE253" s="549"/>
      <c r="BF253" s="549"/>
      <c r="BG253" s="549"/>
      <c r="BH253" s="549"/>
      <c r="BI253" s="549"/>
      <c r="BJ253" s="549"/>
      <c r="BK253" s="549"/>
      <c r="BL253" s="549"/>
      <c r="BM253" s="549"/>
      <c r="BN253" s="549"/>
      <c r="BO253" s="549"/>
      <c r="BP253" s="549"/>
      <c r="BQ253" s="549"/>
      <c r="BR253" s="549"/>
      <c r="BS253" s="549"/>
      <c r="BT253" s="549"/>
      <c r="BU253" s="549"/>
      <c r="BV253" s="549"/>
      <c r="BW253" s="549"/>
      <c r="BX253" s="549"/>
      <c r="BY253" s="549"/>
      <c r="BZ253" s="549"/>
      <c r="CA253" s="549"/>
      <c r="CB253" s="549"/>
      <c r="CC253" s="549"/>
      <c r="CD253" s="549"/>
      <c r="CE253" s="549"/>
      <c r="CF253" s="549"/>
      <c r="CG253" s="549"/>
      <c r="CH253" s="549"/>
      <c r="CI253" s="549"/>
      <c r="CJ253" s="549"/>
      <c r="CK253" s="549"/>
      <c r="CL253" s="549"/>
      <c r="CM253" s="549"/>
      <c r="CN253" s="549"/>
      <c r="CO253" s="549"/>
      <c r="CP253" s="549"/>
      <c r="CQ253" s="549"/>
      <c r="CR253" s="549"/>
      <c r="CS253" s="549"/>
      <c r="CT253" s="549"/>
      <c r="CU253" s="549"/>
      <c r="CV253" s="549"/>
      <c r="CW253" s="549"/>
      <c r="CX253" s="549"/>
      <c r="CY253" s="549"/>
      <c r="CZ253" s="549"/>
      <c r="DA253" s="549"/>
      <c r="DB253" s="549"/>
      <c r="DC253" s="549"/>
      <c r="DD253" s="549"/>
      <c r="DE253" s="549"/>
      <c r="DF253" s="549"/>
      <c r="DG253" s="549"/>
      <c r="DH253" s="549"/>
      <c r="DI253" s="549"/>
      <c r="DJ253" s="549"/>
      <c r="DK253" s="549"/>
      <c r="DL253" s="549"/>
      <c r="DM253" s="549"/>
      <c r="DN253" s="549"/>
      <c r="DO253" s="549"/>
      <c r="DP253" s="549"/>
      <c r="DQ253" s="549"/>
      <c r="DR253" s="549"/>
      <c r="DS253" s="549"/>
      <c r="DT253" s="549"/>
      <c r="DU253" s="549"/>
      <c r="DV253" s="549"/>
      <c r="DW253" s="549"/>
      <c r="DX253" s="549"/>
      <c r="DY253" s="549"/>
      <c r="DZ253" s="549"/>
      <c r="EA253" s="549"/>
      <c r="EB253" s="549"/>
      <c r="EC253" s="549"/>
      <c r="ED253" s="549"/>
      <c r="EE253" s="549"/>
      <c r="EF253" s="549"/>
      <c r="EG253" s="549"/>
      <c r="EH253" s="549"/>
      <c r="EI253" s="549"/>
      <c r="EJ253" s="549"/>
      <c r="EK253" s="549"/>
      <c r="EL253" s="549"/>
      <c r="EM253" s="549"/>
      <c r="EN253" s="549"/>
      <c r="EO253" s="549"/>
      <c r="EP253" s="549"/>
      <c r="EQ253" s="549"/>
      <c r="ER253" s="549"/>
      <c r="ES253" s="549"/>
      <c r="ET253" s="549"/>
      <c r="EU253" s="549"/>
      <c r="EV253" s="549"/>
      <c r="EW253" s="549"/>
      <c r="EX253" s="549"/>
      <c r="EY253" s="549"/>
      <c r="EZ253" s="549"/>
      <c r="FA253" s="549"/>
      <c r="FB253" s="549"/>
      <c r="FC253" s="549"/>
      <c r="FD253" s="549"/>
      <c r="FE253" s="549"/>
      <c r="FF253" s="549"/>
      <c r="FG253" s="549"/>
      <c r="FH253" s="549"/>
      <c r="FI253" s="549"/>
      <c r="FJ253" s="549"/>
      <c r="FK253" s="549"/>
      <c r="FL253" s="549"/>
      <c r="FM253" s="549"/>
      <c r="FN253" s="549"/>
      <c r="FO253" s="549"/>
      <c r="FP253" s="549"/>
      <c r="FQ253" s="549"/>
      <c r="FR253" s="549"/>
      <c r="FS253" s="549"/>
      <c r="FT253" s="549"/>
      <c r="FU253" s="549"/>
      <c r="FV253" s="549"/>
      <c r="FW253" s="549"/>
      <c r="FX253" s="549"/>
      <c r="FY253" s="549"/>
      <c r="FZ253" s="549"/>
      <c r="GA253" s="549"/>
      <c r="GB253" s="549"/>
      <c r="GC253" s="549"/>
      <c r="GD253" s="549"/>
      <c r="GE253" s="549"/>
      <c r="GF253" s="549"/>
      <c r="GG253" s="549"/>
      <c r="GH253" s="549"/>
      <c r="GI253" s="549"/>
      <c r="GJ253" s="549"/>
      <c r="GK253" s="549"/>
      <c r="GL253" s="549"/>
      <c r="GM253" s="549"/>
      <c r="GN253" s="549"/>
      <c r="GO253" s="549"/>
      <c r="GP253" s="549"/>
      <c r="GQ253" s="549"/>
      <c r="GR253" s="549"/>
      <c r="GS253" s="549"/>
      <c r="GT253" s="549"/>
      <c r="GU253" s="549"/>
      <c r="GV253" s="549"/>
      <c r="GW253" s="549"/>
      <c r="GX253" s="549"/>
      <c r="GY253" s="549"/>
      <c r="GZ253" s="549"/>
      <c r="HA253" s="549"/>
      <c r="HB253" s="549"/>
      <c r="HC253" s="549"/>
      <c r="HD253" s="549"/>
      <c r="HE253" s="549"/>
      <c r="HF253" s="549"/>
      <c r="HG253" s="549"/>
      <c r="HH253" s="549"/>
      <c r="HI253" s="549"/>
      <c r="HJ253" s="549"/>
      <c r="HK253" s="549"/>
      <c r="HL253" s="549"/>
      <c r="HM253" s="549"/>
      <c r="HN253" s="549"/>
      <c r="HO253" s="549"/>
      <c r="HP253" s="549"/>
      <c r="HQ253" s="549"/>
      <c r="HR253" s="549"/>
      <c r="HS253" s="549"/>
      <c r="HT253" s="549"/>
      <c r="HU253" s="549"/>
      <c r="HV253" s="549"/>
      <c r="HW253" s="549"/>
      <c r="HX253" s="549"/>
      <c r="HY253" s="549"/>
      <c r="HZ253" s="549"/>
      <c r="IA253" s="549"/>
      <c r="IB253" s="549"/>
      <c r="IC253" s="549"/>
      <c r="ID253" s="549"/>
      <c r="IE253" s="549"/>
      <c r="IF253" s="549"/>
      <c r="IG253" s="549"/>
      <c r="IH253" s="549"/>
      <c r="II253" s="549"/>
      <c r="IJ253" s="549"/>
      <c r="IK253" s="549"/>
      <c r="IL253" s="549"/>
      <c r="IM253" s="549"/>
      <c r="IN253" s="549"/>
      <c r="IO253" s="549"/>
      <c r="IP253" s="549"/>
      <c r="IQ253" s="549"/>
      <c r="IR253" s="549"/>
      <c r="IS253" s="549"/>
      <c r="IT253" s="549"/>
      <c r="IU253" s="549"/>
      <c r="IV253" s="549"/>
      <c r="IW253" s="549"/>
    </row>
    <row r="254" customFormat="false" ht="12.75" hidden="false" customHeight="false" outlineLevel="2" collapsed="false">
      <c r="A254" s="316"/>
      <c r="B254" s="557" t="str">
        <f aca="false">'Plant Configuration'!C293</f>
        <v>Basis/Justification:</v>
      </c>
      <c r="C254" s="327"/>
      <c r="D254" s="566" t="n">
        <f aca="false">IF($O$7=5,0,HLOOKUP($D$5,Plant_Configuration,'Plant Configuration'!A293,FALSE()))+IF($R$7=5,0,HLOOKUP($E$5,Plant_Configuration,'Plant Configuration'!A293,FALSE()))+IF($U$7=5,0,HLOOKUP($F$5,Plant_Configuration,'Plant Configuration'!A293,FALSE()))</f>
        <v>0</v>
      </c>
      <c r="E254" s="331" t="n">
        <v>0</v>
      </c>
      <c r="F254" s="554" t="n">
        <v>1</v>
      </c>
      <c r="H254" s="316" t="s">
        <v>864</v>
      </c>
      <c r="I254" s="555" t="n">
        <f aca="false">D254-J254</f>
        <v>0</v>
      </c>
      <c r="J254" s="555" t="n">
        <f aca="false">E254*D254</f>
        <v>0</v>
      </c>
      <c r="K254" s="310" t="n">
        <v>0</v>
      </c>
      <c r="L254" s="310" t="n">
        <f aca="false">D254-K254</f>
        <v>0</v>
      </c>
      <c r="N254" s="45"/>
      <c r="O254" s="45"/>
    </row>
    <row r="255" customFormat="false" ht="12.75" hidden="false" customHeight="false" outlineLevel="2" collapsed="false">
      <c r="A255" s="316"/>
      <c r="B255" s="557" t="str">
        <f aca="false">'Plant Configuration'!C294</f>
        <v>Annual % of Payroll &amp; Burden based </v>
      </c>
      <c r="C255" s="327"/>
      <c r="D255" s="566" t="n">
        <f aca="false">IF($O$7=5,0,HLOOKUP($D$5,Plant_Configuration,'Plant Configuration'!A294,FALSE()))+IF($R$7=5,0,HLOOKUP($E$5,Plant_Configuration,'Plant Configuration'!A294,FALSE()))+IF($U$7=5,0,HLOOKUP($F$5,Plant_Configuration,'Plant Configuration'!A294,FALSE()))</f>
        <v>4.1</v>
      </c>
      <c r="E255" s="331" t="n">
        <v>0</v>
      </c>
      <c r="F255" s="554" t="n">
        <v>1</v>
      </c>
      <c r="H255" s="316" t="s">
        <v>866</v>
      </c>
      <c r="I255" s="555" t="n">
        <f aca="false">D255-J255</f>
        <v>4.1</v>
      </c>
      <c r="J255" s="555" t="n">
        <f aca="false">E255*D255</f>
        <v>0</v>
      </c>
      <c r="K255" s="310"/>
      <c r="L255" s="310"/>
      <c r="N255" s="45"/>
      <c r="O255" s="45"/>
    </row>
    <row r="256" customFormat="false" ht="12.75" hidden="false" customHeight="false" outlineLevel="2" collapsed="false">
      <c r="A256" s="316"/>
      <c r="B256" s="557" t="str">
        <f aca="false">'Plant Configuration'!C295</f>
        <v>on country type (10%, 15%, 20%)</v>
      </c>
      <c r="C256" s="327"/>
      <c r="D256" s="566" t="n">
        <f aca="false">IF($O$7=5,0,HLOOKUP($D$5,Plant_Configuration,'Plant Configuration'!A295,FALSE()))+IF($R$7=5,0,HLOOKUP($E$5,Plant_Configuration,'Plant Configuration'!A295,FALSE()))+IF($U$7=5,0,HLOOKUP($F$5,Plant_Configuration,'Plant Configuration'!A295,FALSE()))</f>
        <v>0</v>
      </c>
      <c r="E256" s="331" t="n">
        <v>0</v>
      </c>
      <c r="F256" s="554" t="n">
        <v>1</v>
      </c>
      <c r="H256" s="316" t="s">
        <v>868</v>
      </c>
      <c r="I256" s="555" t="n">
        <f aca="false">D256-J256</f>
        <v>0</v>
      </c>
      <c r="J256" s="555" t="n">
        <f aca="false">E256*D256</f>
        <v>0</v>
      </c>
      <c r="K256" s="310"/>
      <c r="L256" s="310"/>
      <c r="N256" s="45"/>
      <c r="O256" s="45"/>
    </row>
    <row r="257" customFormat="false" ht="12.75" hidden="false" customHeight="false" outlineLevel="2" collapsed="false">
      <c r="A257" s="316"/>
      <c r="B257" s="557" t="n">
        <f aca="false">'Plant Configuration'!C296</f>
        <v>0</v>
      </c>
      <c r="C257" s="317"/>
      <c r="D257" s="566" t="n">
        <f aca="false">IF($O$7=5,0,HLOOKUP($D$5,Plant_Configuration,'Plant Configuration'!A296,FALSE()))+IF($R$7=5,0,HLOOKUP($E$5,Plant_Configuration,'Plant Configuration'!A296,FALSE()))+IF($U$7=5,0,HLOOKUP($F$5,Plant_Configuration,'Plant Configuration'!A296,FALSE()))</f>
        <v>0</v>
      </c>
      <c r="E257" s="331" t="n">
        <v>0</v>
      </c>
      <c r="F257" s="554" t="n">
        <v>1</v>
      </c>
      <c r="H257" s="316"/>
      <c r="I257" s="555" t="n">
        <f aca="false">D257-J257</f>
        <v>0</v>
      </c>
      <c r="J257" s="555" t="n">
        <f aca="false">E257*D257</f>
        <v>0</v>
      </c>
      <c r="K257" s="310"/>
      <c r="L257" s="310"/>
      <c r="N257" s="45"/>
      <c r="O257" s="45"/>
    </row>
    <row r="258" customFormat="false" ht="12.75" hidden="false" customHeight="false" outlineLevel="1" collapsed="false">
      <c r="A258" s="567"/>
      <c r="B258" s="558" t="s">
        <v>439</v>
      </c>
      <c r="C258" s="0"/>
      <c r="D258" s="584" t="n">
        <f aca="false">SUBTOTAL(9,D254:D257)</f>
        <v>4.1</v>
      </c>
      <c r="E258" s="560"/>
      <c r="F258" s="561"/>
      <c r="H258" s="316" t="s">
        <v>869</v>
      </c>
      <c r="I258" s="559" t="n">
        <f aca="false">SUBTOTAL(9,I254:I257)</f>
        <v>4.1</v>
      </c>
      <c r="J258" s="559" t="n">
        <f aca="false">SUBTOTAL(9,J254:J257)</f>
        <v>0</v>
      </c>
      <c r="K258" s="559" t="n">
        <f aca="false">SUBTOTAL(9,K254:K257)</f>
        <v>0</v>
      </c>
      <c r="L258" s="559" t="n">
        <f aca="false">SUBTOTAL(9,L254:L257)</f>
        <v>0</v>
      </c>
      <c r="M258" s="549"/>
      <c r="N258" s="549"/>
      <c r="O258" s="549"/>
      <c r="P258" s="549"/>
      <c r="Q258" s="549"/>
      <c r="R258" s="549"/>
      <c r="S258" s="549"/>
      <c r="T258" s="549"/>
      <c r="U258" s="549"/>
      <c r="V258" s="549"/>
      <c r="W258" s="549"/>
      <c r="X258" s="549"/>
      <c r="Y258" s="549"/>
      <c r="Z258" s="549"/>
      <c r="AA258" s="549"/>
      <c r="AB258" s="549"/>
      <c r="AC258" s="549"/>
      <c r="AD258" s="549"/>
      <c r="AE258" s="549"/>
      <c r="AF258" s="549"/>
      <c r="AG258" s="549"/>
      <c r="AH258" s="549"/>
      <c r="AI258" s="549"/>
      <c r="AJ258" s="549"/>
      <c r="AK258" s="549"/>
      <c r="AL258" s="549"/>
      <c r="AM258" s="549"/>
      <c r="AN258" s="549"/>
      <c r="AO258" s="549"/>
      <c r="AP258" s="549"/>
      <c r="AQ258" s="549"/>
      <c r="AR258" s="549"/>
      <c r="AS258" s="549"/>
      <c r="AT258" s="549"/>
      <c r="AU258" s="549"/>
      <c r="AV258" s="549"/>
      <c r="AW258" s="549"/>
      <c r="AX258" s="549"/>
      <c r="AY258" s="549"/>
      <c r="AZ258" s="549"/>
      <c r="BA258" s="549"/>
      <c r="BB258" s="549"/>
      <c r="BC258" s="549"/>
      <c r="BD258" s="549"/>
      <c r="BE258" s="549"/>
      <c r="BF258" s="549"/>
      <c r="BG258" s="549"/>
      <c r="BH258" s="549"/>
      <c r="BI258" s="549"/>
      <c r="BJ258" s="549"/>
      <c r="BK258" s="549"/>
      <c r="BL258" s="549"/>
      <c r="BM258" s="549"/>
      <c r="BN258" s="549"/>
      <c r="BO258" s="549"/>
      <c r="BP258" s="549"/>
      <c r="BQ258" s="549"/>
      <c r="BR258" s="549"/>
      <c r="BS258" s="549"/>
      <c r="BT258" s="549"/>
      <c r="BU258" s="549"/>
      <c r="BV258" s="549"/>
      <c r="BW258" s="549"/>
      <c r="BX258" s="549"/>
      <c r="BY258" s="549"/>
      <c r="BZ258" s="549"/>
      <c r="CA258" s="549"/>
      <c r="CB258" s="549"/>
      <c r="CC258" s="549"/>
      <c r="CD258" s="549"/>
      <c r="CE258" s="549"/>
      <c r="CF258" s="549"/>
      <c r="CG258" s="549"/>
      <c r="CH258" s="549"/>
      <c r="CI258" s="549"/>
      <c r="CJ258" s="549"/>
      <c r="CK258" s="549"/>
      <c r="CL258" s="549"/>
      <c r="CM258" s="549"/>
      <c r="CN258" s="549"/>
      <c r="CO258" s="549"/>
      <c r="CP258" s="549"/>
      <c r="CQ258" s="549"/>
      <c r="CR258" s="549"/>
      <c r="CS258" s="549"/>
      <c r="CT258" s="549"/>
      <c r="CU258" s="549"/>
      <c r="CV258" s="549"/>
      <c r="CW258" s="549"/>
      <c r="CX258" s="549"/>
      <c r="CY258" s="549"/>
      <c r="CZ258" s="549"/>
      <c r="DA258" s="549"/>
      <c r="DB258" s="549"/>
      <c r="DC258" s="549"/>
      <c r="DD258" s="549"/>
      <c r="DE258" s="549"/>
      <c r="DF258" s="549"/>
      <c r="DG258" s="549"/>
      <c r="DH258" s="549"/>
      <c r="DI258" s="549"/>
      <c r="DJ258" s="549"/>
      <c r="DK258" s="549"/>
      <c r="DL258" s="549"/>
      <c r="DM258" s="549"/>
      <c r="DN258" s="549"/>
      <c r="DO258" s="549"/>
      <c r="DP258" s="549"/>
      <c r="DQ258" s="549"/>
      <c r="DR258" s="549"/>
      <c r="DS258" s="549"/>
      <c r="DT258" s="549"/>
      <c r="DU258" s="549"/>
      <c r="DV258" s="549"/>
      <c r="DW258" s="549"/>
      <c r="DX258" s="549"/>
      <c r="DY258" s="549"/>
      <c r="DZ258" s="549"/>
      <c r="EA258" s="549"/>
      <c r="EB258" s="549"/>
      <c r="EC258" s="549"/>
      <c r="ED258" s="549"/>
      <c r="EE258" s="549"/>
      <c r="EF258" s="549"/>
      <c r="EG258" s="549"/>
      <c r="EH258" s="549"/>
      <c r="EI258" s="549"/>
      <c r="EJ258" s="549"/>
      <c r="EK258" s="549"/>
      <c r="EL258" s="549"/>
      <c r="EM258" s="549"/>
      <c r="EN258" s="549"/>
      <c r="EO258" s="549"/>
      <c r="EP258" s="549"/>
      <c r="EQ258" s="549"/>
      <c r="ER258" s="549"/>
      <c r="ES258" s="549"/>
      <c r="ET258" s="549"/>
      <c r="EU258" s="549"/>
      <c r="EV258" s="549"/>
      <c r="EW258" s="549"/>
      <c r="EX258" s="549"/>
      <c r="EY258" s="549"/>
      <c r="EZ258" s="549"/>
      <c r="FA258" s="549"/>
      <c r="FB258" s="549"/>
      <c r="FC258" s="549"/>
      <c r="FD258" s="549"/>
      <c r="FE258" s="549"/>
      <c r="FF258" s="549"/>
      <c r="FG258" s="549"/>
      <c r="FH258" s="549"/>
      <c r="FI258" s="549"/>
      <c r="FJ258" s="549"/>
      <c r="FK258" s="549"/>
      <c r="FL258" s="549"/>
      <c r="FM258" s="549"/>
      <c r="FN258" s="549"/>
      <c r="FO258" s="549"/>
      <c r="FP258" s="549"/>
      <c r="FQ258" s="549"/>
      <c r="FR258" s="549"/>
      <c r="FS258" s="549"/>
      <c r="FT258" s="549"/>
      <c r="FU258" s="549"/>
      <c r="FV258" s="549"/>
      <c r="FW258" s="549"/>
      <c r="FX258" s="549"/>
      <c r="FY258" s="549"/>
      <c r="FZ258" s="549"/>
      <c r="GA258" s="549"/>
      <c r="GB258" s="549"/>
      <c r="GC258" s="549"/>
      <c r="GD258" s="549"/>
      <c r="GE258" s="549"/>
      <c r="GF258" s="549"/>
      <c r="GG258" s="549"/>
      <c r="GH258" s="549"/>
      <c r="GI258" s="549"/>
      <c r="GJ258" s="549"/>
      <c r="GK258" s="549"/>
      <c r="GL258" s="549"/>
      <c r="GM258" s="549"/>
      <c r="GN258" s="549"/>
      <c r="GO258" s="549"/>
      <c r="GP258" s="549"/>
      <c r="GQ258" s="549"/>
      <c r="GR258" s="549"/>
      <c r="GS258" s="549"/>
      <c r="GT258" s="549"/>
      <c r="GU258" s="549"/>
      <c r="GV258" s="549"/>
      <c r="GW258" s="549"/>
      <c r="GX258" s="549"/>
      <c r="GY258" s="549"/>
      <c r="GZ258" s="549"/>
      <c r="HA258" s="549"/>
      <c r="HB258" s="549"/>
      <c r="HC258" s="549"/>
      <c r="HD258" s="549"/>
      <c r="HE258" s="549"/>
      <c r="HF258" s="549"/>
      <c r="HG258" s="549"/>
      <c r="HH258" s="549"/>
      <c r="HI258" s="549"/>
      <c r="HJ258" s="549"/>
      <c r="HK258" s="549"/>
      <c r="HL258" s="549"/>
      <c r="HM258" s="549"/>
      <c r="HN258" s="549"/>
      <c r="HO258" s="549"/>
      <c r="HP258" s="549"/>
      <c r="HQ258" s="549"/>
      <c r="HR258" s="549"/>
      <c r="HS258" s="549"/>
      <c r="HT258" s="549"/>
      <c r="HU258" s="549"/>
      <c r="HV258" s="549"/>
      <c r="HW258" s="549"/>
      <c r="HX258" s="549"/>
      <c r="HY258" s="549"/>
      <c r="HZ258" s="549"/>
      <c r="IA258" s="549"/>
      <c r="IB258" s="549"/>
      <c r="IC258" s="549"/>
      <c r="ID258" s="549"/>
      <c r="IE258" s="549"/>
      <c r="IF258" s="549"/>
      <c r="IG258" s="549"/>
      <c r="IH258" s="549"/>
      <c r="II258" s="549"/>
      <c r="IJ258" s="549"/>
      <c r="IK258" s="549"/>
      <c r="IL258" s="549"/>
      <c r="IM258" s="549"/>
      <c r="IN258" s="549"/>
      <c r="IO258" s="549"/>
      <c r="IP258" s="549"/>
      <c r="IQ258" s="549"/>
      <c r="IR258" s="549"/>
      <c r="IS258" s="549"/>
      <c r="IT258" s="549"/>
      <c r="IU258" s="549"/>
      <c r="IV258" s="549"/>
      <c r="IW258" s="549"/>
    </row>
    <row r="259" customFormat="false" ht="12.75" hidden="false" customHeight="false" outlineLevel="1" collapsed="false">
      <c r="A259" s="562" t="s">
        <v>1165</v>
      </c>
      <c r="B259" s="563"/>
      <c r="C259" s="564"/>
      <c r="D259" s="542"/>
      <c r="E259" s="543"/>
      <c r="F259" s="544"/>
      <c r="H259" s="565"/>
      <c r="I259" s="546" t="n">
        <f aca="false">IF(D265=0,0,I265/D265)</f>
        <v>0.721037942386152</v>
      </c>
      <c r="J259" s="546" t="n">
        <f aca="false">1-I259</f>
        <v>0.278962057613848</v>
      </c>
      <c r="K259" s="547" t="n">
        <f aca="false">IF(D265=0,0,K265/D265)</f>
        <v>1</v>
      </c>
      <c r="L259" s="547" t="n">
        <f aca="false">1-K259</f>
        <v>0</v>
      </c>
      <c r="M259" s="549"/>
      <c r="N259" s="549"/>
      <c r="O259" s="549"/>
      <c r="P259" s="549"/>
      <c r="Q259" s="549"/>
      <c r="R259" s="549"/>
      <c r="S259" s="549"/>
      <c r="T259" s="549"/>
      <c r="U259" s="549"/>
      <c r="V259" s="549"/>
      <c r="W259" s="549"/>
      <c r="X259" s="549"/>
      <c r="Y259" s="549"/>
      <c r="Z259" s="549"/>
      <c r="AA259" s="549"/>
      <c r="AB259" s="549"/>
      <c r="AC259" s="549"/>
      <c r="AD259" s="549"/>
      <c r="AE259" s="549"/>
      <c r="AF259" s="549"/>
      <c r="AG259" s="549"/>
      <c r="AH259" s="549"/>
      <c r="AI259" s="549"/>
      <c r="AJ259" s="549"/>
      <c r="AK259" s="549"/>
      <c r="AL259" s="549"/>
      <c r="AM259" s="549"/>
      <c r="AN259" s="549"/>
      <c r="AO259" s="549"/>
      <c r="AP259" s="549"/>
      <c r="AQ259" s="549"/>
      <c r="AR259" s="549"/>
      <c r="AS259" s="549"/>
      <c r="AT259" s="549"/>
      <c r="AU259" s="549"/>
      <c r="AV259" s="549"/>
      <c r="AW259" s="549"/>
      <c r="AX259" s="549"/>
      <c r="AY259" s="549"/>
      <c r="AZ259" s="549"/>
      <c r="BA259" s="549"/>
      <c r="BB259" s="549"/>
      <c r="BC259" s="549"/>
      <c r="BD259" s="549"/>
      <c r="BE259" s="549"/>
      <c r="BF259" s="549"/>
      <c r="BG259" s="549"/>
      <c r="BH259" s="549"/>
      <c r="BI259" s="549"/>
      <c r="BJ259" s="549"/>
      <c r="BK259" s="549"/>
      <c r="BL259" s="549"/>
      <c r="BM259" s="549"/>
      <c r="BN259" s="549"/>
      <c r="BO259" s="549"/>
      <c r="BP259" s="549"/>
      <c r="BQ259" s="549"/>
      <c r="BR259" s="549"/>
      <c r="BS259" s="549"/>
      <c r="BT259" s="549"/>
      <c r="BU259" s="549"/>
      <c r="BV259" s="549"/>
      <c r="BW259" s="549"/>
      <c r="BX259" s="549"/>
      <c r="BY259" s="549"/>
      <c r="BZ259" s="549"/>
      <c r="CA259" s="549"/>
      <c r="CB259" s="549"/>
      <c r="CC259" s="549"/>
      <c r="CD259" s="549"/>
      <c r="CE259" s="549"/>
      <c r="CF259" s="549"/>
      <c r="CG259" s="549"/>
      <c r="CH259" s="549"/>
      <c r="CI259" s="549"/>
      <c r="CJ259" s="549"/>
      <c r="CK259" s="549"/>
      <c r="CL259" s="549"/>
      <c r="CM259" s="549"/>
      <c r="CN259" s="549"/>
      <c r="CO259" s="549"/>
      <c r="CP259" s="549"/>
      <c r="CQ259" s="549"/>
      <c r="CR259" s="549"/>
      <c r="CS259" s="549"/>
      <c r="CT259" s="549"/>
      <c r="CU259" s="549"/>
      <c r="CV259" s="549"/>
      <c r="CW259" s="549"/>
      <c r="CX259" s="549"/>
      <c r="CY259" s="549"/>
      <c r="CZ259" s="549"/>
      <c r="DA259" s="549"/>
      <c r="DB259" s="549"/>
      <c r="DC259" s="549"/>
      <c r="DD259" s="549"/>
      <c r="DE259" s="549"/>
      <c r="DF259" s="549"/>
      <c r="DG259" s="549"/>
      <c r="DH259" s="549"/>
      <c r="DI259" s="549"/>
      <c r="DJ259" s="549"/>
      <c r="DK259" s="549"/>
      <c r="DL259" s="549"/>
      <c r="DM259" s="549"/>
      <c r="DN259" s="549"/>
      <c r="DO259" s="549"/>
      <c r="DP259" s="549"/>
      <c r="DQ259" s="549"/>
      <c r="DR259" s="549"/>
      <c r="DS259" s="549"/>
      <c r="DT259" s="549"/>
      <c r="DU259" s="549"/>
      <c r="DV259" s="549"/>
      <c r="DW259" s="549"/>
      <c r="DX259" s="549"/>
      <c r="DY259" s="549"/>
      <c r="DZ259" s="549"/>
      <c r="EA259" s="549"/>
      <c r="EB259" s="549"/>
      <c r="EC259" s="549"/>
      <c r="ED259" s="549"/>
      <c r="EE259" s="549"/>
      <c r="EF259" s="549"/>
      <c r="EG259" s="549"/>
      <c r="EH259" s="549"/>
      <c r="EI259" s="549"/>
      <c r="EJ259" s="549"/>
      <c r="EK259" s="549"/>
      <c r="EL259" s="549"/>
      <c r="EM259" s="549"/>
      <c r="EN259" s="549"/>
      <c r="EO259" s="549"/>
      <c r="EP259" s="549"/>
      <c r="EQ259" s="549"/>
      <c r="ER259" s="549"/>
      <c r="ES259" s="549"/>
      <c r="ET259" s="549"/>
      <c r="EU259" s="549"/>
      <c r="EV259" s="549"/>
      <c r="EW259" s="549"/>
      <c r="EX259" s="549"/>
      <c r="EY259" s="549"/>
      <c r="EZ259" s="549"/>
      <c r="FA259" s="549"/>
      <c r="FB259" s="549"/>
      <c r="FC259" s="549"/>
      <c r="FD259" s="549"/>
      <c r="FE259" s="549"/>
      <c r="FF259" s="549"/>
      <c r="FG259" s="549"/>
      <c r="FH259" s="549"/>
      <c r="FI259" s="549"/>
      <c r="FJ259" s="549"/>
      <c r="FK259" s="549"/>
      <c r="FL259" s="549"/>
      <c r="FM259" s="549"/>
      <c r="FN259" s="549"/>
      <c r="FO259" s="549"/>
      <c r="FP259" s="549"/>
      <c r="FQ259" s="549"/>
      <c r="FR259" s="549"/>
      <c r="FS259" s="549"/>
      <c r="FT259" s="549"/>
      <c r="FU259" s="549"/>
      <c r="FV259" s="549"/>
      <c r="FW259" s="549"/>
      <c r="FX259" s="549"/>
      <c r="FY259" s="549"/>
      <c r="FZ259" s="549"/>
      <c r="GA259" s="549"/>
      <c r="GB259" s="549"/>
      <c r="GC259" s="549"/>
      <c r="GD259" s="549"/>
      <c r="GE259" s="549"/>
      <c r="GF259" s="549"/>
      <c r="GG259" s="549"/>
      <c r="GH259" s="549"/>
      <c r="GI259" s="549"/>
      <c r="GJ259" s="549"/>
      <c r="GK259" s="549"/>
      <c r="GL259" s="549"/>
      <c r="GM259" s="549"/>
      <c r="GN259" s="549"/>
      <c r="GO259" s="549"/>
      <c r="GP259" s="549"/>
      <c r="GQ259" s="549"/>
      <c r="GR259" s="549"/>
      <c r="GS259" s="549"/>
      <c r="GT259" s="549"/>
      <c r="GU259" s="549"/>
      <c r="GV259" s="549"/>
      <c r="GW259" s="549"/>
      <c r="GX259" s="549"/>
      <c r="GY259" s="549"/>
      <c r="GZ259" s="549"/>
      <c r="HA259" s="549"/>
      <c r="HB259" s="549"/>
      <c r="HC259" s="549"/>
      <c r="HD259" s="549"/>
      <c r="HE259" s="549"/>
      <c r="HF259" s="549"/>
      <c r="HG259" s="549"/>
      <c r="HH259" s="549"/>
      <c r="HI259" s="549"/>
      <c r="HJ259" s="549"/>
      <c r="HK259" s="549"/>
      <c r="HL259" s="549"/>
      <c r="HM259" s="549"/>
      <c r="HN259" s="549"/>
      <c r="HO259" s="549"/>
      <c r="HP259" s="549"/>
      <c r="HQ259" s="549"/>
      <c r="HR259" s="549"/>
      <c r="HS259" s="549"/>
      <c r="HT259" s="549"/>
      <c r="HU259" s="549"/>
      <c r="HV259" s="549"/>
      <c r="HW259" s="549"/>
      <c r="HX259" s="549"/>
      <c r="HY259" s="549"/>
      <c r="HZ259" s="549"/>
      <c r="IA259" s="549"/>
      <c r="IB259" s="549"/>
      <c r="IC259" s="549"/>
      <c r="ID259" s="549"/>
      <c r="IE259" s="549"/>
      <c r="IF259" s="549"/>
      <c r="IG259" s="549"/>
      <c r="IH259" s="549"/>
      <c r="II259" s="549"/>
      <c r="IJ259" s="549"/>
      <c r="IK259" s="549"/>
      <c r="IL259" s="549"/>
      <c r="IM259" s="549"/>
      <c r="IN259" s="549"/>
      <c r="IO259" s="549"/>
      <c r="IP259" s="549"/>
      <c r="IQ259" s="549"/>
      <c r="IR259" s="549"/>
      <c r="IS259" s="549"/>
      <c r="IT259" s="549"/>
      <c r="IU259" s="549"/>
      <c r="IV259" s="549"/>
      <c r="IW259" s="549"/>
    </row>
    <row r="260" customFormat="false" ht="12.75" hidden="false" customHeight="false" outlineLevel="2" collapsed="false">
      <c r="A260" s="309"/>
      <c r="B260" s="557" t="s">
        <v>1166</v>
      </c>
      <c r="C260" s="44"/>
      <c r="D260" s="566" t="n">
        <f aca="false">IF($O$7=5,0,HLOOKUP($D$5,Plant_Configuration,'Plant Configuration'!A299,FALSE()))+IF($R$7=5,0,HLOOKUP($E$5,Plant_Configuration,'Plant Configuration'!A299,FALSE()))+IF($U$7=5,0,HLOOKUP($F$5,Plant_Configuration,'Plant Configuration'!A299,FALSE()))</f>
        <v>5238380</v>
      </c>
      <c r="E260" s="331" t="n">
        <v>0.95</v>
      </c>
      <c r="F260" s="554" t="n">
        <v>1</v>
      </c>
      <c r="H260" s="309" t="s">
        <v>1167</v>
      </c>
      <c r="I260" s="555" t="n">
        <f aca="false">D260-J260</f>
        <v>261919</v>
      </c>
      <c r="J260" s="555" t="n">
        <f aca="false">E260*D260</f>
        <v>4976461</v>
      </c>
      <c r="K260" s="310" t="n">
        <f aca="false">F260*D260</f>
        <v>5238380</v>
      </c>
      <c r="L260" s="310" t="n">
        <f aca="false">D260-K260</f>
        <v>0</v>
      </c>
      <c r="N260" s="45"/>
      <c r="O260" s="45"/>
    </row>
    <row r="261" customFormat="false" ht="12.75" hidden="false" customHeight="false" outlineLevel="2" collapsed="false">
      <c r="A261" s="309"/>
      <c r="B261" s="557" t="s">
        <v>1168</v>
      </c>
      <c r="C261" s="44"/>
      <c r="D261" s="566" t="n">
        <f aca="false">IF($O$7=5,0,HLOOKUP($D$5,Plant_Configuration,'Plant Configuration'!A300,FALSE()))+IF($R$7=5,0,HLOOKUP($E$5,Plant_Configuration,'Plant Configuration'!A300,FALSE()))+IF($U$7=5,0,HLOOKUP($F$5,Plant_Configuration,'Plant Configuration'!A300,FALSE()))</f>
        <v>105160410.477</v>
      </c>
      <c r="E261" s="331" t="n">
        <v>0</v>
      </c>
      <c r="F261" s="554" t="n">
        <v>1</v>
      </c>
      <c r="H261" s="309" t="s">
        <v>1169</v>
      </c>
      <c r="I261" s="555" t="n">
        <f aca="false">D261-J261</f>
        <v>105160410.477</v>
      </c>
      <c r="J261" s="555" t="n">
        <f aca="false">E261*D261</f>
        <v>0</v>
      </c>
      <c r="K261" s="310" t="n">
        <f aca="false">F261*D261</f>
        <v>105160410.477</v>
      </c>
      <c r="L261" s="310" t="n">
        <f aca="false">D261-K261</f>
        <v>0</v>
      </c>
      <c r="N261" s="45"/>
      <c r="O261" s="45"/>
    </row>
    <row r="262" customFormat="false" ht="12.75" hidden="false" customHeight="false" outlineLevel="2" collapsed="false">
      <c r="A262" s="309"/>
      <c r="B262" s="557" t="s">
        <v>1170</v>
      </c>
      <c r="C262" s="44"/>
      <c r="D262" s="566" t="n">
        <f aca="false">IF($O$7=5,0,HLOOKUP($D$5,Plant_Configuration,'Plant Configuration'!A301,FALSE()))+IF($R$7=5,0,HLOOKUP($E$5,Plant_Configuration,'Plant Configuration'!A301,FALSE()))+IF($U$7=5,0,HLOOKUP($F$5,Plant_Configuration,'Plant Configuration'!A301,FALSE()))</f>
        <v>35810338.4464</v>
      </c>
      <c r="E262" s="331" t="n">
        <v>1</v>
      </c>
      <c r="F262" s="554" t="n">
        <v>1</v>
      </c>
      <c r="H262" s="309" t="s">
        <v>1171</v>
      </c>
      <c r="I262" s="555" t="n">
        <f aca="false">D262-J262</f>
        <v>0</v>
      </c>
      <c r="J262" s="555" t="n">
        <f aca="false">E262*D262</f>
        <v>35810338.4464</v>
      </c>
      <c r="K262" s="310" t="n">
        <f aca="false">F262*D262</f>
        <v>35810338.4464</v>
      </c>
      <c r="L262" s="310" t="n">
        <f aca="false">D262-K262</f>
        <v>0</v>
      </c>
      <c r="N262" s="45"/>
      <c r="O262" s="45"/>
    </row>
    <row r="263" customFormat="false" ht="12.75" hidden="false" customHeight="false" outlineLevel="2" collapsed="false">
      <c r="A263" s="309"/>
      <c r="B263" s="557" t="str">
        <f aca="false">'Plant Configuration'!C302</f>
        <v>total cost (LM 6000)</v>
      </c>
      <c r="C263" s="44"/>
      <c r="D263" s="566" t="n">
        <f aca="false">IF($O$7=5,0,HLOOKUP($D$5,Plant_Configuration,'Plant Configuration'!A302,FALSE()))+IF($R$7=5,0,HLOOKUP($E$5,Plant_Configuration,'Plant Configuration'!A302,FALSE()))+IF($U$7=5,0,HLOOKUP($F$5,Plant_Configuration,'Plant Configuration'!A302,FALSE()))</f>
        <v>0</v>
      </c>
      <c r="E263" s="331" t="n">
        <v>1</v>
      </c>
      <c r="F263" s="554" t="n">
        <v>1</v>
      </c>
      <c r="H263" s="309"/>
      <c r="I263" s="555" t="n">
        <f aca="false">D263-J263</f>
        <v>0</v>
      </c>
      <c r="J263" s="555" t="n">
        <f aca="false">E263*D263</f>
        <v>0</v>
      </c>
      <c r="K263" s="310"/>
      <c r="L263" s="310"/>
      <c r="N263" s="45"/>
      <c r="O263" s="45"/>
    </row>
    <row r="264" customFormat="false" ht="12.75" hidden="false" customHeight="false" outlineLevel="2" collapsed="false">
      <c r="A264" s="309"/>
      <c r="B264" s="557" t="str">
        <f aca="false">'Plant Configuration'!C303</f>
        <v>Other</v>
      </c>
      <c r="C264" s="44"/>
      <c r="D264" s="566" t="n">
        <f aca="false">IF($O$7=5,0,HLOOKUP($D$5,Plant_Configuration,'Plant Configuration'!A303,FALSE()))+IF($R$7=5,0,HLOOKUP($E$5,Plant_Configuration,'Plant Configuration'!A303,FALSE()))+IF($U$7=5,0,HLOOKUP($F$5,Plant_Configuration,'Plant Configuration'!A303,FALSE()))</f>
        <v>0</v>
      </c>
      <c r="E264" s="331" t="n">
        <v>1</v>
      </c>
      <c r="F264" s="554" t="n">
        <v>1</v>
      </c>
      <c r="H264" s="309"/>
      <c r="I264" s="555" t="n">
        <f aca="false">D264-J264</f>
        <v>0</v>
      </c>
      <c r="J264" s="555" t="n">
        <f aca="false">E264*D264</f>
        <v>0</v>
      </c>
      <c r="K264" s="310"/>
      <c r="L264" s="310"/>
      <c r="N264" s="45"/>
      <c r="O264" s="45"/>
    </row>
    <row r="265" customFormat="false" ht="12.75" hidden="false" customHeight="false" outlineLevel="1" collapsed="false">
      <c r="A265" s="309"/>
      <c r="B265" s="558" t="s">
        <v>439</v>
      </c>
      <c r="C265" s="0"/>
      <c r="D265" s="559" t="n">
        <f aca="false">SUBTOTAL(9,D260:D264)</f>
        <v>146209128.9234</v>
      </c>
      <c r="E265" s="560"/>
      <c r="F265" s="561"/>
      <c r="H265" s="309"/>
      <c r="I265" s="559" t="n">
        <f aca="false">SUBTOTAL(9,I260:I264)</f>
        <v>105422329.477</v>
      </c>
      <c r="J265" s="559" t="n">
        <f aca="false">SUBTOTAL(9,J260:J264)</f>
        <v>40786799.4464</v>
      </c>
      <c r="K265" s="559" t="n">
        <f aca="false">SUBTOTAL(9,K260:K264)</f>
        <v>146209128.9234</v>
      </c>
      <c r="L265" s="559" t="n">
        <f aca="false">SUBTOTAL(9,L260:L264)</f>
        <v>0</v>
      </c>
      <c r="M265" s="549"/>
      <c r="N265" s="549"/>
      <c r="O265" s="549"/>
      <c r="P265" s="549"/>
      <c r="Q265" s="549"/>
      <c r="R265" s="549"/>
      <c r="S265" s="549"/>
      <c r="T265" s="549"/>
      <c r="U265" s="549"/>
      <c r="V265" s="549"/>
      <c r="W265" s="549"/>
      <c r="X265" s="549"/>
      <c r="Y265" s="549"/>
      <c r="Z265" s="549"/>
      <c r="AA265" s="549"/>
      <c r="AB265" s="549"/>
      <c r="AC265" s="549"/>
      <c r="AD265" s="549"/>
      <c r="AE265" s="549"/>
      <c r="AF265" s="549"/>
      <c r="AG265" s="549"/>
      <c r="AH265" s="549"/>
      <c r="AI265" s="549"/>
      <c r="AJ265" s="549"/>
      <c r="AK265" s="549"/>
      <c r="AL265" s="549"/>
      <c r="AM265" s="549"/>
      <c r="AN265" s="549"/>
      <c r="AO265" s="549"/>
      <c r="AP265" s="549"/>
      <c r="AQ265" s="549"/>
      <c r="AR265" s="549"/>
      <c r="AS265" s="549"/>
      <c r="AT265" s="549"/>
      <c r="AU265" s="549"/>
      <c r="AV265" s="549"/>
      <c r="AW265" s="549"/>
      <c r="AX265" s="549"/>
      <c r="AY265" s="549"/>
      <c r="AZ265" s="549"/>
      <c r="BA265" s="549"/>
      <c r="BB265" s="549"/>
      <c r="BC265" s="549"/>
      <c r="BD265" s="549"/>
      <c r="BE265" s="549"/>
      <c r="BF265" s="549"/>
      <c r="BG265" s="549"/>
      <c r="BH265" s="549"/>
      <c r="BI265" s="549"/>
      <c r="BJ265" s="549"/>
      <c r="BK265" s="549"/>
      <c r="BL265" s="549"/>
      <c r="BM265" s="549"/>
      <c r="BN265" s="549"/>
      <c r="BO265" s="549"/>
      <c r="BP265" s="549"/>
      <c r="BQ265" s="549"/>
      <c r="BR265" s="549"/>
      <c r="BS265" s="549"/>
      <c r="BT265" s="549"/>
      <c r="BU265" s="549"/>
      <c r="BV265" s="549"/>
      <c r="BW265" s="549"/>
      <c r="BX265" s="549"/>
      <c r="BY265" s="549"/>
      <c r="BZ265" s="549"/>
      <c r="CA265" s="549"/>
      <c r="CB265" s="549"/>
      <c r="CC265" s="549"/>
      <c r="CD265" s="549"/>
      <c r="CE265" s="549"/>
      <c r="CF265" s="549"/>
      <c r="CG265" s="549"/>
      <c r="CH265" s="549"/>
      <c r="CI265" s="549"/>
      <c r="CJ265" s="549"/>
      <c r="CK265" s="549"/>
      <c r="CL265" s="549"/>
      <c r="CM265" s="549"/>
      <c r="CN265" s="549"/>
      <c r="CO265" s="549"/>
      <c r="CP265" s="549"/>
      <c r="CQ265" s="549"/>
      <c r="CR265" s="549"/>
      <c r="CS265" s="549"/>
      <c r="CT265" s="549"/>
      <c r="CU265" s="549"/>
      <c r="CV265" s="549"/>
      <c r="CW265" s="549"/>
      <c r="CX265" s="549"/>
      <c r="CY265" s="549"/>
      <c r="CZ265" s="549"/>
      <c r="DA265" s="549"/>
      <c r="DB265" s="549"/>
      <c r="DC265" s="549"/>
      <c r="DD265" s="549"/>
      <c r="DE265" s="549"/>
      <c r="DF265" s="549"/>
      <c r="DG265" s="549"/>
      <c r="DH265" s="549"/>
      <c r="DI265" s="549"/>
      <c r="DJ265" s="549"/>
      <c r="DK265" s="549"/>
      <c r="DL265" s="549"/>
      <c r="DM265" s="549"/>
      <c r="DN265" s="549"/>
      <c r="DO265" s="549"/>
      <c r="DP265" s="549"/>
      <c r="DQ265" s="549"/>
      <c r="DR265" s="549"/>
      <c r="DS265" s="549"/>
      <c r="DT265" s="549"/>
      <c r="DU265" s="549"/>
      <c r="DV265" s="549"/>
      <c r="DW265" s="549"/>
      <c r="DX265" s="549"/>
      <c r="DY265" s="549"/>
      <c r="DZ265" s="549"/>
      <c r="EA265" s="549"/>
      <c r="EB265" s="549"/>
      <c r="EC265" s="549"/>
      <c r="ED265" s="549"/>
      <c r="EE265" s="549"/>
      <c r="EF265" s="549"/>
      <c r="EG265" s="549"/>
      <c r="EH265" s="549"/>
      <c r="EI265" s="549"/>
      <c r="EJ265" s="549"/>
      <c r="EK265" s="549"/>
      <c r="EL265" s="549"/>
      <c r="EM265" s="549"/>
      <c r="EN265" s="549"/>
      <c r="EO265" s="549"/>
      <c r="EP265" s="549"/>
      <c r="EQ265" s="549"/>
      <c r="ER265" s="549"/>
      <c r="ES265" s="549"/>
      <c r="ET265" s="549"/>
      <c r="EU265" s="549"/>
      <c r="EV265" s="549"/>
      <c r="EW265" s="549"/>
      <c r="EX265" s="549"/>
      <c r="EY265" s="549"/>
      <c r="EZ265" s="549"/>
      <c r="FA265" s="549"/>
      <c r="FB265" s="549"/>
      <c r="FC265" s="549"/>
      <c r="FD265" s="549"/>
      <c r="FE265" s="549"/>
      <c r="FF265" s="549"/>
      <c r="FG265" s="549"/>
      <c r="FH265" s="549"/>
      <c r="FI265" s="549"/>
      <c r="FJ265" s="549"/>
      <c r="FK265" s="549"/>
      <c r="FL265" s="549"/>
      <c r="FM265" s="549"/>
      <c r="FN265" s="549"/>
      <c r="FO265" s="549"/>
      <c r="FP265" s="549"/>
      <c r="FQ265" s="549"/>
      <c r="FR265" s="549"/>
      <c r="FS265" s="549"/>
      <c r="FT265" s="549"/>
      <c r="FU265" s="549"/>
      <c r="FV265" s="549"/>
      <c r="FW265" s="549"/>
      <c r="FX265" s="549"/>
      <c r="FY265" s="549"/>
      <c r="FZ265" s="549"/>
      <c r="GA265" s="549"/>
      <c r="GB265" s="549"/>
      <c r="GC265" s="549"/>
      <c r="GD265" s="549"/>
      <c r="GE265" s="549"/>
      <c r="GF265" s="549"/>
      <c r="GG265" s="549"/>
      <c r="GH265" s="549"/>
      <c r="GI265" s="549"/>
      <c r="GJ265" s="549"/>
      <c r="GK265" s="549"/>
      <c r="GL265" s="549"/>
      <c r="GM265" s="549"/>
      <c r="GN265" s="549"/>
      <c r="GO265" s="549"/>
      <c r="GP265" s="549"/>
      <c r="GQ265" s="549"/>
      <c r="GR265" s="549"/>
      <c r="GS265" s="549"/>
      <c r="GT265" s="549"/>
      <c r="GU265" s="549"/>
      <c r="GV265" s="549"/>
      <c r="GW265" s="549"/>
      <c r="GX265" s="549"/>
      <c r="GY265" s="549"/>
      <c r="GZ265" s="549"/>
      <c r="HA265" s="549"/>
      <c r="HB265" s="549"/>
      <c r="HC265" s="549"/>
      <c r="HD265" s="549"/>
      <c r="HE265" s="549"/>
      <c r="HF265" s="549"/>
      <c r="HG265" s="549"/>
      <c r="HH265" s="549"/>
      <c r="HI265" s="549"/>
      <c r="HJ265" s="549"/>
      <c r="HK265" s="549"/>
      <c r="HL265" s="549"/>
      <c r="HM265" s="549"/>
      <c r="HN265" s="549"/>
      <c r="HO265" s="549"/>
      <c r="HP265" s="549"/>
      <c r="HQ265" s="549"/>
      <c r="HR265" s="549"/>
      <c r="HS265" s="549"/>
      <c r="HT265" s="549"/>
      <c r="HU265" s="549"/>
      <c r="HV265" s="549"/>
      <c r="HW265" s="549"/>
      <c r="HX265" s="549"/>
      <c r="HY265" s="549"/>
      <c r="HZ265" s="549"/>
      <c r="IA265" s="549"/>
      <c r="IB265" s="549"/>
      <c r="IC265" s="549"/>
      <c r="ID265" s="549"/>
      <c r="IE265" s="549"/>
      <c r="IF265" s="549"/>
      <c r="IG265" s="549"/>
      <c r="IH265" s="549"/>
      <c r="II265" s="549"/>
      <c r="IJ265" s="549"/>
      <c r="IK265" s="549"/>
      <c r="IL265" s="549"/>
      <c r="IM265" s="549"/>
      <c r="IN265" s="549"/>
      <c r="IO265" s="549"/>
      <c r="IP265" s="549"/>
      <c r="IQ265" s="549"/>
      <c r="IR265" s="549"/>
      <c r="IS265" s="549"/>
      <c r="IT265" s="549"/>
      <c r="IU265" s="549"/>
      <c r="IV265" s="549"/>
      <c r="IW265" s="549"/>
    </row>
    <row r="266" customFormat="false" ht="12.75" hidden="false" customHeight="false" outlineLevel="1" collapsed="false">
      <c r="A266" s="562" t="s">
        <v>175</v>
      </c>
      <c r="B266" s="563"/>
      <c r="C266" s="564"/>
      <c r="D266" s="542"/>
      <c r="E266" s="543"/>
      <c r="F266" s="544"/>
      <c r="H266" s="565"/>
      <c r="I266" s="546" t="n">
        <f aca="false">IF(D269=0,0,I269/D269)</f>
        <v>0</v>
      </c>
      <c r="J266" s="546" t="n">
        <f aca="false">1-I266</f>
        <v>1</v>
      </c>
      <c r="K266" s="547" t="n">
        <f aca="false">IF(D269=0,0,K269/D269)</f>
        <v>0</v>
      </c>
      <c r="L266" s="547" t="n">
        <f aca="false">1-K266</f>
        <v>1</v>
      </c>
      <c r="M266" s="549"/>
      <c r="N266" s="549"/>
      <c r="O266" s="549"/>
      <c r="P266" s="549"/>
      <c r="Q266" s="549"/>
      <c r="R266" s="549"/>
      <c r="S266" s="549"/>
      <c r="T266" s="549"/>
      <c r="U266" s="549"/>
      <c r="V266" s="549"/>
      <c r="W266" s="549"/>
      <c r="X266" s="549"/>
      <c r="Y266" s="549"/>
      <c r="Z266" s="549"/>
      <c r="AA266" s="549"/>
      <c r="AB266" s="549"/>
      <c r="AC266" s="549"/>
      <c r="AD266" s="549"/>
      <c r="AE266" s="549"/>
      <c r="AF266" s="549"/>
      <c r="AG266" s="549"/>
      <c r="AH266" s="549"/>
      <c r="AI266" s="549"/>
      <c r="AJ266" s="549"/>
      <c r="AK266" s="549"/>
      <c r="AL266" s="549"/>
      <c r="AM266" s="549"/>
      <c r="AN266" s="549"/>
      <c r="AO266" s="549"/>
      <c r="AP266" s="549"/>
      <c r="AQ266" s="549"/>
      <c r="AR266" s="549"/>
      <c r="AS266" s="549"/>
      <c r="AT266" s="549"/>
      <c r="AU266" s="549"/>
      <c r="AV266" s="549"/>
      <c r="AW266" s="549"/>
      <c r="AX266" s="549"/>
      <c r="AY266" s="549"/>
      <c r="AZ266" s="549"/>
      <c r="BA266" s="549"/>
      <c r="BB266" s="549"/>
      <c r="BC266" s="549"/>
      <c r="BD266" s="549"/>
      <c r="BE266" s="549"/>
      <c r="BF266" s="549"/>
      <c r="BG266" s="549"/>
      <c r="BH266" s="549"/>
      <c r="BI266" s="549"/>
      <c r="BJ266" s="549"/>
      <c r="BK266" s="549"/>
      <c r="BL266" s="549"/>
      <c r="BM266" s="549"/>
      <c r="BN266" s="549"/>
      <c r="BO266" s="549"/>
      <c r="BP266" s="549"/>
      <c r="BQ266" s="549"/>
      <c r="BR266" s="549"/>
      <c r="BS266" s="549"/>
      <c r="BT266" s="549"/>
      <c r="BU266" s="549"/>
      <c r="BV266" s="549"/>
      <c r="BW266" s="549"/>
      <c r="BX266" s="549"/>
      <c r="BY266" s="549"/>
      <c r="BZ266" s="549"/>
      <c r="CA266" s="549"/>
      <c r="CB266" s="549"/>
      <c r="CC266" s="549"/>
      <c r="CD266" s="549"/>
      <c r="CE266" s="549"/>
      <c r="CF266" s="549"/>
      <c r="CG266" s="549"/>
      <c r="CH266" s="549"/>
      <c r="CI266" s="549"/>
      <c r="CJ266" s="549"/>
      <c r="CK266" s="549"/>
      <c r="CL266" s="549"/>
      <c r="CM266" s="549"/>
      <c r="CN266" s="549"/>
      <c r="CO266" s="549"/>
      <c r="CP266" s="549"/>
      <c r="CQ266" s="549"/>
      <c r="CR266" s="549"/>
      <c r="CS266" s="549"/>
      <c r="CT266" s="549"/>
      <c r="CU266" s="549"/>
      <c r="CV266" s="549"/>
      <c r="CW266" s="549"/>
      <c r="CX266" s="549"/>
      <c r="CY266" s="549"/>
      <c r="CZ266" s="549"/>
      <c r="DA266" s="549"/>
      <c r="DB266" s="549"/>
      <c r="DC266" s="549"/>
      <c r="DD266" s="549"/>
      <c r="DE266" s="549"/>
      <c r="DF266" s="549"/>
      <c r="DG266" s="549"/>
      <c r="DH266" s="549"/>
      <c r="DI266" s="549"/>
      <c r="DJ266" s="549"/>
      <c r="DK266" s="549"/>
      <c r="DL266" s="549"/>
      <c r="DM266" s="549"/>
      <c r="DN266" s="549"/>
      <c r="DO266" s="549"/>
      <c r="DP266" s="549"/>
      <c r="DQ266" s="549"/>
      <c r="DR266" s="549"/>
      <c r="DS266" s="549"/>
      <c r="DT266" s="549"/>
      <c r="DU266" s="549"/>
      <c r="DV266" s="549"/>
      <c r="DW266" s="549"/>
      <c r="DX266" s="549"/>
      <c r="DY266" s="549"/>
      <c r="DZ266" s="549"/>
      <c r="EA266" s="549"/>
      <c r="EB266" s="549"/>
      <c r="EC266" s="549"/>
      <c r="ED266" s="549"/>
      <c r="EE266" s="549"/>
      <c r="EF266" s="549"/>
      <c r="EG266" s="549"/>
      <c r="EH266" s="549"/>
      <c r="EI266" s="549"/>
      <c r="EJ266" s="549"/>
      <c r="EK266" s="549"/>
      <c r="EL266" s="549"/>
      <c r="EM266" s="549"/>
      <c r="EN266" s="549"/>
      <c r="EO266" s="549"/>
      <c r="EP266" s="549"/>
      <c r="EQ266" s="549"/>
      <c r="ER266" s="549"/>
      <c r="ES266" s="549"/>
      <c r="ET266" s="549"/>
      <c r="EU266" s="549"/>
      <c r="EV266" s="549"/>
      <c r="EW266" s="549"/>
      <c r="EX266" s="549"/>
      <c r="EY266" s="549"/>
      <c r="EZ266" s="549"/>
      <c r="FA266" s="549"/>
      <c r="FB266" s="549"/>
      <c r="FC266" s="549"/>
      <c r="FD266" s="549"/>
      <c r="FE266" s="549"/>
      <c r="FF266" s="549"/>
      <c r="FG266" s="549"/>
      <c r="FH266" s="549"/>
      <c r="FI266" s="549"/>
      <c r="FJ266" s="549"/>
      <c r="FK266" s="549"/>
      <c r="FL266" s="549"/>
      <c r="FM266" s="549"/>
      <c r="FN266" s="549"/>
      <c r="FO266" s="549"/>
      <c r="FP266" s="549"/>
      <c r="FQ266" s="549"/>
      <c r="FR266" s="549"/>
      <c r="FS266" s="549"/>
      <c r="FT266" s="549"/>
      <c r="FU266" s="549"/>
      <c r="FV266" s="549"/>
      <c r="FW266" s="549"/>
      <c r="FX266" s="549"/>
      <c r="FY266" s="549"/>
      <c r="FZ266" s="549"/>
      <c r="GA266" s="549"/>
      <c r="GB266" s="549"/>
      <c r="GC266" s="549"/>
      <c r="GD266" s="549"/>
      <c r="GE266" s="549"/>
      <c r="GF266" s="549"/>
      <c r="GG266" s="549"/>
      <c r="GH266" s="549"/>
      <c r="GI266" s="549"/>
      <c r="GJ266" s="549"/>
      <c r="GK266" s="549"/>
      <c r="GL266" s="549"/>
      <c r="GM266" s="549"/>
      <c r="GN266" s="549"/>
      <c r="GO266" s="549"/>
      <c r="GP266" s="549"/>
      <c r="GQ266" s="549"/>
      <c r="GR266" s="549"/>
      <c r="GS266" s="549"/>
      <c r="GT266" s="549"/>
      <c r="GU266" s="549"/>
      <c r="GV266" s="549"/>
      <c r="GW266" s="549"/>
      <c r="GX266" s="549"/>
      <c r="GY266" s="549"/>
      <c r="GZ266" s="549"/>
      <c r="HA266" s="549"/>
      <c r="HB266" s="549"/>
      <c r="HC266" s="549"/>
      <c r="HD266" s="549"/>
      <c r="HE266" s="549"/>
      <c r="HF266" s="549"/>
      <c r="HG266" s="549"/>
      <c r="HH266" s="549"/>
      <c r="HI266" s="549"/>
      <c r="HJ266" s="549"/>
      <c r="HK266" s="549"/>
      <c r="HL266" s="549"/>
      <c r="HM266" s="549"/>
      <c r="HN266" s="549"/>
      <c r="HO266" s="549"/>
      <c r="HP266" s="549"/>
      <c r="HQ266" s="549"/>
      <c r="HR266" s="549"/>
      <c r="HS266" s="549"/>
      <c r="HT266" s="549"/>
      <c r="HU266" s="549"/>
      <c r="HV266" s="549"/>
      <c r="HW266" s="549"/>
      <c r="HX266" s="549"/>
      <c r="HY266" s="549"/>
      <c r="HZ266" s="549"/>
      <c r="IA266" s="549"/>
      <c r="IB266" s="549"/>
      <c r="IC266" s="549"/>
      <c r="ID266" s="549"/>
      <c r="IE266" s="549"/>
      <c r="IF266" s="549"/>
      <c r="IG266" s="549"/>
      <c r="IH266" s="549"/>
      <c r="II266" s="549"/>
      <c r="IJ266" s="549"/>
      <c r="IK266" s="549"/>
      <c r="IL266" s="549"/>
      <c r="IM266" s="549"/>
      <c r="IN266" s="549"/>
      <c r="IO266" s="549"/>
      <c r="IP266" s="549"/>
      <c r="IQ266" s="549"/>
      <c r="IR266" s="549"/>
      <c r="IS266" s="549"/>
      <c r="IT266" s="549"/>
      <c r="IU266" s="549"/>
      <c r="IV266" s="549"/>
      <c r="IW266" s="549"/>
    </row>
    <row r="267" customFormat="false" ht="12.75" hidden="false" customHeight="false" outlineLevel="2" collapsed="false">
      <c r="A267" s="309"/>
      <c r="B267" s="557" t="str">
        <f aca="false">'Plant Configuration'!C306</f>
        <v>Administrative/Technical</v>
      </c>
      <c r="C267" s="44"/>
      <c r="D267" s="566" t="n">
        <f aca="false">IF($O$7=5,0,HLOOKUP($D$5,Plant_Configuration,'Plant Configuration'!A306,FALSE()))+IF($R$7=5,0,HLOOKUP($E$5,Plant_Configuration,'Plant Configuration'!A306,FALSE()))+IF($U$7=5,0,HLOOKUP($F$5,Plant_Configuration,'Plant Configuration'!A306,FALSE()))</f>
        <v>0</v>
      </c>
      <c r="E267" s="331" t="n">
        <v>0</v>
      </c>
      <c r="F267" s="554" t="n">
        <v>1</v>
      </c>
      <c r="H267" s="309"/>
      <c r="I267" s="555" t="n">
        <f aca="false">D267-J267</f>
        <v>0</v>
      </c>
      <c r="J267" s="555" t="n">
        <f aca="false">E267*D267</f>
        <v>0</v>
      </c>
      <c r="K267" s="310" t="n">
        <f aca="false">F267*D267</f>
        <v>0</v>
      </c>
      <c r="L267" s="310" t="n">
        <f aca="false">D267-K267</f>
        <v>0</v>
      </c>
      <c r="N267" s="45"/>
      <c r="O267" s="45"/>
    </row>
    <row r="268" customFormat="false" ht="12.75" hidden="false" customHeight="false" outlineLevel="2" collapsed="false">
      <c r="A268" s="309"/>
      <c r="B268" s="557" t="str">
        <f aca="false">'Plant Configuration'!C307</f>
        <v>Other</v>
      </c>
      <c r="C268" s="44"/>
      <c r="D268" s="566" t="n">
        <f aca="false">IF($O$7=5,0,HLOOKUP($D$5,Plant_Configuration,'Plant Configuration'!A307,FALSE()))+IF($R$7=5,0,HLOOKUP($E$5,Plant_Configuration,'Plant Configuration'!A307,FALSE()))+IF($U$7=5,0,HLOOKUP($F$5,Plant_Configuration,'Plant Configuration'!A307,FALSE()))</f>
        <v>0</v>
      </c>
      <c r="E268" s="331" t="n">
        <v>0</v>
      </c>
      <c r="F268" s="554" t="n">
        <v>1</v>
      </c>
      <c r="H268" s="309"/>
      <c r="I268" s="555" t="n">
        <f aca="false">D268-J268</f>
        <v>0</v>
      </c>
      <c r="J268" s="555" t="n">
        <f aca="false">E268*D268</f>
        <v>0</v>
      </c>
      <c r="K268" s="310"/>
      <c r="L268" s="310"/>
      <c r="N268" s="45"/>
      <c r="O268" s="45"/>
    </row>
    <row r="269" customFormat="false" ht="12.75" hidden="false" customHeight="false" outlineLevel="1" collapsed="false">
      <c r="A269" s="567"/>
      <c r="B269" s="558" t="s">
        <v>439</v>
      </c>
      <c r="C269" s="0"/>
      <c r="D269" s="559" t="n">
        <f aca="false">SUBTOTAL(9,D267)</f>
        <v>0</v>
      </c>
      <c r="E269" s="560"/>
      <c r="F269" s="561"/>
      <c r="H269" s="309" t="s">
        <v>1033</v>
      </c>
      <c r="I269" s="559" t="n">
        <f aca="false">SUBTOTAL(9,I267)</f>
        <v>0</v>
      </c>
      <c r="J269" s="559" t="n">
        <f aca="false">SUBTOTAL(9,J267)</f>
        <v>0</v>
      </c>
      <c r="K269" s="559" t="n">
        <f aca="false">SUBTOTAL(9,K267)</f>
        <v>0</v>
      </c>
      <c r="L269" s="559" t="n">
        <f aca="false">SUBTOTAL(9,L267)</f>
        <v>0</v>
      </c>
      <c r="M269" s="549"/>
      <c r="N269" s="549"/>
      <c r="O269" s="549"/>
      <c r="P269" s="549"/>
      <c r="Q269" s="549"/>
      <c r="R269" s="549"/>
      <c r="S269" s="549"/>
      <c r="T269" s="549"/>
      <c r="U269" s="549"/>
      <c r="V269" s="549"/>
      <c r="W269" s="549"/>
      <c r="X269" s="549"/>
      <c r="Y269" s="549"/>
      <c r="Z269" s="549"/>
      <c r="AA269" s="549"/>
      <c r="AB269" s="549"/>
      <c r="AC269" s="549"/>
      <c r="AD269" s="549"/>
      <c r="AE269" s="549"/>
      <c r="AF269" s="549"/>
      <c r="AG269" s="549"/>
      <c r="AH269" s="549"/>
      <c r="AI269" s="549"/>
      <c r="AJ269" s="549"/>
      <c r="AK269" s="549"/>
      <c r="AL269" s="549"/>
      <c r="AM269" s="549"/>
      <c r="AN269" s="549"/>
      <c r="AO269" s="549"/>
      <c r="AP269" s="549"/>
      <c r="AQ269" s="549"/>
      <c r="AR269" s="549"/>
      <c r="AS269" s="549"/>
      <c r="AT269" s="549"/>
      <c r="AU269" s="549"/>
      <c r="AV269" s="549"/>
      <c r="AW269" s="549"/>
      <c r="AX269" s="549"/>
      <c r="AY269" s="549"/>
      <c r="AZ269" s="549"/>
      <c r="BA269" s="549"/>
      <c r="BB269" s="549"/>
      <c r="BC269" s="549"/>
      <c r="BD269" s="549"/>
      <c r="BE269" s="549"/>
      <c r="BF269" s="549"/>
      <c r="BG269" s="549"/>
      <c r="BH269" s="549"/>
      <c r="BI269" s="549"/>
      <c r="BJ269" s="549"/>
      <c r="BK269" s="549"/>
      <c r="BL269" s="549"/>
      <c r="BM269" s="549"/>
      <c r="BN269" s="549"/>
      <c r="BO269" s="549"/>
      <c r="BP269" s="549"/>
      <c r="BQ269" s="549"/>
      <c r="BR269" s="549"/>
      <c r="BS269" s="549"/>
      <c r="BT269" s="549"/>
      <c r="BU269" s="549"/>
      <c r="BV269" s="549"/>
      <c r="BW269" s="549"/>
      <c r="BX269" s="549"/>
      <c r="BY269" s="549"/>
      <c r="BZ269" s="549"/>
      <c r="CA269" s="549"/>
      <c r="CB269" s="549"/>
      <c r="CC269" s="549"/>
      <c r="CD269" s="549"/>
      <c r="CE269" s="549"/>
      <c r="CF269" s="549"/>
      <c r="CG269" s="549"/>
      <c r="CH269" s="549"/>
      <c r="CI269" s="549"/>
      <c r="CJ269" s="549"/>
      <c r="CK269" s="549"/>
      <c r="CL269" s="549"/>
      <c r="CM269" s="549"/>
      <c r="CN269" s="549"/>
      <c r="CO269" s="549"/>
      <c r="CP269" s="549"/>
      <c r="CQ269" s="549"/>
      <c r="CR269" s="549"/>
      <c r="CS269" s="549"/>
      <c r="CT269" s="549"/>
      <c r="CU269" s="549"/>
      <c r="CV269" s="549"/>
      <c r="CW269" s="549"/>
      <c r="CX269" s="549"/>
      <c r="CY269" s="549"/>
      <c r="CZ269" s="549"/>
      <c r="DA269" s="549"/>
      <c r="DB269" s="549"/>
      <c r="DC269" s="549"/>
      <c r="DD269" s="549"/>
      <c r="DE269" s="549"/>
      <c r="DF269" s="549"/>
      <c r="DG269" s="549"/>
      <c r="DH269" s="549"/>
      <c r="DI269" s="549"/>
      <c r="DJ269" s="549"/>
      <c r="DK269" s="549"/>
      <c r="DL269" s="549"/>
      <c r="DM269" s="549"/>
      <c r="DN269" s="549"/>
      <c r="DO269" s="549"/>
      <c r="DP269" s="549"/>
      <c r="DQ269" s="549"/>
      <c r="DR269" s="549"/>
      <c r="DS269" s="549"/>
      <c r="DT269" s="549"/>
      <c r="DU269" s="549"/>
      <c r="DV269" s="549"/>
      <c r="DW269" s="549"/>
      <c r="DX269" s="549"/>
      <c r="DY269" s="549"/>
      <c r="DZ269" s="549"/>
      <c r="EA269" s="549"/>
      <c r="EB269" s="549"/>
      <c r="EC269" s="549"/>
      <c r="ED269" s="549"/>
      <c r="EE269" s="549"/>
      <c r="EF269" s="549"/>
      <c r="EG269" s="549"/>
      <c r="EH269" s="549"/>
      <c r="EI269" s="549"/>
      <c r="EJ269" s="549"/>
      <c r="EK269" s="549"/>
      <c r="EL269" s="549"/>
      <c r="EM269" s="549"/>
      <c r="EN269" s="549"/>
      <c r="EO269" s="549"/>
      <c r="EP269" s="549"/>
      <c r="EQ269" s="549"/>
      <c r="ER269" s="549"/>
      <c r="ES269" s="549"/>
      <c r="ET269" s="549"/>
      <c r="EU269" s="549"/>
      <c r="EV269" s="549"/>
      <c r="EW269" s="549"/>
      <c r="EX269" s="549"/>
      <c r="EY269" s="549"/>
      <c r="EZ269" s="549"/>
      <c r="FA269" s="549"/>
      <c r="FB269" s="549"/>
      <c r="FC269" s="549"/>
      <c r="FD269" s="549"/>
      <c r="FE269" s="549"/>
      <c r="FF269" s="549"/>
      <c r="FG269" s="549"/>
      <c r="FH269" s="549"/>
      <c r="FI269" s="549"/>
      <c r="FJ269" s="549"/>
      <c r="FK269" s="549"/>
      <c r="FL269" s="549"/>
      <c r="FM269" s="549"/>
      <c r="FN269" s="549"/>
      <c r="FO269" s="549"/>
      <c r="FP269" s="549"/>
      <c r="FQ269" s="549"/>
      <c r="FR269" s="549"/>
      <c r="FS269" s="549"/>
      <c r="FT269" s="549"/>
      <c r="FU269" s="549"/>
      <c r="FV269" s="549"/>
      <c r="FW269" s="549"/>
      <c r="FX269" s="549"/>
      <c r="FY269" s="549"/>
      <c r="FZ269" s="549"/>
      <c r="GA269" s="549"/>
      <c r="GB269" s="549"/>
      <c r="GC269" s="549"/>
      <c r="GD269" s="549"/>
      <c r="GE269" s="549"/>
      <c r="GF269" s="549"/>
      <c r="GG269" s="549"/>
      <c r="GH269" s="549"/>
      <c r="GI269" s="549"/>
      <c r="GJ269" s="549"/>
      <c r="GK269" s="549"/>
      <c r="GL269" s="549"/>
      <c r="GM269" s="549"/>
      <c r="GN269" s="549"/>
      <c r="GO269" s="549"/>
      <c r="GP269" s="549"/>
      <c r="GQ269" s="549"/>
      <c r="GR269" s="549"/>
      <c r="GS269" s="549"/>
      <c r="GT269" s="549"/>
      <c r="GU269" s="549"/>
      <c r="GV269" s="549"/>
      <c r="GW269" s="549"/>
      <c r="GX269" s="549"/>
      <c r="GY269" s="549"/>
      <c r="GZ269" s="549"/>
      <c r="HA269" s="549"/>
      <c r="HB269" s="549"/>
      <c r="HC269" s="549"/>
      <c r="HD269" s="549"/>
      <c r="HE269" s="549"/>
      <c r="HF269" s="549"/>
      <c r="HG269" s="549"/>
      <c r="HH269" s="549"/>
      <c r="HI269" s="549"/>
      <c r="HJ269" s="549"/>
      <c r="HK269" s="549"/>
      <c r="HL269" s="549"/>
      <c r="HM269" s="549"/>
      <c r="HN269" s="549"/>
      <c r="HO269" s="549"/>
      <c r="HP269" s="549"/>
      <c r="HQ269" s="549"/>
      <c r="HR269" s="549"/>
      <c r="HS269" s="549"/>
      <c r="HT269" s="549"/>
      <c r="HU269" s="549"/>
      <c r="HV269" s="549"/>
      <c r="HW269" s="549"/>
      <c r="HX269" s="549"/>
      <c r="HY269" s="549"/>
      <c r="HZ269" s="549"/>
      <c r="IA269" s="549"/>
      <c r="IB269" s="549"/>
      <c r="IC269" s="549"/>
      <c r="ID269" s="549"/>
      <c r="IE269" s="549"/>
      <c r="IF269" s="549"/>
      <c r="IG269" s="549"/>
      <c r="IH269" s="549"/>
      <c r="II269" s="549"/>
      <c r="IJ269" s="549"/>
      <c r="IK269" s="549"/>
      <c r="IL269" s="549"/>
      <c r="IM269" s="549"/>
      <c r="IN269" s="549"/>
      <c r="IO269" s="549"/>
      <c r="IP269" s="549"/>
      <c r="IQ269" s="549"/>
      <c r="IR269" s="549"/>
      <c r="IS269" s="549"/>
      <c r="IT269" s="549"/>
      <c r="IU269" s="549"/>
      <c r="IV269" s="549"/>
      <c r="IW269" s="549"/>
    </row>
    <row r="270" customFormat="false" ht="12.75" hidden="false" customHeight="false" outlineLevel="1" collapsed="false">
      <c r="A270" s="562" t="s">
        <v>1172</v>
      </c>
      <c r="B270" s="563"/>
      <c r="C270" s="564"/>
      <c r="D270" s="542"/>
      <c r="E270" s="543"/>
      <c r="F270" s="544"/>
      <c r="H270" s="565"/>
      <c r="I270" s="546" t="n">
        <f aca="false">IF(D273=0,0,I273/D273)</f>
        <v>1</v>
      </c>
      <c r="J270" s="546" t="n">
        <f aca="false">1-I270</f>
        <v>0</v>
      </c>
      <c r="K270" s="547" t="n">
        <f aca="false">IF(D273=0,0,K273/D273)</f>
        <v>1</v>
      </c>
      <c r="L270" s="547" t="n">
        <f aca="false">1-K270</f>
        <v>0</v>
      </c>
      <c r="M270" s="549"/>
      <c r="N270" s="549"/>
      <c r="O270" s="549"/>
      <c r="P270" s="549"/>
      <c r="Q270" s="549"/>
      <c r="R270" s="549"/>
      <c r="S270" s="549"/>
      <c r="T270" s="549"/>
      <c r="U270" s="549"/>
      <c r="V270" s="549"/>
      <c r="W270" s="549"/>
      <c r="X270" s="549"/>
      <c r="Y270" s="549"/>
      <c r="Z270" s="549"/>
      <c r="AA270" s="549"/>
      <c r="AB270" s="549"/>
      <c r="AC270" s="549"/>
      <c r="AD270" s="549"/>
      <c r="AE270" s="549"/>
      <c r="AF270" s="549"/>
      <c r="AG270" s="549"/>
      <c r="AH270" s="549"/>
      <c r="AI270" s="549"/>
      <c r="AJ270" s="549"/>
      <c r="AK270" s="549"/>
      <c r="AL270" s="549"/>
      <c r="AM270" s="549"/>
      <c r="AN270" s="549"/>
      <c r="AO270" s="549"/>
      <c r="AP270" s="549"/>
      <c r="AQ270" s="549"/>
      <c r="AR270" s="549"/>
      <c r="AS270" s="549"/>
      <c r="AT270" s="549"/>
      <c r="AU270" s="549"/>
      <c r="AV270" s="549"/>
      <c r="AW270" s="549"/>
      <c r="AX270" s="549"/>
      <c r="AY270" s="549"/>
      <c r="AZ270" s="549"/>
      <c r="BA270" s="549"/>
      <c r="BB270" s="549"/>
      <c r="BC270" s="549"/>
      <c r="BD270" s="549"/>
      <c r="BE270" s="549"/>
      <c r="BF270" s="549"/>
      <c r="BG270" s="549"/>
      <c r="BH270" s="549"/>
      <c r="BI270" s="549"/>
      <c r="BJ270" s="549"/>
      <c r="BK270" s="549"/>
      <c r="BL270" s="549"/>
      <c r="BM270" s="549"/>
      <c r="BN270" s="549"/>
      <c r="BO270" s="549"/>
      <c r="BP270" s="549"/>
      <c r="BQ270" s="549"/>
      <c r="BR270" s="549"/>
      <c r="BS270" s="549"/>
      <c r="BT270" s="549"/>
      <c r="BU270" s="549"/>
      <c r="BV270" s="549"/>
      <c r="BW270" s="549"/>
      <c r="BX270" s="549"/>
      <c r="BY270" s="549"/>
      <c r="BZ270" s="549"/>
      <c r="CA270" s="549"/>
      <c r="CB270" s="549"/>
      <c r="CC270" s="549"/>
      <c r="CD270" s="549"/>
      <c r="CE270" s="549"/>
      <c r="CF270" s="549"/>
      <c r="CG270" s="549"/>
      <c r="CH270" s="549"/>
      <c r="CI270" s="549"/>
      <c r="CJ270" s="549"/>
      <c r="CK270" s="549"/>
      <c r="CL270" s="549"/>
      <c r="CM270" s="549"/>
      <c r="CN270" s="549"/>
      <c r="CO270" s="549"/>
      <c r="CP270" s="549"/>
      <c r="CQ270" s="549"/>
      <c r="CR270" s="549"/>
      <c r="CS270" s="549"/>
      <c r="CT270" s="549"/>
      <c r="CU270" s="549"/>
      <c r="CV270" s="549"/>
      <c r="CW270" s="549"/>
      <c r="CX270" s="549"/>
      <c r="CY270" s="549"/>
      <c r="CZ270" s="549"/>
      <c r="DA270" s="549"/>
      <c r="DB270" s="549"/>
      <c r="DC270" s="549"/>
      <c r="DD270" s="549"/>
      <c r="DE270" s="549"/>
      <c r="DF270" s="549"/>
      <c r="DG270" s="549"/>
      <c r="DH270" s="549"/>
      <c r="DI270" s="549"/>
      <c r="DJ270" s="549"/>
      <c r="DK270" s="549"/>
      <c r="DL270" s="549"/>
      <c r="DM270" s="549"/>
      <c r="DN270" s="549"/>
      <c r="DO270" s="549"/>
      <c r="DP270" s="549"/>
      <c r="DQ270" s="549"/>
      <c r="DR270" s="549"/>
      <c r="DS270" s="549"/>
      <c r="DT270" s="549"/>
      <c r="DU270" s="549"/>
      <c r="DV270" s="549"/>
      <c r="DW270" s="549"/>
      <c r="DX270" s="549"/>
      <c r="DY270" s="549"/>
      <c r="DZ270" s="549"/>
      <c r="EA270" s="549"/>
      <c r="EB270" s="549"/>
      <c r="EC270" s="549"/>
      <c r="ED270" s="549"/>
      <c r="EE270" s="549"/>
      <c r="EF270" s="549"/>
      <c r="EG270" s="549"/>
      <c r="EH270" s="549"/>
      <c r="EI270" s="549"/>
      <c r="EJ270" s="549"/>
      <c r="EK270" s="549"/>
      <c r="EL270" s="549"/>
      <c r="EM270" s="549"/>
      <c r="EN270" s="549"/>
      <c r="EO270" s="549"/>
      <c r="EP270" s="549"/>
      <c r="EQ270" s="549"/>
      <c r="ER270" s="549"/>
      <c r="ES270" s="549"/>
      <c r="ET270" s="549"/>
      <c r="EU270" s="549"/>
      <c r="EV270" s="549"/>
      <c r="EW270" s="549"/>
      <c r="EX270" s="549"/>
      <c r="EY270" s="549"/>
      <c r="EZ270" s="549"/>
      <c r="FA270" s="549"/>
      <c r="FB270" s="549"/>
      <c r="FC270" s="549"/>
      <c r="FD270" s="549"/>
      <c r="FE270" s="549"/>
      <c r="FF270" s="549"/>
      <c r="FG270" s="549"/>
      <c r="FH270" s="549"/>
      <c r="FI270" s="549"/>
      <c r="FJ270" s="549"/>
      <c r="FK270" s="549"/>
      <c r="FL270" s="549"/>
      <c r="FM270" s="549"/>
      <c r="FN270" s="549"/>
      <c r="FO270" s="549"/>
      <c r="FP270" s="549"/>
      <c r="FQ270" s="549"/>
      <c r="FR270" s="549"/>
      <c r="FS270" s="549"/>
      <c r="FT270" s="549"/>
      <c r="FU270" s="549"/>
      <c r="FV270" s="549"/>
      <c r="FW270" s="549"/>
      <c r="FX270" s="549"/>
      <c r="FY270" s="549"/>
      <c r="FZ270" s="549"/>
      <c r="GA270" s="549"/>
      <c r="GB270" s="549"/>
      <c r="GC270" s="549"/>
      <c r="GD270" s="549"/>
      <c r="GE270" s="549"/>
      <c r="GF270" s="549"/>
      <c r="GG270" s="549"/>
      <c r="GH270" s="549"/>
      <c r="GI270" s="549"/>
      <c r="GJ270" s="549"/>
      <c r="GK270" s="549"/>
      <c r="GL270" s="549"/>
      <c r="GM270" s="549"/>
      <c r="GN270" s="549"/>
      <c r="GO270" s="549"/>
      <c r="GP270" s="549"/>
      <c r="GQ270" s="549"/>
      <c r="GR270" s="549"/>
      <c r="GS270" s="549"/>
      <c r="GT270" s="549"/>
      <c r="GU270" s="549"/>
      <c r="GV270" s="549"/>
      <c r="GW270" s="549"/>
      <c r="GX270" s="549"/>
      <c r="GY270" s="549"/>
      <c r="GZ270" s="549"/>
      <c r="HA270" s="549"/>
      <c r="HB270" s="549"/>
      <c r="HC270" s="549"/>
      <c r="HD270" s="549"/>
      <c r="HE270" s="549"/>
      <c r="HF270" s="549"/>
      <c r="HG270" s="549"/>
      <c r="HH270" s="549"/>
      <c r="HI270" s="549"/>
      <c r="HJ270" s="549"/>
      <c r="HK270" s="549"/>
      <c r="HL270" s="549"/>
      <c r="HM270" s="549"/>
      <c r="HN270" s="549"/>
      <c r="HO270" s="549"/>
      <c r="HP270" s="549"/>
      <c r="HQ270" s="549"/>
      <c r="HR270" s="549"/>
      <c r="HS270" s="549"/>
      <c r="HT270" s="549"/>
      <c r="HU270" s="549"/>
      <c r="HV270" s="549"/>
      <c r="HW270" s="549"/>
      <c r="HX270" s="549"/>
      <c r="HY270" s="549"/>
      <c r="HZ270" s="549"/>
      <c r="IA270" s="549"/>
      <c r="IB270" s="549"/>
      <c r="IC270" s="549"/>
      <c r="ID270" s="549"/>
      <c r="IE270" s="549"/>
      <c r="IF270" s="549"/>
      <c r="IG270" s="549"/>
      <c r="IH270" s="549"/>
      <c r="II270" s="549"/>
      <c r="IJ270" s="549"/>
      <c r="IK270" s="549"/>
      <c r="IL270" s="549"/>
      <c r="IM270" s="549"/>
      <c r="IN270" s="549"/>
      <c r="IO270" s="549"/>
      <c r="IP270" s="549"/>
      <c r="IQ270" s="549"/>
      <c r="IR270" s="549"/>
      <c r="IS270" s="549"/>
      <c r="IT270" s="549"/>
      <c r="IU270" s="549"/>
      <c r="IV270" s="549"/>
      <c r="IW270" s="549"/>
    </row>
    <row r="271" customFormat="false" ht="12.75" hidden="false" customHeight="false" outlineLevel="2" collapsed="false">
      <c r="A271" s="309"/>
      <c r="B271" s="585" t="str">
        <f aca="false">'Plant Configuration'!C310</f>
        <v>Project Expenses</v>
      </c>
      <c r="C271" s="586"/>
      <c r="D271" s="566" t="n">
        <f aca="false">IF($O$7=5,0,HLOOKUP($D$5,Plant_Configuration,'Plant Configuration'!A310,FALSE()))+IF($R$7=5,0,HLOOKUP($E$5,Plant_Configuration,'Plant Configuration'!A310,FALSE()))+IF($U$7=5,0,HLOOKUP($F$5,Plant_Configuration,'Plant Configuration'!A310,FALSE()))</f>
        <v>40185.3491450872</v>
      </c>
      <c r="E271" s="331" t="n">
        <v>0</v>
      </c>
      <c r="F271" s="554" t="n">
        <v>1</v>
      </c>
      <c r="H271" s="309" t="s">
        <v>1173</v>
      </c>
      <c r="I271" s="555" t="n">
        <f aca="false">D271-J271</f>
        <v>40185.3491450872</v>
      </c>
      <c r="J271" s="555" t="n">
        <f aca="false">E271*D271</f>
        <v>0</v>
      </c>
      <c r="K271" s="310" t="n">
        <f aca="false">F271*D271</f>
        <v>40185.3491450872</v>
      </c>
      <c r="L271" s="310" t="n">
        <f aca="false">D271-K271</f>
        <v>0</v>
      </c>
      <c r="N271" s="45"/>
      <c r="O271" s="45"/>
    </row>
    <row r="272" customFormat="false" ht="12.75" hidden="false" customHeight="false" outlineLevel="2" collapsed="false">
      <c r="A272" s="309"/>
      <c r="B272" s="585" t="str">
        <f aca="false">'Plant Configuration'!C311</f>
        <v>Other</v>
      </c>
      <c r="C272" s="44"/>
      <c r="D272" s="566" t="n">
        <f aca="false">IF($O$7=5,0,HLOOKUP($D$5,Plant_Configuration,'Plant Configuration'!A311,FALSE()))+IF($R$7=5,0,HLOOKUP($E$5,Plant_Configuration,'Plant Configuration'!A311,FALSE()))+IF($U$7=5,0,HLOOKUP($F$5,Plant_Configuration,'Plant Configuration'!A311,FALSE()))</f>
        <v>0</v>
      </c>
      <c r="E272" s="331" t="n">
        <v>0</v>
      </c>
      <c r="F272" s="554" t="n">
        <v>1</v>
      </c>
      <c r="H272" s="309"/>
      <c r="I272" s="555" t="n">
        <f aca="false">D272-J272</f>
        <v>0</v>
      </c>
      <c r="J272" s="555" t="n">
        <f aca="false">E272*D272</f>
        <v>0</v>
      </c>
      <c r="K272" s="310"/>
      <c r="L272" s="310"/>
      <c r="N272" s="45"/>
      <c r="O272" s="45"/>
    </row>
    <row r="273" customFormat="false" ht="12.75" hidden="false" customHeight="false" outlineLevel="1" collapsed="false">
      <c r="A273" s="309"/>
      <c r="B273" s="558" t="s">
        <v>439</v>
      </c>
      <c r="C273" s="0"/>
      <c r="D273" s="559" t="n">
        <f aca="false">SUBTOTAL(9,D271:D272)</f>
        <v>40185.3491450872</v>
      </c>
      <c r="E273" s="560"/>
      <c r="F273" s="561"/>
      <c r="H273" s="309" t="s">
        <v>869</v>
      </c>
      <c r="I273" s="559" t="n">
        <f aca="false">SUBTOTAL(9,I271:I272)</f>
        <v>40185.3491450872</v>
      </c>
      <c r="J273" s="559" t="n">
        <f aca="false">SUBTOTAL(9,J271:J272)</f>
        <v>0</v>
      </c>
      <c r="K273" s="559" t="n">
        <f aca="false">SUBTOTAL(9,K271:K272)</f>
        <v>40185.3491450872</v>
      </c>
      <c r="L273" s="559" t="n">
        <f aca="false">SUBTOTAL(9,L271:L272)</f>
        <v>0</v>
      </c>
      <c r="M273" s="549"/>
      <c r="N273" s="549"/>
      <c r="O273" s="549"/>
      <c r="P273" s="549"/>
      <c r="Q273" s="549"/>
      <c r="R273" s="549"/>
      <c r="S273" s="549"/>
      <c r="T273" s="549"/>
      <c r="U273" s="549"/>
      <c r="V273" s="549"/>
      <c r="W273" s="549"/>
      <c r="X273" s="549"/>
      <c r="Y273" s="549"/>
      <c r="Z273" s="549"/>
      <c r="AA273" s="549"/>
      <c r="AB273" s="549"/>
      <c r="AC273" s="549"/>
      <c r="AD273" s="549"/>
      <c r="AE273" s="549"/>
      <c r="AF273" s="549"/>
      <c r="AG273" s="549"/>
      <c r="AH273" s="549"/>
      <c r="AI273" s="549"/>
      <c r="AJ273" s="549"/>
      <c r="AK273" s="549"/>
      <c r="AL273" s="549"/>
      <c r="AM273" s="549"/>
      <c r="AN273" s="549"/>
      <c r="AO273" s="549"/>
      <c r="AP273" s="549"/>
      <c r="AQ273" s="549"/>
      <c r="AR273" s="549"/>
      <c r="AS273" s="549"/>
      <c r="AT273" s="549"/>
      <c r="AU273" s="549"/>
      <c r="AV273" s="549"/>
      <c r="AW273" s="549"/>
      <c r="AX273" s="549"/>
      <c r="AY273" s="549"/>
      <c r="AZ273" s="549"/>
      <c r="BA273" s="549"/>
      <c r="BB273" s="549"/>
      <c r="BC273" s="549"/>
      <c r="BD273" s="549"/>
      <c r="BE273" s="549"/>
      <c r="BF273" s="549"/>
      <c r="BG273" s="549"/>
      <c r="BH273" s="549"/>
      <c r="BI273" s="549"/>
      <c r="BJ273" s="549"/>
      <c r="BK273" s="549"/>
      <c r="BL273" s="549"/>
      <c r="BM273" s="549"/>
      <c r="BN273" s="549"/>
      <c r="BO273" s="549"/>
      <c r="BP273" s="549"/>
      <c r="BQ273" s="549"/>
      <c r="BR273" s="549"/>
      <c r="BS273" s="549"/>
      <c r="BT273" s="549"/>
      <c r="BU273" s="549"/>
      <c r="BV273" s="549"/>
      <c r="BW273" s="549"/>
      <c r="BX273" s="549"/>
      <c r="BY273" s="549"/>
      <c r="BZ273" s="549"/>
      <c r="CA273" s="549"/>
      <c r="CB273" s="549"/>
      <c r="CC273" s="549"/>
      <c r="CD273" s="549"/>
      <c r="CE273" s="549"/>
      <c r="CF273" s="549"/>
      <c r="CG273" s="549"/>
      <c r="CH273" s="549"/>
      <c r="CI273" s="549"/>
      <c r="CJ273" s="549"/>
      <c r="CK273" s="549"/>
      <c r="CL273" s="549"/>
      <c r="CM273" s="549"/>
      <c r="CN273" s="549"/>
      <c r="CO273" s="549"/>
      <c r="CP273" s="549"/>
      <c r="CQ273" s="549"/>
      <c r="CR273" s="549"/>
      <c r="CS273" s="549"/>
      <c r="CT273" s="549"/>
      <c r="CU273" s="549"/>
      <c r="CV273" s="549"/>
      <c r="CW273" s="549"/>
      <c r="CX273" s="549"/>
      <c r="CY273" s="549"/>
      <c r="CZ273" s="549"/>
      <c r="DA273" s="549"/>
      <c r="DB273" s="549"/>
      <c r="DC273" s="549"/>
      <c r="DD273" s="549"/>
      <c r="DE273" s="549"/>
      <c r="DF273" s="549"/>
      <c r="DG273" s="549"/>
      <c r="DH273" s="549"/>
      <c r="DI273" s="549"/>
      <c r="DJ273" s="549"/>
      <c r="DK273" s="549"/>
      <c r="DL273" s="549"/>
      <c r="DM273" s="549"/>
      <c r="DN273" s="549"/>
      <c r="DO273" s="549"/>
      <c r="DP273" s="549"/>
      <c r="DQ273" s="549"/>
      <c r="DR273" s="549"/>
      <c r="DS273" s="549"/>
      <c r="DT273" s="549"/>
      <c r="DU273" s="549"/>
      <c r="DV273" s="549"/>
      <c r="DW273" s="549"/>
      <c r="DX273" s="549"/>
      <c r="DY273" s="549"/>
      <c r="DZ273" s="549"/>
      <c r="EA273" s="549"/>
      <c r="EB273" s="549"/>
      <c r="EC273" s="549"/>
      <c r="ED273" s="549"/>
      <c r="EE273" s="549"/>
      <c r="EF273" s="549"/>
      <c r="EG273" s="549"/>
      <c r="EH273" s="549"/>
      <c r="EI273" s="549"/>
      <c r="EJ273" s="549"/>
      <c r="EK273" s="549"/>
      <c r="EL273" s="549"/>
      <c r="EM273" s="549"/>
      <c r="EN273" s="549"/>
      <c r="EO273" s="549"/>
      <c r="EP273" s="549"/>
      <c r="EQ273" s="549"/>
      <c r="ER273" s="549"/>
      <c r="ES273" s="549"/>
      <c r="ET273" s="549"/>
      <c r="EU273" s="549"/>
      <c r="EV273" s="549"/>
      <c r="EW273" s="549"/>
      <c r="EX273" s="549"/>
      <c r="EY273" s="549"/>
      <c r="EZ273" s="549"/>
      <c r="FA273" s="549"/>
      <c r="FB273" s="549"/>
      <c r="FC273" s="549"/>
      <c r="FD273" s="549"/>
      <c r="FE273" s="549"/>
      <c r="FF273" s="549"/>
      <c r="FG273" s="549"/>
      <c r="FH273" s="549"/>
      <c r="FI273" s="549"/>
      <c r="FJ273" s="549"/>
      <c r="FK273" s="549"/>
      <c r="FL273" s="549"/>
      <c r="FM273" s="549"/>
      <c r="FN273" s="549"/>
      <c r="FO273" s="549"/>
      <c r="FP273" s="549"/>
      <c r="FQ273" s="549"/>
      <c r="FR273" s="549"/>
      <c r="FS273" s="549"/>
      <c r="FT273" s="549"/>
      <c r="FU273" s="549"/>
      <c r="FV273" s="549"/>
      <c r="FW273" s="549"/>
      <c r="FX273" s="549"/>
      <c r="FY273" s="549"/>
      <c r="FZ273" s="549"/>
      <c r="GA273" s="549"/>
      <c r="GB273" s="549"/>
      <c r="GC273" s="549"/>
      <c r="GD273" s="549"/>
      <c r="GE273" s="549"/>
      <c r="GF273" s="549"/>
      <c r="GG273" s="549"/>
      <c r="GH273" s="549"/>
      <c r="GI273" s="549"/>
      <c r="GJ273" s="549"/>
      <c r="GK273" s="549"/>
      <c r="GL273" s="549"/>
      <c r="GM273" s="549"/>
      <c r="GN273" s="549"/>
      <c r="GO273" s="549"/>
      <c r="GP273" s="549"/>
      <c r="GQ273" s="549"/>
      <c r="GR273" s="549"/>
      <c r="GS273" s="549"/>
      <c r="GT273" s="549"/>
      <c r="GU273" s="549"/>
      <c r="GV273" s="549"/>
      <c r="GW273" s="549"/>
      <c r="GX273" s="549"/>
      <c r="GY273" s="549"/>
      <c r="GZ273" s="549"/>
      <c r="HA273" s="549"/>
      <c r="HB273" s="549"/>
      <c r="HC273" s="549"/>
      <c r="HD273" s="549"/>
      <c r="HE273" s="549"/>
      <c r="HF273" s="549"/>
      <c r="HG273" s="549"/>
      <c r="HH273" s="549"/>
      <c r="HI273" s="549"/>
      <c r="HJ273" s="549"/>
      <c r="HK273" s="549"/>
      <c r="HL273" s="549"/>
      <c r="HM273" s="549"/>
      <c r="HN273" s="549"/>
      <c r="HO273" s="549"/>
      <c r="HP273" s="549"/>
      <c r="HQ273" s="549"/>
      <c r="HR273" s="549"/>
      <c r="HS273" s="549"/>
      <c r="HT273" s="549"/>
      <c r="HU273" s="549"/>
      <c r="HV273" s="549"/>
      <c r="HW273" s="549"/>
      <c r="HX273" s="549"/>
      <c r="HY273" s="549"/>
      <c r="HZ273" s="549"/>
      <c r="IA273" s="549"/>
      <c r="IB273" s="549"/>
      <c r="IC273" s="549"/>
      <c r="ID273" s="549"/>
      <c r="IE273" s="549"/>
      <c r="IF273" s="549"/>
      <c r="IG273" s="549"/>
      <c r="IH273" s="549"/>
      <c r="II273" s="549"/>
      <c r="IJ273" s="549"/>
      <c r="IK273" s="549"/>
      <c r="IL273" s="549"/>
      <c r="IM273" s="549"/>
      <c r="IN273" s="549"/>
      <c r="IO273" s="549"/>
      <c r="IP273" s="549"/>
      <c r="IQ273" s="549"/>
      <c r="IR273" s="549"/>
      <c r="IS273" s="549"/>
      <c r="IT273" s="549"/>
      <c r="IU273" s="549"/>
      <c r="IV273" s="549"/>
      <c r="IW273" s="549"/>
    </row>
    <row r="274" customFormat="false" ht="12.75" hidden="false" customHeight="false" outlineLevel="0" collapsed="false">
      <c r="A274" s="562" t="s">
        <v>1174</v>
      </c>
      <c r="B274" s="563"/>
      <c r="C274" s="564"/>
      <c r="D274" s="542"/>
      <c r="E274" s="543"/>
      <c r="F274" s="544"/>
      <c r="H274" s="565"/>
      <c r="I274" s="546" t="n">
        <f aca="false">I285/D285</f>
        <v>0.5</v>
      </c>
      <c r="J274" s="546" t="n">
        <f aca="false">1-I274</f>
        <v>0.5</v>
      </c>
      <c r="K274" s="547" t="n">
        <f aca="false">K285/D285</f>
        <v>1</v>
      </c>
      <c r="L274" s="547" t="n">
        <f aca="false">1-K274</f>
        <v>0</v>
      </c>
      <c r="N274" s="45"/>
      <c r="O274" s="45"/>
    </row>
    <row r="275" customFormat="false" ht="12.75" hidden="false" customHeight="false" outlineLevel="0" collapsed="false">
      <c r="A275" s="309"/>
      <c r="B275" s="557" t="str">
        <f aca="false">'Plant Configuration'!C314</f>
        <v>3 Trucks:</v>
      </c>
      <c r="C275" s="44"/>
      <c r="D275" s="566" t="n">
        <f aca="false">IF($O$7=5,0,HLOOKUP($D$5,Plant_Configuration,'Plant Configuration'!A314,FALSE()))+IF($R$7=5,0,HLOOKUP($E$5,Plant_Configuration,'Plant Configuration'!A314,FALSE()))+IF($U$7=5,0,HLOOKUP($F$5,Plant_Configuration,'Plant Configuration'!A314,FALSE()))</f>
        <v>0</v>
      </c>
      <c r="E275" s="331"/>
      <c r="F275" s="554"/>
      <c r="H275" s="309"/>
      <c r="I275" s="555" t="n">
        <f aca="false">D275-J275</f>
        <v>0</v>
      </c>
      <c r="J275" s="555" t="n">
        <f aca="false">E275*D275</f>
        <v>0</v>
      </c>
      <c r="K275" s="310"/>
      <c r="L275" s="310"/>
      <c r="N275" s="45"/>
      <c r="O275" s="45"/>
    </row>
    <row r="276" customFormat="false" ht="12.75" hidden="false" customHeight="false" outlineLevel="0" collapsed="false">
      <c r="A276" s="309"/>
      <c r="B276" s="557" t="str">
        <f aca="false">'Plant Configuration'!C315</f>
        <v>3 x gal/15 miles x $1.5/gal x 20000 miles/yr</v>
      </c>
      <c r="C276" s="44"/>
      <c r="D276" s="566" t="n">
        <f aca="false">IF($O$7=5,0,HLOOKUP($D$5,Plant_Configuration,'Plant Configuration'!A315,FALSE()))+IF($R$7=5,0,HLOOKUP($E$5,Plant_Configuration,'Plant Configuration'!A315,FALSE()))+IF($U$7=5,0,HLOOKUP($F$5,Plant_Configuration,'Plant Configuration'!A315,FALSE()))</f>
        <v>6000</v>
      </c>
      <c r="E276" s="331" t="n">
        <v>0.5</v>
      </c>
      <c r="F276" s="554" t="n">
        <v>1</v>
      </c>
      <c r="H276" s="309"/>
      <c r="I276" s="555" t="n">
        <f aca="false">D276-J276</f>
        <v>3000</v>
      </c>
      <c r="J276" s="555" t="n">
        <f aca="false">E276*D276</f>
        <v>3000</v>
      </c>
      <c r="K276" s="310" t="n">
        <f aca="false">F276*D276</f>
        <v>6000</v>
      </c>
      <c r="L276" s="310" t="n">
        <f aca="false">D276-K276</f>
        <v>0</v>
      </c>
      <c r="N276" s="45"/>
      <c r="O276" s="45"/>
    </row>
    <row r="277" customFormat="false" ht="12.75" hidden="false" customHeight="false" outlineLevel="0" collapsed="false">
      <c r="A277" s="309"/>
      <c r="B277" s="557" t="str">
        <f aca="false">'Plant Configuration'!C316</f>
        <v>1 Van &amp; 1 Flat-bed Truck:</v>
      </c>
      <c r="C277" s="44"/>
      <c r="D277" s="566" t="n">
        <f aca="false">IF($O$7=5,0,HLOOKUP($D$5,Plant_Configuration,'Plant Configuration'!A316,FALSE()))+IF($R$7=5,0,HLOOKUP($E$5,Plant_Configuration,'Plant Configuration'!A316,FALSE()))+IF($U$7=5,0,HLOOKUP($F$5,Plant_Configuration,'Plant Configuration'!A316,FALSE()))</f>
        <v>0</v>
      </c>
      <c r="E277" s="331"/>
      <c r="F277" s="554"/>
      <c r="H277" s="309"/>
      <c r="I277" s="555" t="n">
        <f aca="false">D277-J277</f>
        <v>0</v>
      </c>
      <c r="J277" s="555" t="n">
        <f aca="false">E277*D277</f>
        <v>0</v>
      </c>
      <c r="K277" s="310"/>
      <c r="L277" s="310"/>
    </row>
    <row r="278" customFormat="false" ht="12.75" hidden="false" customHeight="false" outlineLevel="0" collapsed="false">
      <c r="A278" s="309"/>
      <c r="B278" s="557" t="str">
        <f aca="false">'Plant Configuration'!C317</f>
        <v>2 x gal/ 10 miles x $1.5/gal x 20 miles/day x 365 days/year</v>
      </c>
      <c r="C278" s="44"/>
      <c r="D278" s="566" t="n">
        <f aca="false">IF($O$7=5,0,HLOOKUP($D$5,Plant_Configuration,'Plant Configuration'!A317,FALSE()))+IF($R$7=5,0,HLOOKUP($E$5,Plant_Configuration,'Plant Configuration'!A317,FALSE()))+IF($U$7=5,0,HLOOKUP($F$5,Plant_Configuration,'Plant Configuration'!A317,FALSE()))</f>
        <v>2190</v>
      </c>
      <c r="E278" s="331" t="n">
        <v>0.5</v>
      </c>
      <c r="F278" s="554" t="n">
        <v>1</v>
      </c>
      <c r="H278" s="309"/>
      <c r="I278" s="555" t="n">
        <f aca="false">D278-J278</f>
        <v>1095</v>
      </c>
      <c r="J278" s="555" t="n">
        <f aca="false">E278*D278</f>
        <v>1095</v>
      </c>
      <c r="K278" s="310" t="n">
        <f aca="false">F278*D278</f>
        <v>2190</v>
      </c>
      <c r="L278" s="310" t="n">
        <f aca="false">D278-K278</f>
        <v>0</v>
      </c>
    </row>
    <row r="279" customFormat="false" ht="12.75" hidden="false" customHeight="false" outlineLevel="0" collapsed="false">
      <c r="A279" s="309"/>
      <c r="B279" s="557" t="str">
        <f aca="false">'Plant Configuration'!C318</f>
        <v>2 Forklifts:</v>
      </c>
      <c r="C279" s="44"/>
      <c r="D279" s="566" t="n">
        <f aca="false">IF($O$7=5,0,HLOOKUP($D$5,Plant_Configuration,'Plant Configuration'!A318,FALSE()))+IF($R$7=5,0,HLOOKUP($E$5,Plant_Configuration,'Plant Configuration'!A318,FALSE()))+IF($U$7=5,0,HLOOKUP($F$5,Plant_Configuration,'Plant Configuration'!A318,FALSE()))</f>
        <v>0</v>
      </c>
      <c r="E279" s="331"/>
      <c r="F279" s="554"/>
      <c r="H279" s="309"/>
      <c r="I279" s="555" t="n">
        <f aca="false">D279-J279</f>
        <v>0</v>
      </c>
      <c r="J279" s="555" t="n">
        <f aca="false">E279*D279</f>
        <v>0</v>
      </c>
      <c r="K279" s="310"/>
      <c r="L279" s="310"/>
    </row>
    <row r="280" customFormat="false" ht="12.75" hidden="false" customHeight="false" outlineLevel="0" collapsed="false">
      <c r="A280" s="309"/>
      <c r="B280" s="557" t="str">
        <f aca="false">'Plant Configuration'!C319</f>
        <v>2 x 2 gal/hr x $1.5/gal x 2 hr/day x 365 days/yr</v>
      </c>
      <c r="C280" s="44"/>
      <c r="D280" s="566" t="n">
        <f aca="false">IF($O$7=5,0,HLOOKUP($D$5,Plant_Configuration,'Plant Configuration'!A319,FALSE()))+IF($R$7=5,0,HLOOKUP($E$5,Plant_Configuration,'Plant Configuration'!A319,FALSE()))+IF($U$7=5,0,HLOOKUP($F$5,Plant_Configuration,'Plant Configuration'!A319,FALSE()))</f>
        <v>4380</v>
      </c>
      <c r="E280" s="331" t="n">
        <v>0.5</v>
      </c>
      <c r="F280" s="554" t="n">
        <v>1</v>
      </c>
      <c r="H280" s="309"/>
      <c r="I280" s="555" t="n">
        <f aca="false">D280-J280</f>
        <v>2190</v>
      </c>
      <c r="J280" s="555" t="n">
        <f aca="false">E280*D280</f>
        <v>2190</v>
      </c>
      <c r="K280" s="310" t="n">
        <f aca="false">F280*D280</f>
        <v>4380</v>
      </c>
      <c r="L280" s="310" t="n">
        <f aca="false">D280-K280</f>
        <v>0</v>
      </c>
    </row>
    <row r="281" customFormat="false" ht="12.75" hidden="false" customHeight="false" outlineLevel="0" collapsed="false">
      <c r="A281" s="309"/>
      <c r="B281" s="557" t="str">
        <f aca="false">'Plant Configuration'!C320</f>
        <v>1 Crane:</v>
      </c>
      <c r="C281" s="44"/>
      <c r="D281" s="566" t="n">
        <f aca="false">IF($O$7=5,0,HLOOKUP($D$5,Plant_Configuration,'Plant Configuration'!A320,FALSE()))+IF($R$7=5,0,HLOOKUP($E$5,Plant_Configuration,'Plant Configuration'!A320,FALSE()))+IF($U$7=5,0,HLOOKUP($F$5,Plant_Configuration,'Plant Configuration'!A320,FALSE()))</f>
        <v>0</v>
      </c>
      <c r="E281" s="331"/>
      <c r="F281" s="554"/>
      <c r="H281" s="309"/>
      <c r="I281" s="555" t="n">
        <f aca="false">D281-J281</f>
        <v>0</v>
      </c>
      <c r="J281" s="555" t="n">
        <f aca="false">E281*D281</f>
        <v>0</v>
      </c>
      <c r="K281" s="310"/>
      <c r="L281" s="310"/>
    </row>
    <row r="282" customFormat="false" ht="12.75" hidden="false" customHeight="false" outlineLevel="0" collapsed="false">
      <c r="A282" s="309"/>
      <c r="B282" s="557" t="str">
        <f aca="false">'Plant Configuration'!C321</f>
        <v>5 gal/hr x $1.5/gal x 40 days/yr x 8 hours/day</v>
      </c>
      <c r="C282" s="44"/>
      <c r="D282" s="566" t="n">
        <f aca="false">IF($O$7=5,0,HLOOKUP($D$5,Plant_Configuration,'Plant Configuration'!A321,FALSE()))+IF($R$7=5,0,HLOOKUP($E$5,Plant_Configuration,'Plant Configuration'!A321,FALSE()))+IF($U$7=5,0,HLOOKUP($F$5,Plant_Configuration,'Plant Configuration'!A321,FALSE()))</f>
        <v>0</v>
      </c>
      <c r="E282" s="331" t="n">
        <v>0.5</v>
      </c>
      <c r="F282" s="554" t="n">
        <v>1</v>
      </c>
      <c r="H282" s="309"/>
      <c r="I282" s="555" t="n">
        <f aca="false">D282-J282</f>
        <v>0</v>
      </c>
      <c r="J282" s="555" t="n">
        <f aca="false">E282*D282</f>
        <v>0</v>
      </c>
      <c r="K282" s="310" t="n">
        <f aca="false">F282*D282</f>
        <v>0</v>
      </c>
      <c r="L282" s="310" t="n">
        <f aca="false">D282-K282</f>
        <v>0</v>
      </c>
    </row>
    <row r="283" customFormat="false" ht="12.75" hidden="false" customHeight="false" outlineLevel="0" collapsed="false">
      <c r="A283" s="309"/>
      <c r="B283" s="557" t="str">
        <f aca="false">'Plant Configuration'!C322</f>
        <v>1 Crew Boats:</v>
      </c>
      <c r="C283" s="44"/>
      <c r="D283" s="566" t="n">
        <f aca="false">IF($O$7=5,0,HLOOKUP($D$5,Plant_Configuration,'Plant Configuration'!A322,FALSE()))+IF($R$7=5,0,HLOOKUP($E$5,Plant_Configuration,'Plant Configuration'!A322,FALSE()))+IF($U$7=5,0,HLOOKUP($F$5,Plant_Configuration,'Plant Configuration'!A322,FALSE()))</f>
        <v>0</v>
      </c>
      <c r="E283" s="331"/>
      <c r="F283" s="554"/>
      <c r="H283" s="309"/>
      <c r="I283" s="555" t="n">
        <f aca="false">D283-J283</f>
        <v>0</v>
      </c>
      <c r="J283" s="555" t="n">
        <f aca="false">E283*D283</f>
        <v>0</v>
      </c>
      <c r="K283" s="310"/>
      <c r="L283" s="310"/>
    </row>
    <row r="284" customFormat="false" ht="12.75" hidden="false" customHeight="false" outlineLevel="0" collapsed="false">
      <c r="A284" s="309"/>
      <c r="B284" s="557" t="str">
        <f aca="false">'Plant Configuration'!C323</f>
        <v>20 gal/hr x 1hr/30 miles x 30 miles x 2rd trips/d x365 days/yr x $1.5/gal x 2.0 (idle factor)</v>
      </c>
      <c r="C284" s="44"/>
      <c r="D284" s="566" t="n">
        <f aca="false">IF($O$7=5,0,HLOOKUP($D$5,Plant_Configuration,'Plant Configuration'!A323,FALSE()))+IF($R$7=5,0,HLOOKUP($E$5,Plant_Configuration,'Plant Configuration'!A323,FALSE()))+IF($U$7=5,0,HLOOKUP($F$5,Plant_Configuration,'Plant Configuration'!A323,FALSE()))</f>
        <v>0</v>
      </c>
      <c r="E284" s="331" t="n">
        <v>0.5</v>
      </c>
      <c r="F284" s="554" t="n">
        <v>1</v>
      </c>
      <c r="H284" s="309"/>
      <c r="I284" s="555" t="n">
        <f aca="false">D284-J284</f>
        <v>0</v>
      </c>
      <c r="J284" s="555" t="n">
        <f aca="false">E284*D284</f>
        <v>0</v>
      </c>
      <c r="K284" s="310" t="n">
        <f aca="false">F284*D284</f>
        <v>0</v>
      </c>
      <c r="L284" s="310" t="n">
        <f aca="false">D284-K284</f>
        <v>0</v>
      </c>
    </row>
    <row r="285" customFormat="false" ht="13.5" hidden="false" customHeight="false" outlineLevel="0" collapsed="false">
      <c r="A285" s="309"/>
      <c r="B285" s="558" t="s">
        <v>439</v>
      </c>
      <c r="C285" s="0"/>
      <c r="D285" s="559" t="n">
        <f aca="false">SUM(D276:D284)</f>
        <v>12570</v>
      </c>
      <c r="E285" s="560"/>
      <c r="F285" s="561"/>
      <c r="H285" s="568" t="s">
        <v>1175</v>
      </c>
      <c r="I285" s="559" t="n">
        <f aca="false">SUM(I276:I284)</f>
        <v>6285</v>
      </c>
      <c r="J285" s="559" t="n">
        <f aca="false">SUM(J276:J284)</f>
        <v>6285</v>
      </c>
      <c r="K285" s="559" t="n">
        <f aca="false">SUM(K276:K284)</f>
        <v>12570</v>
      </c>
      <c r="L285" s="559" t="n">
        <f aca="false">SUM(L276:L284)</f>
        <v>0</v>
      </c>
    </row>
    <row r="286" customFormat="false" ht="13.5" hidden="false" customHeight="false" outlineLevel="0" collapsed="false">
      <c r="A286" s="587"/>
      <c r="B286" s="588"/>
      <c r="C286" s="588"/>
      <c r="D286" s="589"/>
      <c r="E286" s="590"/>
      <c r="F286" s="591"/>
      <c r="H286" s="592"/>
      <c r="I286" s="593"/>
      <c r="J286" s="593"/>
      <c r="K286" s="542"/>
      <c r="L286" s="542"/>
    </row>
    <row r="287" customFormat="false" ht="12.75" hidden="false" customHeight="false" outlineLevel="0" collapsed="false">
      <c r="D287" s="594"/>
      <c r="E287" s="512"/>
      <c r="I287" s="595"/>
      <c r="J287" s="595"/>
    </row>
    <row r="288" customFormat="false" ht="12.75" hidden="false" customHeight="false" outlineLevel="0" collapsed="false">
      <c r="D288" s="46"/>
    </row>
    <row r="289" customFormat="false" ht="12.75" hidden="false" customHeight="false" outlineLevel="0" collapsed="false">
      <c r="A289" s="45" t="s">
        <v>1176</v>
      </c>
    </row>
    <row r="290" customFormat="false" ht="12.75" hidden="false" customHeight="false" outlineLevel="0" collapsed="false">
      <c r="A290" s="45" t="s">
        <v>1177</v>
      </c>
    </row>
    <row r="291" customFormat="false" ht="12.75" hidden="false" customHeight="false" outlineLevel="0" collapsed="false">
      <c r="A291" s="45" t="s">
        <v>1178</v>
      </c>
    </row>
    <row r="292" customFormat="false" ht="12.75" hidden="false" customHeight="false" outlineLevel="0" collapsed="false">
      <c r="A292" s="45" t="s">
        <v>1179</v>
      </c>
    </row>
    <row r="293" customFormat="false" ht="12.75" hidden="false" customHeight="false" outlineLevel="0" collapsed="false">
      <c r="A293" s="45" t="s">
        <v>1180</v>
      </c>
    </row>
    <row r="294" customFormat="false" ht="12.75" hidden="false" customHeight="false" outlineLevel="0" collapsed="false">
      <c r="A294" s="45" t="s">
        <v>1181</v>
      </c>
    </row>
    <row r="295" customFormat="false" ht="12.75" hidden="false" customHeight="false" outlineLevel="0" collapsed="false">
      <c r="A295" s="45" t="s">
        <v>1182</v>
      </c>
    </row>
    <row r="296" customFormat="false" ht="12.75" hidden="false" customHeight="false" outlineLevel="0" collapsed="false">
      <c r="A296" s="45" t="s">
        <v>1183</v>
      </c>
    </row>
    <row r="297" customFormat="false" ht="12.75" hidden="false" customHeight="false" outlineLevel="0" collapsed="false">
      <c r="A297" s="45" t="s">
        <v>1184</v>
      </c>
    </row>
  </sheetData>
  <mergeCells count="3">
    <mergeCell ref="O45:P46"/>
    <mergeCell ref="Q45:Q46"/>
    <mergeCell ref="S45:S46"/>
  </mergeCells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5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
INFORMATION</oddHeader>
    <oddFooter>&amp;L&amp;D&amp;CPage _____&amp;R&amp;F
&amp;A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133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10" topLeftCell="E19" activePane="bottomRight" state="frozen"/>
      <selection pane="topLeft" activeCell="A1" activeCellId="0" sqref="A1"/>
      <selection pane="topRight" activeCell="E1" activeCellId="0" sqref="E1"/>
      <selection pane="bottomLeft" activeCell="A19" activeCellId="0" sqref="A19"/>
      <selection pane="bottomRigh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96" width="1.41"/>
    <col collapsed="false" customWidth="true" hidden="false" outlineLevel="0" max="2" min="2" style="597" width="9.28"/>
    <col collapsed="false" customWidth="true" hidden="false" outlineLevel="0" max="3" min="3" style="597" width="43.41"/>
    <col collapsed="false" customWidth="true" hidden="false" outlineLevel="0" max="4" min="4" style="597" width="4.56"/>
    <col collapsed="false" customWidth="true" hidden="false" outlineLevel="0" max="5" min="5" style="45" width="16.99"/>
    <col collapsed="false" customWidth="true" hidden="false" outlineLevel="0" max="8" min="6" style="0" width="14.41"/>
    <col collapsed="false" customWidth="true" hidden="false" outlineLevel="0" max="10" min="9" style="0" width="13.28"/>
  </cols>
  <sheetData>
    <row r="1" customFormat="false" ht="20.25" hidden="false" customHeight="false" outlineLevel="0" collapsed="false">
      <c r="B1" s="598" t="s">
        <v>1185</v>
      </c>
      <c r="E1" s="521"/>
    </row>
    <row r="2" customFormat="false" ht="12.75" hidden="false" customHeight="false" outlineLevel="0" collapsed="false">
      <c r="E2" s="521"/>
    </row>
    <row r="3" customFormat="false" ht="12.75" hidden="false" customHeight="false" outlineLevel="0" collapsed="false">
      <c r="B3" s="599" t="s">
        <v>1186</v>
      </c>
      <c r="E3" s="521"/>
    </row>
    <row r="4" customFormat="false" ht="13.5" hidden="false" customHeight="false" outlineLevel="0" collapsed="false">
      <c r="E4" s="526"/>
    </row>
    <row r="5" customFormat="false" ht="12.75" hidden="false" customHeight="false" outlineLevel="0" collapsed="false">
      <c r="A5" s="596" t="n">
        <v>1</v>
      </c>
      <c r="B5" s="600" t="s">
        <v>1187</v>
      </c>
      <c r="E5" s="601" t="s">
        <v>1188</v>
      </c>
      <c r="F5" s="601" t="s">
        <v>1189</v>
      </c>
      <c r="G5" s="601" t="s">
        <v>1190</v>
      </c>
      <c r="H5" s="601" t="s">
        <v>1191</v>
      </c>
      <c r="I5" s="601" t="s">
        <v>49</v>
      </c>
      <c r="J5" s="601" t="s">
        <v>1192</v>
      </c>
    </row>
    <row r="6" customFormat="false" ht="12.75" hidden="false" customHeight="false" outlineLevel="0" collapsed="false">
      <c r="A6" s="596" t="n">
        <f aca="false">+A5+1</f>
        <v>2</v>
      </c>
      <c r="B6" s="600" t="s">
        <v>1193</v>
      </c>
      <c r="E6" s="602" t="n">
        <f aca="false">IF(E5=Scope!$F$20,Scope!$E$20,IF(E5=Scope!$F$17,Scope!$E$17,IF(E5=Scope!$F$14,Scope!$E$14,0)))</f>
        <v>0</v>
      </c>
      <c r="F6" s="602" t="n">
        <f aca="false">IF(F5=Scope!$F$20,Scope!$E$20,IF(F5=Scope!$F$17,Scope!$E$17,IF(F5=Scope!$F$14,Scope!$E$14,0)))</f>
        <v>0</v>
      </c>
      <c r="G6" s="602" t="n">
        <f aca="false">IF(G5=Scope!$F$20,Scope!$E$20,IF(G5=Scope!$F$17,Scope!$E$17,IF(G5=Scope!$F$14,Scope!$E$14,0)))</f>
        <v>2</v>
      </c>
      <c r="H6" s="602" t="n">
        <f aca="false">IF(H5=Scope!$F$20,Scope!$E$20,IF(H5=Scope!$F$17,Scope!$E$17,IF(H5=Scope!$F$14,Scope!$E$14,0)))</f>
        <v>0</v>
      </c>
      <c r="I6" s="602" t="n">
        <f aca="false">IF("x "&amp;I5=Scope!G17,Scope!F17,0)</f>
        <v>0</v>
      </c>
      <c r="J6" s="602" t="n">
        <f aca="false">IF("x "&amp;J5=Scope!C14,Scope!$E$14,0)</f>
        <v>0</v>
      </c>
    </row>
    <row r="7" customFormat="false" ht="12.75" hidden="false" customHeight="false" outlineLevel="0" collapsed="false">
      <c r="A7" s="596" t="n">
        <f aca="false">+A6+1</f>
        <v>3</v>
      </c>
      <c r="B7" s="600" t="s">
        <v>1194</v>
      </c>
      <c r="E7" s="602" t="n">
        <f aca="false">IF(E5=Scope!$F$20,Scope!$F$21*Scope!$E$20,IF(E5=Scope!$F$17,Scope!$F$18*Scope!$E$17,IF(E5=Scope!$F$14,Scope!$F$15*Scope!$E$14,0)))</f>
        <v>0</v>
      </c>
      <c r="F7" s="602" t="n">
        <f aca="false">IF(F5=Scope!$F$20,Scope!$F$21*Scope!$E$20,IF(F5=Scope!$F$17,Scope!$F$18*Scope!$E$17,IF(F5=Scope!$F$14,Scope!$F$15*Scope!$E$14,0)))</f>
        <v>0</v>
      </c>
      <c r="G7" s="602" t="n">
        <f aca="false">IF(G5=Scope!$F$20,Scope!$F$21*Scope!$E$20,IF(G5=Scope!$F$17,Scope!$F$18*Scope!$E$17,IF(G5=Scope!$F$14,Scope!$F$15*Scope!$E$14,0)))</f>
        <v>340</v>
      </c>
      <c r="H7" s="602" t="n">
        <f aca="false">IF(H5=Scope!$F$20,Scope!$F$21*Scope!$E$20,IF(H5=Scope!$F$17,Scope!$F$18*Scope!$E$17,IF(H5=Scope!$F$14,Scope!$F$15*Scope!$E$14,0)))</f>
        <v>0</v>
      </c>
      <c r="I7" s="602" t="n">
        <f aca="false">IF("x "&amp;I5=Scope!G17,Scope!G18*Scope!F17,0)</f>
        <v>0</v>
      </c>
      <c r="J7" s="602" t="n">
        <f aca="false">IF("x "&amp;J5=Scope!C14,Scope!$F$12,0)</f>
        <v>0</v>
      </c>
    </row>
    <row r="8" customFormat="false" ht="13.5" hidden="false" customHeight="false" outlineLevel="0" collapsed="false">
      <c r="A8" s="596" t="n">
        <f aca="false">+A7+1</f>
        <v>4</v>
      </c>
      <c r="B8" s="597" t="s">
        <v>1195</v>
      </c>
      <c r="E8" s="603" t="n">
        <f aca="false">IF(OR(E5=Scope!$F$20,E5=Scope!$F$17,E5=Scope!$F$14),Scope!$F$33*8760,0)</f>
        <v>0</v>
      </c>
      <c r="F8" s="603" t="n">
        <f aca="false">IF(OR(F5=Scope!$F$20,F5=Scope!$F$17,F5=Scope!$F$14),Scope!$F$33*8760,0)</f>
        <v>0</v>
      </c>
      <c r="G8" s="603" t="n">
        <f aca="false">IF(OR(G5=Scope!$F$20,G5=Scope!$F$17,G5=Scope!$F$14),Scope!$F$33*8760,0)</f>
        <v>8322</v>
      </c>
      <c r="H8" s="603" t="n">
        <f aca="false">IF(OR(H5=Scope!$F$20,H5=Scope!$F$17,H5=Scope!$F$14),Scope!$F$33*8760,0)</f>
        <v>0</v>
      </c>
      <c r="I8" s="603" t="n">
        <f aca="false">IF("x "&amp;I5=Scope!G17,Scope!$F$33*8760,0)</f>
        <v>0</v>
      </c>
      <c r="J8" s="603" t="n">
        <f aca="false">IF("x "&amp;J5=Scope!E14,Scope!$F$25*8760,0)</f>
        <v>0</v>
      </c>
    </row>
    <row r="9" customFormat="false" ht="13.5" hidden="false" customHeight="false" outlineLevel="0" collapsed="false">
      <c r="A9" s="596" t="n">
        <f aca="false">+A8+1</f>
        <v>5</v>
      </c>
      <c r="E9" s="549"/>
      <c r="F9" s="549"/>
      <c r="G9" s="549"/>
      <c r="H9" s="549"/>
      <c r="I9" s="549"/>
      <c r="J9" s="549"/>
    </row>
    <row r="10" customFormat="false" ht="12.75" hidden="false" customHeight="false" outlineLevel="0" collapsed="false">
      <c r="A10" s="596" t="n">
        <f aca="false">+A9+1</f>
        <v>6</v>
      </c>
      <c r="B10" s="600" t="s">
        <v>1196</v>
      </c>
      <c r="E10" s="604" t="n">
        <f aca="false">SUM(E13:E49)</f>
        <v>0</v>
      </c>
      <c r="F10" s="604" t="n">
        <f aca="false">SUM(F13:F49)</f>
        <v>0</v>
      </c>
      <c r="G10" s="604" t="n">
        <f aca="false">SUM(G13:G49)</f>
        <v>15</v>
      </c>
      <c r="H10" s="604" t="n">
        <f aca="false">SUM(H13:H49)</f>
        <v>0</v>
      </c>
      <c r="I10" s="604" t="n">
        <f aca="false">SUM(I13:I49)</f>
        <v>0</v>
      </c>
      <c r="J10" s="604" t="n">
        <f aca="false">SUM(J13:J49)</f>
        <v>0</v>
      </c>
    </row>
    <row r="11" customFormat="false" ht="12.75" hidden="false" customHeight="false" outlineLevel="0" collapsed="false">
      <c r="A11" s="596" t="n">
        <f aca="false">+A10+1</f>
        <v>7</v>
      </c>
      <c r="B11" s="605"/>
      <c r="E11" s="606"/>
      <c r="F11" s="606"/>
      <c r="G11" s="606"/>
      <c r="H11" s="606"/>
      <c r="I11" s="606"/>
      <c r="J11" s="606"/>
    </row>
    <row r="12" customFormat="false" ht="12.75" hidden="false" customHeight="false" outlineLevel="0" collapsed="false">
      <c r="A12" s="596" t="n">
        <f aca="false">+A11+1</f>
        <v>8</v>
      </c>
      <c r="B12" s="607" t="s">
        <v>237</v>
      </c>
      <c r="C12" s="605"/>
      <c r="E12" s="606"/>
      <c r="F12" s="606"/>
      <c r="G12" s="606"/>
      <c r="H12" s="606"/>
      <c r="I12" s="606"/>
      <c r="J12" s="606"/>
    </row>
    <row r="13" customFormat="false" ht="12.75" hidden="false" customHeight="false" outlineLevel="0" collapsed="false">
      <c r="A13" s="596" t="n">
        <f aca="false">+A12+1</f>
        <v>9</v>
      </c>
      <c r="B13" s="605"/>
      <c r="C13" s="608" t="s">
        <v>978</v>
      </c>
      <c r="E13" s="609"/>
      <c r="F13" s="609"/>
      <c r="G13" s="609" t="n">
        <v>1</v>
      </c>
      <c r="H13" s="609"/>
      <c r="I13" s="609"/>
      <c r="J13" s="609"/>
    </row>
    <row r="14" customFormat="false" ht="12.75" hidden="false" customHeight="false" outlineLevel="0" collapsed="false">
      <c r="A14" s="596" t="n">
        <f aca="false">+A13+1</f>
        <v>10</v>
      </c>
      <c r="B14" s="605"/>
      <c r="C14" s="608" t="s">
        <v>1197</v>
      </c>
      <c r="E14" s="609"/>
      <c r="F14" s="609"/>
      <c r="G14" s="609"/>
      <c r="H14" s="609"/>
      <c r="I14" s="609"/>
      <c r="J14" s="609"/>
    </row>
    <row r="15" customFormat="false" ht="12.75" hidden="false" customHeight="false" outlineLevel="0" collapsed="false">
      <c r="A15" s="596" t="n">
        <f aca="false">+A14+1</f>
        <v>11</v>
      </c>
      <c r="B15" s="605"/>
      <c r="C15" s="608" t="s">
        <v>1198</v>
      </c>
      <c r="E15" s="609"/>
      <c r="F15" s="609"/>
      <c r="G15" s="609"/>
      <c r="H15" s="609"/>
      <c r="I15" s="609"/>
      <c r="J15" s="609"/>
    </row>
    <row r="16" customFormat="false" ht="12.75" hidden="false" customHeight="false" outlineLevel="0" collapsed="false">
      <c r="A16" s="596" t="n">
        <f aca="false">+A15+1</f>
        <v>12</v>
      </c>
      <c r="B16" s="605"/>
      <c r="C16" s="608" t="s">
        <v>1199</v>
      </c>
      <c r="E16" s="609"/>
      <c r="F16" s="609"/>
      <c r="G16" s="609"/>
      <c r="H16" s="609"/>
      <c r="I16" s="609"/>
      <c r="J16" s="609"/>
    </row>
    <row r="17" customFormat="false" ht="12.75" hidden="false" customHeight="false" outlineLevel="0" collapsed="false">
      <c r="A17" s="596" t="n">
        <f aca="false">+A16+1</f>
        <v>13</v>
      </c>
      <c r="B17" s="605"/>
      <c r="C17" s="608" t="s">
        <v>212</v>
      </c>
      <c r="E17" s="609"/>
      <c r="F17" s="609"/>
      <c r="G17" s="609"/>
      <c r="H17" s="609"/>
      <c r="I17" s="609"/>
      <c r="J17" s="609"/>
    </row>
    <row r="18" customFormat="false" ht="12.75" hidden="false" customHeight="false" outlineLevel="0" collapsed="false">
      <c r="A18" s="596" t="n">
        <f aca="false">+A17+1</f>
        <v>14</v>
      </c>
      <c r="B18" s="605"/>
      <c r="C18" s="608" t="s">
        <v>1200</v>
      </c>
      <c r="E18" s="609"/>
      <c r="F18" s="609"/>
      <c r="G18" s="609"/>
      <c r="H18" s="609"/>
      <c r="I18" s="609"/>
      <c r="J18" s="609"/>
    </row>
    <row r="19" customFormat="false" ht="12.75" hidden="false" customHeight="false" outlineLevel="0" collapsed="false">
      <c r="A19" s="596" t="n">
        <f aca="false">+A18+1</f>
        <v>15</v>
      </c>
      <c r="B19" s="605"/>
      <c r="C19" s="608" t="s">
        <v>1201</v>
      </c>
      <c r="E19" s="609"/>
      <c r="F19" s="609"/>
      <c r="G19" s="609" t="n">
        <v>1</v>
      </c>
      <c r="H19" s="609"/>
      <c r="I19" s="609"/>
      <c r="J19" s="609"/>
    </row>
    <row r="20" customFormat="false" ht="12.75" hidden="false" customHeight="false" outlineLevel="0" collapsed="false">
      <c r="A20" s="596" t="n">
        <f aca="false">+A19+1</f>
        <v>16</v>
      </c>
      <c r="B20" s="605"/>
      <c r="C20" s="608" t="s">
        <v>1202</v>
      </c>
      <c r="E20" s="609"/>
      <c r="F20" s="609"/>
      <c r="G20" s="609"/>
      <c r="H20" s="609"/>
      <c r="I20" s="609"/>
      <c r="J20" s="609"/>
    </row>
    <row r="21" customFormat="false" ht="12.75" hidden="false" customHeight="false" outlineLevel="0" collapsed="false">
      <c r="A21" s="596" t="n">
        <f aca="false">+A20+1</f>
        <v>17</v>
      </c>
      <c r="B21" s="605"/>
      <c r="C21" s="608" t="s">
        <v>1203</v>
      </c>
      <c r="E21" s="609"/>
      <c r="F21" s="609"/>
      <c r="G21" s="609"/>
      <c r="H21" s="609"/>
      <c r="I21" s="609"/>
      <c r="J21" s="609"/>
    </row>
    <row r="22" customFormat="false" ht="12.75" hidden="false" customHeight="false" outlineLevel="0" collapsed="false">
      <c r="A22" s="596" t="n">
        <f aca="false">+A21+1</f>
        <v>18</v>
      </c>
      <c r="B22" s="605"/>
      <c r="C22" s="608" t="s">
        <v>1203</v>
      </c>
      <c r="E22" s="609"/>
      <c r="F22" s="609"/>
      <c r="G22" s="609"/>
      <c r="H22" s="609"/>
      <c r="I22" s="609"/>
      <c r="J22" s="609"/>
    </row>
    <row r="23" customFormat="false" ht="12.75" hidden="false" customHeight="false" outlineLevel="0" collapsed="false">
      <c r="A23" s="596" t="n">
        <f aca="false">+A22+1</f>
        <v>19</v>
      </c>
      <c r="B23" s="605"/>
      <c r="C23" s="608" t="s">
        <v>1203</v>
      </c>
      <c r="E23" s="609"/>
      <c r="F23" s="609"/>
      <c r="G23" s="609"/>
      <c r="H23" s="609"/>
      <c r="I23" s="609"/>
      <c r="J23" s="609"/>
    </row>
    <row r="24" customFormat="false" ht="12.75" hidden="false" customHeight="false" outlineLevel="0" collapsed="false">
      <c r="A24" s="596" t="n">
        <f aca="false">+A23+1</f>
        <v>20</v>
      </c>
      <c r="B24" s="605"/>
      <c r="C24" s="605"/>
      <c r="E24" s="610"/>
      <c r="F24" s="610"/>
      <c r="G24" s="610"/>
      <c r="H24" s="610"/>
      <c r="I24" s="610"/>
      <c r="J24" s="610"/>
    </row>
    <row r="25" customFormat="false" ht="12.75" hidden="false" customHeight="false" outlineLevel="0" collapsed="false">
      <c r="A25" s="596" t="n">
        <f aca="false">+A24+1</f>
        <v>21</v>
      </c>
      <c r="B25" s="607" t="s">
        <v>213</v>
      </c>
      <c r="C25" s="605"/>
      <c r="E25" s="610"/>
      <c r="F25" s="610"/>
      <c r="G25" s="610"/>
      <c r="H25" s="610"/>
      <c r="I25" s="610"/>
      <c r="J25" s="610"/>
    </row>
    <row r="26" customFormat="false" ht="12.75" hidden="false" customHeight="false" outlineLevel="0" collapsed="false">
      <c r="A26" s="596" t="n">
        <f aca="false">+A25+1</f>
        <v>22</v>
      </c>
      <c r="B26" s="605"/>
      <c r="C26" s="608" t="s">
        <v>977</v>
      </c>
      <c r="E26" s="609"/>
      <c r="F26" s="609"/>
      <c r="G26" s="609" t="n">
        <v>1</v>
      </c>
      <c r="H26" s="609"/>
      <c r="I26" s="609"/>
      <c r="J26" s="609"/>
    </row>
    <row r="27" customFormat="false" ht="12.75" hidden="false" customHeight="false" outlineLevel="0" collapsed="false">
      <c r="A27" s="596" t="n">
        <f aca="false">+A26+1</f>
        <v>23</v>
      </c>
      <c r="B27" s="605"/>
      <c r="C27" s="608" t="s">
        <v>1204</v>
      </c>
      <c r="E27" s="609"/>
      <c r="F27" s="609"/>
      <c r="G27" s="609"/>
      <c r="H27" s="609"/>
      <c r="I27" s="609"/>
      <c r="J27" s="609"/>
    </row>
    <row r="28" customFormat="false" ht="12.75" hidden="false" customHeight="false" outlineLevel="0" collapsed="false">
      <c r="A28" s="596" t="n">
        <f aca="false">+A27+1</f>
        <v>24</v>
      </c>
      <c r="B28" s="605"/>
      <c r="C28" s="608" t="s">
        <v>1205</v>
      </c>
      <c r="E28" s="609"/>
      <c r="F28" s="609"/>
      <c r="G28" s="609"/>
      <c r="H28" s="609"/>
      <c r="I28" s="609"/>
      <c r="J28" s="609"/>
    </row>
    <row r="29" customFormat="false" ht="12.75" hidden="false" customHeight="false" outlineLevel="0" collapsed="false">
      <c r="A29" s="596" t="n">
        <f aca="false">+A28+1</f>
        <v>25</v>
      </c>
      <c r="B29" s="605"/>
      <c r="C29" s="608" t="s">
        <v>1206</v>
      </c>
      <c r="E29" s="609"/>
      <c r="F29" s="609"/>
      <c r="G29" s="609"/>
      <c r="H29" s="609"/>
      <c r="I29" s="609"/>
      <c r="J29" s="609"/>
    </row>
    <row r="30" customFormat="false" ht="12.75" hidden="false" customHeight="false" outlineLevel="0" collapsed="false">
      <c r="A30" s="596" t="n">
        <f aca="false">+A29+1</f>
        <v>26</v>
      </c>
      <c r="B30" s="605"/>
      <c r="C30" s="608" t="s">
        <v>1207</v>
      </c>
      <c r="E30" s="609"/>
      <c r="F30" s="609"/>
      <c r="G30" s="609"/>
      <c r="H30" s="609"/>
      <c r="I30" s="609"/>
      <c r="J30" s="609"/>
    </row>
    <row r="31" customFormat="false" ht="12.75" hidden="false" customHeight="false" outlineLevel="0" collapsed="false">
      <c r="A31" s="596" t="n">
        <f aca="false">+A30+1</f>
        <v>27</v>
      </c>
      <c r="B31" s="605"/>
      <c r="C31" s="608" t="s">
        <v>1208</v>
      </c>
      <c r="E31" s="609"/>
      <c r="F31" s="609"/>
      <c r="G31" s="609"/>
      <c r="H31" s="609"/>
      <c r="I31" s="609"/>
      <c r="J31" s="609"/>
    </row>
    <row r="32" customFormat="false" ht="12.75" hidden="false" customHeight="false" outlineLevel="0" collapsed="false">
      <c r="A32" s="596" t="n">
        <f aca="false">+A31+1</f>
        <v>28</v>
      </c>
      <c r="B32" s="605"/>
      <c r="C32" s="608" t="s">
        <v>1209</v>
      </c>
      <c r="E32" s="609"/>
      <c r="F32" s="609"/>
      <c r="G32" s="609"/>
      <c r="H32" s="609"/>
      <c r="I32" s="609"/>
      <c r="J32" s="609"/>
    </row>
    <row r="33" customFormat="false" ht="12.75" hidden="false" customHeight="false" outlineLevel="0" collapsed="false">
      <c r="A33" s="596" t="n">
        <f aca="false">+A32+1</f>
        <v>29</v>
      </c>
      <c r="B33" s="605"/>
      <c r="C33" s="608" t="s">
        <v>1210</v>
      </c>
      <c r="E33" s="609"/>
      <c r="F33" s="609"/>
      <c r="G33" s="609"/>
      <c r="H33" s="609"/>
      <c r="I33" s="609"/>
      <c r="J33" s="609"/>
    </row>
    <row r="34" customFormat="false" ht="12.75" hidden="false" customHeight="false" outlineLevel="0" collapsed="false">
      <c r="A34" s="596" t="n">
        <f aca="false">+A33+1</f>
        <v>30</v>
      </c>
      <c r="B34" s="605"/>
      <c r="C34" s="608" t="s">
        <v>1211</v>
      </c>
      <c r="E34" s="609"/>
      <c r="F34" s="609"/>
      <c r="G34" s="609" t="n">
        <v>4</v>
      </c>
      <c r="H34" s="609"/>
      <c r="I34" s="609"/>
      <c r="J34" s="609"/>
    </row>
    <row r="35" customFormat="false" ht="12.75" hidden="false" customHeight="false" outlineLevel="0" collapsed="false">
      <c r="A35" s="596" t="n">
        <f aca="false">+A34+1</f>
        <v>31</v>
      </c>
      <c r="B35" s="605"/>
      <c r="C35" s="608" t="s">
        <v>1212</v>
      </c>
      <c r="E35" s="609"/>
      <c r="F35" s="609"/>
      <c r="G35" s="609" t="n">
        <v>4</v>
      </c>
      <c r="H35" s="609"/>
      <c r="I35" s="609"/>
      <c r="J35" s="609"/>
    </row>
    <row r="36" customFormat="false" ht="12.75" hidden="false" customHeight="false" outlineLevel="0" collapsed="false">
      <c r="A36" s="596" t="n">
        <f aca="false">+A35+1</f>
        <v>32</v>
      </c>
      <c r="B36" s="605"/>
      <c r="C36" s="608" t="s">
        <v>1203</v>
      </c>
      <c r="E36" s="609"/>
      <c r="F36" s="609"/>
      <c r="G36" s="609"/>
      <c r="H36" s="609"/>
      <c r="I36" s="609"/>
      <c r="J36" s="609"/>
    </row>
    <row r="37" customFormat="false" ht="12.75" hidden="false" customHeight="false" outlineLevel="0" collapsed="false">
      <c r="A37" s="596" t="n">
        <f aca="false">+A36+1</f>
        <v>33</v>
      </c>
      <c r="B37" s="605"/>
      <c r="C37" s="605"/>
      <c r="E37" s="610"/>
      <c r="F37" s="610"/>
      <c r="G37" s="610"/>
      <c r="H37" s="610"/>
      <c r="I37" s="610"/>
      <c r="J37" s="610"/>
    </row>
    <row r="38" customFormat="false" ht="12.75" hidden="false" customHeight="false" outlineLevel="0" collapsed="false">
      <c r="A38" s="596" t="n">
        <f aca="false">+A37+1</f>
        <v>34</v>
      </c>
      <c r="B38" s="607" t="s">
        <v>214</v>
      </c>
      <c r="C38" s="605"/>
      <c r="E38" s="610"/>
      <c r="F38" s="610"/>
      <c r="G38" s="610"/>
      <c r="H38" s="610"/>
      <c r="I38" s="610"/>
      <c r="J38" s="610"/>
    </row>
    <row r="39" customFormat="false" ht="12.75" hidden="false" customHeight="false" outlineLevel="0" collapsed="false">
      <c r="A39" s="596" t="n">
        <f aca="false">+A38+1</f>
        <v>35</v>
      </c>
      <c r="B39" s="605"/>
      <c r="C39" s="608" t="s">
        <v>1213</v>
      </c>
      <c r="E39" s="609"/>
      <c r="F39" s="609"/>
      <c r="G39" s="609" t="n">
        <v>1</v>
      </c>
      <c r="H39" s="609"/>
      <c r="I39" s="609"/>
      <c r="J39" s="609"/>
    </row>
    <row r="40" customFormat="false" ht="12.75" hidden="false" customHeight="false" outlineLevel="0" collapsed="false">
      <c r="A40" s="596" t="n">
        <f aca="false">+A39+1</f>
        <v>36</v>
      </c>
      <c r="B40" s="605"/>
      <c r="C40" s="608" t="s">
        <v>1214</v>
      </c>
      <c r="E40" s="609"/>
      <c r="F40" s="609"/>
      <c r="G40" s="609"/>
      <c r="H40" s="609"/>
      <c r="I40" s="609"/>
      <c r="J40" s="609"/>
    </row>
    <row r="41" customFormat="false" ht="12.75" hidden="false" customHeight="false" outlineLevel="0" collapsed="false">
      <c r="A41" s="596" t="n">
        <f aca="false">+A40+1</f>
        <v>37</v>
      </c>
      <c r="B41" s="605"/>
      <c r="C41" s="608" t="s">
        <v>1215</v>
      </c>
      <c r="E41" s="609"/>
      <c r="F41" s="609"/>
      <c r="G41" s="609"/>
      <c r="H41" s="609"/>
      <c r="I41" s="609"/>
      <c r="J41" s="609"/>
    </row>
    <row r="42" customFormat="false" ht="12.75" hidden="false" customHeight="false" outlineLevel="0" collapsed="false">
      <c r="A42" s="596" t="n">
        <f aca="false">+A41+1</f>
        <v>38</v>
      </c>
      <c r="B42" s="605"/>
      <c r="C42" s="608" t="s">
        <v>1216</v>
      </c>
      <c r="E42" s="609"/>
      <c r="F42" s="609"/>
      <c r="G42" s="609" t="n">
        <v>1</v>
      </c>
      <c r="H42" s="609"/>
      <c r="I42" s="609"/>
      <c r="J42" s="609"/>
    </row>
    <row r="43" customFormat="false" ht="12.75" hidden="false" customHeight="false" outlineLevel="0" collapsed="false">
      <c r="A43" s="596" t="n">
        <f aca="false">+A42+1</f>
        <v>39</v>
      </c>
      <c r="B43" s="605"/>
      <c r="C43" s="608" t="s">
        <v>1217</v>
      </c>
      <c r="E43" s="609"/>
      <c r="F43" s="609"/>
      <c r="G43" s="609"/>
      <c r="H43" s="609"/>
      <c r="I43" s="609"/>
      <c r="J43" s="609"/>
    </row>
    <row r="44" customFormat="false" ht="12.75" hidden="false" customHeight="false" outlineLevel="0" collapsed="false">
      <c r="A44" s="596" t="n">
        <f aca="false">+A43+1</f>
        <v>40</v>
      </c>
      <c r="B44" s="605"/>
      <c r="C44" s="608" t="s">
        <v>1218</v>
      </c>
      <c r="E44" s="609"/>
      <c r="F44" s="609"/>
      <c r="G44" s="609" t="n">
        <v>1</v>
      </c>
      <c r="H44" s="609"/>
      <c r="I44" s="609"/>
      <c r="J44" s="609"/>
    </row>
    <row r="45" customFormat="false" ht="12.75" hidden="false" customHeight="false" outlineLevel="0" collapsed="false">
      <c r="A45" s="596" t="n">
        <f aca="false">+A44+1</f>
        <v>41</v>
      </c>
      <c r="B45" s="605"/>
      <c r="C45" s="608" t="s">
        <v>1219</v>
      </c>
      <c r="E45" s="609"/>
      <c r="F45" s="609"/>
      <c r="G45" s="609" t="n">
        <v>1</v>
      </c>
      <c r="H45" s="609"/>
      <c r="I45" s="609"/>
      <c r="J45" s="609"/>
    </row>
    <row r="46" customFormat="false" ht="12.75" hidden="false" customHeight="false" outlineLevel="0" collapsed="false">
      <c r="A46" s="596" t="n">
        <f aca="false">+A45+1</f>
        <v>42</v>
      </c>
      <c r="B46" s="605"/>
      <c r="C46" s="608" t="s">
        <v>1203</v>
      </c>
      <c r="E46" s="609"/>
      <c r="F46" s="609"/>
      <c r="G46" s="609"/>
      <c r="H46" s="609"/>
      <c r="I46" s="609"/>
      <c r="J46" s="609"/>
    </row>
    <row r="47" customFormat="false" ht="12.75" hidden="false" customHeight="false" outlineLevel="0" collapsed="false">
      <c r="A47" s="596" t="n">
        <f aca="false">+A46+1</f>
        <v>43</v>
      </c>
      <c r="B47" s="605"/>
      <c r="C47" s="608" t="s">
        <v>1203</v>
      </c>
      <c r="E47" s="609"/>
      <c r="F47" s="609"/>
      <c r="G47" s="609"/>
      <c r="H47" s="609"/>
      <c r="I47" s="609"/>
      <c r="J47" s="609"/>
    </row>
    <row r="48" customFormat="false" ht="12.75" hidden="false" customHeight="false" outlineLevel="0" collapsed="false">
      <c r="A48" s="596" t="n">
        <f aca="false">+A47+1</f>
        <v>44</v>
      </c>
      <c r="B48" s="605"/>
      <c r="C48" s="608" t="s">
        <v>1203</v>
      </c>
      <c r="E48" s="609"/>
      <c r="F48" s="609"/>
      <c r="G48" s="609"/>
      <c r="H48" s="609"/>
      <c r="I48" s="609"/>
      <c r="J48" s="609"/>
    </row>
    <row r="49" customFormat="false" ht="13.5" hidden="false" customHeight="false" outlineLevel="0" collapsed="false">
      <c r="A49" s="596" t="n">
        <f aca="false">+A48+1</f>
        <v>45</v>
      </c>
      <c r="B49" s="605"/>
      <c r="C49" s="608" t="s">
        <v>1203</v>
      </c>
      <c r="E49" s="611"/>
      <c r="F49" s="611"/>
      <c r="G49" s="611"/>
      <c r="H49" s="611"/>
      <c r="I49" s="611"/>
      <c r="J49" s="611"/>
    </row>
    <row r="50" customFormat="false" ht="12.75" hidden="false" customHeight="false" outlineLevel="0" collapsed="false">
      <c r="A50" s="596" t="n">
        <f aca="false">+A49+1</f>
        <v>46</v>
      </c>
      <c r="E50" s="23"/>
      <c r="F50" s="23"/>
      <c r="G50" s="23"/>
      <c r="H50" s="23"/>
      <c r="I50" s="23"/>
      <c r="J50" s="23"/>
    </row>
    <row r="51" customFormat="false" ht="18" hidden="false" customHeight="false" outlineLevel="0" collapsed="false">
      <c r="A51" s="596" t="n">
        <f aca="false">+A50+1</f>
        <v>47</v>
      </c>
      <c r="B51" s="612" t="s">
        <v>1220</v>
      </c>
      <c r="C51" s="607"/>
      <c r="D51" s="607"/>
      <c r="E51" s="17"/>
      <c r="F51" s="17"/>
      <c r="G51" s="17"/>
      <c r="H51" s="17"/>
      <c r="I51" s="17"/>
      <c r="J51" s="17"/>
    </row>
    <row r="52" customFormat="false" ht="12.75" hidden="false" customHeight="false" outlineLevel="0" collapsed="false">
      <c r="A52" s="596" t="n">
        <f aca="false">+A51+1</f>
        <v>48</v>
      </c>
      <c r="B52" s="613" t="s">
        <v>181</v>
      </c>
      <c r="C52" s="525"/>
      <c r="D52" s="605"/>
      <c r="E52" s="23"/>
      <c r="F52" s="23"/>
      <c r="G52" s="23"/>
      <c r="H52" s="23"/>
      <c r="I52" s="23"/>
      <c r="J52" s="23"/>
    </row>
    <row r="53" customFormat="false" ht="12.75" hidden="false" customHeight="false" outlineLevel="0" collapsed="false">
      <c r="A53" s="596" t="n">
        <f aca="false">+A52+1</f>
        <v>49</v>
      </c>
      <c r="C53" s="614" t="s">
        <v>1221</v>
      </c>
      <c r="D53" s="605"/>
      <c r="E53" s="615" t="n">
        <f aca="false">33000*E10/110</f>
        <v>0</v>
      </c>
      <c r="F53" s="615" t="n">
        <f aca="false">33000*F10/110</f>
        <v>0</v>
      </c>
      <c r="G53" s="615" t="n">
        <v>0</v>
      </c>
      <c r="H53" s="615" t="n">
        <v>0</v>
      </c>
      <c r="I53" s="615" t="n">
        <v>0</v>
      </c>
      <c r="J53" s="615" t="n">
        <f aca="false">33000*J10/110</f>
        <v>0</v>
      </c>
    </row>
    <row r="54" customFormat="false" ht="12.75" hidden="false" customHeight="false" outlineLevel="0" collapsed="false">
      <c r="A54" s="596" t="n">
        <f aca="false">+A53+1</f>
        <v>50</v>
      </c>
      <c r="C54" s="614" t="s">
        <v>1222</v>
      </c>
      <c r="D54" s="605"/>
      <c r="E54" s="615" t="n">
        <f aca="false">42000*E10/110</f>
        <v>0</v>
      </c>
      <c r="F54" s="615" t="n">
        <f aca="false">42000*F10/110</f>
        <v>0</v>
      </c>
      <c r="G54" s="615" t="n">
        <v>0</v>
      </c>
      <c r="H54" s="615" t="n">
        <v>0</v>
      </c>
      <c r="I54" s="615" t="n">
        <v>0</v>
      </c>
      <c r="J54" s="615" t="n">
        <f aca="false">42000*J10/110</f>
        <v>0</v>
      </c>
    </row>
    <row r="55" customFormat="false" ht="12.75" hidden="false" customHeight="false" outlineLevel="0" collapsed="false">
      <c r="A55" s="596" t="n">
        <f aca="false">+A54+1</f>
        <v>51</v>
      </c>
      <c r="C55" s="614" t="s">
        <v>1223</v>
      </c>
      <c r="D55" s="605"/>
      <c r="E55" s="615" t="n">
        <f aca="false">25000*E10/110</f>
        <v>0</v>
      </c>
      <c r="F55" s="615" t="n">
        <f aca="false">25000*F10/110</f>
        <v>0</v>
      </c>
      <c r="G55" s="615" t="n">
        <v>0</v>
      </c>
      <c r="H55" s="615" t="n">
        <v>0</v>
      </c>
      <c r="I55" s="615" t="n">
        <v>0</v>
      </c>
      <c r="J55" s="615" t="n">
        <f aca="false">25000*J10/110</f>
        <v>0</v>
      </c>
    </row>
    <row r="56" customFormat="false" ht="12.75" hidden="false" customHeight="false" outlineLevel="0" collapsed="false">
      <c r="A56" s="596" t="n">
        <f aca="false">+A55+1</f>
        <v>52</v>
      </c>
      <c r="C56" s="614" t="s">
        <v>1224</v>
      </c>
      <c r="D56" s="605"/>
      <c r="E56" s="615" t="n">
        <f aca="false">1000*E10/4</f>
        <v>0</v>
      </c>
      <c r="F56" s="615" t="n">
        <f aca="false">1000*F10/4</f>
        <v>0</v>
      </c>
      <c r="G56" s="615" t="n">
        <v>0</v>
      </c>
      <c r="H56" s="615" t="n">
        <v>0</v>
      </c>
      <c r="I56" s="615" t="n">
        <v>0</v>
      </c>
      <c r="J56" s="615" t="n">
        <f aca="false">1000*J10/4</f>
        <v>0</v>
      </c>
    </row>
    <row r="57" customFormat="false" ht="12.75" hidden="false" customHeight="false" outlineLevel="0" collapsed="false">
      <c r="A57" s="596" t="n">
        <f aca="false">+A56+1</f>
        <v>53</v>
      </c>
      <c r="C57" s="614" t="s">
        <v>1225</v>
      </c>
      <c r="D57" s="605"/>
      <c r="E57" s="615" t="n">
        <f aca="false">12*25*E10</f>
        <v>0</v>
      </c>
      <c r="F57" s="615" t="n">
        <f aca="false">12*25*F10</f>
        <v>0</v>
      </c>
      <c r="G57" s="615" t="n">
        <v>0</v>
      </c>
      <c r="H57" s="615" t="n">
        <v>0</v>
      </c>
      <c r="I57" s="615" t="n">
        <v>0</v>
      </c>
      <c r="J57" s="615" t="n">
        <f aca="false">12*25*J10</f>
        <v>0</v>
      </c>
    </row>
    <row r="58" customFormat="false" ht="12.75" hidden="false" customHeight="false" outlineLevel="0" collapsed="false">
      <c r="A58" s="596" t="n">
        <f aca="false">+A57+1</f>
        <v>54</v>
      </c>
      <c r="C58" s="614" t="s">
        <v>1226</v>
      </c>
      <c r="D58" s="605"/>
      <c r="E58" s="615" t="n">
        <f aca="false">5600*E10/110</f>
        <v>0</v>
      </c>
      <c r="F58" s="615" t="n">
        <f aca="false">5600*F10/110</f>
        <v>0</v>
      </c>
      <c r="G58" s="615" t="n">
        <v>0</v>
      </c>
      <c r="H58" s="615" t="n">
        <v>0</v>
      </c>
      <c r="I58" s="615" t="n">
        <v>0</v>
      </c>
      <c r="J58" s="615" t="n">
        <f aca="false">5600*J10/110</f>
        <v>0</v>
      </c>
    </row>
    <row r="59" customFormat="false" ht="12.75" hidden="false" customHeight="false" outlineLevel="0" collapsed="false">
      <c r="A59" s="596" t="n">
        <f aca="false">+A58+1</f>
        <v>55</v>
      </c>
      <c r="C59" s="614" t="s">
        <v>1227</v>
      </c>
      <c r="D59" s="605"/>
      <c r="E59" s="615" t="n">
        <v>0</v>
      </c>
      <c r="F59" s="615" t="n">
        <v>0</v>
      </c>
      <c r="G59" s="615" t="n">
        <v>0</v>
      </c>
      <c r="H59" s="615" t="n">
        <v>0</v>
      </c>
      <c r="I59" s="615" t="n">
        <v>0</v>
      </c>
      <c r="J59" s="615" t="n">
        <v>0</v>
      </c>
    </row>
    <row r="60" customFormat="false" ht="12.75" hidden="false" customHeight="false" outlineLevel="0" collapsed="false">
      <c r="A60" s="596" t="n">
        <f aca="false">+A59+1</f>
        <v>56</v>
      </c>
      <c r="C60" s="614" t="s">
        <v>1203</v>
      </c>
      <c r="D60" s="605"/>
      <c r="E60" s="615" t="n">
        <v>0</v>
      </c>
      <c r="F60" s="615" t="n">
        <v>0</v>
      </c>
      <c r="G60" s="615" t="n">
        <v>0</v>
      </c>
      <c r="H60" s="615" t="n">
        <v>0</v>
      </c>
      <c r="I60" s="615" t="n">
        <v>0</v>
      </c>
      <c r="J60" s="615" t="n">
        <v>0</v>
      </c>
    </row>
    <row r="61" customFormat="false" ht="12.75" hidden="false" customHeight="false" outlineLevel="0" collapsed="false">
      <c r="A61" s="596" t="n">
        <f aca="false">+A60+1</f>
        <v>57</v>
      </c>
      <c r="B61" s="549"/>
      <c r="C61" s="616" t="s">
        <v>439</v>
      </c>
      <c r="D61" s="605"/>
      <c r="E61" s="617" t="n">
        <f aca="false">SUBTOTAL(9,E53:E60)</f>
        <v>0</v>
      </c>
      <c r="F61" s="617" t="n">
        <f aca="false">SUBTOTAL(9,F53:F60)</f>
        <v>0</v>
      </c>
      <c r="G61" s="617" t="n">
        <f aca="false">SUBTOTAL(9,G53:G60)</f>
        <v>0</v>
      </c>
      <c r="H61" s="617" t="n">
        <f aca="false">SUBTOTAL(9,H53:H60)</f>
        <v>0</v>
      </c>
      <c r="I61" s="617" t="n">
        <f aca="false">SUBTOTAL(9,I53:I60)</f>
        <v>0</v>
      </c>
      <c r="J61" s="617" t="n">
        <f aca="false">SUBTOTAL(9,J53:J60)</f>
        <v>0</v>
      </c>
    </row>
    <row r="62" customFormat="false" ht="12.75" hidden="false" customHeight="false" outlineLevel="0" collapsed="false">
      <c r="A62" s="596" t="n">
        <f aca="false">+A61+1</f>
        <v>58</v>
      </c>
      <c r="B62" s="613" t="s">
        <v>1031</v>
      </c>
      <c r="C62" s="618"/>
      <c r="D62" s="605"/>
      <c r="E62" s="437"/>
      <c r="F62" s="437"/>
      <c r="G62" s="437"/>
      <c r="H62" s="437"/>
      <c r="I62" s="437"/>
      <c r="J62" s="437"/>
    </row>
    <row r="63" customFormat="false" ht="12.75" hidden="false" customHeight="false" outlineLevel="0" collapsed="false">
      <c r="A63" s="596" t="n">
        <f aca="false">+A62+1</f>
        <v>59</v>
      </c>
      <c r="C63" s="614" t="s">
        <v>1228</v>
      </c>
      <c r="D63" s="605"/>
      <c r="E63" s="619"/>
      <c r="F63" s="619"/>
      <c r="G63" s="619"/>
      <c r="H63" s="619"/>
      <c r="I63" s="619"/>
      <c r="J63" s="619" t="n">
        <v>0</v>
      </c>
    </row>
    <row r="64" customFormat="false" ht="12.75" hidden="false" customHeight="false" outlineLevel="0" collapsed="false">
      <c r="A64" s="596" t="n">
        <f aca="false">+A63+1</f>
        <v>60</v>
      </c>
      <c r="B64" s="526"/>
      <c r="C64" s="614" t="s">
        <v>1203</v>
      </c>
      <c r="D64" s="605"/>
      <c r="E64" s="620" t="n">
        <v>0</v>
      </c>
      <c r="F64" s="620" t="n">
        <v>0</v>
      </c>
      <c r="G64" s="620" t="n">
        <v>0</v>
      </c>
      <c r="H64" s="620" t="n">
        <v>0</v>
      </c>
      <c r="I64" s="620" t="n">
        <v>0</v>
      </c>
      <c r="J64" s="620" t="n">
        <v>0</v>
      </c>
    </row>
    <row r="65" customFormat="false" ht="12.75" hidden="false" customHeight="false" outlineLevel="0" collapsed="false">
      <c r="A65" s="596" t="n">
        <f aca="false">+A64+1</f>
        <v>61</v>
      </c>
      <c r="B65" s="549"/>
      <c r="C65" s="616" t="s">
        <v>439</v>
      </c>
      <c r="D65" s="605"/>
      <c r="E65" s="617" t="n">
        <f aca="false">SUBTOTAL(9,E63:E64)</f>
        <v>0</v>
      </c>
      <c r="F65" s="617" t="n">
        <f aca="false">SUBTOTAL(9,F63:F64)</f>
        <v>0</v>
      </c>
      <c r="G65" s="617" t="n">
        <f aca="false">SUBTOTAL(9,G63:G64)</f>
        <v>0</v>
      </c>
      <c r="H65" s="617" t="n">
        <f aca="false">SUBTOTAL(9,H63:H64)</f>
        <v>0</v>
      </c>
      <c r="I65" s="617" t="n">
        <f aca="false">SUBTOTAL(9,I63:I64)</f>
        <v>0</v>
      </c>
      <c r="J65" s="617" t="n">
        <f aca="false">SUBTOTAL(9,J63:J64)</f>
        <v>0</v>
      </c>
    </row>
    <row r="66" customFormat="false" ht="12.75" hidden="false" customHeight="false" outlineLevel="0" collapsed="false">
      <c r="A66" s="596" t="n">
        <f aca="false">+A65+1</f>
        <v>62</v>
      </c>
      <c r="B66" s="613" t="s">
        <v>1229</v>
      </c>
      <c r="C66" s="618"/>
      <c r="D66" s="605"/>
      <c r="E66" s="437"/>
      <c r="F66" s="437"/>
      <c r="G66" s="437"/>
      <c r="H66" s="437"/>
      <c r="I66" s="437"/>
      <c r="J66" s="437"/>
    </row>
    <row r="67" customFormat="false" ht="12.75" hidden="false" customHeight="false" outlineLevel="0" collapsed="false">
      <c r="A67" s="596" t="n">
        <f aca="false">+A66+1</f>
        <v>63</v>
      </c>
      <c r="C67" s="614" t="s">
        <v>1230</v>
      </c>
      <c r="D67" s="605"/>
      <c r="E67" s="456" t="n">
        <f aca="false">E7/1200*11700</f>
        <v>0</v>
      </c>
      <c r="F67" s="456" t="n">
        <f aca="false">F7/1200*11700</f>
        <v>0</v>
      </c>
      <c r="G67" s="456" t="n">
        <f aca="false">G7/1200*11700</f>
        <v>3315</v>
      </c>
      <c r="H67" s="456" t="n">
        <f aca="false">H7/1200*11700</f>
        <v>0</v>
      </c>
      <c r="I67" s="456" t="n">
        <f aca="false">I7/1200*11700</f>
        <v>0</v>
      </c>
      <c r="J67" s="456" t="n">
        <f aca="false">J7/1200*11700</f>
        <v>0</v>
      </c>
    </row>
    <row r="68" customFormat="false" ht="12.75" hidden="false" customHeight="false" outlineLevel="0" collapsed="false">
      <c r="A68" s="596" t="n">
        <f aca="false">+A67+1</f>
        <v>64</v>
      </c>
      <c r="C68" s="614" t="s">
        <v>190</v>
      </c>
      <c r="D68" s="605"/>
      <c r="E68" s="456" t="n">
        <f aca="false">E7/1200*38500</f>
        <v>0</v>
      </c>
      <c r="F68" s="456" t="n">
        <f aca="false">F7/1200*38500</f>
        <v>0</v>
      </c>
      <c r="G68" s="456" t="n">
        <f aca="false">G7/1200*38500</f>
        <v>10908.3333333333</v>
      </c>
      <c r="H68" s="456" t="n">
        <f aca="false">H7/1200*38500</f>
        <v>0</v>
      </c>
      <c r="I68" s="456" t="n">
        <f aca="false">I8/1200*11700</f>
        <v>0</v>
      </c>
      <c r="J68" s="456" t="n">
        <f aca="false">J7/1200*38500</f>
        <v>0</v>
      </c>
    </row>
    <row r="69" customFormat="false" ht="12.75" hidden="false" customHeight="false" outlineLevel="0" collapsed="false">
      <c r="A69" s="596" t="n">
        <f aca="false">+A68+1</f>
        <v>65</v>
      </c>
      <c r="C69" s="614" t="s">
        <v>1231</v>
      </c>
      <c r="D69" s="605"/>
      <c r="E69" s="456" t="n">
        <f aca="false">E7/1200*13650</f>
        <v>0</v>
      </c>
      <c r="F69" s="456" t="n">
        <f aca="false">F7/1200*13650</f>
        <v>0</v>
      </c>
      <c r="G69" s="456" t="n">
        <f aca="false">G7/1200*13650</f>
        <v>3867.5</v>
      </c>
      <c r="H69" s="456" t="n">
        <f aca="false">H7/1200*13650</f>
        <v>0</v>
      </c>
      <c r="I69" s="456" t="n">
        <f aca="false">I9/1200*11700</f>
        <v>0</v>
      </c>
      <c r="J69" s="456" t="n">
        <f aca="false">J7/1200*13650</f>
        <v>0</v>
      </c>
    </row>
    <row r="70" customFormat="false" ht="12.75" hidden="false" customHeight="false" outlineLevel="0" collapsed="false">
      <c r="A70" s="596" t="n">
        <f aca="false">+A69+1</f>
        <v>66</v>
      </c>
      <c r="C70" s="614" t="s">
        <v>1232</v>
      </c>
      <c r="D70" s="605"/>
      <c r="E70" s="456" t="n">
        <v>0</v>
      </c>
      <c r="F70" s="456" t="n">
        <v>0</v>
      </c>
      <c r="G70" s="456" t="n">
        <v>0</v>
      </c>
      <c r="H70" s="456" t="n">
        <v>0</v>
      </c>
      <c r="I70" s="456" t="n">
        <f aca="false">I10/1200*11700</f>
        <v>0</v>
      </c>
      <c r="J70" s="456" t="n">
        <f aca="false">I70</f>
        <v>0</v>
      </c>
    </row>
    <row r="71" customFormat="false" ht="12.75" hidden="false" customHeight="false" outlineLevel="0" collapsed="false">
      <c r="A71" s="596" t="n">
        <f aca="false">+A70+1</f>
        <v>67</v>
      </c>
      <c r="C71" s="614" t="s">
        <v>1233</v>
      </c>
      <c r="D71" s="605"/>
      <c r="E71" s="456" t="n">
        <f aca="false">10000*E6</f>
        <v>0</v>
      </c>
      <c r="F71" s="456" t="n">
        <f aca="false">10000*F6</f>
        <v>0</v>
      </c>
      <c r="G71" s="456" t="n">
        <f aca="false">10000*G6</f>
        <v>20000</v>
      </c>
      <c r="H71" s="456" t="n">
        <f aca="false">10000*H6</f>
        <v>0</v>
      </c>
      <c r="I71" s="456" t="n">
        <f aca="false">I11/1200*11700</f>
        <v>0</v>
      </c>
      <c r="J71" s="456" t="n">
        <f aca="false">10000*J6</f>
        <v>0</v>
      </c>
    </row>
    <row r="72" customFormat="false" ht="12.75" hidden="false" customHeight="false" outlineLevel="0" collapsed="false">
      <c r="A72" s="596" t="n">
        <f aca="false">+A71+1</f>
        <v>68</v>
      </c>
      <c r="C72" s="614" t="s">
        <v>1234</v>
      </c>
      <c r="D72" s="605"/>
      <c r="E72" s="456" t="n">
        <v>0</v>
      </c>
      <c r="F72" s="456" t="n">
        <v>0</v>
      </c>
      <c r="G72" s="456" t="n">
        <v>0</v>
      </c>
      <c r="H72" s="456" t="n">
        <v>0</v>
      </c>
      <c r="I72" s="456" t="n">
        <f aca="false">I12/1200*11700</f>
        <v>0</v>
      </c>
      <c r="J72" s="615" t="n">
        <f aca="false">I72</f>
        <v>0</v>
      </c>
    </row>
    <row r="73" customFormat="false" ht="12.75" hidden="false" customHeight="false" outlineLevel="0" collapsed="false">
      <c r="A73" s="596" t="n">
        <f aca="false">+A72+1</f>
        <v>69</v>
      </c>
      <c r="C73" s="614" t="s">
        <v>1203</v>
      </c>
      <c r="D73" s="605"/>
      <c r="E73" s="456" t="n">
        <v>0</v>
      </c>
      <c r="F73" s="456" t="n">
        <v>0</v>
      </c>
      <c r="G73" s="456" t="n">
        <v>0</v>
      </c>
      <c r="H73" s="456" t="n">
        <v>0</v>
      </c>
      <c r="I73" s="456" t="n">
        <f aca="false">I13/1200*11700</f>
        <v>0</v>
      </c>
      <c r="J73" s="456" t="n">
        <f aca="false">I73</f>
        <v>0</v>
      </c>
    </row>
    <row r="74" customFormat="false" ht="12.75" hidden="false" customHeight="false" outlineLevel="0" collapsed="false">
      <c r="A74" s="596" t="n">
        <f aca="false">+A73+1</f>
        <v>70</v>
      </c>
      <c r="B74" s="526"/>
      <c r="C74" s="614" t="s">
        <v>1203</v>
      </c>
      <c r="D74" s="605"/>
      <c r="E74" s="456" t="n">
        <v>0</v>
      </c>
      <c r="F74" s="456" t="n">
        <v>0</v>
      </c>
      <c r="G74" s="456" t="n">
        <v>0</v>
      </c>
      <c r="H74" s="456" t="n">
        <v>0</v>
      </c>
      <c r="I74" s="456" t="n">
        <f aca="false">I14/1200*11700</f>
        <v>0</v>
      </c>
      <c r="J74" s="456" t="n">
        <f aca="false">I74</f>
        <v>0</v>
      </c>
    </row>
    <row r="75" customFormat="false" ht="12.75" hidden="false" customHeight="false" outlineLevel="0" collapsed="false">
      <c r="A75" s="596" t="n">
        <f aca="false">+A74+1</f>
        <v>71</v>
      </c>
      <c r="B75" s="549"/>
      <c r="C75" s="616" t="s">
        <v>439</v>
      </c>
      <c r="D75" s="605"/>
      <c r="E75" s="621" t="n">
        <f aca="false">SUBTOTAL(9,E67:E74)</f>
        <v>0</v>
      </c>
      <c r="F75" s="621" t="n">
        <f aca="false">SUBTOTAL(9,F67:F74)</f>
        <v>0</v>
      </c>
      <c r="G75" s="621" t="n">
        <f aca="false">SUBTOTAL(9,G67:G74)</f>
        <v>38090.8333333333</v>
      </c>
      <c r="H75" s="621" t="n">
        <f aca="false">SUBTOTAL(9,H67:H74)</f>
        <v>0</v>
      </c>
      <c r="I75" s="621" t="n">
        <f aca="false">SUBTOTAL(9,I67:I74)</f>
        <v>0</v>
      </c>
      <c r="J75" s="621" t="n">
        <f aca="false">SUBTOTAL(9,J67:J74)</f>
        <v>0</v>
      </c>
    </row>
    <row r="76" customFormat="false" ht="12.75" hidden="false" customHeight="false" outlineLevel="0" collapsed="false">
      <c r="A76" s="596" t="n">
        <f aca="false">+A75+1</f>
        <v>72</v>
      </c>
      <c r="B76" s="613" t="s">
        <v>1045</v>
      </c>
      <c r="C76" s="618"/>
      <c r="D76" s="605"/>
      <c r="E76" s="437"/>
      <c r="F76" s="437"/>
      <c r="G76" s="437"/>
      <c r="H76" s="437"/>
      <c r="I76" s="437"/>
      <c r="J76" s="437"/>
    </row>
    <row r="77" customFormat="false" ht="12.75" hidden="false" customHeight="false" outlineLevel="0" collapsed="false">
      <c r="A77" s="596" t="n">
        <f aca="false">+A76+1</f>
        <v>73</v>
      </c>
      <c r="C77" s="614" t="s">
        <v>1230</v>
      </c>
      <c r="D77" s="605"/>
      <c r="E77" s="615" t="n">
        <f aca="false">17520*E10/62</f>
        <v>0</v>
      </c>
      <c r="F77" s="615" t="n">
        <f aca="false">17520*F10/62</f>
        <v>0</v>
      </c>
      <c r="G77" s="615" t="n">
        <f aca="false">17520*G10/62</f>
        <v>4238.70967741936</v>
      </c>
      <c r="H77" s="615" t="n">
        <f aca="false">17520*H10/62</f>
        <v>0</v>
      </c>
      <c r="I77" s="615" t="n">
        <f aca="false">17520*I10/62</f>
        <v>0</v>
      </c>
      <c r="J77" s="615" t="n">
        <f aca="false">17520*J10/62</f>
        <v>0</v>
      </c>
    </row>
    <row r="78" customFormat="false" ht="12.75" hidden="false" customHeight="false" outlineLevel="0" collapsed="false">
      <c r="A78" s="596" t="n">
        <f aca="false">+A77+1</f>
        <v>74</v>
      </c>
      <c r="C78" s="614" t="s">
        <v>190</v>
      </c>
      <c r="D78" s="605"/>
      <c r="E78" s="456" t="n">
        <f aca="false">38500*E7/1200</f>
        <v>0</v>
      </c>
      <c r="F78" s="456" t="n">
        <f aca="false">38500*F7/1200</f>
        <v>0</v>
      </c>
      <c r="G78" s="456" t="n">
        <f aca="false">38500*G7/1200</f>
        <v>10908.3333333333</v>
      </c>
      <c r="H78" s="456" t="n">
        <f aca="false">38500*H7/1200</f>
        <v>0</v>
      </c>
      <c r="I78" s="456" t="n">
        <f aca="false">38500*I7/1200</f>
        <v>0</v>
      </c>
      <c r="J78" s="456" t="n">
        <f aca="false">38500*J7/1200</f>
        <v>0</v>
      </c>
    </row>
    <row r="79" customFormat="false" ht="12.75" hidden="false" customHeight="false" outlineLevel="0" collapsed="false">
      <c r="A79" s="596" t="n">
        <f aca="false">+A78+1</f>
        <v>75</v>
      </c>
      <c r="C79" s="614" t="s">
        <v>1235</v>
      </c>
      <c r="D79" s="605"/>
      <c r="E79" s="456"/>
      <c r="F79" s="456"/>
      <c r="G79" s="456"/>
      <c r="H79" s="456"/>
      <c r="I79" s="456"/>
      <c r="J79" s="456"/>
    </row>
    <row r="80" customFormat="false" ht="12.75" hidden="false" customHeight="false" outlineLevel="0" collapsed="false">
      <c r="A80" s="596" t="n">
        <f aca="false">+A79+1</f>
        <v>76</v>
      </c>
      <c r="C80" s="614" t="s">
        <v>1236</v>
      </c>
      <c r="D80" s="605"/>
      <c r="E80" s="615" t="n">
        <f aca="false">E10/62*27985</f>
        <v>0</v>
      </c>
      <c r="F80" s="615" t="n">
        <f aca="false">F10/62*27985</f>
        <v>0</v>
      </c>
      <c r="G80" s="615" t="n">
        <f aca="false">G10/62*27985</f>
        <v>6770.56451612903</v>
      </c>
      <c r="H80" s="615" t="n">
        <f aca="false">H10/62*27985</f>
        <v>0</v>
      </c>
      <c r="I80" s="615" t="n">
        <f aca="false">I10/62*27985</f>
        <v>0</v>
      </c>
      <c r="J80" s="615" t="n">
        <f aca="false">J10/62*27985</f>
        <v>0</v>
      </c>
    </row>
    <row r="81" customFormat="false" ht="12.75" hidden="false" customHeight="false" outlineLevel="0" collapsed="false">
      <c r="A81" s="596" t="n">
        <f aca="false">+A80+1</f>
        <v>77</v>
      </c>
      <c r="C81" s="614" t="s">
        <v>1232</v>
      </c>
      <c r="D81" s="605"/>
      <c r="E81" s="615" t="n">
        <v>0</v>
      </c>
      <c r="F81" s="615" t="n">
        <v>0</v>
      </c>
      <c r="G81" s="615" t="n">
        <v>0</v>
      </c>
      <c r="H81" s="615" t="n">
        <v>0</v>
      </c>
      <c r="I81" s="615" t="n">
        <f aca="false">I11/62*27985</f>
        <v>0</v>
      </c>
      <c r="J81" s="615" t="n">
        <v>0</v>
      </c>
    </row>
    <row r="82" customFormat="false" ht="12.75" hidden="false" customHeight="false" outlineLevel="0" collapsed="false">
      <c r="A82" s="596" t="n">
        <f aca="false">+A81+1</f>
        <v>78</v>
      </c>
      <c r="C82" s="614" t="s">
        <v>1237</v>
      </c>
      <c r="D82" s="605"/>
      <c r="E82" s="615"/>
      <c r="F82" s="615"/>
      <c r="G82" s="615"/>
      <c r="H82" s="615"/>
      <c r="I82" s="615"/>
      <c r="J82" s="615"/>
    </row>
    <row r="83" customFormat="false" ht="12.75" hidden="false" customHeight="false" outlineLevel="0" collapsed="false">
      <c r="A83" s="596" t="n">
        <f aca="false">+A82+1</f>
        <v>79</v>
      </c>
      <c r="B83" s="549"/>
      <c r="C83" s="616" t="s">
        <v>439</v>
      </c>
      <c r="D83" s="605"/>
      <c r="E83" s="621" t="n">
        <f aca="false">SUBTOTAL(9,E77:E82)</f>
        <v>0</v>
      </c>
      <c r="F83" s="621" t="n">
        <f aca="false">SUBTOTAL(9,F77:F82)</f>
        <v>0</v>
      </c>
      <c r="G83" s="621" t="n">
        <f aca="false">SUBTOTAL(9,G77:G82)</f>
        <v>21917.6075268817</v>
      </c>
      <c r="H83" s="621" t="n">
        <f aca="false">SUBTOTAL(9,H77:H82)</f>
        <v>0</v>
      </c>
      <c r="I83" s="621" t="n">
        <f aca="false">SUBTOTAL(9,I77:I82)</f>
        <v>0</v>
      </c>
      <c r="J83" s="621" t="n">
        <f aca="false">SUBTOTAL(9,J77:J82)</f>
        <v>0</v>
      </c>
    </row>
    <row r="84" customFormat="false" ht="12.75" hidden="false" customHeight="false" outlineLevel="0" collapsed="false">
      <c r="A84" s="596" t="n">
        <f aca="false">+A83+1</f>
        <v>80</v>
      </c>
      <c r="B84" s="613" t="s">
        <v>1049</v>
      </c>
      <c r="C84" s="618"/>
      <c r="D84" s="605"/>
      <c r="E84" s="437"/>
      <c r="F84" s="437"/>
      <c r="G84" s="437"/>
      <c r="H84" s="437"/>
      <c r="I84" s="437"/>
      <c r="J84" s="437"/>
    </row>
    <row r="85" customFormat="false" ht="12.75" hidden="false" customHeight="false" outlineLevel="0" collapsed="false">
      <c r="A85" s="596" t="n">
        <f aca="false">+A84+1</f>
        <v>81</v>
      </c>
      <c r="C85" s="614" t="s">
        <v>1238</v>
      </c>
      <c r="D85" s="605"/>
      <c r="E85" s="615" t="n">
        <f aca="false">80*100</f>
        <v>8000</v>
      </c>
      <c r="F85" s="615" t="n">
        <v>0</v>
      </c>
      <c r="G85" s="615" t="n">
        <f aca="false">80*100</f>
        <v>8000</v>
      </c>
      <c r="H85" s="615" t="n">
        <v>0</v>
      </c>
      <c r="I85" s="615" t="n">
        <v>0</v>
      </c>
      <c r="J85" s="615" t="n">
        <f aca="false">80*100</f>
        <v>8000</v>
      </c>
    </row>
    <row r="86" customFormat="false" ht="12.75" hidden="false" customHeight="false" outlineLevel="0" collapsed="false">
      <c r="A86" s="596" t="n">
        <f aca="false">+A85+1</f>
        <v>82</v>
      </c>
      <c r="C86" s="614" t="s">
        <v>1239</v>
      </c>
      <c r="D86" s="605"/>
      <c r="E86" s="615" t="n">
        <f aca="false">3000*E6</f>
        <v>0</v>
      </c>
      <c r="F86" s="615" t="n">
        <f aca="false">3000*F6</f>
        <v>0</v>
      </c>
      <c r="G86" s="615" t="n">
        <f aca="false">3000*G6</f>
        <v>6000</v>
      </c>
      <c r="H86" s="615" t="n">
        <f aca="false">3000*H6</f>
        <v>0</v>
      </c>
      <c r="I86" s="615" t="n">
        <f aca="false">3000*I6</f>
        <v>0</v>
      </c>
      <c r="J86" s="615" t="n">
        <f aca="false">3000*J6</f>
        <v>0</v>
      </c>
    </row>
    <row r="87" customFormat="false" ht="12.75" hidden="false" customHeight="false" outlineLevel="0" collapsed="false">
      <c r="A87" s="596" t="n">
        <f aca="false">+A86+1</f>
        <v>83</v>
      </c>
      <c r="C87" s="614" t="s">
        <v>1240</v>
      </c>
      <c r="D87" s="605"/>
      <c r="E87" s="615"/>
      <c r="F87" s="615"/>
      <c r="G87" s="615"/>
      <c r="H87" s="615"/>
      <c r="I87" s="615"/>
      <c r="J87" s="615"/>
    </row>
    <row r="88" customFormat="false" ht="12.75" hidden="false" customHeight="false" outlineLevel="0" collapsed="false">
      <c r="A88" s="596" t="n">
        <f aca="false">+A87+1</f>
        <v>84</v>
      </c>
      <c r="C88" s="614" t="s">
        <v>1232</v>
      </c>
      <c r="D88" s="605"/>
      <c r="E88" s="456" t="n">
        <v>0</v>
      </c>
      <c r="F88" s="456" t="n">
        <f aca="false">E88</f>
        <v>0</v>
      </c>
      <c r="G88" s="456" t="n">
        <v>0</v>
      </c>
      <c r="H88" s="456" t="n">
        <v>0</v>
      </c>
      <c r="I88" s="456" t="n">
        <v>0</v>
      </c>
      <c r="J88" s="456" t="n">
        <f aca="false">I88</f>
        <v>0</v>
      </c>
    </row>
    <row r="89" customFormat="false" ht="12.75" hidden="false" customHeight="false" outlineLevel="0" collapsed="false">
      <c r="A89" s="596" t="n">
        <f aca="false">+A88+1</f>
        <v>85</v>
      </c>
      <c r="C89" s="614" t="s">
        <v>1241</v>
      </c>
      <c r="D89" s="605"/>
      <c r="E89" s="615" t="n">
        <v>0</v>
      </c>
      <c r="F89" s="615" t="n">
        <f aca="false">E89</f>
        <v>0</v>
      </c>
      <c r="G89" s="615" t="n">
        <v>0</v>
      </c>
      <c r="H89" s="615" t="n">
        <v>0</v>
      </c>
      <c r="I89" s="615" t="n">
        <v>0</v>
      </c>
      <c r="J89" s="615" t="n">
        <f aca="false">I89</f>
        <v>0</v>
      </c>
    </row>
    <row r="90" customFormat="false" ht="12.75" hidden="false" customHeight="false" outlineLevel="0" collapsed="false">
      <c r="A90" s="596" t="n">
        <f aca="false">+A89+1</f>
        <v>86</v>
      </c>
      <c r="C90" s="614" t="s">
        <v>1242</v>
      </c>
      <c r="D90" s="605"/>
      <c r="E90" s="615" t="n">
        <f aca="false">1000*E6</f>
        <v>0</v>
      </c>
      <c r="F90" s="615" t="n">
        <f aca="false">1000*F6</f>
        <v>0</v>
      </c>
      <c r="G90" s="615" t="n">
        <f aca="false">1000*G6</f>
        <v>2000</v>
      </c>
      <c r="H90" s="615" t="n">
        <f aca="false">1000*H6</f>
        <v>0</v>
      </c>
      <c r="I90" s="615" t="n">
        <f aca="false">1000*I6</f>
        <v>0</v>
      </c>
      <c r="J90" s="615" t="n">
        <f aca="false">1000*J6</f>
        <v>0</v>
      </c>
    </row>
    <row r="91" customFormat="false" ht="12.75" hidden="false" customHeight="false" outlineLevel="0" collapsed="false">
      <c r="A91" s="596" t="n">
        <f aca="false">+A90+1</f>
        <v>87</v>
      </c>
      <c r="C91" s="614" t="s">
        <v>1243</v>
      </c>
      <c r="D91" s="605"/>
      <c r="E91" s="456" t="n">
        <v>0</v>
      </c>
      <c r="F91" s="456" t="n">
        <f aca="false">E91</f>
        <v>0</v>
      </c>
      <c r="G91" s="456" t="n">
        <v>0</v>
      </c>
      <c r="H91" s="456" t="n">
        <v>0</v>
      </c>
      <c r="I91" s="456" t="n">
        <v>0</v>
      </c>
      <c r="J91" s="456" t="n">
        <f aca="false">I91</f>
        <v>0</v>
      </c>
    </row>
    <row r="92" customFormat="false" ht="12.75" hidden="false" customHeight="false" outlineLevel="0" collapsed="false">
      <c r="A92" s="596" t="n">
        <f aca="false">+A91+1</f>
        <v>88</v>
      </c>
      <c r="C92" s="614" t="s">
        <v>1244</v>
      </c>
      <c r="D92" s="605"/>
      <c r="E92" s="456" t="n">
        <v>0</v>
      </c>
      <c r="F92" s="456" t="n">
        <f aca="false">E92</f>
        <v>0</v>
      </c>
      <c r="G92" s="456" t="n">
        <v>0</v>
      </c>
      <c r="H92" s="456" t="n">
        <v>0</v>
      </c>
      <c r="I92" s="456" t="n">
        <v>0</v>
      </c>
      <c r="J92" s="456" t="n">
        <f aca="false">I92</f>
        <v>0</v>
      </c>
    </row>
    <row r="93" customFormat="false" ht="12.75" hidden="false" customHeight="false" outlineLevel="0" collapsed="false">
      <c r="A93" s="596" t="n">
        <f aca="false">+A92+1</f>
        <v>89</v>
      </c>
      <c r="B93" s="526"/>
      <c r="C93" s="614" t="s">
        <v>1203</v>
      </c>
      <c r="D93" s="605"/>
      <c r="E93" s="615" t="n">
        <v>0</v>
      </c>
      <c r="F93" s="615" t="n">
        <v>0</v>
      </c>
      <c r="G93" s="615" t="n">
        <v>0</v>
      </c>
      <c r="H93" s="615" t="n">
        <v>0</v>
      </c>
      <c r="I93" s="615" t="n">
        <v>0</v>
      </c>
      <c r="J93" s="615" t="n">
        <v>2</v>
      </c>
    </row>
    <row r="94" customFormat="false" ht="12.75" hidden="false" customHeight="false" outlineLevel="0" collapsed="false">
      <c r="A94" s="596" t="n">
        <f aca="false">+A93+1</f>
        <v>90</v>
      </c>
      <c r="B94" s="549"/>
      <c r="C94" s="616" t="s">
        <v>439</v>
      </c>
      <c r="D94" s="605"/>
      <c r="E94" s="621" t="n">
        <f aca="false">SUBTOTAL(9,E85:E93)</f>
        <v>8000</v>
      </c>
      <c r="F94" s="621" t="n">
        <f aca="false">SUBTOTAL(9,F85:F93)</f>
        <v>0</v>
      </c>
      <c r="G94" s="621" t="n">
        <f aca="false">SUBTOTAL(9,G85:G93)</f>
        <v>16000</v>
      </c>
      <c r="H94" s="621" t="n">
        <f aca="false">SUBTOTAL(9,H85:H93)</f>
        <v>0</v>
      </c>
      <c r="I94" s="621" t="n">
        <f aca="false">SUBTOTAL(9,I85:I93)</f>
        <v>0</v>
      </c>
      <c r="J94" s="621" t="n">
        <f aca="false">SUBTOTAL(9,J85:J93)</f>
        <v>8002</v>
      </c>
    </row>
    <row r="95" customFormat="false" ht="12.75" hidden="false" customHeight="false" outlineLevel="0" collapsed="false">
      <c r="A95" s="596" t="n">
        <f aca="false">+A94+1</f>
        <v>91</v>
      </c>
      <c r="B95" s="613" t="s">
        <v>185</v>
      </c>
      <c r="C95" s="618"/>
      <c r="D95" s="605"/>
      <c r="E95" s="437"/>
      <c r="F95" s="437"/>
      <c r="G95" s="437"/>
      <c r="H95" s="437"/>
      <c r="I95" s="437"/>
      <c r="J95" s="437"/>
    </row>
    <row r="96" customFormat="false" ht="12.75" hidden="false" customHeight="false" outlineLevel="0" collapsed="false">
      <c r="A96" s="596" t="n">
        <f aca="false">+A95+1</f>
        <v>92</v>
      </c>
      <c r="C96" s="614" t="s">
        <v>1245</v>
      </c>
      <c r="D96" s="605"/>
      <c r="E96" s="615" t="n">
        <f aca="false">E10/110*30000</f>
        <v>0</v>
      </c>
      <c r="F96" s="615" t="n">
        <f aca="false">F10/110*30000</f>
        <v>0</v>
      </c>
      <c r="G96" s="615" t="n">
        <f aca="false">G10/110*30000</f>
        <v>4090.90909090909</v>
      </c>
      <c r="H96" s="615" t="n">
        <f aca="false">H10/110*30000</f>
        <v>0</v>
      </c>
      <c r="I96" s="615" t="n">
        <f aca="false">I10/110*30000</f>
        <v>0</v>
      </c>
      <c r="J96" s="615" t="n">
        <f aca="false">J10/110*30000</f>
        <v>0</v>
      </c>
    </row>
    <row r="97" customFormat="false" ht="12.75" hidden="false" customHeight="false" outlineLevel="0" collapsed="false">
      <c r="A97" s="596" t="n">
        <f aca="false">+A96+1</f>
        <v>93</v>
      </c>
      <c r="C97" s="614" t="s">
        <v>1231</v>
      </c>
      <c r="D97" s="605"/>
      <c r="E97" s="615" t="n">
        <f aca="false">E10/110*15000</f>
        <v>0</v>
      </c>
      <c r="F97" s="615" t="n">
        <f aca="false">F10/110*15000</f>
        <v>0</v>
      </c>
      <c r="G97" s="615" t="n">
        <f aca="false">G10/110*15000</f>
        <v>2045.45454545455</v>
      </c>
      <c r="H97" s="615" t="n">
        <f aca="false">H10/110*15000</f>
        <v>0</v>
      </c>
      <c r="I97" s="615" t="n">
        <f aca="false">I10/110*15000</f>
        <v>0</v>
      </c>
      <c r="J97" s="615" t="n">
        <f aca="false">J10/110*15000</f>
        <v>0</v>
      </c>
    </row>
    <row r="98" customFormat="false" ht="12.75" hidden="false" customHeight="false" outlineLevel="0" collapsed="false">
      <c r="A98" s="596" t="n">
        <f aca="false">+A97+1</f>
        <v>94</v>
      </c>
      <c r="C98" s="614" t="s">
        <v>1246</v>
      </c>
      <c r="D98" s="605"/>
      <c r="E98" s="456" t="n">
        <f aca="false">E10/110*6000</f>
        <v>0</v>
      </c>
      <c r="F98" s="456" t="n">
        <f aca="false">F10/110*6000</f>
        <v>0</v>
      </c>
      <c r="G98" s="456" t="n">
        <f aca="false">G10/110*6000</f>
        <v>818.181818181818</v>
      </c>
      <c r="H98" s="456" t="n">
        <f aca="false">H10/110*6000</f>
        <v>0</v>
      </c>
      <c r="I98" s="456" t="n">
        <f aca="false">I10/110*6000</f>
        <v>0</v>
      </c>
      <c r="J98" s="456" t="n">
        <f aca="false">J10/110*6000</f>
        <v>0</v>
      </c>
    </row>
    <row r="99" customFormat="false" ht="12.75" hidden="false" customHeight="false" outlineLevel="0" collapsed="false">
      <c r="A99" s="596" t="n">
        <f aca="false">+A98+1</f>
        <v>95</v>
      </c>
      <c r="C99" s="614" t="s">
        <v>1232</v>
      </c>
      <c r="D99" s="605"/>
      <c r="E99" s="456" t="n">
        <v>0</v>
      </c>
      <c r="F99" s="456" t="n">
        <v>0</v>
      </c>
      <c r="G99" s="456" t="n">
        <v>0</v>
      </c>
      <c r="H99" s="456" t="n">
        <v>0</v>
      </c>
      <c r="I99" s="456" t="n">
        <v>0</v>
      </c>
      <c r="J99" s="456" t="n">
        <v>0</v>
      </c>
    </row>
    <row r="100" customFormat="false" ht="12.75" hidden="false" customHeight="false" outlineLevel="0" collapsed="false">
      <c r="A100" s="596" t="n">
        <f aca="false">+A99+1</f>
        <v>96</v>
      </c>
      <c r="C100" s="614" t="s">
        <v>496</v>
      </c>
      <c r="D100" s="605"/>
      <c r="E100" s="456" t="n">
        <v>10000</v>
      </c>
      <c r="F100" s="456" t="n">
        <v>0</v>
      </c>
      <c r="G100" s="456" t="n">
        <v>10000</v>
      </c>
      <c r="H100" s="456" t="n">
        <v>0</v>
      </c>
      <c r="I100" s="456" t="n">
        <v>0</v>
      </c>
      <c r="J100" s="456" t="n">
        <f aca="false">I100</f>
        <v>0</v>
      </c>
    </row>
    <row r="101" customFormat="false" ht="12.75" hidden="false" customHeight="false" outlineLevel="0" collapsed="false">
      <c r="A101" s="596" t="n">
        <f aca="false">+A100+1</f>
        <v>97</v>
      </c>
      <c r="C101" s="614" t="s">
        <v>500</v>
      </c>
      <c r="D101" s="605"/>
      <c r="E101" s="456" t="n">
        <v>2400</v>
      </c>
      <c r="F101" s="456" t="n">
        <v>0</v>
      </c>
      <c r="G101" s="456" t="n">
        <v>2400</v>
      </c>
      <c r="H101" s="456" t="n">
        <v>0</v>
      </c>
      <c r="I101" s="456" t="n">
        <v>0</v>
      </c>
      <c r="J101" s="456" t="n">
        <f aca="false">I101</f>
        <v>0</v>
      </c>
    </row>
    <row r="102" customFormat="false" ht="12.75" hidden="false" customHeight="false" outlineLevel="0" collapsed="false">
      <c r="A102" s="596" t="n">
        <f aca="false">+A101+1</f>
        <v>98</v>
      </c>
      <c r="C102" s="614" t="s">
        <v>1247</v>
      </c>
      <c r="D102" s="605"/>
      <c r="E102" s="456" t="n">
        <v>2000</v>
      </c>
      <c r="F102" s="456" t="n">
        <v>0</v>
      </c>
      <c r="G102" s="456" t="n">
        <v>2000</v>
      </c>
      <c r="H102" s="456" t="n">
        <v>0</v>
      </c>
      <c r="I102" s="456" t="n">
        <v>0</v>
      </c>
      <c r="J102" s="456" t="n">
        <f aca="false">I102</f>
        <v>0</v>
      </c>
    </row>
    <row r="103" customFormat="false" ht="12.75" hidden="false" customHeight="false" outlineLevel="0" collapsed="false">
      <c r="A103" s="596" t="n">
        <f aca="false">+A102+1</f>
        <v>99</v>
      </c>
      <c r="C103" s="614" t="s">
        <v>498</v>
      </c>
      <c r="D103" s="605"/>
      <c r="E103" s="456" t="n">
        <v>6000</v>
      </c>
      <c r="F103" s="456" t="n">
        <v>0</v>
      </c>
      <c r="G103" s="456" t="n">
        <v>6000</v>
      </c>
      <c r="H103" s="456" t="n">
        <v>0</v>
      </c>
      <c r="I103" s="456" t="n">
        <v>0</v>
      </c>
      <c r="J103" s="456" t="n">
        <f aca="false">I103</f>
        <v>0</v>
      </c>
    </row>
    <row r="104" customFormat="false" ht="12.75" hidden="false" customHeight="false" outlineLevel="0" collapsed="false">
      <c r="A104" s="596" t="n">
        <f aca="false">+A103+1</f>
        <v>100</v>
      </c>
      <c r="C104" s="614" t="s">
        <v>505</v>
      </c>
      <c r="D104" s="605"/>
      <c r="E104" s="456" t="n">
        <v>12000</v>
      </c>
      <c r="F104" s="456" t="n">
        <v>0</v>
      </c>
      <c r="G104" s="456" t="n">
        <v>12000</v>
      </c>
      <c r="H104" s="456" t="n">
        <v>0</v>
      </c>
      <c r="I104" s="456" t="n">
        <v>0</v>
      </c>
      <c r="J104" s="456" t="n">
        <f aca="false">I104</f>
        <v>0</v>
      </c>
    </row>
    <row r="105" customFormat="false" ht="12.75" hidden="false" customHeight="false" outlineLevel="0" collapsed="false">
      <c r="A105" s="596" t="n">
        <f aca="false">+A104+1</f>
        <v>101</v>
      </c>
      <c r="C105" s="614" t="s">
        <v>509</v>
      </c>
      <c r="D105" s="605"/>
      <c r="E105" s="456" t="n">
        <v>0</v>
      </c>
      <c r="F105" s="456" t="n">
        <v>0</v>
      </c>
      <c r="G105" s="456" t="n">
        <v>0</v>
      </c>
      <c r="H105" s="456" t="n">
        <v>0</v>
      </c>
      <c r="I105" s="456" t="n">
        <v>0</v>
      </c>
      <c r="J105" s="456" t="n">
        <f aca="false">I105</f>
        <v>0</v>
      </c>
    </row>
    <row r="106" customFormat="false" ht="12.75" hidden="false" customHeight="false" outlineLevel="0" collapsed="false">
      <c r="A106" s="596" t="n">
        <f aca="false">+A105+1</f>
        <v>102</v>
      </c>
      <c r="C106" s="614" t="s">
        <v>1248</v>
      </c>
      <c r="D106" s="605"/>
      <c r="E106" s="456" t="n">
        <v>0</v>
      </c>
      <c r="F106" s="456" t="n">
        <v>0</v>
      </c>
      <c r="G106" s="456" t="n">
        <v>0</v>
      </c>
      <c r="H106" s="456" t="n">
        <v>0</v>
      </c>
      <c r="I106" s="456" t="n">
        <v>0</v>
      </c>
      <c r="J106" s="456" t="n">
        <f aca="false">I106</f>
        <v>0</v>
      </c>
    </row>
    <row r="107" customFormat="false" ht="12.75" hidden="false" customHeight="false" outlineLevel="0" collapsed="false">
      <c r="A107" s="596" t="n">
        <f aca="false">+A106+1</f>
        <v>103</v>
      </c>
      <c r="C107" s="614" t="s">
        <v>1233</v>
      </c>
      <c r="D107" s="605"/>
      <c r="E107" s="456" t="n">
        <v>2000</v>
      </c>
      <c r="F107" s="456" t="n">
        <v>0</v>
      </c>
      <c r="G107" s="456" t="n">
        <v>2000</v>
      </c>
      <c r="H107" s="456" t="n">
        <v>0</v>
      </c>
      <c r="I107" s="456" t="n">
        <v>0</v>
      </c>
      <c r="J107" s="456" t="n">
        <f aca="false">I107</f>
        <v>0</v>
      </c>
    </row>
    <row r="108" customFormat="false" ht="12.75" hidden="false" customHeight="false" outlineLevel="0" collapsed="false">
      <c r="A108" s="596" t="n">
        <f aca="false">+A107+1</f>
        <v>104</v>
      </c>
      <c r="C108" s="614" t="s">
        <v>1249</v>
      </c>
      <c r="D108" s="605"/>
      <c r="E108" s="456" t="n">
        <v>2400</v>
      </c>
      <c r="F108" s="456" t="n">
        <v>0</v>
      </c>
      <c r="G108" s="456" t="n">
        <v>2400</v>
      </c>
      <c r="H108" s="456" t="n">
        <v>0</v>
      </c>
      <c r="I108" s="456" t="n">
        <v>0</v>
      </c>
      <c r="J108" s="456" t="n">
        <f aca="false">G108*12</f>
        <v>28800</v>
      </c>
    </row>
    <row r="109" customFormat="false" ht="12.75" hidden="false" customHeight="false" outlineLevel="0" collapsed="false">
      <c r="A109" s="596" t="n">
        <f aca="false">+A108+1</f>
        <v>105</v>
      </c>
      <c r="C109" s="614" t="s">
        <v>1243</v>
      </c>
      <c r="D109" s="605"/>
      <c r="E109" s="456" t="n">
        <v>0</v>
      </c>
      <c r="F109" s="456" t="n">
        <v>0</v>
      </c>
      <c r="G109" s="456" t="n">
        <v>0</v>
      </c>
      <c r="H109" s="456" t="n">
        <v>0</v>
      </c>
      <c r="I109" s="456" t="n">
        <v>0</v>
      </c>
      <c r="J109" s="456" t="n">
        <f aca="false">I109</f>
        <v>0</v>
      </c>
    </row>
    <row r="110" customFormat="false" ht="12.75" hidden="false" customHeight="false" outlineLevel="0" collapsed="false">
      <c r="A110" s="596" t="n">
        <f aca="false">+A109+1</f>
        <v>106</v>
      </c>
      <c r="C110" s="614" t="s">
        <v>1250</v>
      </c>
      <c r="D110" s="605"/>
      <c r="E110" s="456" t="n">
        <v>1000</v>
      </c>
      <c r="F110" s="456" t="n">
        <v>0</v>
      </c>
      <c r="G110" s="456" t="n">
        <v>1000</v>
      </c>
      <c r="H110" s="456" t="n">
        <v>0</v>
      </c>
      <c r="I110" s="456" t="n">
        <v>0</v>
      </c>
      <c r="J110" s="456" t="n">
        <f aca="false">I110</f>
        <v>0</v>
      </c>
    </row>
    <row r="111" customFormat="false" ht="12.75" hidden="false" customHeight="false" outlineLevel="0" collapsed="false">
      <c r="A111" s="596" t="n">
        <f aca="false">+A110+1</f>
        <v>107</v>
      </c>
      <c r="C111" s="614" t="s">
        <v>1251</v>
      </c>
      <c r="D111" s="605"/>
      <c r="E111" s="456" t="n">
        <v>3000</v>
      </c>
      <c r="F111" s="456" t="n">
        <v>0</v>
      </c>
      <c r="G111" s="456" t="n">
        <v>3000</v>
      </c>
      <c r="H111" s="456" t="n">
        <v>0</v>
      </c>
      <c r="I111" s="456" t="n">
        <v>0</v>
      </c>
      <c r="J111" s="456" t="n">
        <f aca="false">I111</f>
        <v>0</v>
      </c>
    </row>
    <row r="112" customFormat="false" ht="12.75" hidden="false" customHeight="false" outlineLevel="0" collapsed="false">
      <c r="A112" s="596" t="n">
        <f aca="false">+A111+1</f>
        <v>108</v>
      </c>
      <c r="C112" s="614" t="s">
        <v>1252</v>
      </c>
      <c r="D112" s="605"/>
      <c r="E112" s="456" t="n">
        <v>2000</v>
      </c>
      <c r="F112" s="456" t="n">
        <v>0</v>
      </c>
      <c r="G112" s="456" t="n">
        <v>2000</v>
      </c>
      <c r="H112" s="456" t="n">
        <v>0</v>
      </c>
      <c r="I112" s="456" t="n">
        <v>0</v>
      </c>
      <c r="J112" s="456" t="n">
        <f aca="false">I112</f>
        <v>0</v>
      </c>
    </row>
    <row r="113" customFormat="false" ht="12.75" hidden="false" customHeight="false" outlineLevel="0" collapsed="false">
      <c r="A113" s="596" t="n">
        <f aca="false">+A112+1</f>
        <v>109</v>
      </c>
      <c r="C113" s="614" t="s">
        <v>1253</v>
      </c>
      <c r="D113" s="605"/>
      <c r="E113" s="456" t="n">
        <v>0</v>
      </c>
      <c r="F113" s="456" t="n">
        <v>0</v>
      </c>
      <c r="G113" s="456" t="n">
        <v>0</v>
      </c>
      <c r="H113" s="456" t="n">
        <v>0</v>
      </c>
      <c r="I113" s="456" t="n">
        <v>0</v>
      </c>
      <c r="J113" s="456" t="n">
        <f aca="false">I113</f>
        <v>0</v>
      </c>
    </row>
    <row r="114" customFormat="false" ht="12.75" hidden="false" customHeight="false" outlineLevel="0" collapsed="false">
      <c r="A114" s="596" t="n">
        <f aca="false">+A113+1</f>
        <v>110</v>
      </c>
      <c r="C114" s="614" t="s">
        <v>1254</v>
      </c>
      <c r="D114" s="605"/>
      <c r="E114" s="456" t="n">
        <v>1000</v>
      </c>
      <c r="F114" s="456" t="n">
        <v>0</v>
      </c>
      <c r="G114" s="456" t="n">
        <v>1000</v>
      </c>
      <c r="H114" s="456" t="n">
        <v>0</v>
      </c>
      <c r="I114" s="456" t="n">
        <v>0</v>
      </c>
      <c r="J114" s="456" t="n">
        <f aca="false">I114</f>
        <v>0</v>
      </c>
    </row>
    <row r="115" customFormat="false" ht="12.75" hidden="false" customHeight="false" outlineLevel="0" collapsed="false">
      <c r="A115" s="596" t="n">
        <f aca="false">+A114+1</f>
        <v>111</v>
      </c>
      <c r="C115" s="614" t="s">
        <v>1255</v>
      </c>
      <c r="D115" s="605"/>
      <c r="E115" s="456" t="n">
        <v>3600</v>
      </c>
      <c r="F115" s="456" t="n">
        <v>0</v>
      </c>
      <c r="G115" s="456" t="n">
        <v>3600</v>
      </c>
      <c r="H115" s="456" t="n">
        <v>0</v>
      </c>
      <c r="I115" s="456" t="n">
        <v>0</v>
      </c>
      <c r="J115" s="456" t="n">
        <f aca="false">I115</f>
        <v>0</v>
      </c>
    </row>
    <row r="116" customFormat="false" ht="12.75" hidden="false" customHeight="false" outlineLevel="0" collapsed="false">
      <c r="A116" s="596" t="n">
        <f aca="false">+A115+1</f>
        <v>112</v>
      </c>
      <c r="C116" s="614" t="s">
        <v>1256</v>
      </c>
      <c r="D116" s="605"/>
      <c r="E116" s="456" t="n">
        <v>12000</v>
      </c>
      <c r="F116" s="456" t="n">
        <v>0</v>
      </c>
      <c r="G116" s="456" t="n">
        <v>12000</v>
      </c>
      <c r="H116" s="456" t="n">
        <v>0</v>
      </c>
      <c r="I116" s="456" t="n">
        <v>0</v>
      </c>
      <c r="J116" s="456" t="n">
        <f aca="false">I116</f>
        <v>0</v>
      </c>
    </row>
    <row r="117" customFormat="false" ht="12.75" hidden="false" customHeight="false" outlineLevel="0" collapsed="false">
      <c r="A117" s="596" t="n">
        <f aca="false">+A116+1</f>
        <v>113</v>
      </c>
      <c r="C117" s="614" t="s">
        <v>1257</v>
      </c>
      <c r="D117" s="605"/>
      <c r="E117" s="456" t="n">
        <v>1000</v>
      </c>
      <c r="F117" s="456" t="n">
        <v>0</v>
      </c>
      <c r="G117" s="456" t="n">
        <v>1000</v>
      </c>
      <c r="H117" s="456" t="n">
        <v>0</v>
      </c>
      <c r="I117" s="456" t="n">
        <v>0</v>
      </c>
      <c r="J117" s="456" t="n">
        <f aca="false">I117</f>
        <v>0</v>
      </c>
    </row>
    <row r="118" customFormat="false" ht="12.75" hidden="false" customHeight="false" outlineLevel="0" collapsed="false">
      <c r="A118" s="596" t="n">
        <f aca="false">+A117+1</f>
        <v>114</v>
      </c>
      <c r="C118" s="614" t="s">
        <v>1258</v>
      </c>
      <c r="D118" s="605"/>
      <c r="E118" s="456" t="n">
        <v>0</v>
      </c>
      <c r="F118" s="456" t="n">
        <v>0</v>
      </c>
      <c r="G118" s="456" t="n">
        <v>0</v>
      </c>
      <c r="H118" s="456" t="n">
        <v>0</v>
      </c>
      <c r="I118" s="456" t="n">
        <v>0</v>
      </c>
      <c r="J118" s="456" t="n">
        <f aca="false">I118</f>
        <v>0</v>
      </c>
    </row>
    <row r="119" customFormat="false" ht="12.75" hidden="false" customHeight="false" outlineLevel="0" collapsed="false">
      <c r="A119" s="596" t="n">
        <f aca="false">+A118+1</f>
        <v>115</v>
      </c>
      <c r="C119" s="614" t="s">
        <v>1259</v>
      </c>
      <c r="D119" s="605"/>
      <c r="E119" s="456" t="n">
        <v>2000</v>
      </c>
      <c r="F119" s="456" t="n">
        <v>0</v>
      </c>
      <c r="G119" s="456" t="n">
        <v>2000</v>
      </c>
      <c r="H119" s="456" t="n">
        <v>0</v>
      </c>
      <c r="I119" s="456" t="n">
        <v>0</v>
      </c>
      <c r="J119" s="456" t="n">
        <f aca="false">I119</f>
        <v>0</v>
      </c>
    </row>
    <row r="120" customFormat="false" ht="12.75" hidden="false" customHeight="false" outlineLevel="0" collapsed="false">
      <c r="A120" s="596" t="n">
        <f aca="false">+A119+1</f>
        <v>116</v>
      </c>
      <c r="C120" s="614" t="s">
        <v>1260</v>
      </c>
      <c r="D120" s="605"/>
      <c r="E120" s="462" t="n">
        <v>14970</v>
      </c>
      <c r="F120" s="456" t="n">
        <v>0</v>
      </c>
      <c r="G120" s="462" t="n">
        <v>14970</v>
      </c>
      <c r="H120" s="456" t="n">
        <v>0</v>
      </c>
      <c r="I120" s="456" t="n">
        <v>0</v>
      </c>
      <c r="J120" s="462" t="n">
        <f aca="false">I120</f>
        <v>0</v>
      </c>
    </row>
    <row r="121" customFormat="false" ht="12.75" hidden="false" customHeight="false" outlineLevel="0" collapsed="false">
      <c r="A121" s="596" t="n">
        <f aca="false">+A120+1</f>
        <v>117</v>
      </c>
      <c r="C121" s="614" t="s">
        <v>1261</v>
      </c>
      <c r="D121" s="605"/>
      <c r="E121" s="456" t="n">
        <v>0</v>
      </c>
      <c r="F121" s="456" t="n">
        <v>0</v>
      </c>
      <c r="G121" s="456" t="n">
        <v>0</v>
      </c>
      <c r="H121" s="456" t="n">
        <v>0</v>
      </c>
      <c r="I121" s="456" t="n">
        <v>0</v>
      </c>
      <c r="J121" s="456" t="n">
        <f aca="false">I121</f>
        <v>0</v>
      </c>
    </row>
    <row r="122" customFormat="false" ht="12.75" hidden="false" customHeight="false" outlineLevel="0" collapsed="false">
      <c r="A122" s="596" t="n">
        <f aca="false">+A121+1</f>
        <v>118</v>
      </c>
      <c r="B122" s="526"/>
      <c r="C122" s="614" t="s">
        <v>1203</v>
      </c>
      <c r="D122" s="605"/>
      <c r="E122" s="456" t="n">
        <v>0</v>
      </c>
      <c r="F122" s="456" t="n">
        <v>0</v>
      </c>
      <c r="G122" s="456" t="n">
        <v>0</v>
      </c>
      <c r="H122" s="456" t="n">
        <v>0</v>
      </c>
      <c r="I122" s="456" t="n">
        <v>0</v>
      </c>
      <c r="J122" s="456" t="n">
        <f aca="false">I122</f>
        <v>0</v>
      </c>
    </row>
    <row r="123" customFormat="false" ht="12.75" hidden="false" customHeight="false" outlineLevel="0" collapsed="false">
      <c r="A123" s="596" t="n">
        <f aca="false">+A122+1</f>
        <v>119</v>
      </c>
      <c r="B123" s="549"/>
      <c r="C123" s="616" t="s">
        <v>439</v>
      </c>
      <c r="D123" s="605"/>
      <c r="E123" s="621" t="n">
        <f aca="false">SUBTOTAL(9,E96:E122)</f>
        <v>77370</v>
      </c>
      <c r="F123" s="621" t="n">
        <f aca="false">SUBTOTAL(9,F96:F122)</f>
        <v>0</v>
      </c>
      <c r="G123" s="621" t="n">
        <f aca="false">SUBTOTAL(9,G96:G122)</f>
        <v>84324.5454545455</v>
      </c>
      <c r="H123" s="621" t="n">
        <f aca="false">SUBTOTAL(9,H96:H122)</f>
        <v>0</v>
      </c>
      <c r="I123" s="621" t="n">
        <f aca="false">SUBTOTAL(9,I96:I122)</f>
        <v>0</v>
      </c>
      <c r="J123" s="621" t="n">
        <f aca="false">SUBTOTAL(9,J96:J122)</f>
        <v>28800</v>
      </c>
    </row>
    <row r="124" customFormat="false" ht="12.75" hidden="false" customHeight="false" outlineLevel="0" collapsed="false">
      <c r="A124" s="596" t="n">
        <f aca="false">+A123+1</f>
        <v>120</v>
      </c>
      <c r="B124" s="613" t="s">
        <v>186</v>
      </c>
      <c r="C124" s="618"/>
      <c r="D124" s="605"/>
      <c r="E124" s="437"/>
      <c r="F124" s="437"/>
      <c r="G124" s="437"/>
      <c r="H124" s="437"/>
      <c r="I124" s="437"/>
      <c r="J124" s="437"/>
    </row>
    <row r="125" customFormat="false" ht="12.75" hidden="false" customHeight="false" outlineLevel="0" collapsed="false">
      <c r="A125" s="596" t="n">
        <f aca="false">+A124+1</f>
        <v>121</v>
      </c>
      <c r="C125" s="614" t="s">
        <v>1262</v>
      </c>
      <c r="D125" s="605"/>
      <c r="E125" s="456" t="n">
        <v>12000</v>
      </c>
      <c r="F125" s="456" t="n">
        <v>0</v>
      </c>
      <c r="G125" s="456" t="n">
        <v>12000</v>
      </c>
      <c r="H125" s="456" t="n">
        <v>0</v>
      </c>
      <c r="I125" s="456" t="n">
        <v>0</v>
      </c>
      <c r="J125" s="456" t="n">
        <f aca="false">I125</f>
        <v>0</v>
      </c>
    </row>
    <row r="126" customFormat="false" ht="12.75" hidden="false" customHeight="false" outlineLevel="0" collapsed="false">
      <c r="A126" s="596" t="n">
        <f aca="false">+A125+1</f>
        <v>122</v>
      </c>
      <c r="C126" s="614" t="s">
        <v>1263</v>
      </c>
      <c r="D126" s="605"/>
      <c r="E126" s="456" t="n">
        <v>3600</v>
      </c>
      <c r="F126" s="456" t="n">
        <v>0</v>
      </c>
      <c r="G126" s="456" t="n">
        <v>3600</v>
      </c>
      <c r="H126" s="456" t="n">
        <v>0</v>
      </c>
      <c r="I126" s="456" t="n">
        <v>0</v>
      </c>
      <c r="J126" s="456" t="n">
        <f aca="false">I126</f>
        <v>0</v>
      </c>
    </row>
    <row r="127" customFormat="false" ht="12.75" hidden="false" customHeight="false" outlineLevel="0" collapsed="false">
      <c r="A127" s="596" t="n">
        <f aca="false">+A126+1</f>
        <v>123</v>
      </c>
      <c r="C127" s="614" t="s">
        <v>1264</v>
      </c>
      <c r="D127" s="605"/>
      <c r="E127" s="456" t="n">
        <v>0</v>
      </c>
      <c r="F127" s="456" t="n">
        <v>0</v>
      </c>
      <c r="G127" s="456" t="n">
        <v>0</v>
      </c>
      <c r="H127" s="456" t="n">
        <v>0</v>
      </c>
      <c r="I127" s="456" t="n">
        <v>0</v>
      </c>
      <c r="J127" s="456" t="n">
        <f aca="false">I127</f>
        <v>0</v>
      </c>
    </row>
    <row r="128" customFormat="false" ht="12.75" hidden="false" customHeight="false" outlineLevel="0" collapsed="false">
      <c r="A128" s="596" t="n">
        <f aca="false">+A127+1</f>
        <v>124</v>
      </c>
      <c r="B128" s="549"/>
      <c r="C128" s="616" t="s">
        <v>439</v>
      </c>
      <c r="D128" s="605"/>
      <c r="E128" s="621" t="n">
        <f aca="false">SUBTOTAL(9,E125:E127)</f>
        <v>15600</v>
      </c>
      <c r="F128" s="621" t="n">
        <f aca="false">SUBTOTAL(9,F125:F127)</f>
        <v>0</v>
      </c>
      <c r="G128" s="621" t="n">
        <f aca="false">SUBTOTAL(9,G125:G127)</f>
        <v>15600</v>
      </c>
      <c r="H128" s="621" t="n">
        <f aca="false">SUBTOTAL(9,H125:H127)</f>
        <v>0</v>
      </c>
      <c r="I128" s="621" t="n">
        <f aca="false">SUBTOTAL(9,I125:I127)</f>
        <v>0</v>
      </c>
      <c r="J128" s="621" t="n">
        <f aca="false">SUBTOTAL(9,J125:J127)</f>
        <v>0</v>
      </c>
    </row>
    <row r="129" customFormat="false" ht="12.75" hidden="false" customHeight="false" outlineLevel="0" collapsed="false">
      <c r="A129" s="596" t="n">
        <f aca="false">+A128+1</f>
        <v>125</v>
      </c>
      <c r="B129" s="613" t="s">
        <v>1083</v>
      </c>
      <c r="C129" s="618"/>
      <c r="D129" s="605"/>
      <c r="E129" s="437"/>
      <c r="F129" s="437"/>
      <c r="G129" s="437"/>
      <c r="H129" s="437"/>
      <c r="I129" s="437"/>
      <c r="J129" s="437"/>
    </row>
    <row r="130" customFormat="false" ht="12.75" hidden="false" customHeight="false" outlineLevel="0" collapsed="false">
      <c r="A130" s="596" t="n">
        <f aca="false">+A129+1</f>
        <v>126</v>
      </c>
      <c r="C130" s="622" t="s">
        <v>1083</v>
      </c>
      <c r="D130" s="605"/>
      <c r="E130" s="615" t="n">
        <v>0</v>
      </c>
      <c r="F130" s="615" t="n">
        <v>0</v>
      </c>
      <c r="G130" s="615" t="n">
        <v>0</v>
      </c>
      <c r="H130" s="615" t="n">
        <v>0</v>
      </c>
      <c r="I130" s="615" t="n">
        <v>0</v>
      </c>
      <c r="J130" s="615" t="n">
        <v>0</v>
      </c>
    </row>
    <row r="131" customFormat="false" ht="12.75" hidden="false" customHeight="false" outlineLevel="0" collapsed="false">
      <c r="A131" s="596" t="n">
        <f aca="false">+A130+1</f>
        <v>127</v>
      </c>
      <c r="B131" s="526"/>
      <c r="C131" s="614" t="s">
        <v>1203</v>
      </c>
      <c r="D131" s="605"/>
      <c r="E131" s="615" t="n">
        <v>0</v>
      </c>
      <c r="F131" s="615" t="n">
        <v>0</v>
      </c>
      <c r="G131" s="615" t="n">
        <v>0</v>
      </c>
      <c r="H131" s="615" t="n">
        <v>0</v>
      </c>
      <c r="I131" s="615" t="n">
        <v>0</v>
      </c>
      <c r="J131" s="615" t="n">
        <v>0</v>
      </c>
    </row>
    <row r="132" customFormat="false" ht="12.75" hidden="false" customHeight="false" outlineLevel="0" collapsed="false">
      <c r="A132" s="596" t="n">
        <f aca="false">+A131+1</f>
        <v>128</v>
      </c>
      <c r="B132" s="549"/>
      <c r="C132" s="616" t="s">
        <v>439</v>
      </c>
      <c r="D132" s="605"/>
      <c r="E132" s="621" t="n">
        <f aca="false">SUBTOTAL(9,E130:E131)</f>
        <v>0</v>
      </c>
      <c r="F132" s="621" t="n">
        <f aca="false">SUBTOTAL(9,F130:F131)</f>
        <v>0</v>
      </c>
      <c r="G132" s="621" t="n">
        <f aca="false">SUBTOTAL(9,G130:G131)</f>
        <v>0</v>
      </c>
      <c r="H132" s="621" t="n">
        <f aca="false">SUBTOTAL(9,H130:H131)</f>
        <v>0</v>
      </c>
      <c r="I132" s="621" t="n">
        <f aca="false">SUBTOTAL(9,I130:I131)</f>
        <v>0</v>
      </c>
      <c r="J132" s="621" t="n">
        <f aca="false">SUBTOTAL(9,J130:J131)</f>
        <v>0</v>
      </c>
    </row>
    <row r="133" customFormat="false" ht="12.75" hidden="false" customHeight="false" outlineLevel="0" collapsed="false">
      <c r="A133" s="596" t="n">
        <f aca="false">+A132+1</f>
        <v>129</v>
      </c>
      <c r="B133" s="613" t="s">
        <v>1086</v>
      </c>
      <c r="C133" s="618"/>
      <c r="D133" s="605"/>
      <c r="E133" s="437"/>
      <c r="F133" s="437"/>
      <c r="G133" s="437"/>
      <c r="H133" s="437"/>
      <c r="I133" s="437"/>
      <c r="J133" s="437"/>
    </row>
    <row r="134" customFormat="false" ht="12.75" hidden="false" customHeight="false" outlineLevel="0" collapsed="false">
      <c r="A134" s="596" t="n">
        <f aca="false">+A133+1</f>
        <v>130</v>
      </c>
      <c r="C134" s="614" t="s">
        <v>1232</v>
      </c>
      <c r="D134" s="605"/>
      <c r="E134" s="456" t="n">
        <f aca="false">8500*(E7/43)^0.6*(E8/2000)</f>
        <v>0</v>
      </c>
      <c r="F134" s="456" t="n">
        <f aca="false">8500*(F7/43)^0.6*(F8/2000)</f>
        <v>0</v>
      </c>
      <c r="G134" s="456" t="n">
        <f aca="false">8500*(G7/43)^0.6*(G8/2000)</f>
        <v>122299.003498026</v>
      </c>
      <c r="H134" s="456" t="n">
        <f aca="false">8500*(H7/43)^0.6*(H8/2000)</f>
        <v>0</v>
      </c>
      <c r="I134" s="456" t="n">
        <v>0</v>
      </c>
      <c r="J134" s="456" t="n">
        <f aca="false">I134</f>
        <v>0</v>
      </c>
    </row>
    <row r="135" customFormat="false" ht="12.75" hidden="false" customHeight="false" outlineLevel="0" collapsed="false">
      <c r="A135" s="596" t="n">
        <f aca="false">+A134+1</f>
        <v>131</v>
      </c>
      <c r="C135" s="614" t="s">
        <v>1265</v>
      </c>
      <c r="D135" s="605"/>
      <c r="E135" s="456" t="n">
        <f aca="false">2500*(E7/43)^0.6*(E8/2000)</f>
        <v>0</v>
      </c>
      <c r="F135" s="456" t="n">
        <f aca="false">2500*(F7/43)^0.6*(F8/2000)</f>
        <v>0</v>
      </c>
      <c r="G135" s="456" t="n">
        <f aca="false">2500*(G7/43)^0.6*(G8/2000)</f>
        <v>35970.2951464782</v>
      </c>
      <c r="H135" s="456" t="n">
        <f aca="false">2500*(H7/43)^0.6*(H8/2000)</f>
        <v>0</v>
      </c>
      <c r="I135" s="456" t="n">
        <v>0</v>
      </c>
      <c r="J135" s="456" t="n">
        <v>3252</v>
      </c>
    </row>
    <row r="136" customFormat="false" ht="12.75" hidden="false" customHeight="false" outlineLevel="0" collapsed="false">
      <c r="A136" s="596" t="n">
        <f aca="false">+A135+1</f>
        <v>132</v>
      </c>
      <c r="C136" s="614" t="s">
        <v>1266</v>
      </c>
      <c r="D136" s="605"/>
      <c r="E136" s="456" t="n">
        <v>0</v>
      </c>
      <c r="F136" s="456" t="n">
        <v>0</v>
      </c>
      <c r="G136" s="456" t="n">
        <v>0</v>
      </c>
      <c r="H136" s="456" t="n">
        <v>0</v>
      </c>
      <c r="I136" s="456" t="n">
        <v>0</v>
      </c>
      <c r="J136" s="456" t="n">
        <f aca="false">I136</f>
        <v>0</v>
      </c>
    </row>
    <row r="137" customFormat="false" ht="12.75" hidden="false" customHeight="false" outlineLevel="0" collapsed="false">
      <c r="A137" s="596" t="n">
        <f aca="false">+A136+1</f>
        <v>133</v>
      </c>
      <c r="C137" s="614" t="s">
        <v>1267</v>
      </c>
      <c r="D137" s="605"/>
      <c r="E137" s="456" t="n">
        <v>0</v>
      </c>
      <c r="F137" s="456" t="n">
        <v>0</v>
      </c>
      <c r="G137" s="456" t="n">
        <v>0</v>
      </c>
      <c r="H137" s="456" t="n">
        <v>0</v>
      </c>
      <c r="I137" s="456" t="n">
        <v>0</v>
      </c>
      <c r="J137" s="456" t="n">
        <v>500</v>
      </c>
    </row>
    <row r="138" customFormat="false" ht="12.75" hidden="false" customHeight="false" outlineLevel="0" collapsed="false">
      <c r="A138" s="596" t="n">
        <f aca="false">+A137+1</f>
        <v>134</v>
      </c>
      <c r="C138" s="614" t="s">
        <v>1268</v>
      </c>
      <c r="D138" s="605"/>
      <c r="E138" s="456" t="n">
        <v>0</v>
      </c>
      <c r="F138" s="456" t="n">
        <v>0</v>
      </c>
      <c r="G138" s="456" t="n">
        <v>0</v>
      </c>
      <c r="H138" s="456" t="n">
        <v>0</v>
      </c>
      <c r="I138" s="456" t="n">
        <v>0</v>
      </c>
      <c r="J138" s="456" t="n">
        <f aca="false">I138</f>
        <v>0</v>
      </c>
    </row>
    <row r="139" customFormat="false" ht="12.75" hidden="false" customHeight="false" outlineLevel="0" collapsed="false">
      <c r="A139" s="596" t="n">
        <f aca="false">+A138+1</f>
        <v>135</v>
      </c>
      <c r="C139" s="614" t="s">
        <v>1233</v>
      </c>
      <c r="D139" s="605"/>
      <c r="E139" s="456" t="n">
        <v>0</v>
      </c>
      <c r="F139" s="456" t="n">
        <v>0</v>
      </c>
      <c r="G139" s="456" t="n">
        <v>0</v>
      </c>
      <c r="H139" s="456" t="n">
        <v>0</v>
      </c>
      <c r="I139" s="456" t="n">
        <v>0</v>
      </c>
      <c r="J139" s="456" t="n">
        <f aca="false">I139</f>
        <v>0</v>
      </c>
    </row>
    <row r="140" customFormat="false" ht="12.75" hidden="false" customHeight="false" outlineLevel="0" collapsed="false">
      <c r="A140" s="596" t="n">
        <f aca="false">+A139+1</f>
        <v>136</v>
      </c>
      <c r="C140" s="614" t="s">
        <v>597</v>
      </c>
      <c r="D140" s="605"/>
      <c r="E140" s="456" t="n">
        <v>0</v>
      </c>
      <c r="F140" s="456" t="n">
        <v>0</v>
      </c>
      <c r="G140" s="456" t="n">
        <v>0</v>
      </c>
      <c r="H140" s="456" t="n">
        <v>0</v>
      </c>
      <c r="I140" s="456" t="n">
        <v>0</v>
      </c>
      <c r="J140" s="456" t="n">
        <f aca="false">I140</f>
        <v>0</v>
      </c>
    </row>
    <row r="141" customFormat="false" ht="12.75" hidden="false" customHeight="false" outlineLevel="0" collapsed="false">
      <c r="A141" s="596" t="n">
        <f aca="false">+A140+1</f>
        <v>137</v>
      </c>
      <c r="B141" s="526"/>
      <c r="C141" s="614" t="s">
        <v>1203</v>
      </c>
      <c r="D141" s="605"/>
      <c r="E141" s="456" t="n">
        <v>0</v>
      </c>
      <c r="F141" s="456" t="n">
        <v>0</v>
      </c>
      <c r="G141" s="456" t="n">
        <v>0</v>
      </c>
      <c r="H141" s="456" t="n">
        <v>0</v>
      </c>
      <c r="I141" s="456" t="n">
        <v>0</v>
      </c>
      <c r="J141" s="456" t="n">
        <f aca="false">I141</f>
        <v>0</v>
      </c>
    </row>
    <row r="142" customFormat="false" ht="12.75" hidden="false" customHeight="false" outlineLevel="0" collapsed="false">
      <c r="A142" s="596" t="n">
        <f aca="false">+A141+1</f>
        <v>138</v>
      </c>
      <c r="B142" s="549"/>
      <c r="C142" s="616" t="s">
        <v>439</v>
      </c>
      <c r="D142" s="605"/>
      <c r="E142" s="621" t="n">
        <f aca="false">SUBTOTAL(9,E134:E141)</f>
        <v>0</v>
      </c>
      <c r="F142" s="621" t="n">
        <f aca="false">SUBTOTAL(9,F134:F141)</f>
        <v>0</v>
      </c>
      <c r="G142" s="621" t="n">
        <f aca="false">SUBTOTAL(9,G134:G141)</f>
        <v>158269.298644504</v>
      </c>
      <c r="H142" s="621" t="n">
        <f aca="false">SUBTOTAL(9,H134:H141)</f>
        <v>0</v>
      </c>
      <c r="I142" s="621" t="n">
        <f aca="false">SUBTOTAL(9,I134:I141)</f>
        <v>0</v>
      </c>
      <c r="J142" s="621" t="n">
        <f aca="false">SUBTOTAL(9,J134:J141)</f>
        <v>3752</v>
      </c>
    </row>
    <row r="143" customFormat="false" ht="12.75" hidden="false" customHeight="false" outlineLevel="0" collapsed="false">
      <c r="A143" s="596" t="n">
        <f aca="false">+A142+1</f>
        <v>139</v>
      </c>
      <c r="B143" s="613" t="s">
        <v>1090</v>
      </c>
      <c r="C143" s="618"/>
      <c r="D143" s="605"/>
      <c r="E143" s="437"/>
      <c r="F143" s="437"/>
      <c r="G143" s="437"/>
      <c r="H143" s="437"/>
      <c r="I143" s="437"/>
      <c r="J143" s="437"/>
    </row>
    <row r="144" customFormat="false" ht="12.75" hidden="false" customHeight="false" outlineLevel="0" collapsed="false">
      <c r="A144" s="596" t="n">
        <f aca="false">+A143+1</f>
        <v>140</v>
      </c>
      <c r="C144" s="614" t="s">
        <v>192</v>
      </c>
      <c r="D144" s="605"/>
      <c r="E144" s="615" t="n">
        <v>0</v>
      </c>
      <c r="F144" s="615" t="n">
        <v>0</v>
      </c>
      <c r="G144" s="615" t="n">
        <v>0</v>
      </c>
      <c r="H144" s="615" t="n">
        <v>0</v>
      </c>
      <c r="I144" s="615" t="n">
        <v>0</v>
      </c>
      <c r="J144" s="615" t="n">
        <v>0</v>
      </c>
    </row>
    <row r="145" customFormat="false" ht="12.75" hidden="false" customHeight="false" outlineLevel="0" collapsed="false">
      <c r="A145" s="596" t="n">
        <f aca="false">+A144+1</f>
        <v>141</v>
      </c>
      <c r="C145" s="614" t="s">
        <v>606</v>
      </c>
      <c r="D145" s="605"/>
      <c r="E145" s="615" t="n">
        <v>0</v>
      </c>
      <c r="F145" s="615" t="n">
        <v>0</v>
      </c>
      <c r="G145" s="615" t="n">
        <v>0</v>
      </c>
      <c r="H145" s="615" t="n">
        <v>0</v>
      </c>
      <c r="I145" s="615" t="n">
        <v>0</v>
      </c>
      <c r="J145" s="615" t="n">
        <v>0</v>
      </c>
    </row>
    <row r="146" customFormat="false" ht="12.75" hidden="false" customHeight="false" outlineLevel="0" collapsed="false">
      <c r="A146" s="596" t="n">
        <f aca="false">+A145+1</f>
        <v>142</v>
      </c>
      <c r="C146" s="614" t="s">
        <v>608</v>
      </c>
      <c r="D146" s="605"/>
      <c r="E146" s="615" t="n">
        <v>0</v>
      </c>
      <c r="F146" s="615" t="n">
        <v>0</v>
      </c>
      <c r="G146" s="615" t="n">
        <v>0</v>
      </c>
      <c r="H146" s="615" t="n">
        <v>0</v>
      </c>
      <c r="I146" s="615" t="n">
        <v>0</v>
      </c>
      <c r="J146" s="615" t="n">
        <v>0</v>
      </c>
    </row>
    <row r="147" customFormat="false" ht="12.75" hidden="false" customHeight="false" outlineLevel="0" collapsed="false">
      <c r="A147" s="596" t="n">
        <f aca="false">+A146+1</f>
        <v>143</v>
      </c>
      <c r="C147" s="614" t="s">
        <v>609</v>
      </c>
      <c r="D147" s="605"/>
      <c r="E147" s="615" t="n">
        <v>0</v>
      </c>
      <c r="F147" s="615" t="n">
        <v>0</v>
      </c>
      <c r="G147" s="615" t="n">
        <v>0</v>
      </c>
      <c r="H147" s="615" t="n">
        <v>0</v>
      </c>
      <c r="I147" s="615" t="n">
        <v>0</v>
      </c>
      <c r="J147" s="615" t="n">
        <v>0</v>
      </c>
    </row>
    <row r="148" customFormat="false" ht="12.75" hidden="false" customHeight="false" outlineLevel="0" collapsed="false">
      <c r="A148" s="596" t="n">
        <f aca="false">+A147+1</f>
        <v>144</v>
      </c>
      <c r="B148" s="526"/>
      <c r="C148" s="614" t="s">
        <v>1203</v>
      </c>
      <c r="D148" s="605"/>
      <c r="E148" s="615" t="n">
        <v>0</v>
      </c>
      <c r="F148" s="615" t="n">
        <v>0</v>
      </c>
      <c r="G148" s="615" t="n">
        <v>0</v>
      </c>
      <c r="H148" s="615" t="n">
        <v>0</v>
      </c>
      <c r="I148" s="615" t="n">
        <v>0</v>
      </c>
      <c r="J148" s="615" t="n">
        <v>0</v>
      </c>
    </row>
    <row r="149" customFormat="false" ht="12.75" hidden="false" customHeight="false" outlineLevel="0" collapsed="false">
      <c r="A149" s="596" t="n">
        <f aca="false">+A148+1</f>
        <v>145</v>
      </c>
      <c r="B149" s="549"/>
      <c r="C149" s="616" t="s">
        <v>439</v>
      </c>
      <c r="D149" s="605"/>
      <c r="E149" s="621" t="n">
        <f aca="false">SUBTOTAL(9,E144:E148)</f>
        <v>0</v>
      </c>
      <c r="F149" s="621" t="n">
        <f aca="false">SUBTOTAL(9,F144:F148)</f>
        <v>0</v>
      </c>
      <c r="G149" s="621" t="n">
        <f aca="false">SUBTOTAL(9,G144:G148)</f>
        <v>0</v>
      </c>
      <c r="H149" s="621" t="n">
        <f aca="false">SUBTOTAL(9,H144:H148)</f>
        <v>0</v>
      </c>
      <c r="I149" s="621" t="n">
        <f aca="false">SUBTOTAL(9,I144:I148)</f>
        <v>0</v>
      </c>
      <c r="J149" s="621" t="n">
        <f aca="false">SUBTOTAL(9,J144:J148)</f>
        <v>0</v>
      </c>
    </row>
    <row r="150" customFormat="false" ht="12.75" hidden="false" customHeight="false" outlineLevel="0" collapsed="false">
      <c r="A150" s="596" t="n">
        <f aca="false">+A149+1</f>
        <v>146</v>
      </c>
      <c r="B150" s="613" t="s">
        <v>1096</v>
      </c>
      <c r="C150" s="618"/>
      <c r="D150" s="605"/>
      <c r="E150" s="437"/>
      <c r="F150" s="437"/>
      <c r="G150" s="437"/>
      <c r="H150" s="437"/>
      <c r="I150" s="437"/>
      <c r="J150" s="437"/>
    </row>
    <row r="151" customFormat="false" ht="12.75" hidden="false" customHeight="false" outlineLevel="0" collapsed="false">
      <c r="A151" s="596" t="n">
        <f aca="false">+A150+1</f>
        <v>147</v>
      </c>
      <c r="C151" s="614" t="s">
        <v>1232</v>
      </c>
      <c r="D151" s="605"/>
      <c r="E151" s="456" t="n">
        <v>0</v>
      </c>
      <c r="F151" s="456" t="n">
        <v>0</v>
      </c>
      <c r="G151" s="456" t="n">
        <v>0</v>
      </c>
      <c r="H151" s="456" t="n">
        <v>0</v>
      </c>
      <c r="I151" s="456" t="n">
        <v>0</v>
      </c>
      <c r="J151" s="456" t="n">
        <v>0</v>
      </c>
    </row>
    <row r="152" customFormat="false" ht="12.75" hidden="false" customHeight="false" outlineLevel="0" collapsed="false">
      <c r="A152" s="596" t="n">
        <f aca="false">+A151+1</f>
        <v>148</v>
      </c>
      <c r="C152" s="614" t="s">
        <v>1269</v>
      </c>
      <c r="D152" s="605"/>
      <c r="E152" s="456" t="n">
        <v>0</v>
      </c>
      <c r="F152" s="456" t="n">
        <v>0</v>
      </c>
      <c r="G152" s="456" t="n">
        <v>0</v>
      </c>
      <c r="H152" s="456" t="n">
        <v>0</v>
      </c>
      <c r="I152" s="456" t="n">
        <v>0</v>
      </c>
      <c r="J152" s="456" t="n">
        <v>0</v>
      </c>
    </row>
    <row r="153" customFormat="false" ht="12.75" hidden="false" customHeight="false" outlineLevel="0" collapsed="false">
      <c r="A153" s="596" t="n">
        <f aca="false">+A152+1</f>
        <v>149</v>
      </c>
      <c r="C153" s="614" t="s">
        <v>1270</v>
      </c>
      <c r="D153" s="605"/>
      <c r="E153" s="456" t="n">
        <v>0</v>
      </c>
      <c r="F153" s="456" t="n">
        <v>0</v>
      </c>
      <c r="G153" s="456" t="n">
        <v>17535.9179326977</v>
      </c>
      <c r="H153" s="456" t="n">
        <v>0</v>
      </c>
      <c r="I153" s="456" t="n">
        <v>0</v>
      </c>
      <c r="J153" s="456" t="n">
        <v>0</v>
      </c>
    </row>
    <row r="154" customFormat="false" ht="12.75" hidden="false" customHeight="false" outlineLevel="0" collapsed="false">
      <c r="A154" s="596" t="n">
        <f aca="false">+A153+1</f>
        <v>150</v>
      </c>
      <c r="C154" s="614" t="s">
        <v>1271</v>
      </c>
      <c r="D154" s="605"/>
      <c r="E154" s="456" t="n">
        <v>0</v>
      </c>
      <c r="F154" s="456" t="n">
        <v>0</v>
      </c>
      <c r="G154" s="456" t="n">
        <v>0</v>
      </c>
      <c r="H154" s="456" t="n">
        <v>0</v>
      </c>
      <c r="I154" s="456" t="n">
        <v>0</v>
      </c>
      <c r="J154" s="456" t="n">
        <v>0</v>
      </c>
    </row>
    <row r="155" customFormat="false" ht="12.75" hidden="false" customHeight="false" outlineLevel="0" collapsed="false">
      <c r="A155" s="596" t="n">
        <f aca="false">+A154+1</f>
        <v>151</v>
      </c>
      <c r="C155" s="614" t="s">
        <v>1272</v>
      </c>
      <c r="D155" s="605"/>
      <c r="E155" s="456" t="n">
        <v>0</v>
      </c>
      <c r="F155" s="456" t="n">
        <v>0</v>
      </c>
      <c r="G155" s="456" t="n">
        <v>199123.53530625</v>
      </c>
      <c r="H155" s="456" t="n">
        <v>0</v>
      </c>
      <c r="I155" s="456" t="n">
        <v>0</v>
      </c>
      <c r="J155" s="456" t="n">
        <v>0</v>
      </c>
    </row>
    <row r="156" customFormat="false" ht="12.75" hidden="false" customHeight="false" outlineLevel="0" collapsed="false">
      <c r="A156" s="596" t="n">
        <f aca="false">+A155+1</f>
        <v>152</v>
      </c>
      <c r="C156" s="614" t="s">
        <v>1273</v>
      </c>
      <c r="D156" s="605"/>
      <c r="E156" s="456" t="n">
        <v>0</v>
      </c>
      <c r="F156" s="456" t="n">
        <v>0</v>
      </c>
      <c r="G156" s="456" t="n">
        <v>43223.8727429438</v>
      </c>
      <c r="H156" s="456" t="n">
        <v>0</v>
      </c>
      <c r="I156" s="456" t="n">
        <v>0</v>
      </c>
      <c r="J156" s="456" t="n">
        <v>0</v>
      </c>
    </row>
    <row r="157" customFormat="false" ht="12.75" hidden="false" customHeight="false" outlineLevel="0" collapsed="false">
      <c r="A157" s="596" t="n">
        <f aca="false">+A156+1</f>
        <v>153</v>
      </c>
      <c r="C157" s="614" t="s">
        <v>1274</v>
      </c>
      <c r="D157" s="605"/>
      <c r="E157" s="456" t="n">
        <f aca="false">(25*(E7/42)*E8*0.25)</f>
        <v>0</v>
      </c>
      <c r="F157" s="456" t="n">
        <f aca="false">(25*(F7/42)*F8*0.25)</f>
        <v>0</v>
      </c>
      <c r="G157" s="456" t="n">
        <f aca="false">(25*(G7/42)*G8*0.25)</f>
        <v>421053.571428571</v>
      </c>
      <c r="H157" s="456" t="n">
        <f aca="false">(25*(H7/42)*H8*0.25)</f>
        <v>0</v>
      </c>
      <c r="I157" s="456" t="n">
        <v>0</v>
      </c>
      <c r="J157" s="456" t="n">
        <v>0</v>
      </c>
    </row>
    <row r="158" customFormat="false" ht="12.75" hidden="false" customHeight="false" outlineLevel="0" collapsed="false">
      <c r="A158" s="596" t="n">
        <f aca="false">+A157+1</f>
        <v>154</v>
      </c>
      <c r="C158" s="614" t="s">
        <v>1275</v>
      </c>
      <c r="D158" s="605"/>
      <c r="E158" s="456" t="n">
        <v>0</v>
      </c>
      <c r="F158" s="456" t="n">
        <v>0</v>
      </c>
      <c r="G158" s="456" t="n">
        <v>0</v>
      </c>
      <c r="H158" s="456" t="n">
        <v>0</v>
      </c>
      <c r="I158" s="456" t="n">
        <v>0</v>
      </c>
      <c r="J158" s="456" t="n">
        <v>0</v>
      </c>
    </row>
    <row r="159" customFormat="false" ht="12.75" hidden="false" customHeight="false" outlineLevel="0" collapsed="false">
      <c r="A159" s="596" t="n">
        <f aca="false">+A158+1</f>
        <v>155</v>
      </c>
      <c r="C159" s="614" t="s">
        <v>1276</v>
      </c>
      <c r="D159" s="605"/>
      <c r="E159" s="456" t="n">
        <v>0</v>
      </c>
      <c r="F159" s="456" t="n">
        <v>0</v>
      </c>
      <c r="G159" s="456" t="n">
        <v>0</v>
      </c>
      <c r="H159" s="456" t="n">
        <v>0</v>
      </c>
      <c r="I159" s="456" t="n">
        <v>0</v>
      </c>
      <c r="J159" s="456" t="n">
        <v>0</v>
      </c>
    </row>
    <row r="160" customFormat="false" ht="12.75" hidden="false" customHeight="false" outlineLevel="0" collapsed="false">
      <c r="A160" s="596" t="n">
        <f aca="false">+A159+1</f>
        <v>156</v>
      </c>
      <c r="C160" s="614" t="s">
        <v>1277</v>
      </c>
      <c r="D160" s="605"/>
      <c r="E160" s="456" t="n">
        <v>0</v>
      </c>
      <c r="F160" s="456" t="n">
        <v>0</v>
      </c>
      <c r="G160" s="456" t="n">
        <v>0</v>
      </c>
      <c r="H160" s="456" t="n">
        <v>0</v>
      </c>
      <c r="I160" s="456" t="n">
        <v>0</v>
      </c>
      <c r="J160" s="456" t="n">
        <v>0</v>
      </c>
    </row>
    <row r="161" customFormat="false" ht="12.75" hidden="false" customHeight="false" outlineLevel="0" collapsed="false">
      <c r="A161" s="596" t="n">
        <f aca="false">+A160+1</f>
        <v>157</v>
      </c>
      <c r="C161" s="614" t="s">
        <v>1278</v>
      </c>
      <c r="D161" s="605"/>
      <c r="E161" s="615" t="n">
        <v>0</v>
      </c>
      <c r="F161" s="615" t="n">
        <v>0</v>
      </c>
      <c r="G161" s="615" t="n">
        <v>0</v>
      </c>
      <c r="H161" s="615" t="n">
        <v>0</v>
      </c>
      <c r="I161" s="456" t="n">
        <v>0</v>
      </c>
      <c r="J161" s="456" t="n">
        <v>0</v>
      </c>
    </row>
    <row r="162" customFormat="false" ht="12.75" hidden="false" customHeight="false" outlineLevel="0" collapsed="false">
      <c r="A162" s="596" t="n">
        <f aca="false">+A161+1</f>
        <v>158</v>
      </c>
      <c r="C162" s="614" t="s">
        <v>1279</v>
      </c>
      <c r="D162" s="605"/>
      <c r="E162" s="615" t="n">
        <v>0</v>
      </c>
      <c r="F162" s="615" t="n">
        <v>0</v>
      </c>
      <c r="G162" s="615" t="n">
        <v>0</v>
      </c>
      <c r="H162" s="615" t="n">
        <v>0</v>
      </c>
      <c r="I162" s="456" t="n">
        <v>0</v>
      </c>
      <c r="J162" s="456" t="n">
        <v>0</v>
      </c>
    </row>
    <row r="163" customFormat="false" ht="12.75" hidden="false" customHeight="false" outlineLevel="0" collapsed="false">
      <c r="A163" s="596" t="n">
        <f aca="false">+A162+1</f>
        <v>159</v>
      </c>
      <c r="B163" s="526"/>
      <c r="C163" s="614" t="s">
        <v>1203</v>
      </c>
      <c r="D163" s="605"/>
      <c r="E163" s="615" t="n">
        <v>0</v>
      </c>
      <c r="F163" s="615" t="n">
        <v>0</v>
      </c>
      <c r="G163" s="615" t="n">
        <v>0</v>
      </c>
      <c r="H163" s="615" t="n">
        <v>0</v>
      </c>
      <c r="I163" s="456" t="n">
        <v>0</v>
      </c>
      <c r="J163" s="456" t="n">
        <v>0</v>
      </c>
    </row>
    <row r="164" customFormat="false" ht="12.75" hidden="false" customHeight="false" outlineLevel="0" collapsed="false">
      <c r="A164" s="596" t="n">
        <f aca="false">+A163+1</f>
        <v>160</v>
      </c>
      <c r="B164" s="549"/>
      <c r="C164" s="616" t="s">
        <v>439</v>
      </c>
      <c r="D164" s="605"/>
      <c r="E164" s="621" t="n">
        <f aca="false">SUBTOTAL(9,E151:E163)</f>
        <v>0</v>
      </c>
      <c r="F164" s="621" t="n">
        <f aca="false">SUBTOTAL(9,F151:F163)</f>
        <v>0</v>
      </c>
      <c r="G164" s="621" t="n">
        <f aca="false">SUBTOTAL(9,G151:G163)</f>
        <v>680936.897410463</v>
      </c>
      <c r="H164" s="621" t="n">
        <f aca="false">SUBTOTAL(9,H151:H163)</f>
        <v>0</v>
      </c>
      <c r="I164" s="621" t="n">
        <f aca="false">SUBTOTAL(9,I151:I163)</f>
        <v>0</v>
      </c>
      <c r="J164" s="621" t="n">
        <f aca="false">SUBTOTAL(9,J151:J163)</f>
        <v>0</v>
      </c>
    </row>
    <row r="165" customFormat="false" ht="12.75" hidden="false" customHeight="false" outlineLevel="0" collapsed="false">
      <c r="A165" s="596" t="n">
        <f aca="false">+A164+1</f>
        <v>161</v>
      </c>
      <c r="B165" s="613" t="s">
        <v>1104</v>
      </c>
      <c r="C165" s="618"/>
      <c r="D165" s="605"/>
      <c r="E165" s="437"/>
      <c r="F165" s="437"/>
      <c r="G165" s="437"/>
      <c r="H165" s="437"/>
      <c r="I165" s="437"/>
      <c r="J165" s="437"/>
    </row>
    <row r="166" customFormat="false" ht="12.75" hidden="false" customHeight="false" outlineLevel="0" collapsed="false">
      <c r="A166" s="596" t="n">
        <f aca="false">+A165+1</f>
        <v>162</v>
      </c>
      <c r="C166" s="614" t="s">
        <v>1280</v>
      </c>
      <c r="D166" s="605"/>
      <c r="E166" s="615" t="n">
        <f aca="false">70000*(E$7/414)^0.6*0.5</f>
        <v>0</v>
      </c>
      <c r="F166" s="615" t="n">
        <f aca="false">70000*(F$7/414)^0.6*0.5</f>
        <v>0</v>
      </c>
      <c r="G166" s="615" t="n">
        <f aca="false">70000*(G$7/414)^0.6*0.5</f>
        <v>31099.627690916</v>
      </c>
      <c r="H166" s="615" t="n">
        <f aca="false">70000*(H$7/414)^0.6*0.5</f>
        <v>0</v>
      </c>
      <c r="I166" s="615" t="n">
        <f aca="false">70000*(I$7/414)^0.6*0.5</f>
        <v>0</v>
      </c>
      <c r="J166" s="615" t="n">
        <f aca="false">70000*($M$7/414)^0.6*0.5</f>
        <v>0</v>
      </c>
    </row>
    <row r="167" customFormat="false" ht="12.75" hidden="false" customHeight="false" outlineLevel="0" collapsed="false">
      <c r="A167" s="596" t="n">
        <f aca="false">+A166+1</f>
        <v>163</v>
      </c>
      <c r="C167" s="614" t="s">
        <v>1232</v>
      </c>
      <c r="D167" s="605"/>
      <c r="E167" s="615" t="n">
        <f aca="false">70000*(E$7/414)^0.6*0.2</f>
        <v>0</v>
      </c>
      <c r="F167" s="615" t="n">
        <f aca="false">70000*(F$7/414)^0.6*0.2</f>
        <v>0</v>
      </c>
      <c r="G167" s="615" t="n">
        <f aca="false">70000*(G$7/414)^0.6*0.2</f>
        <v>12439.8510763664</v>
      </c>
      <c r="H167" s="615" t="n">
        <f aca="false">70000*(H$7/414)^0.6*0.2</f>
        <v>0</v>
      </c>
      <c r="I167" s="615" t="n">
        <f aca="false">70000*(I$7/414)^0.6*0.2</f>
        <v>0</v>
      </c>
      <c r="J167" s="615" t="n">
        <f aca="false">70000*($M$7/414)^0.6*0.2</f>
        <v>0</v>
      </c>
    </row>
    <row r="168" customFormat="false" ht="12.75" hidden="false" customHeight="false" outlineLevel="0" collapsed="false">
      <c r="A168" s="596" t="n">
        <f aca="false">+A167+1</f>
        <v>164</v>
      </c>
      <c r="C168" s="614" t="s">
        <v>1281</v>
      </c>
      <c r="D168" s="605"/>
      <c r="E168" s="615" t="n">
        <f aca="false">70000*(E$7/414)^0.6*0.2</f>
        <v>0</v>
      </c>
      <c r="F168" s="615" t="n">
        <f aca="false">70000*(F$7/414)^0.6*0.2</f>
        <v>0</v>
      </c>
      <c r="G168" s="615" t="n">
        <f aca="false">70000*(G$7/414)^0.6*0.2</f>
        <v>12439.8510763664</v>
      </c>
      <c r="H168" s="615" t="n">
        <f aca="false">70000*(H$7/414)^0.6*0.2</f>
        <v>0</v>
      </c>
      <c r="I168" s="615" t="n">
        <f aca="false">70000*(I$7/414)^0.6*0.2</f>
        <v>0</v>
      </c>
      <c r="J168" s="615" t="n">
        <f aca="false">70000*($M$7/414)^0.6*0.2</f>
        <v>0</v>
      </c>
    </row>
    <row r="169" customFormat="false" ht="12.75" hidden="false" customHeight="false" outlineLevel="0" collapsed="false">
      <c r="A169" s="596" t="n">
        <f aca="false">+A168+1</f>
        <v>165</v>
      </c>
      <c r="C169" s="614" t="s">
        <v>1282</v>
      </c>
      <c r="D169" s="605"/>
      <c r="E169" s="615" t="n">
        <f aca="false">70000*(E$7/414)^0.6*0.1</f>
        <v>0</v>
      </c>
      <c r="F169" s="615" t="n">
        <f aca="false">70000*(F$7/414)^0.6*0.1</f>
        <v>0</v>
      </c>
      <c r="G169" s="615" t="n">
        <f aca="false">70000*(G$7/414)^0.6*0.1</f>
        <v>6219.92553818321</v>
      </c>
      <c r="H169" s="615" t="n">
        <f aca="false">70000*(H$7/414)^0.6*0.1</f>
        <v>0</v>
      </c>
      <c r="I169" s="615" t="n">
        <f aca="false">70000*(I$7/414)^0.6*0.1</f>
        <v>0</v>
      </c>
      <c r="J169" s="615" t="n">
        <f aca="false">70000*($M$7/414)^0.6*0.1</f>
        <v>0</v>
      </c>
    </row>
    <row r="170" customFormat="false" ht="12.75" hidden="false" customHeight="false" outlineLevel="0" collapsed="false">
      <c r="A170" s="596" t="n">
        <f aca="false">+A169+1</f>
        <v>166</v>
      </c>
      <c r="C170" s="614" t="s">
        <v>569</v>
      </c>
      <c r="D170" s="605"/>
      <c r="E170" s="615" t="n">
        <v>0</v>
      </c>
      <c r="F170" s="615" t="n">
        <v>0</v>
      </c>
      <c r="G170" s="615" t="n">
        <v>0</v>
      </c>
      <c r="H170" s="615" t="n">
        <v>0</v>
      </c>
      <c r="I170" s="615" t="n">
        <v>0</v>
      </c>
      <c r="J170" s="615" t="n">
        <v>0</v>
      </c>
    </row>
    <row r="171" customFormat="false" ht="12.75" hidden="false" customHeight="false" outlineLevel="0" collapsed="false">
      <c r="A171" s="596" t="n">
        <f aca="false">+A170+1</f>
        <v>167</v>
      </c>
      <c r="B171" s="526"/>
      <c r="C171" s="614" t="s">
        <v>1203</v>
      </c>
      <c r="D171" s="605"/>
      <c r="E171" s="615" t="n">
        <v>0</v>
      </c>
      <c r="F171" s="615" t="n">
        <v>0</v>
      </c>
      <c r="G171" s="615" t="n">
        <v>0</v>
      </c>
      <c r="H171" s="615" t="n">
        <v>0</v>
      </c>
      <c r="I171" s="615" t="n">
        <v>0</v>
      </c>
      <c r="J171" s="615" t="n">
        <v>0</v>
      </c>
    </row>
    <row r="172" customFormat="false" ht="12.75" hidden="false" customHeight="false" outlineLevel="0" collapsed="false">
      <c r="A172" s="596" t="n">
        <f aca="false">+A171+1</f>
        <v>168</v>
      </c>
      <c r="B172" s="549"/>
      <c r="C172" s="616" t="s">
        <v>439</v>
      </c>
      <c r="D172" s="605"/>
      <c r="E172" s="621" t="n">
        <f aca="false">SUBTOTAL(9,E166:E171)</f>
        <v>0</v>
      </c>
      <c r="F172" s="621" t="n">
        <f aca="false">SUBTOTAL(9,F166:F171)</f>
        <v>0</v>
      </c>
      <c r="G172" s="621" t="n">
        <f aca="false">SUBTOTAL(9,G166:G171)</f>
        <v>62199.2553818321</v>
      </c>
      <c r="H172" s="621" t="n">
        <f aca="false">SUBTOTAL(9,H166:H171)</f>
        <v>0</v>
      </c>
      <c r="I172" s="621" t="n">
        <f aca="false">SUBTOTAL(9,I166:I171)</f>
        <v>0</v>
      </c>
      <c r="J172" s="621" t="n">
        <f aca="false">SUBTOTAL(9,J166:J171)</f>
        <v>0</v>
      </c>
    </row>
    <row r="173" customFormat="false" ht="12.75" hidden="false" customHeight="false" outlineLevel="0" collapsed="false">
      <c r="A173" s="596" t="n">
        <f aca="false">+A172+1</f>
        <v>169</v>
      </c>
      <c r="B173" s="613" t="s">
        <v>1108</v>
      </c>
      <c r="C173" s="618"/>
      <c r="D173" s="605"/>
      <c r="E173" s="437"/>
      <c r="F173" s="437"/>
      <c r="G173" s="437"/>
      <c r="H173" s="437"/>
      <c r="I173" s="437"/>
      <c r="J173" s="437"/>
    </row>
    <row r="174" customFormat="false" ht="12.75" hidden="false" customHeight="false" outlineLevel="0" collapsed="false">
      <c r="A174" s="596" t="n">
        <f aca="false">+A173+1</f>
        <v>170</v>
      </c>
      <c r="C174" s="614" t="s">
        <v>1283</v>
      </c>
      <c r="D174" s="605"/>
      <c r="E174" s="456" t="n">
        <f aca="false">E6/4.5*30000*0.5</f>
        <v>0</v>
      </c>
      <c r="F174" s="456" t="n">
        <f aca="false">F6/4.5*30000*0.5</f>
        <v>0</v>
      </c>
      <c r="G174" s="456" t="n">
        <f aca="false">G6/4.5*30000*0.5</f>
        <v>6666.66666666667</v>
      </c>
      <c r="H174" s="456" t="n">
        <f aca="false">H6/4.5*30000*0.5</f>
        <v>0</v>
      </c>
      <c r="I174" s="456" t="n">
        <f aca="false">I6/4.5*30000*0.5</f>
        <v>0</v>
      </c>
      <c r="J174" s="456" t="n">
        <f aca="false">J6/4.5*30000*0.5</f>
        <v>0</v>
      </c>
    </row>
    <row r="175" customFormat="false" ht="12.75" hidden="false" customHeight="false" outlineLevel="0" collapsed="false">
      <c r="A175" s="596" t="n">
        <f aca="false">+A174+1</f>
        <v>171</v>
      </c>
      <c r="C175" s="614" t="s">
        <v>1284</v>
      </c>
      <c r="D175" s="605"/>
      <c r="E175" s="456" t="n">
        <f aca="false">E6/4.5*30000*0.2</f>
        <v>0</v>
      </c>
      <c r="F175" s="456" t="n">
        <f aca="false">F6/4.5*30000*0.2</f>
        <v>0</v>
      </c>
      <c r="G175" s="456" t="n">
        <f aca="false">G6/4.5*30000*0.2</f>
        <v>2666.66666666667</v>
      </c>
      <c r="H175" s="456" t="n">
        <f aca="false">H6/4.5*30000*0.2</f>
        <v>0</v>
      </c>
      <c r="I175" s="456" t="n">
        <f aca="false">I6/4.5*30000*0.2</f>
        <v>0</v>
      </c>
      <c r="J175" s="456" t="n">
        <f aca="false">J6/4.5*30000*0.2</f>
        <v>0</v>
      </c>
    </row>
    <row r="176" customFormat="false" ht="12.75" hidden="false" customHeight="false" outlineLevel="0" collapsed="false">
      <c r="A176" s="596" t="n">
        <f aca="false">+A175+1</f>
        <v>172</v>
      </c>
      <c r="C176" s="614" t="s">
        <v>1232</v>
      </c>
      <c r="D176" s="605"/>
      <c r="E176" s="456" t="n">
        <f aca="false">E6/4.5*30000*0.1</f>
        <v>0</v>
      </c>
      <c r="F176" s="456" t="n">
        <f aca="false">F6/4.5*30000*0.1</f>
        <v>0</v>
      </c>
      <c r="G176" s="456" t="n">
        <f aca="false">G6/4.5*30000*0.1</f>
        <v>1333.33333333333</v>
      </c>
      <c r="H176" s="456" t="n">
        <f aca="false">H6/4.5*30000*0.1</f>
        <v>0</v>
      </c>
      <c r="I176" s="456" t="n">
        <f aca="false">I6/4.5*30000*0.1</f>
        <v>0</v>
      </c>
      <c r="J176" s="456" t="n">
        <f aca="false">J6/4.5*30000*0.1</f>
        <v>0</v>
      </c>
    </row>
    <row r="177" customFormat="false" ht="12.75" hidden="false" customHeight="false" outlineLevel="0" collapsed="false">
      <c r="A177" s="596" t="n">
        <f aca="false">+A176+1</f>
        <v>173</v>
      </c>
      <c r="C177" s="614" t="s">
        <v>1281</v>
      </c>
      <c r="D177" s="605"/>
      <c r="E177" s="456" t="n">
        <f aca="false">E6/4.5*30000*0.15</f>
        <v>0</v>
      </c>
      <c r="F177" s="456" t="n">
        <f aca="false">F6/4.5*30000*0.15</f>
        <v>0</v>
      </c>
      <c r="G177" s="456" t="n">
        <f aca="false">G6/4.5*30000*0.15</f>
        <v>2000</v>
      </c>
      <c r="H177" s="456" t="n">
        <f aca="false">H6/4.5*30000*0.15</f>
        <v>0</v>
      </c>
      <c r="I177" s="456" t="n">
        <f aca="false">I6/4.5*30000*0.15</f>
        <v>0</v>
      </c>
      <c r="J177" s="456" t="n">
        <f aca="false">J6/4.5*30000*0.15</f>
        <v>0</v>
      </c>
    </row>
    <row r="178" customFormat="false" ht="12.75" hidden="false" customHeight="false" outlineLevel="0" collapsed="false">
      <c r="A178" s="596" t="n">
        <f aca="false">+A177+1</f>
        <v>174</v>
      </c>
      <c r="C178" s="614" t="s">
        <v>1282</v>
      </c>
      <c r="D178" s="605"/>
      <c r="E178" s="456" t="n">
        <f aca="false">E6/4.5*30000*0.05</f>
        <v>0</v>
      </c>
      <c r="F178" s="456" t="n">
        <f aca="false">F6/4.5*30000*0.05</f>
        <v>0</v>
      </c>
      <c r="G178" s="456" t="n">
        <f aca="false">G6/4.5*30000*0.05</f>
        <v>666.666666666667</v>
      </c>
      <c r="H178" s="456" t="n">
        <f aca="false">H6/4.5*30000*0.05</f>
        <v>0</v>
      </c>
      <c r="I178" s="456" t="n">
        <f aca="false">I6/4.5*30000*0.05</f>
        <v>0</v>
      </c>
      <c r="J178" s="456" t="n">
        <f aca="false">J6/4.5*30000*0.05</f>
        <v>0</v>
      </c>
    </row>
    <row r="179" customFormat="false" ht="12.75" hidden="false" customHeight="false" outlineLevel="0" collapsed="false">
      <c r="A179" s="596" t="n">
        <f aca="false">+A178+1</f>
        <v>175</v>
      </c>
      <c r="C179" s="614" t="s">
        <v>597</v>
      </c>
      <c r="D179" s="605"/>
      <c r="E179" s="615" t="n">
        <v>0</v>
      </c>
      <c r="F179" s="615" t="n">
        <v>0</v>
      </c>
      <c r="G179" s="615" t="n">
        <v>0</v>
      </c>
      <c r="H179" s="615" t="n">
        <v>0</v>
      </c>
      <c r="I179" s="615" t="n">
        <v>0</v>
      </c>
      <c r="J179" s="615" t="n">
        <v>0</v>
      </c>
    </row>
    <row r="180" customFormat="false" ht="12.75" hidden="false" customHeight="false" outlineLevel="0" collapsed="false">
      <c r="A180" s="596" t="n">
        <f aca="false">+A179+1</f>
        <v>176</v>
      </c>
      <c r="C180" s="623" t="s">
        <v>1203</v>
      </c>
      <c r="D180" s="605"/>
      <c r="E180" s="615" t="n">
        <v>0</v>
      </c>
      <c r="F180" s="615" t="n">
        <v>0</v>
      </c>
      <c r="G180" s="615" t="n">
        <v>0</v>
      </c>
      <c r="H180" s="615" t="n">
        <v>0</v>
      </c>
      <c r="I180" s="615" t="n">
        <v>0</v>
      </c>
      <c r="J180" s="615" t="n">
        <v>0</v>
      </c>
    </row>
    <row r="181" customFormat="false" ht="12.75" hidden="false" customHeight="false" outlineLevel="0" collapsed="false">
      <c r="A181" s="596" t="n">
        <f aca="false">+A180+1</f>
        <v>177</v>
      </c>
      <c r="B181" s="526"/>
      <c r="C181" s="614" t="s">
        <v>1203</v>
      </c>
      <c r="D181" s="605"/>
      <c r="E181" s="615" t="n">
        <v>0</v>
      </c>
      <c r="F181" s="615" t="n">
        <v>0</v>
      </c>
      <c r="G181" s="615" t="n">
        <v>0</v>
      </c>
      <c r="H181" s="615" t="n">
        <v>0</v>
      </c>
      <c r="I181" s="615" t="n">
        <v>0</v>
      </c>
      <c r="J181" s="615" t="n">
        <v>0</v>
      </c>
    </row>
    <row r="182" customFormat="false" ht="12.75" hidden="false" customHeight="false" outlineLevel="0" collapsed="false">
      <c r="A182" s="596" t="n">
        <f aca="false">+A181+1</f>
        <v>178</v>
      </c>
      <c r="B182" s="549"/>
      <c r="C182" s="616" t="s">
        <v>439</v>
      </c>
      <c r="D182" s="605"/>
      <c r="E182" s="621" t="n">
        <f aca="false">SUBTOTAL(9,E174:E181)</f>
        <v>0</v>
      </c>
      <c r="F182" s="621" t="n">
        <f aca="false">SUBTOTAL(9,F174:F181)</f>
        <v>0</v>
      </c>
      <c r="G182" s="621" t="n">
        <f aca="false">SUBTOTAL(9,G174:G181)</f>
        <v>13333.3333333333</v>
      </c>
      <c r="H182" s="621" t="n">
        <f aca="false">SUBTOTAL(9,H174:H181)</f>
        <v>0</v>
      </c>
      <c r="I182" s="621" t="n">
        <f aca="false">SUBTOTAL(9,I174:I181)</f>
        <v>0</v>
      </c>
      <c r="J182" s="621" t="n">
        <f aca="false">SUBTOTAL(9,J174:J181)</f>
        <v>0</v>
      </c>
    </row>
    <row r="183" customFormat="false" ht="12.75" hidden="false" customHeight="false" outlineLevel="0" collapsed="false">
      <c r="A183" s="596" t="n">
        <f aca="false">+A182+1</f>
        <v>179</v>
      </c>
      <c r="B183" s="613" t="s">
        <v>1111</v>
      </c>
      <c r="C183" s="618"/>
      <c r="D183" s="605"/>
      <c r="E183" s="437"/>
      <c r="F183" s="437"/>
      <c r="G183" s="437"/>
      <c r="H183" s="437"/>
      <c r="I183" s="437"/>
      <c r="J183" s="437"/>
    </row>
    <row r="184" customFormat="false" ht="12.75" hidden="false" customHeight="false" outlineLevel="0" collapsed="false">
      <c r="A184" s="596" t="n">
        <f aca="false">+A183+1</f>
        <v>180</v>
      </c>
      <c r="B184" s="624"/>
      <c r="C184" s="614" t="s">
        <v>1283</v>
      </c>
      <c r="D184" s="625"/>
      <c r="E184" s="456" t="n">
        <f aca="false">(E$7/414)^0.6*140000*0.5</f>
        <v>0</v>
      </c>
      <c r="F184" s="456" t="n">
        <f aca="false">(F$7/414)^0.6*140000*0.5</f>
        <v>0</v>
      </c>
      <c r="G184" s="456" t="n">
        <f aca="false">(G$7/414)^0.6*140000*0.5</f>
        <v>62199.2553818321</v>
      </c>
      <c r="H184" s="456" t="n">
        <f aca="false">(H$7/414)^0.6*140000*0.5</f>
        <v>0</v>
      </c>
      <c r="I184" s="456" t="n">
        <f aca="false">(I$7/414)^0.6*140000*0.5</f>
        <v>0</v>
      </c>
      <c r="J184" s="456" t="n">
        <v>0</v>
      </c>
    </row>
    <row r="185" customFormat="false" ht="12.75" hidden="false" customHeight="false" outlineLevel="0" collapsed="false">
      <c r="A185" s="596" t="n">
        <f aca="false">+A184+1</f>
        <v>181</v>
      </c>
      <c r="B185" s="624"/>
      <c r="C185" s="614" t="s">
        <v>1284</v>
      </c>
      <c r="D185" s="625"/>
      <c r="E185" s="456" t="n">
        <f aca="false">(E$7/414)^0.6*140000*0.2</f>
        <v>0</v>
      </c>
      <c r="F185" s="456" t="n">
        <f aca="false">(F$7/414)^0.6*140000*0.2</f>
        <v>0</v>
      </c>
      <c r="G185" s="456" t="n">
        <f aca="false">(G$7/414)^0.6*140000*0.2</f>
        <v>24879.7021527328</v>
      </c>
      <c r="H185" s="456" t="n">
        <f aca="false">(H$7/414)^0.6*140000*0.2</f>
        <v>0</v>
      </c>
      <c r="I185" s="456" t="n">
        <f aca="false">(I$7/414)^0.6*140000*0.2</f>
        <v>0</v>
      </c>
      <c r="J185" s="456" t="n">
        <v>0</v>
      </c>
    </row>
    <row r="186" customFormat="false" ht="12.75" hidden="false" customHeight="false" outlineLevel="0" collapsed="false">
      <c r="A186" s="596" t="n">
        <f aca="false">+A185+1</f>
        <v>182</v>
      </c>
      <c r="B186" s="624"/>
      <c r="C186" s="614" t="s">
        <v>1232</v>
      </c>
      <c r="D186" s="625"/>
      <c r="E186" s="456" t="n">
        <f aca="false">(E$7/414)^0.6*140000*0.1</f>
        <v>0</v>
      </c>
      <c r="F186" s="456" t="n">
        <f aca="false">(F$7/414)^0.6*140000*0.1</f>
        <v>0</v>
      </c>
      <c r="G186" s="456" t="n">
        <f aca="false">(G$7/414)^0.6*140000*0.1</f>
        <v>12439.8510763664</v>
      </c>
      <c r="H186" s="456" t="n">
        <f aca="false">(H$7/414)^0.6*140000*0.1</f>
        <v>0</v>
      </c>
      <c r="I186" s="456" t="n">
        <f aca="false">(I$7/414)^0.6*140000*0.1</f>
        <v>0</v>
      </c>
      <c r="J186" s="456" t="n">
        <v>0</v>
      </c>
    </row>
    <row r="187" customFormat="false" ht="12.75" hidden="false" customHeight="false" outlineLevel="0" collapsed="false">
      <c r="A187" s="596" t="n">
        <f aca="false">+A186+1</f>
        <v>183</v>
      </c>
      <c r="B187" s="624"/>
      <c r="C187" s="614" t="s">
        <v>1285</v>
      </c>
      <c r="D187" s="625"/>
      <c r="E187" s="456" t="n">
        <f aca="false">(E$7/414)^0.6*140000*0.15</f>
        <v>0</v>
      </c>
      <c r="F187" s="456" t="n">
        <f aca="false">(F$7/414)^0.6*140000*0.15</f>
        <v>0</v>
      </c>
      <c r="G187" s="456" t="n">
        <f aca="false">(G$7/414)^0.6*140000*0.15</f>
        <v>18659.7766145496</v>
      </c>
      <c r="H187" s="456" t="n">
        <f aca="false">(H$7/414)^0.6*140000*0.15</f>
        <v>0</v>
      </c>
      <c r="I187" s="456" t="n">
        <f aca="false">(I$7/414)^0.6*140000*0.15</f>
        <v>0</v>
      </c>
      <c r="J187" s="456" t="n">
        <v>0</v>
      </c>
    </row>
    <row r="188" customFormat="false" ht="12.75" hidden="false" customHeight="false" outlineLevel="0" collapsed="false">
      <c r="A188" s="596" t="n">
        <f aca="false">+A187+1</f>
        <v>184</v>
      </c>
      <c r="B188" s="624"/>
      <c r="C188" s="614" t="s">
        <v>1282</v>
      </c>
      <c r="D188" s="625"/>
      <c r="E188" s="456" t="n">
        <f aca="false">(E$7/414)^0.6*140000*0.05</f>
        <v>0</v>
      </c>
      <c r="F188" s="456" t="n">
        <f aca="false">(F$7/414)^0.6*140000*0.05</f>
        <v>0</v>
      </c>
      <c r="G188" s="456" t="n">
        <f aca="false">(G$7/414)^0.6*140000*0.05</f>
        <v>6219.92553818321</v>
      </c>
      <c r="H188" s="456" t="n">
        <f aca="false">(H$7/414)^0.6*140000*0.05</f>
        <v>0</v>
      </c>
      <c r="I188" s="456" t="n">
        <f aca="false">(I$7/414)^0.6*140000*0.05</f>
        <v>0</v>
      </c>
      <c r="J188" s="456" t="n">
        <v>0</v>
      </c>
    </row>
    <row r="189" customFormat="false" ht="12.75" hidden="false" customHeight="false" outlineLevel="0" collapsed="false">
      <c r="A189" s="596" t="n">
        <f aca="false">+A188+1</f>
        <v>185</v>
      </c>
      <c r="B189" s="624"/>
      <c r="C189" s="614" t="s">
        <v>569</v>
      </c>
      <c r="D189" s="625"/>
      <c r="E189" s="615" t="n">
        <v>0</v>
      </c>
      <c r="F189" s="615" t="n">
        <v>0</v>
      </c>
      <c r="G189" s="615" t="n">
        <v>0</v>
      </c>
      <c r="H189" s="615" t="n">
        <v>0</v>
      </c>
      <c r="I189" s="615" t="n">
        <v>0</v>
      </c>
      <c r="J189" s="456" t="n">
        <v>0</v>
      </c>
    </row>
    <row r="190" customFormat="false" ht="12.75" hidden="false" customHeight="false" outlineLevel="0" collapsed="false">
      <c r="A190" s="596" t="n">
        <f aca="false">+A189+1</f>
        <v>186</v>
      </c>
      <c r="B190" s="624"/>
      <c r="C190" s="614" t="s">
        <v>597</v>
      </c>
      <c r="D190" s="625"/>
      <c r="E190" s="615" t="n">
        <v>0</v>
      </c>
      <c r="F190" s="615" t="n">
        <v>0</v>
      </c>
      <c r="G190" s="615" t="n">
        <v>0</v>
      </c>
      <c r="H190" s="615" t="n">
        <v>0</v>
      </c>
      <c r="I190" s="615" t="n">
        <v>0</v>
      </c>
      <c r="J190" s="456" t="n">
        <v>0</v>
      </c>
    </row>
    <row r="191" customFormat="false" ht="12.75" hidden="false" customHeight="false" outlineLevel="0" collapsed="false">
      <c r="A191" s="596" t="n">
        <f aca="false">+A190+1</f>
        <v>187</v>
      </c>
      <c r="B191" s="549"/>
      <c r="C191" s="616" t="s">
        <v>439</v>
      </c>
      <c r="D191" s="605"/>
      <c r="E191" s="621" t="n">
        <f aca="false">SUBTOTAL(9,E184:E190)</f>
        <v>0</v>
      </c>
      <c r="F191" s="621" t="n">
        <f aca="false">SUBTOTAL(9,F184:F190)</f>
        <v>0</v>
      </c>
      <c r="G191" s="621" t="n">
        <f aca="false">SUBTOTAL(9,G184:G190)</f>
        <v>124398.510763664</v>
      </c>
      <c r="H191" s="621" t="n">
        <f aca="false">SUBTOTAL(9,H184:H190)</f>
        <v>0</v>
      </c>
      <c r="I191" s="621" t="n">
        <f aca="false">SUBTOTAL(9,I184:I190)</f>
        <v>0</v>
      </c>
      <c r="J191" s="621" t="n">
        <f aca="false">SUBTOTAL(9,J184:J190)</f>
        <v>0</v>
      </c>
    </row>
    <row r="192" customFormat="false" ht="12.75" hidden="false" customHeight="false" outlineLevel="0" collapsed="false">
      <c r="A192" s="596" t="n">
        <f aca="false">+A191+1</f>
        <v>188</v>
      </c>
      <c r="B192" s="613" t="s">
        <v>1115</v>
      </c>
      <c r="C192" s="618"/>
      <c r="D192" s="605"/>
      <c r="E192" s="437"/>
      <c r="F192" s="437"/>
      <c r="G192" s="437"/>
      <c r="H192" s="437"/>
      <c r="I192" s="437"/>
      <c r="J192" s="437"/>
    </row>
    <row r="193" customFormat="false" ht="12.75" hidden="false" customHeight="false" outlineLevel="0" collapsed="false">
      <c r="A193" s="596" t="n">
        <f aca="false">+A192+1</f>
        <v>189</v>
      </c>
      <c r="C193" s="614" t="s">
        <v>1283</v>
      </c>
      <c r="D193" s="605"/>
      <c r="E193" s="615" t="n">
        <f aca="false">(E$7/414)^0.6*179000*0.5</f>
        <v>0</v>
      </c>
      <c r="F193" s="615" t="n">
        <f aca="false">(F$7/414)^0.6*179000*0.5</f>
        <v>0</v>
      </c>
      <c r="G193" s="615" t="n">
        <f aca="false">(G$7/414)^0.6*179000*0.5</f>
        <v>79526.1908096282</v>
      </c>
      <c r="H193" s="615" t="n">
        <f aca="false">(H$7/414)^0.6*179000*0.5</f>
        <v>0</v>
      </c>
      <c r="I193" s="615" t="n">
        <f aca="false">(I$7/414)^0.6*179000*0.5</f>
        <v>0</v>
      </c>
      <c r="J193" s="615" t="n">
        <f aca="false">($M$7/414)^0.6*179000*0.5</f>
        <v>0</v>
      </c>
    </row>
    <row r="194" customFormat="false" ht="12.75" hidden="false" customHeight="false" outlineLevel="0" collapsed="false">
      <c r="A194" s="596" t="n">
        <f aca="false">+A193+1</f>
        <v>190</v>
      </c>
      <c r="C194" s="614" t="s">
        <v>1284</v>
      </c>
      <c r="D194" s="605"/>
      <c r="E194" s="615" t="n">
        <f aca="false">(E$7/414)^0.6*179000*0.2</f>
        <v>0</v>
      </c>
      <c r="F194" s="615" t="n">
        <f aca="false">(F$7/414)^0.6*179000*0.2</f>
        <v>0</v>
      </c>
      <c r="G194" s="615" t="n">
        <f aca="false">(G$7/414)^0.6*179000*0.2</f>
        <v>31810.4763238513</v>
      </c>
      <c r="H194" s="615" t="n">
        <f aca="false">(H$7/414)^0.6*179000*0.2</f>
        <v>0</v>
      </c>
      <c r="I194" s="615" t="n">
        <f aca="false">(I$7/414)^0.6*179000*0.2</f>
        <v>0</v>
      </c>
      <c r="J194" s="615" t="n">
        <f aca="false">($M$7/414)^0.6*179000*0.2</f>
        <v>0</v>
      </c>
    </row>
    <row r="195" customFormat="false" ht="12.75" hidden="false" customHeight="false" outlineLevel="0" collapsed="false">
      <c r="A195" s="596" t="n">
        <f aca="false">+A194+1</f>
        <v>191</v>
      </c>
      <c r="C195" s="614" t="s">
        <v>1232</v>
      </c>
      <c r="D195" s="605"/>
      <c r="E195" s="615" t="n">
        <f aca="false">(E$7/414)^0.6*179000*0.1</f>
        <v>0</v>
      </c>
      <c r="F195" s="615" t="n">
        <f aca="false">(F$7/414)^0.6*179000*0.1</f>
        <v>0</v>
      </c>
      <c r="G195" s="615" t="n">
        <f aca="false">(G$7/414)^0.6*179000*0.1</f>
        <v>15905.2381619256</v>
      </c>
      <c r="H195" s="615" t="n">
        <f aca="false">(H$7/414)^0.6*179000*0.1</f>
        <v>0</v>
      </c>
      <c r="I195" s="615" t="n">
        <f aca="false">(I$7/414)^0.6*179000*0.1</f>
        <v>0</v>
      </c>
      <c r="J195" s="615" t="n">
        <f aca="false">($M$7/414)^0.6*179000*0.1</f>
        <v>0</v>
      </c>
    </row>
    <row r="196" customFormat="false" ht="12.75" hidden="false" customHeight="false" outlineLevel="0" collapsed="false">
      <c r="A196" s="596" t="n">
        <f aca="false">+A195+1</f>
        <v>192</v>
      </c>
      <c r="C196" s="614" t="s">
        <v>1285</v>
      </c>
      <c r="D196" s="605"/>
      <c r="E196" s="615" t="n">
        <f aca="false">(E$7/414)^0.6*179000*0.15</f>
        <v>0</v>
      </c>
      <c r="F196" s="615" t="n">
        <f aca="false">(F$7/414)^0.6*179000*0.15</f>
        <v>0</v>
      </c>
      <c r="G196" s="615" t="n">
        <f aca="false">(G$7/414)^0.6*179000*0.15</f>
        <v>23857.8572428885</v>
      </c>
      <c r="H196" s="615" t="n">
        <f aca="false">(H$7/414)^0.6*179000*0.15</f>
        <v>0</v>
      </c>
      <c r="I196" s="615" t="n">
        <f aca="false">(I$7/414)^0.6*179000*0.15</f>
        <v>0</v>
      </c>
      <c r="J196" s="615" t="n">
        <f aca="false">($M$7/414)^0.6*179000*0.15</f>
        <v>0</v>
      </c>
    </row>
    <row r="197" customFormat="false" ht="12.75" hidden="false" customHeight="false" outlineLevel="0" collapsed="false">
      <c r="A197" s="596" t="n">
        <f aca="false">+A196+1</f>
        <v>193</v>
      </c>
      <c r="C197" s="614" t="s">
        <v>1282</v>
      </c>
      <c r="D197" s="605"/>
      <c r="E197" s="615" t="n">
        <f aca="false">(E$7/414)^0.6*179000*0.05</f>
        <v>0</v>
      </c>
      <c r="F197" s="615" t="n">
        <f aca="false">(F$7/414)^0.6*179000*0.05</f>
        <v>0</v>
      </c>
      <c r="G197" s="615" t="n">
        <f aca="false">(G$7/414)^0.6*179000*0.05</f>
        <v>7952.61908096282</v>
      </c>
      <c r="H197" s="615" t="n">
        <f aca="false">(H$7/414)^0.6*179000*0.05</f>
        <v>0</v>
      </c>
      <c r="I197" s="615" t="n">
        <f aca="false">(I$7/414)^0.6*179000*0.05</f>
        <v>0</v>
      </c>
      <c r="J197" s="615" t="n">
        <f aca="false">($M$7/414)^0.6*179000*0.05</f>
        <v>0</v>
      </c>
    </row>
    <row r="198" customFormat="false" ht="12.75" hidden="false" customHeight="false" outlineLevel="0" collapsed="false">
      <c r="A198" s="596" t="n">
        <f aca="false">+A197+1</f>
        <v>194</v>
      </c>
      <c r="C198" s="614" t="s">
        <v>1286</v>
      </c>
      <c r="D198" s="605"/>
      <c r="E198" s="615" t="n">
        <f aca="false">2500*(E7/43)^0.6*(E8/2000)</f>
        <v>0</v>
      </c>
      <c r="F198" s="615" t="n">
        <v>0</v>
      </c>
      <c r="G198" s="615" t="n">
        <v>0</v>
      </c>
      <c r="H198" s="615" t="n">
        <v>0</v>
      </c>
      <c r="I198" s="615" t="n">
        <v>0</v>
      </c>
      <c r="J198" s="615" t="n">
        <v>0</v>
      </c>
    </row>
    <row r="199" customFormat="false" ht="12.75" hidden="false" customHeight="false" outlineLevel="0" collapsed="false">
      <c r="A199" s="596" t="n">
        <f aca="false">+A198+1</f>
        <v>195</v>
      </c>
      <c r="C199" s="614" t="s">
        <v>597</v>
      </c>
      <c r="D199" s="605"/>
      <c r="E199" s="615" t="n">
        <v>0</v>
      </c>
      <c r="F199" s="615" t="n">
        <v>0</v>
      </c>
      <c r="G199" s="615" t="n">
        <v>0</v>
      </c>
      <c r="H199" s="615" t="n">
        <v>0</v>
      </c>
      <c r="I199" s="615" t="n">
        <v>0</v>
      </c>
      <c r="J199" s="615" t="n">
        <v>0</v>
      </c>
    </row>
    <row r="200" customFormat="false" ht="12.75" hidden="false" customHeight="false" outlineLevel="0" collapsed="false">
      <c r="A200" s="596" t="n">
        <f aca="false">+A199+1</f>
        <v>196</v>
      </c>
      <c r="B200" s="526"/>
      <c r="C200" s="614" t="s">
        <v>1203</v>
      </c>
      <c r="D200" s="605"/>
      <c r="E200" s="615" t="n">
        <v>0</v>
      </c>
      <c r="F200" s="615" t="n">
        <v>0</v>
      </c>
      <c r="G200" s="615" t="n">
        <v>0</v>
      </c>
      <c r="H200" s="615" t="n">
        <v>0</v>
      </c>
      <c r="I200" s="615" t="n">
        <v>0</v>
      </c>
      <c r="J200" s="615" t="n">
        <v>0</v>
      </c>
    </row>
    <row r="201" customFormat="false" ht="12.75" hidden="false" customHeight="false" outlineLevel="0" collapsed="false">
      <c r="A201" s="596" t="n">
        <f aca="false">+A200+1</f>
        <v>197</v>
      </c>
      <c r="B201" s="549"/>
      <c r="C201" s="616" t="s">
        <v>439</v>
      </c>
      <c r="D201" s="605"/>
      <c r="E201" s="621" t="n">
        <f aca="false">SUBTOTAL(9,E193:E200)</f>
        <v>0</v>
      </c>
      <c r="F201" s="621" t="n">
        <f aca="false">SUBTOTAL(9,F193:F200)</f>
        <v>0</v>
      </c>
      <c r="G201" s="621" t="n">
        <f aca="false">SUBTOTAL(9,G193:G200)</f>
        <v>159052.381619256</v>
      </c>
      <c r="H201" s="621" t="n">
        <f aca="false">SUBTOTAL(9,H193:H200)</f>
        <v>0</v>
      </c>
      <c r="I201" s="621" t="n">
        <f aca="false">SUBTOTAL(9,I193:I200)</f>
        <v>0</v>
      </c>
      <c r="J201" s="621" t="n">
        <f aca="false">SUBTOTAL(9,J193:J200)</f>
        <v>0</v>
      </c>
    </row>
    <row r="202" customFormat="false" ht="12.75" hidden="false" customHeight="false" outlineLevel="0" collapsed="false">
      <c r="A202" s="596" t="n">
        <f aca="false">+A201+1</f>
        <v>198</v>
      </c>
      <c r="B202" s="613" t="s">
        <v>1117</v>
      </c>
      <c r="C202" s="618"/>
      <c r="D202" s="605"/>
      <c r="E202" s="437"/>
      <c r="F202" s="437"/>
      <c r="G202" s="437"/>
      <c r="H202" s="437"/>
      <c r="I202" s="437"/>
      <c r="J202" s="437"/>
    </row>
    <row r="203" customFormat="false" ht="12.75" hidden="false" customHeight="false" outlineLevel="0" collapsed="false">
      <c r="A203" s="596" t="n">
        <f aca="false">+A202+1</f>
        <v>199</v>
      </c>
      <c r="C203" s="614" t="s">
        <v>1283</v>
      </c>
      <c r="D203" s="605"/>
      <c r="E203" s="456" t="n">
        <f aca="false">IF(E$6=0,0,E$6/4.5*(E$7/E6/104)^0.6*94000*0.5)</f>
        <v>0</v>
      </c>
      <c r="F203" s="456" t="n">
        <f aca="false">IF(F$6=0,0,F$6/4.5*(F$7/F6/104)^0.6*94000*0.5)</f>
        <v>0</v>
      </c>
      <c r="G203" s="456" t="n">
        <f aca="false">IF(G$6=0,0,G$6/4.5*(G$7/G6/104)^0.6*94000*0.5)</f>
        <v>28052.0554746914</v>
      </c>
      <c r="H203" s="456" t="n">
        <f aca="false">IF(H$6=0,0,H$6/4.5*(H$7/H6/104)^0.6*94000*0.5)</f>
        <v>0</v>
      </c>
      <c r="I203" s="456" t="n">
        <v>0</v>
      </c>
      <c r="J203" s="456" t="n">
        <f aca="false">$M$6/4.5*($M$7/104)^0.6*94000*0.5</f>
        <v>0</v>
      </c>
    </row>
    <row r="204" customFormat="false" ht="12.75" hidden="false" customHeight="false" outlineLevel="0" collapsed="false">
      <c r="A204" s="596" t="n">
        <f aca="false">+A203+1</f>
        <v>200</v>
      </c>
      <c r="C204" s="614" t="s">
        <v>1287</v>
      </c>
      <c r="D204" s="605"/>
      <c r="E204" s="456" t="n">
        <f aca="false">IF(E$6=0,0,E$6/4.5*(E$7/E6/104)^0.6*94000*0.2)</f>
        <v>0</v>
      </c>
      <c r="F204" s="456" t="n">
        <f aca="false">IF(F$6=0,0,F$6/4.5*(F$7/F6/104)^0.6*94000*0.2)</f>
        <v>0</v>
      </c>
      <c r="G204" s="456" t="n">
        <f aca="false">IF(G$6=0,0,G$6/4.5*(G$7/G6/104)^0.6*94000*0.2)</f>
        <v>11220.8221898766</v>
      </c>
      <c r="H204" s="456" t="n">
        <f aca="false">IF(H$6=0,0,H$6/4.5*(H$7/H6/104)^0.6*94000*0.2)</f>
        <v>0</v>
      </c>
      <c r="I204" s="456" t="n">
        <v>0</v>
      </c>
      <c r="J204" s="456" t="n">
        <f aca="false">$M$6/4.5*($M$7/104)^0.6*94000*0.2</f>
        <v>0</v>
      </c>
    </row>
    <row r="205" customFormat="false" ht="12.75" hidden="false" customHeight="false" outlineLevel="0" collapsed="false">
      <c r="A205" s="596" t="n">
        <f aca="false">+A204+1</f>
        <v>201</v>
      </c>
      <c r="C205" s="614" t="s">
        <v>1284</v>
      </c>
      <c r="D205" s="605"/>
      <c r="E205" s="456" t="n">
        <f aca="false">IF(E$6=0,0,E$6/4.5*(E$7/E6/104)^0.6*94000*0.1)</f>
        <v>0</v>
      </c>
      <c r="F205" s="456" t="n">
        <f aca="false">IF(F$6=0,0,F$6/4.5*(F$7/F6/104)^0.6*94000*0.1)</f>
        <v>0</v>
      </c>
      <c r="G205" s="456" t="n">
        <f aca="false">IF(G$6=0,0,G$6/4.5*(G$7/G6/104)^0.6*94000*0.1)</f>
        <v>5610.41109493828</v>
      </c>
      <c r="H205" s="456" t="n">
        <f aca="false">IF(H$6=0,0,H$6/4.5*(H$7/H6/104)^0.6*94000*0.1)</f>
        <v>0</v>
      </c>
      <c r="I205" s="456" t="n">
        <v>0</v>
      </c>
      <c r="J205" s="456" t="n">
        <f aca="false">$M$6/4.5*($M$7/104)^0.6*94000*0.1</f>
        <v>0</v>
      </c>
    </row>
    <row r="206" customFormat="false" ht="12.75" hidden="false" customHeight="false" outlineLevel="0" collapsed="false">
      <c r="A206" s="596" t="n">
        <f aca="false">+A205+1</f>
        <v>202</v>
      </c>
      <c r="C206" s="614" t="s">
        <v>1232</v>
      </c>
      <c r="D206" s="605"/>
      <c r="E206" s="456" t="n">
        <f aca="false">IF(E$6=0,0,E$6/4.5*(E$7/E6/104)^0.6*94000*0.05)</f>
        <v>0</v>
      </c>
      <c r="F206" s="456" t="n">
        <f aca="false">IF(F$6=0,0,F$6/4.5*(F$7/F6/104)^0.6*94000*0.05)</f>
        <v>0</v>
      </c>
      <c r="G206" s="456" t="n">
        <f aca="false">IF(G$6=0,0,G$6/4.5*(G$7/G6/104)^0.6*94000*0.05)</f>
        <v>2805.20554746914</v>
      </c>
      <c r="H206" s="456" t="n">
        <f aca="false">IF(H$6=0,0,H$6/4.5*(H$7/H6/104)^0.6*94000*0.05)</f>
        <v>0</v>
      </c>
      <c r="I206" s="456" t="n">
        <v>0</v>
      </c>
      <c r="J206" s="456" t="n">
        <f aca="false">$M$6/4.5*($M$7/104)^0.6*94000*0.05</f>
        <v>0</v>
      </c>
    </row>
    <row r="207" customFormat="false" ht="12.75" hidden="false" customHeight="false" outlineLevel="0" collapsed="false">
      <c r="A207" s="596" t="n">
        <f aca="false">+A206+1</f>
        <v>203</v>
      </c>
      <c r="C207" s="614" t="s">
        <v>1285</v>
      </c>
      <c r="D207" s="605"/>
      <c r="E207" s="456" t="n">
        <f aca="false">IF(E$6=0,0,E$6/4.5*(E$7/E6/104)^0.6*94000*0.1)</f>
        <v>0</v>
      </c>
      <c r="F207" s="456" t="n">
        <f aca="false">IF(F$6=0,0,F$6/4.5*(F$7/F6/104)^0.6*94000*0.1)</f>
        <v>0</v>
      </c>
      <c r="G207" s="456" t="n">
        <f aca="false">IF(G$6=0,0,G$6/4.5*(G$7/G6/104)^0.6*94000*0.1)</f>
        <v>5610.41109493828</v>
      </c>
      <c r="H207" s="456" t="n">
        <f aca="false">IF(H$6=0,0,H$6/4.5*(H$7/H6/104)^0.6*94000*0.1)</f>
        <v>0</v>
      </c>
      <c r="I207" s="456" t="n">
        <v>0</v>
      </c>
      <c r="J207" s="456" t="n">
        <f aca="false">$M$6/4.5*($M$7/104)^0.6*94000*0.1</f>
        <v>0</v>
      </c>
    </row>
    <row r="208" customFormat="false" ht="12.75" hidden="false" customHeight="false" outlineLevel="0" collapsed="false">
      <c r="A208" s="596" t="n">
        <f aca="false">+A207+1</f>
        <v>204</v>
      </c>
      <c r="C208" s="614" t="s">
        <v>1282</v>
      </c>
      <c r="D208" s="605"/>
      <c r="E208" s="456" t="n">
        <f aca="false">IF(E$6=0,0,E$6/4.5*(E$7/E6/104)^0.6*94000*0.05)</f>
        <v>0</v>
      </c>
      <c r="F208" s="456" t="n">
        <f aca="false">IF(F$6=0,0,F$6/4.5*(F$7/F6/104)^0.6*94000*0.05)</f>
        <v>0</v>
      </c>
      <c r="G208" s="456" t="n">
        <f aca="false">IF(G$6=0,0,G$6/4.5*(G$7/G6/104)^0.6*94000*0.05)</f>
        <v>2805.20554746914</v>
      </c>
      <c r="H208" s="456" t="n">
        <f aca="false">IF(H$6=0,0,H$6/4.5*(H$7/H6/104)^0.6*94000*0.05)</f>
        <v>0</v>
      </c>
      <c r="I208" s="456" t="n">
        <v>0</v>
      </c>
      <c r="J208" s="456" t="n">
        <f aca="false">$M$6/4.5*($M$7/104)^0.6*94000*0.05</f>
        <v>0</v>
      </c>
    </row>
    <row r="209" customFormat="false" ht="12.75" hidden="false" customHeight="false" outlineLevel="0" collapsed="false">
      <c r="A209" s="596" t="n">
        <f aca="false">+A208+1</f>
        <v>205</v>
      </c>
      <c r="C209" s="614" t="s">
        <v>569</v>
      </c>
      <c r="D209" s="605"/>
      <c r="E209" s="456" t="n">
        <v>0</v>
      </c>
      <c r="F209" s="456" t="n">
        <v>0</v>
      </c>
      <c r="G209" s="456" t="n">
        <v>0</v>
      </c>
      <c r="H209" s="456" t="n">
        <v>0</v>
      </c>
      <c r="I209" s="456" t="n">
        <v>0</v>
      </c>
      <c r="J209" s="456" t="n">
        <f aca="false">I209</f>
        <v>0</v>
      </c>
    </row>
    <row r="210" customFormat="false" ht="12.75" hidden="false" customHeight="false" outlineLevel="0" collapsed="false">
      <c r="A210" s="596" t="n">
        <f aca="false">+A209+1</f>
        <v>206</v>
      </c>
      <c r="C210" s="614" t="s">
        <v>597</v>
      </c>
      <c r="D210" s="605"/>
      <c r="E210" s="456" t="n">
        <v>0</v>
      </c>
      <c r="F210" s="456" t="n">
        <v>0</v>
      </c>
      <c r="G210" s="456" t="n">
        <v>0</v>
      </c>
      <c r="H210" s="456" t="n">
        <v>0</v>
      </c>
      <c r="I210" s="456" t="n">
        <v>0</v>
      </c>
      <c r="J210" s="456" t="n">
        <f aca="false">I210</f>
        <v>0</v>
      </c>
    </row>
    <row r="211" customFormat="false" ht="12.75" hidden="false" customHeight="false" outlineLevel="0" collapsed="false">
      <c r="A211" s="596" t="n">
        <f aca="false">+A210+1</f>
        <v>207</v>
      </c>
      <c r="B211" s="526"/>
      <c r="C211" s="614" t="s">
        <v>1203</v>
      </c>
      <c r="D211" s="605"/>
      <c r="E211" s="456" t="n">
        <v>0</v>
      </c>
      <c r="F211" s="456" t="n">
        <v>0</v>
      </c>
      <c r="G211" s="456" t="n">
        <v>0</v>
      </c>
      <c r="H211" s="456" t="n">
        <v>0</v>
      </c>
      <c r="I211" s="456" t="n">
        <v>0</v>
      </c>
      <c r="J211" s="456" t="n">
        <f aca="false">I211</f>
        <v>0</v>
      </c>
    </row>
    <row r="212" customFormat="false" ht="12.75" hidden="false" customHeight="false" outlineLevel="0" collapsed="false">
      <c r="A212" s="596" t="n">
        <f aca="false">+A211+1</f>
        <v>208</v>
      </c>
      <c r="B212" s="549"/>
      <c r="C212" s="616" t="s">
        <v>439</v>
      </c>
      <c r="D212" s="605"/>
      <c r="E212" s="621" t="n">
        <f aca="false">SUBTOTAL(9,E203:E211)</f>
        <v>0</v>
      </c>
      <c r="F212" s="621" t="n">
        <f aca="false">SUBTOTAL(9,F203:F211)</f>
        <v>0</v>
      </c>
      <c r="G212" s="621" t="n">
        <f aca="false">SUBTOTAL(9,G203:G211)</f>
        <v>56104.1109493828</v>
      </c>
      <c r="H212" s="621" t="n">
        <f aca="false">SUBTOTAL(9,H203:H211)</f>
        <v>0</v>
      </c>
      <c r="I212" s="621" t="n">
        <f aca="false">SUBTOTAL(9,I203:I211)</f>
        <v>0</v>
      </c>
      <c r="J212" s="621" t="n">
        <f aca="false">SUBTOTAL(9,J203:J211)</f>
        <v>0</v>
      </c>
    </row>
    <row r="213" customFormat="false" ht="12.75" hidden="false" customHeight="false" outlineLevel="0" collapsed="false">
      <c r="A213" s="596" t="n">
        <f aca="false">+A212+1</f>
        <v>209</v>
      </c>
      <c r="B213" s="613" t="s">
        <v>1125</v>
      </c>
      <c r="C213" s="618"/>
      <c r="D213" s="605"/>
      <c r="E213" s="457"/>
      <c r="F213" s="457"/>
      <c r="G213" s="457"/>
      <c r="H213" s="457"/>
      <c r="I213" s="457"/>
      <c r="J213" s="457"/>
    </row>
    <row r="214" customFormat="false" ht="12.75" hidden="false" customHeight="false" outlineLevel="0" collapsed="false">
      <c r="A214" s="596" t="n">
        <f aca="false">+A213+1</f>
        <v>210</v>
      </c>
      <c r="C214" s="614" t="s">
        <v>1283</v>
      </c>
      <c r="D214" s="605"/>
      <c r="E214" s="456" t="n">
        <f aca="false">IF(E$6=0,0,E$6/3*(E$7/E6/104)^0.6*554000*0.5)</f>
        <v>0</v>
      </c>
      <c r="F214" s="456" t="n">
        <f aca="false">IF(F$6=0,0,F$6/3*(F$7/F6/104)^0.6*554000*0.5)</f>
        <v>0</v>
      </c>
      <c r="G214" s="456" t="n">
        <f aca="false">IF(G$6=0,0,G$6/3*(G$7/G6/104)^0.6*554000*0.5)</f>
        <v>247992.107441155</v>
      </c>
      <c r="H214" s="456" t="n">
        <f aca="false">IF(H$6=0,0,H$6/3*(H$7/H6/104)^0.6*554000*0.5)</f>
        <v>0</v>
      </c>
      <c r="I214" s="615" t="n">
        <v>0</v>
      </c>
      <c r="J214" s="456" t="n">
        <f aca="false">$M$6/3*($M$7/104)^0.6*554000*0.5</f>
        <v>0</v>
      </c>
    </row>
    <row r="215" customFormat="false" ht="12.75" hidden="false" customHeight="false" outlineLevel="0" collapsed="false">
      <c r="A215" s="596" t="n">
        <f aca="false">+A214+1</f>
        <v>211</v>
      </c>
      <c r="C215" s="614" t="s">
        <v>1284</v>
      </c>
      <c r="D215" s="605"/>
      <c r="E215" s="456" t="n">
        <f aca="false">IF(E$6=0,0,E$6/3*(E$7/E6/104)^0.6*554000*0.2)</f>
        <v>0</v>
      </c>
      <c r="F215" s="456" t="n">
        <f aca="false">IF(F$6=0,0,F$6/3*(F$7/F6/104)^0.6*554000*0.2)</f>
        <v>0</v>
      </c>
      <c r="G215" s="456" t="n">
        <f aca="false">IF(G$6=0,0,G$6/3*(G$7/G6/104)^0.6*554000*0.2)</f>
        <v>99196.8429764619</v>
      </c>
      <c r="H215" s="456" t="n">
        <f aca="false">IF(H$6=0,0,H$6/3*(H$7/H6/104)^0.6*554000*0.2)</f>
        <v>0</v>
      </c>
      <c r="I215" s="615" t="n">
        <v>0</v>
      </c>
      <c r="J215" s="456" t="n">
        <f aca="false">$M$6/3*($M$7/104)^0.6*554000*0.2</f>
        <v>0</v>
      </c>
    </row>
    <row r="216" customFormat="false" ht="12.75" hidden="false" customHeight="false" outlineLevel="0" collapsed="false">
      <c r="A216" s="596" t="n">
        <f aca="false">+A215+1</f>
        <v>212</v>
      </c>
      <c r="C216" s="614" t="s">
        <v>1232</v>
      </c>
      <c r="D216" s="605"/>
      <c r="E216" s="456" t="n">
        <f aca="false">IF(E$6=0,0,E$6/3*(E$7/E6/104)^0.6*554000*0.1)</f>
        <v>0</v>
      </c>
      <c r="F216" s="456" t="n">
        <f aca="false">IF(F$6=0,0,F$6/3*(F$7/F6/104)^0.6*554000*0.1)</f>
        <v>0</v>
      </c>
      <c r="G216" s="456" t="n">
        <f aca="false">IF(G$6=0,0,G$6/3*(G$7/G6/104)^0.6*554000*0.1)</f>
        <v>49598.4214882309</v>
      </c>
      <c r="H216" s="456" t="n">
        <f aca="false">IF(H$6=0,0,H$6/3*(H$7/H6/104)^0.6*554000*0.1)</f>
        <v>0</v>
      </c>
      <c r="I216" s="615" t="n">
        <v>0</v>
      </c>
      <c r="J216" s="456" t="n">
        <f aca="false">$M$6/3*($M$7/104)^0.6*554000*0.1</f>
        <v>0</v>
      </c>
    </row>
    <row r="217" customFormat="false" ht="12.75" hidden="false" customHeight="false" outlineLevel="0" collapsed="false">
      <c r="A217" s="596" t="n">
        <f aca="false">+A216+1</f>
        <v>213</v>
      </c>
      <c r="C217" s="614" t="s">
        <v>1285</v>
      </c>
      <c r="D217" s="605"/>
      <c r="E217" s="456" t="n">
        <f aca="false">IF(E$6=0,0,E$6/3*(E$7/E6/104)^0.6*554000*0.15)</f>
        <v>0</v>
      </c>
      <c r="F217" s="456" t="n">
        <f aca="false">IF(F$6=0,0,F$6/3*(F$7/F6/104)^0.6*554000*0.15)</f>
        <v>0</v>
      </c>
      <c r="G217" s="456" t="n">
        <f aca="false">IF(G$6=0,0,G$6/3*(G$7/G6/104)^0.6*554000*0.15)</f>
        <v>74397.6322323464</v>
      </c>
      <c r="H217" s="456" t="n">
        <f aca="false">IF(H$6=0,0,H$6/3*(H$7/H6/104)^0.6*554000*0.15)</f>
        <v>0</v>
      </c>
      <c r="I217" s="615" t="n">
        <v>0</v>
      </c>
      <c r="J217" s="456" t="n">
        <f aca="false">$M$6/3*($M$7/104)^0.6*554000*0.15</f>
        <v>0</v>
      </c>
    </row>
    <row r="218" customFormat="false" ht="12.75" hidden="false" customHeight="false" outlineLevel="0" collapsed="false">
      <c r="A218" s="596" t="n">
        <f aca="false">+A217+1</f>
        <v>214</v>
      </c>
      <c r="C218" s="614" t="s">
        <v>1288</v>
      </c>
      <c r="D218" s="605"/>
      <c r="E218" s="456" t="n">
        <f aca="false">IF(E$6=0,0,E$6/3*(E$7/E6/104)^0.6*554000*0.05)</f>
        <v>0</v>
      </c>
      <c r="F218" s="456" t="n">
        <f aca="false">IF(F$6=0,0,F$6/3*(F$7/F6/104)^0.6*554000*0.05)</f>
        <v>0</v>
      </c>
      <c r="G218" s="456" t="n">
        <f aca="false">IF(G$6=0,0,G$6/3*(G$7/G6/104)^0.6*554000*0.05)</f>
        <v>24799.2107441155</v>
      </c>
      <c r="H218" s="456" t="n">
        <f aca="false">IF(H$6=0,0,H$6/3*(H$7/H6/104)^0.6*554000*0.05)</f>
        <v>0</v>
      </c>
      <c r="I218" s="615" t="n">
        <v>0</v>
      </c>
      <c r="J218" s="456" t="n">
        <f aca="false">$M$6/3*($M$7/104)^0.6*554000*0.05</f>
        <v>0</v>
      </c>
    </row>
    <row r="219" customFormat="false" ht="12.75" hidden="false" customHeight="false" outlineLevel="0" collapsed="false">
      <c r="A219" s="596" t="n">
        <f aca="false">+A218+1</f>
        <v>215</v>
      </c>
      <c r="C219" s="614" t="s">
        <v>569</v>
      </c>
      <c r="D219" s="605"/>
      <c r="E219" s="615" t="n">
        <v>0</v>
      </c>
      <c r="F219" s="615" t="n">
        <v>0</v>
      </c>
      <c r="G219" s="615" t="n">
        <v>0</v>
      </c>
      <c r="H219" s="615" t="n">
        <v>0</v>
      </c>
      <c r="I219" s="615" t="n">
        <v>0</v>
      </c>
      <c r="J219" s="615" t="n">
        <v>0</v>
      </c>
    </row>
    <row r="220" customFormat="false" ht="12.75" hidden="false" customHeight="false" outlineLevel="0" collapsed="false">
      <c r="A220" s="596" t="n">
        <f aca="false">+A219+1</f>
        <v>216</v>
      </c>
      <c r="C220" s="614" t="s">
        <v>597</v>
      </c>
      <c r="D220" s="605"/>
      <c r="E220" s="615" t="n">
        <v>0</v>
      </c>
      <c r="F220" s="615" t="n">
        <v>0</v>
      </c>
      <c r="G220" s="615" t="n">
        <v>0</v>
      </c>
      <c r="H220" s="615" t="n">
        <v>0</v>
      </c>
      <c r="I220" s="615" t="n">
        <v>0</v>
      </c>
      <c r="J220" s="615" t="n">
        <v>0</v>
      </c>
    </row>
    <row r="221" customFormat="false" ht="12.75" hidden="false" customHeight="false" outlineLevel="0" collapsed="false">
      <c r="A221" s="596" t="n">
        <f aca="false">+A220+1</f>
        <v>217</v>
      </c>
      <c r="B221" s="526"/>
      <c r="C221" s="614" t="s">
        <v>1203</v>
      </c>
      <c r="D221" s="605"/>
      <c r="E221" s="615" t="n">
        <v>0</v>
      </c>
      <c r="F221" s="615" t="n">
        <v>0</v>
      </c>
      <c r="G221" s="615" t="n">
        <v>0</v>
      </c>
      <c r="H221" s="615" t="n">
        <v>0</v>
      </c>
      <c r="I221" s="615" t="n">
        <v>0</v>
      </c>
      <c r="J221" s="615" t="n">
        <v>0</v>
      </c>
    </row>
    <row r="222" customFormat="false" ht="12.75" hidden="false" customHeight="false" outlineLevel="0" collapsed="false">
      <c r="A222" s="596" t="n">
        <f aca="false">+A221+1</f>
        <v>218</v>
      </c>
      <c r="B222" s="549"/>
      <c r="C222" s="616" t="s">
        <v>439</v>
      </c>
      <c r="D222" s="605"/>
      <c r="E222" s="621" t="n">
        <f aca="false">SUBTOTAL(9,E214:E221)</f>
        <v>0</v>
      </c>
      <c r="F222" s="621" t="n">
        <f aca="false">SUBTOTAL(9,F214:F221)</f>
        <v>0</v>
      </c>
      <c r="G222" s="621" t="n">
        <f aca="false">SUBTOTAL(9,G214:G221)</f>
        <v>495984.214882309</v>
      </c>
      <c r="H222" s="621" t="n">
        <f aca="false">SUBTOTAL(9,H214:H221)</f>
        <v>0</v>
      </c>
      <c r="I222" s="621" t="n">
        <f aca="false">SUBTOTAL(9,I214:I221)</f>
        <v>0</v>
      </c>
      <c r="J222" s="621" t="n">
        <f aca="false">SUBTOTAL(9,J214:J221)</f>
        <v>0</v>
      </c>
    </row>
    <row r="223" customFormat="false" ht="12.75" hidden="false" customHeight="false" outlineLevel="0" collapsed="false">
      <c r="A223" s="596" t="n">
        <f aca="false">+A222+1</f>
        <v>219</v>
      </c>
      <c r="B223" s="613" t="s">
        <v>1128</v>
      </c>
      <c r="C223" s="618"/>
      <c r="D223" s="605"/>
      <c r="E223" s="437"/>
      <c r="F223" s="437"/>
      <c r="G223" s="437"/>
      <c r="H223" s="437"/>
      <c r="I223" s="437"/>
      <c r="J223" s="437"/>
    </row>
    <row r="224" customFormat="false" ht="12.75" hidden="false" customHeight="false" outlineLevel="0" collapsed="false">
      <c r="A224" s="596" t="n">
        <f aca="false">+A223+1</f>
        <v>220</v>
      </c>
      <c r="C224" s="614" t="s">
        <v>1283</v>
      </c>
      <c r="D224" s="605"/>
      <c r="E224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Backup_Detail'!$V$25&lt;&gt;2)),E$6/3*(E$7/E6/104)^0.6*337000*0.5,0))</f>
        <v>0</v>
      </c>
      <c r="F224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Backup_Detail'!$V$25&lt;&gt;2)),F$6/3*(F$7/F6/104)^0.6*337000*0.5,0))</f>
        <v>0</v>
      </c>
      <c r="G224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Backup_Detail'!$V$25&lt;&gt;2)),G$6/3*(G$7/G6/104)^0.6*337000*0.5,0))</f>
        <v>150854.404706984</v>
      </c>
      <c r="H224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Backup_Detail'!$V$25&lt;&gt;2)),H$6/3*(H$7/H6/104)^0.6*337000*0.5,0))</f>
        <v>0</v>
      </c>
      <c r="I224" s="615" t="n">
        <v>0</v>
      </c>
      <c r="J224" s="615" t="n">
        <f aca="false">$M$6/3*($M$7/104)^0.6*337000*0.5</f>
        <v>0</v>
      </c>
    </row>
    <row r="225" customFormat="false" ht="12.75" hidden="false" customHeight="false" outlineLevel="0" collapsed="false">
      <c r="A225" s="596" t="n">
        <f aca="false">+A224+1</f>
        <v>221</v>
      </c>
      <c r="C225" s="614" t="s">
        <v>1284</v>
      </c>
      <c r="D225" s="605"/>
      <c r="E225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Backup_Detail'!$V$25&lt;&gt;2)),E$6/3*(E$7/E6/104)^0.6*337000*0.2,0))</f>
        <v>0</v>
      </c>
      <c r="F225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Backup_Detail'!$V$25&lt;&gt;2)),F$6/3*(F$7/F6/104)^0.6*337000*0.2,0))</f>
        <v>0</v>
      </c>
      <c r="G225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Backup_Detail'!$V$25&lt;&gt;2)),G$6/3*(G$7/G6/104)^0.6*337000*0.2,0))</f>
        <v>60341.7618827936</v>
      </c>
      <c r="H225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Backup_Detail'!$V$25&lt;&gt;2)),H$6/3*(H$7/H6/104)^0.6*337000*0.2,0))</f>
        <v>0</v>
      </c>
      <c r="I225" s="615" t="n">
        <v>0</v>
      </c>
      <c r="J225" s="615" t="n">
        <f aca="false">$M$6/3*($M$7/104)^0.6*337000*0.2</f>
        <v>0</v>
      </c>
    </row>
    <row r="226" customFormat="false" ht="12.75" hidden="false" customHeight="false" outlineLevel="0" collapsed="false">
      <c r="A226" s="596" t="n">
        <f aca="false">+A225+1</f>
        <v>222</v>
      </c>
      <c r="C226" s="614" t="s">
        <v>1232</v>
      </c>
      <c r="D226" s="605"/>
      <c r="E226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Backup_Detail'!$V$25&lt;&gt;2)),E$6/3*(E$7/E6/104)^0.6*337000*0.1,0))</f>
        <v>0</v>
      </c>
      <c r="F226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Backup_Detail'!$V$25&lt;&gt;2)),F$6/3*(F$7/F6/104)^0.6*337000*0.1,0))</f>
        <v>0</v>
      </c>
      <c r="G226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Backup_Detail'!$V$25&lt;&gt;2)),G$6/3*(G$7/G6/104)^0.6*337000*0.1,0))</f>
        <v>30170.8809413968</v>
      </c>
      <c r="H226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Backup_Detail'!$V$25&lt;&gt;2)),H$6/3*(H$7/H6/104)^0.6*337000*0.1,0))</f>
        <v>0</v>
      </c>
      <c r="I226" s="615" t="n">
        <v>0</v>
      </c>
      <c r="J226" s="615" t="n">
        <f aca="false">$M$6/3*($M$7/104)^0.6*337000*0.1</f>
        <v>0</v>
      </c>
    </row>
    <row r="227" customFormat="false" ht="12.75" hidden="false" customHeight="false" outlineLevel="0" collapsed="false">
      <c r="A227" s="596" t="n">
        <f aca="false">+A226+1</f>
        <v>223</v>
      </c>
      <c r="C227" s="614" t="s">
        <v>1285</v>
      </c>
      <c r="D227" s="605"/>
      <c r="E227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Backup_Detail'!$V$25&lt;&gt;2)),E$6/3*(E$7/E6/104)^0.6*337000*0.15,0))</f>
        <v>0</v>
      </c>
      <c r="F227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Backup_Detail'!$V$25&lt;&gt;2)),F$6/3*(F$7/F6/104)^0.6*337000*0.15,0))</f>
        <v>0</v>
      </c>
      <c r="G227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Backup_Detail'!$V$25&lt;&gt;2)),G$6/3*(G$7/G6/104)^0.6*337000*0.15,0))</f>
        <v>45256.3214120952</v>
      </c>
      <c r="H227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Backup_Detail'!$V$25&lt;&gt;2)),H$6/3*(H$7/H6/104)^0.6*337000*0.15,0))</f>
        <v>0</v>
      </c>
      <c r="I227" s="615" t="n">
        <v>0</v>
      </c>
      <c r="J227" s="615" t="n">
        <f aca="false">$M$6/3*($M$7/104)^0.6*337000*0.15</f>
        <v>0</v>
      </c>
    </row>
    <row r="228" customFormat="false" ht="12.75" hidden="false" customHeight="false" outlineLevel="0" collapsed="false">
      <c r="A228" s="596" t="n">
        <f aca="false">+A227+1</f>
        <v>224</v>
      </c>
      <c r="C228" s="614" t="s">
        <v>1282</v>
      </c>
      <c r="D228" s="605"/>
      <c r="E228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Backup_Detail'!$V$25&lt;&gt;2)),E$6/3*(E$7/E6/104)^0.6*337000*0.05,0))</f>
        <v>0</v>
      </c>
      <c r="F228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Backup_Detail'!$V$25&lt;&gt;2)),F$6/3*(F$7/F6/104)^0.6*337000*0.05,0))</f>
        <v>0</v>
      </c>
      <c r="G228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Backup_Detail'!$V$25&lt;&gt;2)),G$6/3*(G$7/G6/104)^0.6*337000*0.05,0))</f>
        <v>15085.4404706984</v>
      </c>
      <c r="H228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Backup_Detail'!$V$25&lt;&gt;2)),H$6/3*(H$7/H6/104)^0.6*337000*0.05,0))</f>
        <v>0</v>
      </c>
      <c r="I228" s="615" t="n">
        <v>0</v>
      </c>
      <c r="J228" s="615" t="n">
        <f aca="false">$M$6/3*($M$7/104)^0.6*337000*0.05</f>
        <v>0</v>
      </c>
    </row>
    <row r="229" customFormat="false" ht="12.75" hidden="false" customHeight="false" outlineLevel="0" collapsed="false">
      <c r="A229" s="596" t="n">
        <f aca="false">+A228+1</f>
        <v>225</v>
      </c>
      <c r="C229" s="614" t="s">
        <v>569</v>
      </c>
      <c r="D229" s="605"/>
      <c r="E229" s="615" t="n">
        <v>0</v>
      </c>
      <c r="F229" s="615" t="n">
        <v>0</v>
      </c>
      <c r="G229" s="615" t="n">
        <v>0</v>
      </c>
      <c r="H229" s="615" t="n">
        <v>0</v>
      </c>
      <c r="I229" s="615" t="n">
        <v>0</v>
      </c>
      <c r="J229" s="615" t="n">
        <v>0</v>
      </c>
    </row>
    <row r="230" customFormat="false" ht="12.75" hidden="false" customHeight="false" outlineLevel="0" collapsed="false">
      <c r="A230" s="596" t="n">
        <f aca="false">+A229+1</f>
        <v>226</v>
      </c>
      <c r="C230" s="614" t="s">
        <v>597</v>
      </c>
      <c r="D230" s="605"/>
      <c r="E230" s="615" t="n">
        <v>0</v>
      </c>
      <c r="F230" s="615" t="n">
        <v>0</v>
      </c>
      <c r="G230" s="615" t="n">
        <v>0</v>
      </c>
      <c r="H230" s="615" t="n">
        <v>0</v>
      </c>
      <c r="I230" s="615" t="n">
        <v>0</v>
      </c>
      <c r="J230" s="615" t="n">
        <v>0</v>
      </c>
    </row>
    <row r="231" customFormat="false" ht="12.75" hidden="false" customHeight="false" outlineLevel="0" collapsed="false">
      <c r="A231" s="596" t="n">
        <f aca="false">+A230+1</f>
        <v>227</v>
      </c>
      <c r="B231" s="526"/>
      <c r="C231" s="614" t="s">
        <v>1203</v>
      </c>
      <c r="D231" s="605"/>
      <c r="E231" s="615" t="n">
        <v>0</v>
      </c>
      <c r="F231" s="615" t="n">
        <v>0</v>
      </c>
      <c r="G231" s="615" t="n">
        <v>0</v>
      </c>
      <c r="H231" s="615" t="n">
        <v>0</v>
      </c>
      <c r="I231" s="615" t="n">
        <v>0</v>
      </c>
      <c r="J231" s="615" t="n">
        <v>0</v>
      </c>
    </row>
    <row r="232" customFormat="false" ht="12.75" hidden="false" customHeight="false" outlineLevel="0" collapsed="false">
      <c r="A232" s="596" t="n">
        <f aca="false">+A231+1</f>
        <v>228</v>
      </c>
      <c r="B232" s="549"/>
      <c r="C232" s="616" t="s">
        <v>439</v>
      </c>
      <c r="D232" s="605"/>
      <c r="E232" s="621" t="n">
        <f aca="false">SUBTOTAL(9,E224:E231)</f>
        <v>0</v>
      </c>
      <c r="F232" s="621" t="n">
        <f aca="false">SUBTOTAL(9,F224:F231)</f>
        <v>0</v>
      </c>
      <c r="G232" s="621" t="n">
        <f aca="false">SUBTOTAL(9,G224:G231)</f>
        <v>301708.809413968</v>
      </c>
      <c r="H232" s="621" t="n">
        <f aca="false">SUBTOTAL(9,H224:H231)</f>
        <v>0</v>
      </c>
      <c r="I232" s="621" t="n">
        <f aca="false">SUBTOTAL(9,I224:I231)</f>
        <v>0</v>
      </c>
      <c r="J232" s="621" t="n">
        <f aca="false">SUBTOTAL(9,J224:J231)</f>
        <v>0</v>
      </c>
    </row>
    <row r="233" customFormat="false" ht="12.75" hidden="false" customHeight="false" outlineLevel="0" collapsed="false">
      <c r="A233" s="596" t="n">
        <f aca="false">+A232+1</f>
        <v>229</v>
      </c>
      <c r="B233" s="613" t="s">
        <v>1134</v>
      </c>
      <c r="C233" s="618"/>
      <c r="D233" s="605"/>
      <c r="E233" s="437"/>
      <c r="F233" s="437"/>
      <c r="G233" s="437"/>
      <c r="H233" s="437"/>
      <c r="I233" s="437"/>
      <c r="J233" s="437"/>
    </row>
    <row r="234" customFormat="false" ht="12.75" hidden="false" customHeight="false" outlineLevel="0" collapsed="false">
      <c r="A234" s="596" t="n">
        <f aca="false">+A233+1</f>
        <v>230</v>
      </c>
      <c r="C234" s="614" t="s">
        <v>1289</v>
      </c>
      <c r="D234" s="605"/>
      <c r="E234" s="456" t="n">
        <f aca="false">IF(OR(AND(E5=Scope!$F$14,UPPER(Scope!$F$16)="COMBINED"),AND(E5=Scope!$F$17,UPPER(Scope!$F$19)="COMBINED"),AND(E5=Scope!$F$20,UPPER(Scope!$F$22)="COMBINED")),460000*((Scope!$F$24*Scope!$E$23)/140)^0.6*0.5,0)</f>
        <v>0</v>
      </c>
      <c r="F234" s="456" t="n">
        <f aca="false">IF(OR(AND(F5=Scope!$F$14,UPPER(Scope!$F$16)="COMBINED"),AND(F5=Scope!$F$17,UPPER(Scope!$F$19)="COMBINED"),AND(F5=Scope!$F$20,UPPER(Scope!$F$22)="COMBINED")),460000*((Scope!$F$24*Scope!$E$23)/140)^0.6*0.5,0)</f>
        <v>0</v>
      </c>
      <c r="G234" s="456" t="n">
        <f aca="false">IF(OR(AND(G5=Scope!$F$14,UPPER(Scope!$F$16)="COMBINED"),AND(G5=Scope!$F$17,UPPER(Scope!$F$19)="COMBINED"),AND(G5=Scope!$F$20,UPPER(Scope!$F$22)="COMBINED")),460000*((Scope!$F$24*Scope!$E$23)/140)^0.6*0.5,0)</f>
        <v>193537.262589469</v>
      </c>
      <c r="H234" s="456" t="n">
        <f aca="false">IF(OR(AND(H5=Scope!$F$14,UPPER(Scope!$F$16)="COMBINED"),AND(H5=Scope!$F$17,UPPER(Scope!$F$19)="COMBINED"),AND(H5=Scope!$F$20,UPPER(Scope!$F$22)="COMBINED")),460000*((Scope!$F$24*Scope!$E$23)/140)^0.6*0.5,0)</f>
        <v>0</v>
      </c>
      <c r="I234" s="456" t="n">
        <v>0</v>
      </c>
      <c r="J234" s="456" t="n">
        <f aca="false">460000*((Scope!$F$18*Scope!$E$17)/140)^0.6*0.5</f>
        <v>0</v>
      </c>
    </row>
    <row r="235" customFormat="false" ht="12.75" hidden="false" customHeight="false" outlineLevel="0" collapsed="false">
      <c r="A235" s="596" t="n">
        <f aca="false">+A234+1</f>
        <v>231</v>
      </c>
      <c r="C235" s="614" t="s">
        <v>1284</v>
      </c>
      <c r="D235" s="605"/>
      <c r="E235" s="456" t="n">
        <f aca="false">IF(OR(AND(E5=Scope!$F$14,UPPER(Scope!$F$16)="COMBINED"),AND(E5=Scope!$F$17,UPPER(Scope!$F$19)="COMBINED"),AND(E5=Scope!$F$20,UPPER(Scope!$F$22)="COMBINED")),460000*((Scope!$F$24*Scope!$E$23)/140)^0.6*0.2,0)</f>
        <v>0</v>
      </c>
      <c r="F235" s="456" t="n">
        <f aca="false">IF(OR(AND(F5=Scope!$F$14,UPPER(Scope!$F$16)="COMBINED"),AND(F5=Scope!$F$17,UPPER(Scope!$F$19)="COMBINED"),AND(F5=Scope!$F$20,UPPER(Scope!$F$22)="COMBINED")),460000*((Scope!$F$24*Scope!$E$23)/140)^0.6*0.2,0)</f>
        <v>0</v>
      </c>
      <c r="G235" s="456" t="n">
        <f aca="false">IF(OR(AND(G5=Scope!$F$14,UPPER(Scope!$F$16)="COMBINED"),AND(G5=Scope!$F$17,UPPER(Scope!$F$19)="COMBINED"),AND(G5=Scope!$F$20,UPPER(Scope!$F$22)="COMBINED")),460000*((Scope!$F$24*Scope!$E$23)/140)^0.6*0.2,0)</f>
        <v>77414.9050357878</v>
      </c>
      <c r="H235" s="456" t="n">
        <f aca="false">IF(OR(AND(H5=Scope!$F$14,UPPER(Scope!$F$16)="COMBINED"),AND(H5=Scope!$F$17,UPPER(Scope!$F$19)="COMBINED"),AND(H5=Scope!$F$20,UPPER(Scope!$F$22)="COMBINED")),460000*((Scope!$F$24*Scope!$E$23)/140)^0.6*0.2,0)</f>
        <v>0</v>
      </c>
      <c r="I235" s="456" t="n">
        <v>0</v>
      </c>
      <c r="J235" s="456" t="n">
        <f aca="false">460000*((Scope!$F$18*Scope!$E$17)/140)^0.6*0.2</f>
        <v>0</v>
      </c>
    </row>
    <row r="236" customFormat="false" ht="12.75" hidden="false" customHeight="false" outlineLevel="0" collapsed="false">
      <c r="A236" s="596" t="n">
        <f aca="false">+A235+1</f>
        <v>232</v>
      </c>
      <c r="C236" s="614" t="s">
        <v>1232</v>
      </c>
      <c r="D236" s="605"/>
      <c r="E236" s="456" t="n">
        <f aca="false">IF(OR(AND(E5=Scope!$F$14,UPPER(Scope!$F$16)="COMBINED"),AND(E5=Scope!$F$17,UPPER(Scope!$F$19)="COMBINED"),AND(E5=Scope!$F$20,UPPER(Scope!$F$22)="COMBINED")),460000*((Scope!$F$24*Scope!$E$23)/140)^0.6*0.1,0)</f>
        <v>0</v>
      </c>
      <c r="F236" s="456" t="n">
        <f aca="false">IF(OR(AND(F5=Scope!$F$14,UPPER(Scope!$F$16)="COMBINED"),AND(F5=Scope!$F$17,UPPER(Scope!$F$19)="COMBINED"),AND(F5=Scope!$F$20,UPPER(Scope!$F$22)="COMBINED")),460000*((Scope!$F$24*Scope!$E$23)/140)^0.6*0.1,0)</f>
        <v>0</v>
      </c>
      <c r="G236" s="456" t="n">
        <f aca="false">IF(OR(AND(G5=Scope!$F$14,UPPER(Scope!$F$16)="COMBINED"),AND(G5=Scope!$F$17,UPPER(Scope!$F$19)="COMBINED"),AND(G5=Scope!$F$20,UPPER(Scope!$F$22)="COMBINED")),460000*((Scope!$F$24*Scope!$E$23)/140)^0.6*0.1,0)</f>
        <v>38707.4525178939</v>
      </c>
      <c r="H236" s="456" t="n">
        <f aca="false">IF(OR(AND(H5=Scope!$F$14,UPPER(Scope!$F$16)="COMBINED"),AND(H5=Scope!$F$17,UPPER(Scope!$F$19)="COMBINED"),AND(H5=Scope!$F$20,UPPER(Scope!$F$22)="COMBINED")),460000*((Scope!$F$24*Scope!$E$23)/140)^0.6*0.1,0)</f>
        <v>0</v>
      </c>
      <c r="I236" s="456" t="n">
        <v>0</v>
      </c>
      <c r="J236" s="456" t="n">
        <f aca="false">460000*((Scope!$F$18*Scope!$E$17)/140)^0.6*0.1</f>
        <v>0</v>
      </c>
    </row>
    <row r="237" customFormat="false" ht="12.75" hidden="false" customHeight="false" outlineLevel="0" collapsed="false">
      <c r="A237" s="596" t="n">
        <f aca="false">+A236+1</f>
        <v>233</v>
      </c>
      <c r="C237" s="614" t="s">
        <v>1161</v>
      </c>
      <c r="D237" s="605"/>
      <c r="E237" s="456" t="n">
        <f aca="false">IF(OR(AND(E5=Scope!$F$14,UPPER(Scope!$F$16)="COMBINED"),AND(E5=Scope!$F$17,UPPER(Scope!$F$19)="COMBINED"),AND(E5=Scope!$F$20,UPPER(Scope!$F$22)="COMBINED")),460000*((Scope!$F$24*Scope!$E$23)/140)^0.6*0.15,0)</f>
        <v>0</v>
      </c>
      <c r="F237" s="456" t="n">
        <f aca="false">IF(OR(AND(F5=Scope!$F$14,UPPER(Scope!$F$16)="COMBINED"),AND(F5=Scope!$F$17,UPPER(Scope!$F$19)="COMBINED"),AND(F5=Scope!$F$20,UPPER(Scope!$F$22)="COMBINED")),460000*((Scope!$F$24*Scope!$E$23)/140)^0.6*0.15,0)</f>
        <v>0</v>
      </c>
      <c r="G237" s="456" t="n">
        <f aca="false">IF(OR(AND(G5=Scope!$F$14,UPPER(Scope!$F$16)="COMBINED"),AND(G5=Scope!$F$17,UPPER(Scope!$F$19)="COMBINED"),AND(G5=Scope!$F$20,UPPER(Scope!$F$22)="COMBINED")),460000*((Scope!$F$24*Scope!$E$23)/140)^0.6*0.15,0)</f>
        <v>58061.1787768408</v>
      </c>
      <c r="H237" s="456" t="n">
        <f aca="false">IF(OR(AND(H5=Scope!$F$14,UPPER(Scope!$F$16)="COMBINED"),AND(H5=Scope!$F$17,UPPER(Scope!$F$19)="COMBINED"),AND(H5=Scope!$F$20,UPPER(Scope!$F$22)="COMBINED")),460000*((Scope!$F$24*Scope!$E$23)/140)^0.6*0.15,0)</f>
        <v>0</v>
      </c>
      <c r="I237" s="456" t="n">
        <v>0</v>
      </c>
      <c r="J237" s="456" t="n">
        <f aca="false">460000*((Scope!$F$18*Scope!$E$17)/140)^0.6*0.15</f>
        <v>0</v>
      </c>
    </row>
    <row r="238" customFormat="false" ht="12.75" hidden="false" customHeight="false" outlineLevel="0" collapsed="false">
      <c r="A238" s="596" t="n">
        <f aca="false">+A237+1</f>
        <v>234</v>
      </c>
      <c r="C238" s="614" t="s">
        <v>1282</v>
      </c>
      <c r="D238" s="605"/>
      <c r="E238" s="456" t="n">
        <f aca="false">IF(OR(AND(E5=Scope!$F$14,UPPER(Scope!$F$16)="COMBINED"),AND(E5=Scope!$F$17,UPPER(Scope!$F$19)="COMBINED"),AND(E5=Scope!$F$20,UPPER(Scope!$F$22)="COMBINED")),460000*((Scope!$F$24*Scope!$E$23)/140)^0.6*0.05,0)</f>
        <v>0</v>
      </c>
      <c r="F238" s="456" t="n">
        <f aca="false">IF(OR(AND(F5=Scope!$F$14,UPPER(Scope!$F$16)="COMBINED"),AND(F5=Scope!$F$17,UPPER(Scope!$F$19)="COMBINED"),AND(F5=Scope!$F$20,UPPER(Scope!$F$22)="COMBINED")),460000*((Scope!$F$24*Scope!$E$23)/140)^0.6*0.05,0)</f>
        <v>0</v>
      </c>
      <c r="G238" s="456" t="n">
        <f aca="false">IF(OR(AND(G5=Scope!$F$14,UPPER(Scope!$F$16)="COMBINED"),AND(G5=Scope!$F$17,UPPER(Scope!$F$19)="COMBINED"),AND(G5=Scope!$F$20,UPPER(Scope!$F$22)="COMBINED")),460000*((Scope!$F$24*Scope!$E$23)/140)^0.6*0.05,0)</f>
        <v>19353.7262589469</v>
      </c>
      <c r="H238" s="456" t="n">
        <f aca="false">IF(OR(AND(H5=Scope!$F$14,UPPER(Scope!$F$16)="COMBINED"),AND(H5=Scope!$F$17,UPPER(Scope!$F$19)="COMBINED"),AND(H5=Scope!$F$20,UPPER(Scope!$F$22)="COMBINED")),460000*((Scope!$F$24*Scope!$E$23)/140)^0.6*0.05,0)</f>
        <v>0</v>
      </c>
      <c r="I238" s="456" t="n">
        <v>0</v>
      </c>
      <c r="J238" s="456" t="n">
        <f aca="false">460000*((Scope!$F$18*Scope!$E$17)/140)^0.6*0.05</f>
        <v>0</v>
      </c>
    </row>
    <row r="239" customFormat="false" ht="12.75" hidden="false" customHeight="false" outlineLevel="0" collapsed="false">
      <c r="A239" s="596" t="n">
        <f aca="false">+A238+1</f>
        <v>235</v>
      </c>
      <c r="C239" s="614" t="s">
        <v>569</v>
      </c>
      <c r="D239" s="605"/>
      <c r="E239" s="615" t="n">
        <v>0</v>
      </c>
      <c r="F239" s="615" t="n">
        <v>0</v>
      </c>
      <c r="G239" s="615" t="n">
        <v>0</v>
      </c>
      <c r="H239" s="615" t="n">
        <v>0</v>
      </c>
      <c r="I239" s="615" t="n">
        <v>0</v>
      </c>
      <c r="J239" s="615" t="n">
        <v>0</v>
      </c>
    </row>
    <row r="240" customFormat="false" ht="12.75" hidden="false" customHeight="false" outlineLevel="0" collapsed="false">
      <c r="A240" s="596" t="n">
        <f aca="false">+A239+1</f>
        <v>236</v>
      </c>
      <c r="C240" s="614" t="s">
        <v>1290</v>
      </c>
      <c r="D240" s="605"/>
      <c r="E240" s="615" t="n">
        <v>0</v>
      </c>
      <c r="F240" s="615" t="n">
        <v>0</v>
      </c>
      <c r="G240" s="615" t="n">
        <v>0</v>
      </c>
      <c r="H240" s="615" t="n">
        <v>0</v>
      </c>
      <c r="I240" s="615" t="n">
        <v>0</v>
      </c>
      <c r="J240" s="615" t="n">
        <v>0</v>
      </c>
    </row>
    <row r="241" customFormat="false" ht="12.75" hidden="false" customHeight="false" outlineLevel="0" collapsed="false">
      <c r="A241" s="596" t="n">
        <f aca="false">+A240+1</f>
        <v>237</v>
      </c>
      <c r="C241" s="614" t="s">
        <v>597</v>
      </c>
      <c r="D241" s="605"/>
      <c r="E241" s="615" t="n">
        <v>0</v>
      </c>
      <c r="F241" s="615" t="n">
        <v>0</v>
      </c>
      <c r="G241" s="615" t="n">
        <v>0</v>
      </c>
      <c r="H241" s="615" t="n">
        <v>0</v>
      </c>
      <c r="I241" s="615" t="n">
        <v>0</v>
      </c>
      <c r="J241" s="615" t="n">
        <v>0</v>
      </c>
    </row>
    <row r="242" customFormat="false" ht="12.75" hidden="false" customHeight="false" outlineLevel="0" collapsed="false">
      <c r="A242" s="596" t="n">
        <f aca="false">+A241+1</f>
        <v>238</v>
      </c>
      <c r="C242" s="614" t="s">
        <v>1203</v>
      </c>
      <c r="D242" s="605"/>
      <c r="E242" s="615" t="n">
        <v>0</v>
      </c>
      <c r="F242" s="615" t="n">
        <v>0</v>
      </c>
      <c r="G242" s="615" t="n">
        <v>0</v>
      </c>
      <c r="H242" s="615" t="n">
        <v>0</v>
      </c>
      <c r="I242" s="615" t="n">
        <v>0</v>
      </c>
      <c r="J242" s="615" t="n">
        <v>0</v>
      </c>
    </row>
    <row r="243" customFormat="false" ht="12.75" hidden="false" customHeight="false" outlineLevel="0" collapsed="false">
      <c r="A243" s="596" t="n">
        <f aca="false">+A242+1</f>
        <v>239</v>
      </c>
      <c r="B243" s="549"/>
      <c r="C243" s="616" t="s">
        <v>439</v>
      </c>
      <c r="D243" s="605"/>
      <c r="E243" s="621" t="n">
        <f aca="false">SUBTOTAL(9,E234:E242)</f>
        <v>0</v>
      </c>
      <c r="F243" s="621" t="n">
        <f aca="false">SUBTOTAL(9,F234:F242)</f>
        <v>0</v>
      </c>
      <c r="G243" s="621" t="n">
        <f aca="false">SUBTOTAL(9,G234:G242)</f>
        <v>387074.525178939</v>
      </c>
      <c r="H243" s="621" t="n">
        <f aca="false">SUBTOTAL(9,H234:H242)</f>
        <v>0</v>
      </c>
      <c r="I243" s="621" t="n">
        <f aca="false">SUBTOTAL(9,I234:I242)</f>
        <v>0</v>
      </c>
      <c r="J243" s="621" t="n">
        <f aca="false">SUBTOTAL(9,J234:J242)</f>
        <v>0</v>
      </c>
    </row>
    <row r="244" customFormat="false" ht="12.75" hidden="false" customHeight="false" outlineLevel="0" collapsed="false">
      <c r="A244" s="596" t="n">
        <f aca="false">+A243+1</f>
        <v>240</v>
      </c>
      <c r="B244" s="613" t="s">
        <v>1140</v>
      </c>
      <c r="C244" s="618"/>
      <c r="D244" s="605"/>
      <c r="E244" s="437"/>
      <c r="F244" s="437"/>
      <c r="G244" s="437"/>
      <c r="H244" s="437"/>
      <c r="I244" s="437"/>
      <c r="J244" s="437"/>
    </row>
    <row r="245" customFormat="false" ht="12.75" hidden="false" customHeight="false" outlineLevel="0" collapsed="false">
      <c r="A245" s="596" t="n">
        <f aca="false">+A244+1</f>
        <v>241</v>
      </c>
      <c r="C245" s="614" t="s">
        <v>1283</v>
      </c>
      <c r="D245" s="605"/>
      <c r="E245" s="615" t="n">
        <v>0</v>
      </c>
      <c r="F245" s="615" t="n">
        <v>0</v>
      </c>
      <c r="G245" s="615" t="n">
        <v>0</v>
      </c>
      <c r="H245" s="615" t="n">
        <v>0</v>
      </c>
      <c r="I245" s="615" t="n">
        <v>0</v>
      </c>
      <c r="J245" s="615" t="n">
        <v>0</v>
      </c>
    </row>
    <row r="246" customFormat="false" ht="12.75" hidden="false" customHeight="false" outlineLevel="0" collapsed="false">
      <c r="A246" s="596" t="n">
        <f aca="false">+A245+1</f>
        <v>242</v>
      </c>
      <c r="C246" s="614" t="s">
        <v>1284</v>
      </c>
      <c r="D246" s="605"/>
      <c r="E246" s="615" t="n">
        <v>0</v>
      </c>
      <c r="F246" s="615" t="n">
        <v>0</v>
      </c>
      <c r="G246" s="615" t="n">
        <v>0</v>
      </c>
      <c r="H246" s="615" t="n">
        <v>0</v>
      </c>
      <c r="I246" s="615" t="n">
        <v>0</v>
      </c>
      <c r="J246" s="615" t="n">
        <v>0</v>
      </c>
    </row>
    <row r="247" customFormat="false" ht="12.75" hidden="false" customHeight="false" outlineLevel="0" collapsed="false">
      <c r="A247" s="596" t="n">
        <f aca="false">+A246+1</f>
        <v>243</v>
      </c>
      <c r="C247" s="614" t="s">
        <v>1232</v>
      </c>
      <c r="D247" s="605"/>
      <c r="E247" s="615" t="n">
        <v>0</v>
      </c>
      <c r="F247" s="615" t="n">
        <v>0</v>
      </c>
      <c r="G247" s="615" t="n">
        <v>0</v>
      </c>
      <c r="H247" s="615" t="n">
        <v>0</v>
      </c>
      <c r="I247" s="615" t="n">
        <v>0</v>
      </c>
      <c r="J247" s="615" t="n">
        <v>0</v>
      </c>
    </row>
    <row r="248" customFormat="false" ht="12.75" hidden="false" customHeight="false" outlineLevel="0" collapsed="false">
      <c r="A248" s="596" t="n">
        <f aca="false">+A247+1</f>
        <v>244</v>
      </c>
      <c r="C248" s="614" t="s">
        <v>1285</v>
      </c>
      <c r="D248" s="605"/>
      <c r="E248" s="615" t="n">
        <v>0</v>
      </c>
      <c r="F248" s="615" t="n">
        <v>0</v>
      </c>
      <c r="G248" s="615" t="n">
        <v>0</v>
      </c>
      <c r="H248" s="615" t="n">
        <v>0</v>
      </c>
      <c r="I248" s="615" t="n">
        <v>0</v>
      </c>
      <c r="J248" s="615" t="n">
        <v>0</v>
      </c>
    </row>
    <row r="249" customFormat="false" ht="12.75" hidden="false" customHeight="false" outlineLevel="0" collapsed="false">
      <c r="A249" s="596" t="n">
        <f aca="false">+A248+1</f>
        <v>245</v>
      </c>
      <c r="C249" s="614" t="s">
        <v>1282</v>
      </c>
      <c r="D249" s="605"/>
      <c r="E249" s="615" t="n">
        <v>0</v>
      </c>
      <c r="F249" s="615" t="n">
        <v>0</v>
      </c>
      <c r="G249" s="615" t="n">
        <v>0</v>
      </c>
      <c r="H249" s="615" t="n">
        <v>0</v>
      </c>
      <c r="I249" s="615" t="n">
        <v>0</v>
      </c>
      <c r="J249" s="615" t="n">
        <v>0</v>
      </c>
    </row>
    <row r="250" customFormat="false" ht="12.75" hidden="false" customHeight="false" outlineLevel="0" collapsed="false">
      <c r="A250" s="596" t="n">
        <f aca="false">+A249+1</f>
        <v>246</v>
      </c>
      <c r="C250" s="614" t="s">
        <v>569</v>
      </c>
      <c r="D250" s="605"/>
      <c r="E250" s="615" t="n">
        <v>0</v>
      </c>
      <c r="F250" s="615" t="n">
        <v>0</v>
      </c>
      <c r="G250" s="615" t="n">
        <v>0</v>
      </c>
      <c r="H250" s="615" t="n">
        <v>0</v>
      </c>
      <c r="I250" s="615" t="n">
        <v>0</v>
      </c>
      <c r="J250" s="615" t="n">
        <v>0</v>
      </c>
    </row>
    <row r="251" customFormat="false" ht="12.75" hidden="false" customHeight="false" outlineLevel="0" collapsed="false">
      <c r="A251" s="596" t="n">
        <f aca="false">+A250+1</f>
        <v>247</v>
      </c>
      <c r="C251" s="614" t="s">
        <v>597</v>
      </c>
      <c r="D251" s="605"/>
      <c r="E251" s="615" t="n">
        <v>0</v>
      </c>
      <c r="F251" s="615" t="n">
        <v>0</v>
      </c>
      <c r="G251" s="615" t="n">
        <v>0</v>
      </c>
      <c r="H251" s="615" t="n">
        <v>0</v>
      </c>
      <c r="I251" s="615" t="n">
        <v>0</v>
      </c>
      <c r="J251" s="615" t="n">
        <v>0</v>
      </c>
    </row>
    <row r="252" customFormat="false" ht="12.75" hidden="false" customHeight="false" outlineLevel="0" collapsed="false">
      <c r="A252" s="596" t="n">
        <f aca="false">+A251+1</f>
        <v>248</v>
      </c>
      <c r="B252" s="526"/>
      <c r="C252" s="614" t="s">
        <v>1203</v>
      </c>
      <c r="D252" s="605"/>
      <c r="E252" s="615" t="n">
        <v>0</v>
      </c>
      <c r="F252" s="615" t="n">
        <v>0</v>
      </c>
      <c r="G252" s="615" t="n">
        <v>0</v>
      </c>
      <c r="H252" s="615" t="n">
        <v>0</v>
      </c>
      <c r="I252" s="615" t="n">
        <v>0</v>
      </c>
      <c r="J252" s="615" t="n">
        <v>0</v>
      </c>
    </row>
    <row r="253" customFormat="false" ht="12.75" hidden="false" customHeight="false" outlineLevel="0" collapsed="false">
      <c r="A253" s="596" t="n">
        <f aca="false">+A252+1</f>
        <v>249</v>
      </c>
      <c r="B253" s="526"/>
      <c r="C253" s="616" t="s">
        <v>439</v>
      </c>
      <c r="D253" s="605"/>
      <c r="E253" s="621" t="n">
        <f aca="false">SUBTOTAL(9,E245:E252)</f>
        <v>0</v>
      </c>
      <c r="F253" s="621" t="n">
        <f aca="false">SUBTOTAL(9,F245:F252)</f>
        <v>0</v>
      </c>
      <c r="G253" s="621" t="n">
        <f aca="false">SUBTOTAL(9,G245:G252)</f>
        <v>0</v>
      </c>
      <c r="H253" s="621" t="n">
        <f aca="false">SUBTOTAL(9,H245:H252)</f>
        <v>0</v>
      </c>
      <c r="I253" s="621" t="n">
        <f aca="false">SUBTOTAL(9,I245:I252)</f>
        <v>0</v>
      </c>
      <c r="J253" s="621" t="n">
        <f aca="false">SUBTOTAL(9,J245:J252)</f>
        <v>0</v>
      </c>
    </row>
    <row r="254" customFormat="false" ht="12.75" hidden="false" customHeight="false" outlineLevel="0" collapsed="false">
      <c r="A254" s="596" t="n">
        <f aca="false">+A253+1</f>
        <v>250</v>
      </c>
      <c r="B254" s="613" t="s">
        <v>1291</v>
      </c>
      <c r="C254" s="618"/>
      <c r="D254" s="605"/>
      <c r="E254" s="437"/>
      <c r="F254" s="437"/>
      <c r="G254" s="437"/>
      <c r="H254" s="437"/>
      <c r="I254" s="437"/>
      <c r="J254" s="437"/>
    </row>
    <row r="255" customFormat="false" ht="12.75" hidden="false" customHeight="false" outlineLevel="0" collapsed="false">
      <c r="A255" s="596" t="n">
        <f aca="false">+A254+1</f>
        <v>251</v>
      </c>
      <c r="C255" s="614" t="s">
        <v>1283</v>
      </c>
      <c r="D255" s="605"/>
      <c r="E255" s="615" t="n">
        <f aca="false">20000*(E7/43)^0.6*(E8/2000)</f>
        <v>0</v>
      </c>
      <c r="F255" s="615" t="n">
        <v>0</v>
      </c>
      <c r="G255" s="615" t="n">
        <v>0</v>
      </c>
      <c r="H255" s="615" t="n">
        <v>0</v>
      </c>
      <c r="I255" s="615" t="n">
        <v>0</v>
      </c>
      <c r="J255" s="615" t="n">
        <v>0</v>
      </c>
    </row>
    <row r="256" customFormat="false" ht="12.75" hidden="false" customHeight="false" outlineLevel="0" collapsed="false">
      <c r="A256" s="596" t="n">
        <f aca="false">+A255+1</f>
        <v>252</v>
      </c>
      <c r="C256" s="614" t="s">
        <v>1284</v>
      </c>
      <c r="D256" s="605"/>
      <c r="E256" s="615" t="n">
        <v>0</v>
      </c>
      <c r="F256" s="615" t="n">
        <v>0</v>
      </c>
      <c r="G256" s="615" t="n">
        <v>0</v>
      </c>
      <c r="H256" s="615" t="n">
        <v>0</v>
      </c>
      <c r="I256" s="615" t="n">
        <v>0</v>
      </c>
      <c r="J256" s="615" t="n">
        <v>0</v>
      </c>
    </row>
    <row r="257" customFormat="false" ht="12.75" hidden="false" customHeight="false" outlineLevel="0" collapsed="false">
      <c r="A257" s="596" t="n">
        <f aca="false">+A256+1</f>
        <v>253</v>
      </c>
      <c r="C257" s="614" t="s">
        <v>1232</v>
      </c>
      <c r="D257" s="605"/>
      <c r="E257" s="615" t="n">
        <v>0</v>
      </c>
      <c r="F257" s="615" t="n">
        <v>0</v>
      </c>
      <c r="G257" s="615" t="n">
        <v>0</v>
      </c>
      <c r="H257" s="615" t="n">
        <v>0</v>
      </c>
      <c r="I257" s="615" t="n">
        <v>0</v>
      </c>
      <c r="J257" s="615" t="n">
        <v>0</v>
      </c>
    </row>
    <row r="258" customFormat="false" ht="12.75" hidden="false" customHeight="false" outlineLevel="0" collapsed="false">
      <c r="A258" s="596" t="n">
        <f aca="false">+A257+1</f>
        <v>254</v>
      </c>
      <c r="C258" s="614" t="s">
        <v>1285</v>
      </c>
      <c r="D258" s="605"/>
      <c r="E258" s="615" t="n">
        <v>0</v>
      </c>
      <c r="F258" s="615" t="n">
        <v>0</v>
      </c>
      <c r="G258" s="615" t="n">
        <v>0</v>
      </c>
      <c r="H258" s="615" t="n">
        <v>0</v>
      </c>
      <c r="I258" s="615" t="n">
        <v>0</v>
      </c>
      <c r="J258" s="615" t="n">
        <v>0</v>
      </c>
    </row>
    <row r="259" customFormat="false" ht="12.75" hidden="false" customHeight="false" outlineLevel="0" collapsed="false">
      <c r="A259" s="596" t="n">
        <f aca="false">+A258+1</f>
        <v>255</v>
      </c>
      <c r="C259" s="614" t="s">
        <v>1282</v>
      </c>
      <c r="D259" s="605"/>
      <c r="E259" s="615" t="n">
        <v>0</v>
      </c>
      <c r="F259" s="615" t="n">
        <v>0</v>
      </c>
      <c r="G259" s="615" t="n">
        <v>0</v>
      </c>
      <c r="H259" s="615" t="n">
        <v>0</v>
      </c>
      <c r="I259" s="615" t="n">
        <v>0</v>
      </c>
      <c r="J259" s="615" t="n">
        <v>0</v>
      </c>
    </row>
    <row r="260" customFormat="false" ht="12.75" hidden="false" customHeight="false" outlineLevel="0" collapsed="false">
      <c r="A260" s="596" t="n">
        <f aca="false">+A259+1</f>
        <v>256</v>
      </c>
      <c r="C260" s="614" t="s">
        <v>569</v>
      </c>
      <c r="D260" s="605"/>
      <c r="E260" s="615" t="n">
        <v>0</v>
      </c>
      <c r="F260" s="615" t="n">
        <v>0</v>
      </c>
      <c r="G260" s="615" t="n">
        <v>0</v>
      </c>
      <c r="H260" s="615" t="n">
        <v>0</v>
      </c>
      <c r="I260" s="615" t="n">
        <v>0</v>
      </c>
      <c r="J260" s="615" t="n">
        <v>0</v>
      </c>
    </row>
    <row r="261" customFormat="false" ht="12.75" hidden="false" customHeight="false" outlineLevel="0" collapsed="false">
      <c r="A261" s="596" t="n">
        <f aca="false">+A260+1</f>
        <v>257</v>
      </c>
      <c r="C261" s="614" t="s">
        <v>597</v>
      </c>
      <c r="D261" s="605"/>
      <c r="E261" s="615" t="n">
        <v>0</v>
      </c>
      <c r="F261" s="615" t="n">
        <v>0</v>
      </c>
      <c r="G261" s="615" t="n">
        <v>0</v>
      </c>
      <c r="H261" s="615" t="n">
        <v>0</v>
      </c>
      <c r="I261" s="615" t="n">
        <v>0</v>
      </c>
      <c r="J261" s="615" t="n">
        <v>0</v>
      </c>
    </row>
    <row r="262" customFormat="false" ht="12.75" hidden="false" customHeight="false" outlineLevel="0" collapsed="false">
      <c r="A262" s="596" t="n">
        <f aca="false">+A261+1</f>
        <v>258</v>
      </c>
      <c r="B262" s="526"/>
      <c r="C262" s="614" t="s">
        <v>1203</v>
      </c>
      <c r="D262" s="605"/>
      <c r="E262" s="615" t="n">
        <v>0</v>
      </c>
      <c r="F262" s="615" t="n">
        <v>0</v>
      </c>
      <c r="G262" s="615" t="n">
        <v>0</v>
      </c>
      <c r="H262" s="615" t="n">
        <v>0</v>
      </c>
      <c r="I262" s="615" t="n">
        <v>0</v>
      </c>
      <c r="J262" s="615" t="n">
        <v>0</v>
      </c>
    </row>
    <row r="263" customFormat="false" ht="12.75" hidden="false" customHeight="false" outlineLevel="0" collapsed="false">
      <c r="A263" s="596" t="n">
        <f aca="false">+A262+1</f>
        <v>259</v>
      </c>
      <c r="B263" s="526"/>
      <c r="C263" s="616" t="s">
        <v>439</v>
      </c>
      <c r="D263" s="605"/>
      <c r="E263" s="621" t="n">
        <f aca="false">SUBTOTAL(9,E255:E262)</f>
        <v>0</v>
      </c>
      <c r="F263" s="621" t="n">
        <f aca="false">SUBTOTAL(9,F255:F262)</f>
        <v>0</v>
      </c>
      <c r="G263" s="621" t="n">
        <f aca="false">SUBTOTAL(9,G255:G262)</f>
        <v>0</v>
      </c>
      <c r="H263" s="621" t="n">
        <f aca="false">SUBTOTAL(9,H255:H262)</f>
        <v>0</v>
      </c>
      <c r="I263" s="621" t="n">
        <f aca="false">SUBTOTAL(9,I255:I262)</f>
        <v>0</v>
      </c>
      <c r="J263" s="621" t="n">
        <f aca="false">SUBTOTAL(9,J255:J262)</f>
        <v>0</v>
      </c>
    </row>
    <row r="264" customFormat="false" ht="12.75" hidden="false" customHeight="false" outlineLevel="0" collapsed="false">
      <c r="A264" s="596" t="n">
        <f aca="false">+A263+1</f>
        <v>260</v>
      </c>
      <c r="B264" s="613" t="s">
        <v>1149</v>
      </c>
      <c r="C264" s="618"/>
      <c r="D264" s="605"/>
      <c r="E264" s="437"/>
      <c r="F264" s="437"/>
      <c r="G264" s="437"/>
      <c r="H264" s="437"/>
      <c r="I264" s="437"/>
      <c r="J264" s="437"/>
    </row>
    <row r="265" customFormat="false" ht="12.75" hidden="false" customHeight="false" outlineLevel="0" collapsed="false">
      <c r="A265" s="596" t="n">
        <f aca="false">+A264+1</f>
        <v>261</v>
      </c>
      <c r="C265" s="614" t="s">
        <v>1292</v>
      </c>
      <c r="D265" s="605"/>
      <c r="E265" s="456" t="n">
        <f aca="false">(E7/414)^0.6*416000</f>
        <v>0</v>
      </c>
      <c r="F265" s="456" t="n">
        <f aca="false">(F7/414)^0.6*416000</f>
        <v>0</v>
      </c>
      <c r="G265" s="456" t="n">
        <f aca="false">(G7/414)^0.6*416000</f>
        <v>369641.289126316</v>
      </c>
      <c r="H265" s="456" t="n">
        <f aca="false">(H7/414)^0.6*416000</f>
        <v>0</v>
      </c>
      <c r="I265" s="456" t="n">
        <f aca="false">(I7/414)^0.6*416000</f>
        <v>0</v>
      </c>
      <c r="J265" s="456" t="n">
        <f aca="false">(J7/414)^0.6*416000</f>
        <v>0</v>
      </c>
    </row>
    <row r="266" customFormat="false" ht="12.75" hidden="false" customHeight="false" outlineLevel="0" collapsed="false">
      <c r="A266" s="596" t="n">
        <f aca="false">+A265+1</f>
        <v>262</v>
      </c>
      <c r="C266" s="614" t="s">
        <v>1293</v>
      </c>
      <c r="D266" s="605"/>
      <c r="E266" s="456" t="n">
        <v>0</v>
      </c>
      <c r="F266" s="456" t="n">
        <v>0</v>
      </c>
      <c r="G266" s="456" t="n">
        <v>0</v>
      </c>
      <c r="H266" s="456" t="n">
        <v>0</v>
      </c>
      <c r="I266" s="456" t="n">
        <v>0</v>
      </c>
      <c r="J266" s="456" t="n">
        <v>2</v>
      </c>
    </row>
    <row r="267" customFormat="false" ht="12.75" hidden="false" customHeight="false" outlineLevel="0" collapsed="false">
      <c r="A267" s="596" t="n">
        <f aca="false">+A266+1</f>
        <v>263</v>
      </c>
      <c r="C267" s="614" t="s">
        <v>1294</v>
      </c>
      <c r="D267" s="605"/>
      <c r="E267" s="456" t="n">
        <v>0</v>
      </c>
      <c r="F267" s="456" t="n">
        <v>0</v>
      </c>
      <c r="G267" s="456" t="n">
        <v>0</v>
      </c>
      <c r="H267" s="456" t="n">
        <v>0</v>
      </c>
      <c r="I267" s="456" t="n">
        <v>0</v>
      </c>
      <c r="J267" s="456" t="n">
        <f aca="false">150*12</f>
        <v>1800</v>
      </c>
    </row>
    <row r="268" customFormat="false" ht="12.75" hidden="false" customHeight="false" outlineLevel="0" collapsed="false">
      <c r="A268" s="596" t="n">
        <f aca="false">+A267+1</f>
        <v>264</v>
      </c>
      <c r="C268" s="614" t="s">
        <v>1295</v>
      </c>
      <c r="D268" s="605"/>
      <c r="E268" s="456" t="n">
        <v>0</v>
      </c>
      <c r="F268" s="456" t="n">
        <v>0</v>
      </c>
      <c r="G268" s="456" t="n">
        <v>0</v>
      </c>
      <c r="H268" s="456" t="n">
        <v>0</v>
      </c>
      <c r="I268" s="456" t="n">
        <v>0</v>
      </c>
      <c r="J268" s="456" t="n">
        <f aca="false">500*12</f>
        <v>6000</v>
      </c>
    </row>
    <row r="269" customFormat="false" ht="12.75" hidden="false" customHeight="false" outlineLevel="0" collapsed="false">
      <c r="A269" s="596" t="n">
        <f aca="false">+A268+1</f>
        <v>265</v>
      </c>
      <c r="C269" s="614" t="s">
        <v>1296</v>
      </c>
      <c r="D269" s="605"/>
      <c r="E269" s="456" t="n">
        <v>0</v>
      </c>
      <c r="F269" s="456" t="n">
        <v>0</v>
      </c>
      <c r="G269" s="456" t="n">
        <v>0</v>
      </c>
      <c r="H269" s="456" t="n">
        <v>0</v>
      </c>
      <c r="I269" s="456" t="n">
        <v>0</v>
      </c>
      <c r="J269" s="456" t="n">
        <f aca="false">500*12</f>
        <v>6000</v>
      </c>
    </row>
    <row r="270" customFormat="false" ht="12.75" hidden="false" customHeight="false" outlineLevel="0" collapsed="false">
      <c r="A270" s="596" t="n">
        <f aca="false">+A269+1</f>
        <v>266</v>
      </c>
      <c r="C270" s="614" t="s">
        <v>1297</v>
      </c>
      <c r="D270" s="605"/>
      <c r="E270" s="456" t="n">
        <v>0</v>
      </c>
      <c r="F270" s="456" t="n">
        <v>0</v>
      </c>
      <c r="G270" s="456" t="n">
        <v>0</v>
      </c>
      <c r="H270" s="456" t="n">
        <v>0</v>
      </c>
      <c r="I270" s="456" t="n">
        <v>0</v>
      </c>
      <c r="J270" s="456" t="n">
        <f aca="false">I270</f>
        <v>0</v>
      </c>
    </row>
    <row r="271" customFormat="false" ht="12.75" hidden="false" customHeight="false" outlineLevel="0" collapsed="false">
      <c r="A271" s="596" t="n">
        <f aca="false">+A270+1</f>
        <v>267</v>
      </c>
      <c r="C271" s="614" t="s">
        <v>1298</v>
      </c>
      <c r="D271" s="605"/>
      <c r="E271" s="456" t="n">
        <v>0</v>
      </c>
      <c r="F271" s="456" t="n">
        <v>0</v>
      </c>
      <c r="G271" s="456" t="n">
        <v>0</v>
      </c>
      <c r="H271" s="456" t="n">
        <v>0</v>
      </c>
      <c r="I271" s="456" t="n">
        <v>0</v>
      </c>
      <c r="J271" s="456" t="n">
        <f aca="false">I271</f>
        <v>0</v>
      </c>
    </row>
    <row r="272" customFormat="false" ht="12.75" hidden="false" customHeight="false" outlineLevel="0" collapsed="false">
      <c r="A272" s="596" t="n">
        <f aca="false">+A271+1</f>
        <v>268</v>
      </c>
      <c r="C272" s="614" t="s">
        <v>1299</v>
      </c>
      <c r="D272" s="605"/>
      <c r="E272" s="456" t="n">
        <v>0</v>
      </c>
      <c r="F272" s="456" t="n">
        <v>0</v>
      </c>
      <c r="G272" s="456" t="n">
        <v>0</v>
      </c>
      <c r="H272" s="456" t="n">
        <v>0</v>
      </c>
      <c r="I272" s="456" t="n">
        <v>0</v>
      </c>
      <c r="J272" s="456" t="n">
        <f aca="false">I272</f>
        <v>0</v>
      </c>
    </row>
    <row r="273" customFormat="false" ht="12.75" hidden="false" customHeight="false" outlineLevel="0" collapsed="false">
      <c r="A273" s="596" t="n">
        <f aca="false">+A272+1</f>
        <v>269</v>
      </c>
      <c r="C273" s="614" t="s">
        <v>1232</v>
      </c>
      <c r="D273" s="605"/>
      <c r="E273" s="456" t="n">
        <v>0</v>
      </c>
      <c r="F273" s="456" t="n">
        <v>0</v>
      </c>
      <c r="G273" s="456" t="n">
        <v>0</v>
      </c>
      <c r="H273" s="456" t="n">
        <v>0</v>
      </c>
      <c r="I273" s="456" t="n">
        <v>0</v>
      </c>
      <c r="J273" s="456" t="n">
        <f aca="false">I273</f>
        <v>0</v>
      </c>
    </row>
    <row r="274" customFormat="false" ht="12.75" hidden="false" customHeight="false" outlineLevel="0" collapsed="false">
      <c r="A274" s="596" t="n">
        <f aca="false">+A273+1</f>
        <v>270</v>
      </c>
      <c r="C274" s="614" t="s">
        <v>1300</v>
      </c>
      <c r="D274" s="605"/>
      <c r="E274" s="456" t="n">
        <v>0</v>
      </c>
      <c r="F274" s="456" t="n">
        <v>0</v>
      </c>
      <c r="G274" s="456" t="n">
        <v>0</v>
      </c>
      <c r="H274" s="456" t="n">
        <v>0</v>
      </c>
      <c r="I274" s="456" t="n">
        <v>0</v>
      </c>
      <c r="J274" s="456" t="n">
        <f aca="false">I274</f>
        <v>0</v>
      </c>
    </row>
    <row r="275" customFormat="false" ht="12.75" hidden="false" customHeight="false" outlineLevel="0" collapsed="false">
      <c r="A275" s="596" t="n">
        <f aca="false">+A274+1</f>
        <v>271</v>
      </c>
      <c r="C275" s="614" t="s">
        <v>1284</v>
      </c>
      <c r="D275" s="605"/>
      <c r="E275" s="456" t="n">
        <v>0</v>
      </c>
      <c r="F275" s="456" t="n">
        <v>0</v>
      </c>
      <c r="G275" s="456" t="n">
        <v>0</v>
      </c>
      <c r="H275" s="456" t="n">
        <v>0</v>
      </c>
      <c r="I275" s="456" t="n">
        <v>0</v>
      </c>
      <c r="J275" s="456" t="n">
        <f aca="false">I275</f>
        <v>0</v>
      </c>
    </row>
    <row r="276" customFormat="false" ht="12.75" hidden="false" customHeight="false" outlineLevel="0" collapsed="false">
      <c r="A276" s="596" t="n">
        <f aca="false">+A275+1</f>
        <v>272</v>
      </c>
      <c r="C276" s="614" t="s">
        <v>1246</v>
      </c>
      <c r="D276" s="605"/>
      <c r="E276" s="456" t="n">
        <v>0</v>
      </c>
      <c r="F276" s="456" t="n">
        <v>0</v>
      </c>
      <c r="G276" s="456" t="n">
        <v>0</v>
      </c>
      <c r="H276" s="456" t="n">
        <v>0</v>
      </c>
      <c r="I276" s="456" t="n">
        <v>0</v>
      </c>
      <c r="J276" s="456" t="n">
        <f aca="false">I276</f>
        <v>0</v>
      </c>
    </row>
    <row r="277" customFormat="false" ht="12.75" hidden="false" customHeight="false" outlineLevel="0" collapsed="false">
      <c r="A277" s="596" t="n">
        <f aca="false">+A276+1</f>
        <v>273</v>
      </c>
      <c r="C277" s="614" t="s">
        <v>1301</v>
      </c>
      <c r="D277" s="605"/>
      <c r="E277" s="456" t="n">
        <v>0</v>
      </c>
      <c r="F277" s="456" t="n">
        <v>0</v>
      </c>
      <c r="G277" s="456" t="n">
        <v>0</v>
      </c>
      <c r="H277" s="456" t="n">
        <v>0</v>
      </c>
      <c r="I277" s="456" t="n">
        <v>0</v>
      </c>
      <c r="J277" s="456" t="n">
        <f aca="false">I277</f>
        <v>0</v>
      </c>
    </row>
    <row r="278" customFormat="false" ht="12.75" hidden="false" customHeight="false" outlineLevel="0" collapsed="false">
      <c r="A278" s="596" t="n">
        <f aca="false">+A277+1</f>
        <v>274</v>
      </c>
      <c r="C278" s="614" t="s">
        <v>1302</v>
      </c>
      <c r="D278" s="605"/>
      <c r="E278" s="456" t="n">
        <v>0</v>
      </c>
      <c r="F278" s="456" t="n">
        <v>0</v>
      </c>
      <c r="G278" s="456" t="n">
        <v>0</v>
      </c>
      <c r="H278" s="456" t="n">
        <v>0</v>
      </c>
      <c r="I278" s="456" t="n">
        <v>0</v>
      </c>
      <c r="J278" s="456" t="n">
        <f aca="false">75000*(J7/50)^0.6</f>
        <v>0</v>
      </c>
    </row>
    <row r="279" customFormat="false" ht="12.75" hidden="false" customHeight="false" outlineLevel="0" collapsed="false">
      <c r="A279" s="596" t="n">
        <f aca="false">+A278+1</f>
        <v>275</v>
      </c>
      <c r="C279" s="614" t="s">
        <v>1303</v>
      </c>
      <c r="D279" s="605"/>
      <c r="E279" s="456" t="n">
        <v>0</v>
      </c>
      <c r="F279" s="456" t="n">
        <v>0</v>
      </c>
      <c r="G279" s="456" t="n">
        <v>0</v>
      </c>
      <c r="H279" s="456" t="n">
        <v>0</v>
      </c>
      <c r="I279" s="456" t="n">
        <v>0</v>
      </c>
      <c r="J279" s="456" t="n">
        <f aca="false">I279</f>
        <v>0</v>
      </c>
    </row>
    <row r="280" customFormat="false" ht="12.75" hidden="false" customHeight="false" outlineLevel="0" collapsed="false">
      <c r="A280" s="596" t="n">
        <f aca="false">+A279+1</f>
        <v>276</v>
      </c>
      <c r="C280" s="614" t="s">
        <v>597</v>
      </c>
      <c r="D280" s="605"/>
      <c r="E280" s="456" t="n">
        <v>0</v>
      </c>
      <c r="F280" s="456" t="n">
        <v>0</v>
      </c>
      <c r="G280" s="456" t="n">
        <v>0</v>
      </c>
      <c r="H280" s="456" t="n">
        <v>0</v>
      </c>
      <c r="I280" s="456" t="n">
        <v>0</v>
      </c>
      <c r="J280" s="456" t="n">
        <f aca="false">I280</f>
        <v>0</v>
      </c>
    </row>
    <row r="281" customFormat="false" ht="12.75" hidden="false" customHeight="false" outlineLevel="0" collapsed="false">
      <c r="A281" s="596" t="n">
        <f aca="false">+A280+1</f>
        <v>277</v>
      </c>
      <c r="B281" s="526"/>
      <c r="C281" s="614" t="s">
        <v>1203</v>
      </c>
      <c r="D281" s="605"/>
      <c r="E281" s="456" t="n">
        <v>0</v>
      </c>
      <c r="F281" s="456" t="n">
        <v>0</v>
      </c>
      <c r="G281" s="456" t="n">
        <v>0</v>
      </c>
      <c r="H281" s="456" t="n">
        <v>0</v>
      </c>
      <c r="I281" s="456" t="n">
        <v>0</v>
      </c>
      <c r="J281" s="456" t="n">
        <f aca="false">I281</f>
        <v>0</v>
      </c>
    </row>
    <row r="282" customFormat="false" ht="12.75" hidden="false" customHeight="false" outlineLevel="0" collapsed="false">
      <c r="A282" s="596" t="n">
        <f aca="false">+A281+1</f>
        <v>278</v>
      </c>
      <c r="B282" s="549"/>
      <c r="C282" s="618" t="s">
        <v>439</v>
      </c>
      <c r="D282" s="605"/>
      <c r="E282" s="621" t="n">
        <f aca="false">SUBTOTAL(9,E265:E281)</f>
        <v>0</v>
      </c>
      <c r="F282" s="621" t="n">
        <f aca="false">SUBTOTAL(9,F265:F281)</f>
        <v>0</v>
      </c>
      <c r="G282" s="621" t="n">
        <f aca="false">SUBTOTAL(9,G265:G281)</f>
        <v>369641.289126316</v>
      </c>
      <c r="H282" s="621" t="n">
        <f aca="false">SUBTOTAL(9,H265:H281)</f>
        <v>0</v>
      </c>
      <c r="I282" s="621" t="n">
        <f aca="false">SUBTOTAL(9,I265:I281)</f>
        <v>0</v>
      </c>
      <c r="J282" s="621" t="n">
        <f aca="false">SUBTOTAL(9,J265:J281)</f>
        <v>13802</v>
      </c>
    </row>
    <row r="283" customFormat="false" ht="12.75" hidden="false" customHeight="false" outlineLevel="0" collapsed="false">
      <c r="A283" s="596" t="n">
        <f aca="false">+A282+1</f>
        <v>279</v>
      </c>
      <c r="B283" s="613" t="s">
        <v>1154</v>
      </c>
      <c r="C283" s="618"/>
      <c r="D283" s="605"/>
      <c r="E283" s="457"/>
      <c r="F283" s="457"/>
      <c r="G283" s="457"/>
      <c r="H283" s="457"/>
      <c r="I283" s="457"/>
      <c r="J283" s="457"/>
    </row>
    <row r="284" customFormat="false" ht="12.75" hidden="false" customHeight="false" outlineLevel="0" collapsed="false">
      <c r="A284" s="596" t="n">
        <f aca="false">+A283+1</f>
        <v>280</v>
      </c>
      <c r="C284" s="614" t="s">
        <v>853</v>
      </c>
      <c r="D284" s="605"/>
      <c r="E284" s="456" t="n">
        <f aca="false">IF(AND(F8=0,G8=0,H8=0),IF(E8=0,0,'O&amp;M_Estimate'!$D$57),0)</f>
        <v>0</v>
      </c>
      <c r="F284" s="456" t="n">
        <f aca="false">IF(F8=0,0,'O&amp;M_Estimate'!$D$57)</f>
        <v>0</v>
      </c>
      <c r="G284" s="456" t="n">
        <f aca="false">IF(F8=0,IF(G8=0,0,'O&amp;M_Estimate'!$D$57),0)</f>
        <v>1160000</v>
      </c>
      <c r="H284" s="456" t="n">
        <f aca="false">IF(AND(F8=0,G8=0),IF(H8=0,0,'O&amp;M_Estimate'!$D$57),0)</f>
        <v>0</v>
      </c>
      <c r="I284" s="456" t="n">
        <f aca="false">100000*I6</f>
        <v>0</v>
      </c>
      <c r="J284" s="456" t="n">
        <v>0</v>
      </c>
    </row>
    <row r="285" customFormat="false" ht="12.75" hidden="false" customHeight="false" outlineLevel="0" collapsed="false">
      <c r="A285" s="596" t="n">
        <f aca="false">+A284+1</f>
        <v>281</v>
      </c>
      <c r="C285" s="614"/>
      <c r="D285" s="605"/>
      <c r="E285" s="456"/>
      <c r="F285" s="456"/>
      <c r="G285" s="456"/>
      <c r="H285" s="456"/>
      <c r="I285" s="456"/>
      <c r="J285" s="456"/>
    </row>
    <row r="286" customFormat="false" ht="12.75" hidden="false" customHeight="false" outlineLevel="0" collapsed="false">
      <c r="A286" s="596" t="n">
        <f aca="false">+A285+1</f>
        <v>282</v>
      </c>
      <c r="C286" s="614"/>
      <c r="D286" s="605"/>
      <c r="E286" s="456"/>
      <c r="F286" s="456"/>
      <c r="G286" s="456"/>
      <c r="H286" s="456"/>
      <c r="I286" s="456"/>
      <c r="J286" s="456"/>
    </row>
    <row r="287" customFormat="false" ht="12.75" hidden="false" customHeight="false" outlineLevel="0" collapsed="false">
      <c r="A287" s="596" t="n">
        <f aca="false">+A286+1</f>
        <v>283</v>
      </c>
      <c r="C287" s="614"/>
      <c r="D287" s="605"/>
      <c r="E287" s="456"/>
      <c r="F287" s="456"/>
      <c r="G287" s="456"/>
      <c r="H287" s="456"/>
      <c r="I287" s="456"/>
      <c r="J287" s="456"/>
    </row>
    <row r="288" customFormat="false" ht="12.75" hidden="false" customHeight="false" outlineLevel="0" collapsed="false">
      <c r="A288" s="596" t="n">
        <f aca="false">+A287+1</f>
        <v>284</v>
      </c>
      <c r="C288" s="614"/>
      <c r="D288" s="605"/>
      <c r="E288" s="456"/>
      <c r="F288" s="456"/>
      <c r="G288" s="456"/>
      <c r="H288" s="456"/>
      <c r="I288" s="456"/>
      <c r="J288" s="456"/>
    </row>
    <row r="289" customFormat="false" ht="12.75" hidden="false" customHeight="false" outlineLevel="0" collapsed="false">
      <c r="A289" s="596" t="n">
        <f aca="false">+A288+1</f>
        <v>285</v>
      </c>
      <c r="C289" s="614"/>
      <c r="D289" s="605"/>
      <c r="E289" s="456"/>
      <c r="F289" s="456"/>
      <c r="G289" s="456"/>
      <c r="H289" s="456"/>
      <c r="I289" s="456"/>
      <c r="J289" s="456"/>
    </row>
    <row r="290" customFormat="false" ht="12.75" hidden="false" customHeight="false" outlineLevel="0" collapsed="false">
      <c r="A290" s="596" t="n">
        <f aca="false">+A289+1</f>
        <v>286</v>
      </c>
      <c r="B290" s="526"/>
      <c r="C290" s="622" t="s">
        <v>1304</v>
      </c>
      <c r="D290" s="605"/>
      <c r="E290" s="462"/>
      <c r="F290" s="462"/>
      <c r="G290" s="462"/>
      <c r="H290" s="462"/>
      <c r="I290" s="462"/>
      <c r="J290" s="462"/>
    </row>
    <row r="291" customFormat="false" ht="12.75" hidden="false" customHeight="false" outlineLevel="0" collapsed="false">
      <c r="A291" s="596" t="n">
        <f aca="false">+A290+1</f>
        <v>287</v>
      </c>
      <c r="B291" s="526"/>
      <c r="C291" s="616" t="s">
        <v>439</v>
      </c>
      <c r="D291" s="605"/>
      <c r="E291" s="621" t="n">
        <f aca="false">SUBTOTAL(9,E284:E290)</f>
        <v>0</v>
      </c>
      <c r="F291" s="621" t="n">
        <f aca="false">SUBTOTAL(9,F284:F290)</f>
        <v>0</v>
      </c>
      <c r="G291" s="621" t="n">
        <f aca="false">SUBTOTAL(9,G284:G290)</f>
        <v>1160000</v>
      </c>
      <c r="H291" s="621" t="n">
        <f aca="false">SUBTOTAL(9,H284:H290)</f>
        <v>0</v>
      </c>
      <c r="I291" s="621" t="n">
        <f aca="false">SUBTOTAL(9,I284:I290)</f>
        <v>0</v>
      </c>
      <c r="J291" s="621" t="n">
        <f aca="false">SUBTOTAL(9,J284:J290)</f>
        <v>0</v>
      </c>
    </row>
    <row r="292" customFormat="false" ht="12.75" hidden="false" customHeight="false" outlineLevel="0" collapsed="false">
      <c r="A292" s="596" t="n">
        <f aca="false">+A291+1</f>
        <v>288</v>
      </c>
      <c r="B292" s="613" t="s">
        <v>152</v>
      </c>
      <c r="C292" s="618"/>
      <c r="D292" s="605"/>
      <c r="E292" s="437"/>
      <c r="F292" s="437"/>
      <c r="G292" s="437"/>
      <c r="H292" s="437"/>
      <c r="I292" s="437"/>
      <c r="J292" s="437"/>
    </row>
    <row r="293" customFormat="false" ht="12.75" hidden="false" customHeight="false" outlineLevel="0" collapsed="false">
      <c r="A293" s="596" t="n">
        <f aca="false">+A292+1</f>
        <v>289</v>
      </c>
      <c r="C293" s="626" t="s">
        <v>853</v>
      </c>
      <c r="D293" s="605"/>
      <c r="E293" s="462"/>
      <c r="F293" s="462"/>
      <c r="G293" s="462"/>
      <c r="H293" s="462"/>
      <c r="I293" s="462"/>
      <c r="J293" s="462"/>
    </row>
    <row r="294" customFormat="false" ht="12.75" hidden="false" customHeight="false" outlineLevel="0" collapsed="false">
      <c r="A294" s="596" t="n">
        <f aca="false">+A293+1</f>
        <v>290</v>
      </c>
      <c r="C294" s="626" t="s">
        <v>865</v>
      </c>
      <c r="D294" s="605"/>
      <c r="E294" s="331" t="n">
        <v>0.1</v>
      </c>
      <c r="F294" s="331" t="n">
        <v>4.1</v>
      </c>
      <c r="G294" s="331" t="n">
        <v>4.1</v>
      </c>
      <c r="H294" s="331" t="n">
        <v>5.1</v>
      </c>
      <c r="I294" s="331" t="n">
        <v>0</v>
      </c>
      <c r="J294" s="331"/>
    </row>
    <row r="295" customFormat="false" ht="12.75" hidden="false" customHeight="false" outlineLevel="0" collapsed="false">
      <c r="A295" s="596" t="n">
        <f aca="false">+A294+1</f>
        <v>291</v>
      </c>
      <c r="C295" s="626" t="s">
        <v>1305</v>
      </c>
      <c r="D295" s="605"/>
      <c r="E295" s="462"/>
      <c r="F295" s="462"/>
      <c r="G295" s="462"/>
      <c r="H295" s="462"/>
      <c r="I295" s="462"/>
      <c r="J295" s="462"/>
    </row>
    <row r="296" customFormat="false" ht="12.75" hidden="false" customHeight="false" outlineLevel="0" collapsed="false">
      <c r="A296" s="596" t="n">
        <f aca="false">+A295+1</f>
        <v>292</v>
      </c>
      <c r="B296" s="627"/>
      <c r="C296" s="614"/>
      <c r="D296" s="605"/>
      <c r="E296" s="462"/>
      <c r="F296" s="462"/>
      <c r="G296" s="462"/>
      <c r="H296" s="462"/>
      <c r="I296" s="462"/>
      <c r="J296" s="462"/>
    </row>
    <row r="297" customFormat="false" ht="12.75" hidden="false" customHeight="false" outlineLevel="0" collapsed="false">
      <c r="A297" s="596" t="n">
        <f aca="false">+A296+1</f>
        <v>293</v>
      </c>
      <c r="B297" s="549"/>
      <c r="C297" s="618" t="s">
        <v>439</v>
      </c>
      <c r="D297" s="605"/>
      <c r="E297" s="584" t="n">
        <f aca="false">SUBTOTAL(9,E293:E296)</f>
        <v>0.1</v>
      </c>
      <c r="F297" s="584" t="n">
        <f aca="false">SUBTOTAL(9,F293:F296)</f>
        <v>4.1</v>
      </c>
      <c r="G297" s="584" t="n">
        <f aca="false">SUBTOTAL(9,G293:G296)</f>
        <v>4.1</v>
      </c>
      <c r="H297" s="584" t="n">
        <f aca="false">SUBTOTAL(9,H293:H296)</f>
        <v>5.1</v>
      </c>
      <c r="I297" s="584" t="n">
        <f aca="false">SUBTOTAL(9,I293:I296)</f>
        <v>0</v>
      </c>
      <c r="J297" s="584" t="n">
        <f aca="false">SUBTOTAL(9,J293:J296)</f>
        <v>0</v>
      </c>
    </row>
    <row r="298" customFormat="false" ht="12.75" hidden="false" customHeight="false" outlineLevel="0" collapsed="false">
      <c r="A298" s="596" t="n">
        <f aca="false">+A297+1</f>
        <v>294</v>
      </c>
      <c r="B298" s="613" t="s">
        <v>1306</v>
      </c>
      <c r="C298" s="618"/>
      <c r="D298" s="605"/>
      <c r="E298" s="437"/>
      <c r="F298" s="437"/>
      <c r="G298" s="437"/>
      <c r="H298" s="437"/>
      <c r="I298" s="437"/>
      <c r="J298" s="437"/>
    </row>
    <row r="299" customFormat="false" ht="12.75" hidden="false" customHeight="false" outlineLevel="0" collapsed="false">
      <c r="A299" s="596" t="n">
        <f aca="false">+A298+1</f>
        <v>295</v>
      </c>
      <c r="C299" s="614" t="s">
        <v>1166</v>
      </c>
      <c r="D299" s="605"/>
      <c r="E299" s="615" t="n">
        <v>0</v>
      </c>
      <c r="F299" s="615" t="n">
        <f aca="false">IF(F8=0,0,'GT schd cost(7EA)'!$X$10*1000)</f>
        <v>0</v>
      </c>
      <c r="G299" s="615" t="n">
        <f aca="false">IF(G8=0,0,'GT schd cost(7FA)'!$X$10*1000)</f>
        <v>5238380</v>
      </c>
      <c r="H299" s="615" t="n">
        <f aca="false">IF(H8=0,0,'GT schd cost(W501D5)'!$X$10*1000)</f>
        <v>0</v>
      </c>
      <c r="I299" s="615" t="n">
        <v>0</v>
      </c>
      <c r="J299" s="615" t="n">
        <f aca="false">'GT schd cost(6B)'!$X$11*1000</f>
        <v>0</v>
      </c>
    </row>
    <row r="300" customFormat="false" ht="12.75" hidden="false" customHeight="false" outlineLevel="0" collapsed="false">
      <c r="A300" s="596" t="n">
        <f aca="false">+A299+1</f>
        <v>296</v>
      </c>
      <c r="B300" s="526"/>
      <c r="C300" s="614" t="s">
        <v>1168</v>
      </c>
      <c r="D300" s="605"/>
      <c r="E300" s="615" t="n">
        <v>0</v>
      </c>
      <c r="F300" s="615" t="n">
        <f aca="false">IF(F8=0,0,'GT schd cost(7EA)'!$X$32*1000)</f>
        <v>0</v>
      </c>
      <c r="G300" s="615" t="n">
        <f aca="false">IF(G8=0,0,'GT schd cost(7FA)'!$X$32*1000)</f>
        <v>105160410.477</v>
      </c>
      <c r="H300" s="615" t="n">
        <f aca="false">IF(H8=0,0,'GT schd cost(W501D5)'!$X$61*1000)</f>
        <v>0</v>
      </c>
      <c r="I300" s="615" t="n">
        <v>0</v>
      </c>
      <c r="J300" s="615" t="n">
        <f aca="false">'GT schd cost(6B)'!$X$33*1000</f>
        <v>0</v>
      </c>
    </row>
    <row r="301" customFormat="false" ht="12.75" hidden="false" customHeight="false" outlineLevel="0" collapsed="false">
      <c r="A301" s="596" t="n">
        <f aca="false">+A300+1</f>
        <v>297</v>
      </c>
      <c r="B301" s="526"/>
      <c r="C301" s="614" t="s">
        <v>1170</v>
      </c>
      <c r="D301" s="605"/>
      <c r="E301" s="615" t="n">
        <v>0</v>
      </c>
      <c r="F301" s="615" t="n">
        <f aca="false">IF(F8=0,0,'GT schd cost(7EA)'!$X$52*1000)</f>
        <v>0</v>
      </c>
      <c r="G301" s="615" t="n">
        <f aca="false">IF(G8=0,0,'GT schd cost(7FA)'!$X$52*1000)</f>
        <v>35810338.4464</v>
      </c>
      <c r="H301" s="615" t="n">
        <f aca="false">IF(H8=0,0,'GT schd cost(W501D5)'!$X$35*1000)</f>
        <v>0</v>
      </c>
      <c r="I301" s="615" t="n">
        <v>0</v>
      </c>
      <c r="J301" s="615" t="n">
        <f aca="false">'GT schd cost(6B)'!$X$53*1000</f>
        <v>0</v>
      </c>
    </row>
    <row r="302" customFormat="false" ht="12.75" hidden="false" customHeight="false" outlineLevel="0" collapsed="false">
      <c r="A302" s="596" t="n">
        <f aca="false">+A301+1</f>
        <v>298</v>
      </c>
      <c r="B302" s="526"/>
      <c r="C302" s="614" t="s">
        <v>1307</v>
      </c>
      <c r="D302" s="605"/>
      <c r="E302" s="615" t="n">
        <f aca="false">IF(E8=0,0,'GT sched cost (LM6000)'!$W$28)</f>
        <v>0</v>
      </c>
      <c r="F302" s="615" t="n">
        <v>0</v>
      </c>
      <c r="G302" s="615" t="n">
        <v>0</v>
      </c>
      <c r="H302" s="615" t="n">
        <v>0</v>
      </c>
      <c r="I302" s="615" t="n">
        <v>0</v>
      </c>
      <c r="J302" s="615" t="n">
        <v>0</v>
      </c>
    </row>
    <row r="303" customFormat="false" ht="12.75" hidden="false" customHeight="false" outlineLevel="0" collapsed="false">
      <c r="A303" s="596" t="n">
        <f aca="false">+A302+1</f>
        <v>299</v>
      </c>
      <c r="B303" s="526"/>
      <c r="C303" s="614" t="s">
        <v>1203</v>
      </c>
      <c r="D303" s="605"/>
      <c r="E303" s="615" t="n">
        <v>0</v>
      </c>
      <c r="F303" s="615" t="n">
        <v>0</v>
      </c>
      <c r="G303" s="615" t="n">
        <v>0</v>
      </c>
      <c r="H303" s="615" t="n">
        <v>0</v>
      </c>
      <c r="I303" s="615" t="n">
        <v>0</v>
      </c>
      <c r="J303" s="615" t="n">
        <v>0</v>
      </c>
    </row>
    <row r="304" customFormat="false" ht="12.75" hidden="false" customHeight="false" outlineLevel="0" collapsed="false">
      <c r="A304" s="596" t="n">
        <f aca="false">+A303+1</f>
        <v>300</v>
      </c>
      <c r="B304" s="526"/>
      <c r="C304" s="616" t="s">
        <v>439</v>
      </c>
      <c r="D304" s="605"/>
      <c r="E304" s="621" t="n">
        <f aca="false">SUBTOTAL(9,E299:E303)</f>
        <v>0</v>
      </c>
      <c r="F304" s="621" t="n">
        <f aca="false">SUBTOTAL(9,F299:F303)</f>
        <v>0</v>
      </c>
      <c r="G304" s="621" t="n">
        <f aca="false">SUBTOTAL(9,G299:G303)</f>
        <v>146209128.9234</v>
      </c>
      <c r="H304" s="621" t="n">
        <f aca="false">SUBTOTAL(9,H299:H303)</f>
        <v>0</v>
      </c>
      <c r="I304" s="621" t="n">
        <f aca="false">SUBTOTAL(9,I299:I303)</f>
        <v>0</v>
      </c>
      <c r="J304" s="621" t="n">
        <f aca="false">SUBTOTAL(9,J299:J303)</f>
        <v>0</v>
      </c>
    </row>
    <row r="305" customFormat="false" ht="12.75" hidden="false" customHeight="false" outlineLevel="0" collapsed="false">
      <c r="A305" s="596" t="n">
        <f aca="false">+A304+1</f>
        <v>301</v>
      </c>
      <c r="B305" s="613" t="s">
        <v>175</v>
      </c>
      <c r="C305" s="618"/>
      <c r="D305" s="605"/>
      <c r="E305" s="437"/>
      <c r="F305" s="437"/>
      <c r="G305" s="437"/>
      <c r="H305" s="437"/>
      <c r="I305" s="437"/>
      <c r="J305" s="437"/>
    </row>
    <row r="306" customFormat="false" ht="12.75" hidden="false" customHeight="false" outlineLevel="0" collapsed="false">
      <c r="A306" s="596" t="n">
        <f aca="false">+A305+1</f>
        <v>302</v>
      </c>
      <c r="C306" s="614" t="s">
        <v>1308</v>
      </c>
      <c r="D306" s="605"/>
      <c r="E306" s="615" t="n">
        <v>0</v>
      </c>
      <c r="F306" s="615" t="n">
        <v>0</v>
      </c>
      <c r="G306" s="615" t="n">
        <v>0</v>
      </c>
      <c r="H306" s="615" t="n">
        <v>0</v>
      </c>
      <c r="I306" s="615" t="n">
        <v>0</v>
      </c>
      <c r="J306" s="615" t="n">
        <v>0</v>
      </c>
    </row>
    <row r="307" customFormat="false" ht="12.75" hidden="false" customHeight="false" outlineLevel="0" collapsed="false">
      <c r="A307" s="596" t="n">
        <f aca="false">+A306+1</f>
        <v>303</v>
      </c>
      <c r="B307" s="526"/>
      <c r="C307" s="626" t="s">
        <v>1203</v>
      </c>
      <c r="D307" s="605"/>
      <c r="E307" s="615" t="n">
        <v>0</v>
      </c>
      <c r="F307" s="615" t="n">
        <v>0</v>
      </c>
      <c r="G307" s="615" t="n">
        <v>0</v>
      </c>
      <c r="H307" s="615" t="n">
        <v>0</v>
      </c>
      <c r="I307" s="615" t="n">
        <v>0</v>
      </c>
      <c r="J307" s="615" t="n">
        <v>0</v>
      </c>
    </row>
    <row r="308" customFormat="false" ht="12.75" hidden="false" customHeight="false" outlineLevel="0" collapsed="false">
      <c r="A308" s="596" t="n">
        <f aca="false">+A307+1</f>
        <v>304</v>
      </c>
      <c r="B308" s="549"/>
      <c r="C308" s="616" t="s">
        <v>439</v>
      </c>
      <c r="D308" s="605"/>
      <c r="E308" s="621" t="n">
        <f aca="false">SUBTOTAL(9,E306)</f>
        <v>0</v>
      </c>
      <c r="F308" s="621" t="n">
        <f aca="false">SUBTOTAL(9,F306)</f>
        <v>0</v>
      </c>
      <c r="G308" s="621" t="n">
        <f aca="false">SUBTOTAL(9,G306)</f>
        <v>0</v>
      </c>
      <c r="H308" s="621" t="n">
        <f aca="false">SUBTOTAL(9,H306)</f>
        <v>0</v>
      </c>
      <c r="I308" s="621" t="n">
        <f aca="false">SUBTOTAL(9,I306)</f>
        <v>0</v>
      </c>
      <c r="J308" s="621" t="n">
        <f aca="false">SUBTOTAL(9,J306)</f>
        <v>0</v>
      </c>
    </row>
    <row r="309" customFormat="false" ht="12.75" hidden="false" customHeight="false" outlineLevel="0" collapsed="false">
      <c r="A309" s="596" t="n">
        <f aca="false">+A308+1</f>
        <v>305</v>
      </c>
      <c r="B309" s="613" t="s">
        <v>1172</v>
      </c>
      <c r="C309" s="618"/>
      <c r="D309" s="605"/>
      <c r="E309" s="437"/>
      <c r="F309" s="437"/>
      <c r="G309" s="437"/>
      <c r="H309" s="437"/>
      <c r="I309" s="437"/>
      <c r="J309" s="437"/>
    </row>
    <row r="310" customFormat="false" ht="12.75" hidden="false" customHeight="false" outlineLevel="0" collapsed="false">
      <c r="A310" s="596" t="n">
        <f aca="false">+A309+1</f>
        <v>306</v>
      </c>
      <c r="B310" s="526"/>
      <c r="C310" s="628" t="s">
        <v>1309</v>
      </c>
      <c r="D310" s="605"/>
      <c r="E310" s="629" t="n">
        <f aca="false">IF(AND(F8=0,G8=0,H8=0),IF(E8=0,0,0.1*Mob_Estimate!D37),0)</f>
        <v>0</v>
      </c>
      <c r="F310" s="629" t="n">
        <f aca="false">IF(F8=0,0,0.1*Mob_Estimate!D37)</f>
        <v>0</v>
      </c>
      <c r="G310" s="629" t="n">
        <f aca="false">IF(F8=0,IF(G8=0,0,0.1*Mob_Estimate!D37),0)</f>
        <v>40185.3491450872</v>
      </c>
      <c r="H310" s="629" t="n">
        <f aca="false">IF(AND(G8=0,F8=0),IF(H8=0,0,0.1*Mob_Estimate!D37),0)</f>
        <v>0</v>
      </c>
      <c r="I310" s="629" t="n">
        <f aca="false">0.1*Mob_Estimate!H39</f>
        <v>0</v>
      </c>
      <c r="J310" s="629" t="n">
        <f aca="false">0.1*Mob_Estimate!C37</f>
        <v>0</v>
      </c>
    </row>
    <row r="311" customFormat="false" ht="12.75" hidden="false" customHeight="false" outlineLevel="0" collapsed="false">
      <c r="A311" s="596" t="n">
        <f aca="false">+A310+1</f>
        <v>307</v>
      </c>
      <c r="B311" s="526"/>
      <c r="C311" s="614" t="s">
        <v>1203</v>
      </c>
      <c r="D311" s="605"/>
      <c r="E311" s="462"/>
      <c r="F311" s="462"/>
      <c r="G311" s="462"/>
      <c r="H311" s="462"/>
      <c r="I311" s="462"/>
      <c r="J311" s="462"/>
    </row>
    <row r="312" customFormat="false" ht="12.75" hidden="false" customHeight="false" outlineLevel="0" collapsed="false">
      <c r="A312" s="596" t="n">
        <f aca="false">+A311+1</f>
        <v>308</v>
      </c>
      <c r="B312" s="526"/>
      <c r="C312" s="616" t="s">
        <v>439</v>
      </c>
      <c r="D312" s="605"/>
      <c r="E312" s="621" t="n">
        <f aca="false">SUBTOTAL(9,E310:E311)</f>
        <v>0</v>
      </c>
      <c r="F312" s="621" t="n">
        <f aca="false">SUBTOTAL(9,F310:F311)</f>
        <v>0</v>
      </c>
      <c r="G312" s="621" t="n">
        <f aca="false">SUBTOTAL(9,G310:G311)</f>
        <v>40185.3491450872</v>
      </c>
      <c r="H312" s="621" t="n">
        <f aca="false">SUBTOTAL(9,H310:H311)</f>
        <v>0</v>
      </c>
      <c r="I312" s="621" t="n">
        <f aca="false">SUBTOTAL(9,I310:I311)</f>
        <v>0</v>
      </c>
      <c r="J312" s="621" t="n">
        <f aca="false">SUBTOTAL(9,J310:J311)</f>
        <v>0</v>
      </c>
    </row>
    <row r="313" customFormat="false" ht="12.75" hidden="false" customHeight="false" outlineLevel="0" collapsed="false">
      <c r="A313" s="596" t="n">
        <f aca="false">+A312+1</f>
        <v>309</v>
      </c>
      <c r="B313" s="613" t="s">
        <v>1174</v>
      </c>
      <c r="C313" s="618"/>
      <c r="D313" s="605"/>
      <c r="E313" s="437"/>
      <c r="F313" s="437"/>
      <c r="G313" s="437"/>
      <c r="H313" s="437"/>
      <c r="I313" s="437"/>
      <c r="J313" s="437"/>
    </row>
    <row r="314" customFormat="false" ht="12.75" hidden="false" customHeight="false" outlineLevel="0" collapsed="false">
      <c r="A314" s="596" t="n">
        <f aca="false">+A313+1</f>
        <v>310</v>
      </c>
      <c r="C314" s="614" t="s">
        <v>1310</v>
      </c>
      <c r="D314" s="605"/>
      <c r="E314" s="437"/>
      <c r="F314" s="437"/>
      <c r="G314" s="437"/>
      <c r="H314" s="437"/>
      <c r="I314" s="437"/>
      <c r="J314" s="437"/>
    </row>
    <row r="315" customFormat="false" ht="12.75" hidden="false" customHeight="false" outlineLevel="0" collapsed="false">
      <c r="A315" s="596" t="n">
        <f aca="false">+A314+1</f>
        <v>311</v>
      </c>
      <c r="C315" s="614" t="s">
        <v>1311</v>
      </c>
      <c r="D315" s="605"/>
      <c r="E315" s="615" t="n">
        <f aca="false">3/15*1.5*20000</f>
        <v>6000</v>
      </c>
      <c r="F315" s="615" t="n">
        <v>0</v>
      </c>
      <c r="G315" s="615" t="n">
        <f aca="false">3/15*1.5*20000</f>
        <v>6000</v>
      </c>
      <c r="H315" s="615" t="n">
        <v>0</v>
      </c>
      <c r="I315" s="615" t="n">
        <v>0</v>
      </c>
      <c r="J315" s="615" t="n">
        <f aca="false">3/15*1.5*20000</f>
        <v>6000</v>
      </c>
    </row>
    <row r="316" customFormat="false" ht="12.75" hidden="false" customHeight="false" outlineLevel="0" collapsed="false">
      <c r="A316" s="596" t="n">
        <f aca="false">+A315+1</f>
        <v>312</v>
      </c>
      <c r="C316" s="614" t="s">
        <v>1312</v>
      </c>
      <c r="D316" s="605"/>
      <c r="E316" s="615"/>
      <c r="F316" s="615"/>
      <c r="G316" s="615"/>
      <c r="H316" s="615"/>
      <c r="I316" s="615"/>
      <c r="J316" s="615"/>
    </row>
    <row r="317" customFormat="false" ht="12.75" hidden="false" customHeight="false" outlineLevel="0" collapsed="false">
      <c r="A317" s="596" t="n">
        <f aca="false">+A316+1</f>
        <v>313</v>
      </c>
      <c r="C317" s="614" t="s">
        <v>1313</v>
      </c>
      <c r="D317" s="605"/>
      <c r="E317" s="615" t="n">
        <f aca="false">2/10*1.5*20*365</f>
        <v>2190</v>
      </c>
      <c r="F317" s="615" t="n">
        <v>0</v>
      </c>
      <c r="G317" s="615" t="n">
        <f aca="false">2/10*1.5*20*365</f>
        <v>2190</v>
      </c>
      <c r="H317" s="615" t="n">
        <v>0</v>
      </c>
      <c r="I317" s="615" t="n">
        <v>0</v>
      </c>
      <c r="J317" s="615" t="n">
        <f aca="false">2/10*1.5*20*365</f>
        <v>2190</v>
      </c>
    </row>
    <row r="318" customFormat="false" ht="12.75" hidden="false" customHeight="false" outlineLevel="0" collapsed="false">
      <c r="A318" s="596" t="n">
        <f aca="false">+A317+1</f>
        <v>314</v>
      </c>
      <c r="C318" s="614" t="s">
        <v>1314</v>
      </c>
      <c r="D318" s="605"/>
      <c r="E318" s="615"/>
      <c r="F318" s="615"/>
      <c r="G318" s="615"/>
      <c r="H318" s="615"/>
      <c r="I318" s="615"/>
      <c r="J318" s="615"/>
    </row>
    <row r="319" customFormat="false" ht="12.75" hidden="false" customHeight="false" outlineLevel="0" collapsed="false">
      <c r="A319" s="596" t="n">
        <f aca="false">+A318+1</f>
        <v>315</v>
      </c>
      <c r="C319" s="614" t="s">
        <v>1315</v>
      </c>
      <c r="D319" s="605"/>
      <c r="E319" s="615" t="n">
        <f aca="false">2*2*1.5*2*365</f>
        <v>4380</v>
      </c>
      <c r="F319" s="615" t="n">
        <v>0</v>
      </c>
      <c r="G319" s="615" t="n">
        <f aca="false">2*2*1.5*2*365</f>
        <v>4380</v>
      </c>
      <c r="H319" s="615" t="n">
        <v>0</v>
      </c>
      <c r="I319" s="615" t="n">
        <v>0</v>
      </c>
      <c r="J319" s="615" t="n">
        <f aca="false">2*2*1.5*2*365</f>
        <v>4380</v>
      </c>
    </row>
    <row r="320" customFormat="false" ht="12.75" hidden="false" customHeight="false" outlineLevel="0" collapsed="false">
      <c r="A320" s="596" t="n">
        <f aca="false">+A319+1</f>
        <v>316</v>
      </c>
      <c r="C320" s="614" t="s">
        <v>1316</v>
      </c>
      <c r="D320" s="605"/>
      <c r="E320" s="615"/>
      <c r="F320" s="615"/>
      <c r="G320" s="615"/>
      <c r="H320" s="615"/>
      <c r="I320" s="615"/>
      <c r="J320" s="615"/>
    </row>
    <row r="321" customFormat="false" ht="12.75" hidden="false" customHeight="false" outlineLevel="0" collapsed="false">
      <c r="A321" s="596" t="n">
        <f aca="false">+A320+1</f>
        <v>317</v>
      </c>
      <c r="C321" s="614" t="s">
        <v>1317</v>
      </c>
      <c r="D321" s="605"/>
      <c r="E321" s="615" t="n">
        <v>0</v>
      </c>
      <c r="F321" s="615" t="n">
        <v>0</v>
      </c>
      <c r="G321" s="615" t="n">
        <v>0</v>
      </c>
      <c r="H321" s="615" t="n">
        <v>0</v>
      </c>
      <c r="I321" s="615" t="n">
        <v>0</v>
      </c>
      <c r="J321" s="615" t="n">
        <v>0</v>
      </c>
    </row>
    <row r="322" customFormat="false" ht="12.75" hidden="false" customHeight="false" outlineLevel="0" collapsed="false">
      <c r="A322" s="596" t="n">
        <f aca="false">+A321+1</f>
        <v>318</v>
      </c>
      <c r="C322" s="614" t="s">
        <v>1318</v>
      </c>
      <c r="D322" s="605"/>
      <c r="E322" s="615"/>
      <c r="F322" s="615"/>
      <c r="G322" s="615"/>
      <c r="H322" s="615"/>
      <c r="I322" s="615"/>
      <c r="J322" s="615"/>
    </row>
    <row r="323" customFormat="false" ht="12.75" hidden="false" customHeight="false" outlineLevel="0" collapsed="false">
      <c r="A323" s="596" t="n">
        <f aca="false">+A322+1</f>
        <v>319</v>
      </c>
      <c r="C323" s="614" t="s">
        <v>1319</v>
      </c>
      <c r="D323" s="605"/>
      <c r="E323" s="615" t="n">
        <v>0</v>
      </c>
      <c r="F323" s="615" t="n">
        <v>0</v>
      </c>
      <c r="G323" s="615" t="n">
        <v>0</v>
      </c>
      <c r="H323" s="615" t="n">
        <v>0</v>
      </c>
      <c r="I323" s="615" t="n">
        <v>0</v>
      </c>
      <c r="J323" s="615" t="n">
        <v>4</v>
      </c>
    </row>
    <row r="324" customFormat="false" ht="12.75" hidden="false" customHeight="false" outlineLevel="0" collapsed="false">
      <c r="A324" s="596" t="n">
        <f aca="false">+A323+1</f>
        <v>320</v>
      </c>
      <c r="B324" s="526"/>
      <c r="C324" s="616" t="s">
        <v>439</v>
      </c>
      <c r="D324" s="605"/>
      <c r="E324" s="621" t="n">
        <f aca="false">SUM(E315:E323)</f>
        <v>12570</v>
      </c>
      <c r="F324" s="621" t="n">
        <f aca="false">SUM(F315:F323)</f>
        <v>0</v>
      </c>
      <c r="G324" s="621" t="n">
        <f aca="false">SUM(G315:G323)</f>
        <v>12570</v>
      </c>
      <c r="H324" s="621" t="n">
        <f aca="false">SUM(H315:H323)</f>
        <v>0</v>
      </c>
      <c r="I324" s="621" t="n">
        <f aca="false">SUM(I315:I323)</f>
        <v>0</v>
      </c>
      <c r="J324" s="621" t="n">
        <f aca="false">SUM(J315:J323)</f>
        <v>12574</v>
      </c>
    </row>
    <row r="325" customFormat="false" ht="12.75" hidden="false" customHeight="false" outlineLevel="0" collapsed="false">
      <c r="A325" s="596" t="n">
        <f aca="false">+A324+1</f>
        <v>321</v>
      </c>
      <c r="B325" s="630"/>
      <c r="C325" s="614"/>
      <c r="D325" s="605"/>
      <c r="E325" s="437"/>
    </row>
    <row r="326" customFormat="false" ht="12.75" hidden="false" customHeight="false" outlineLevel="0" collapsed="false">
      <c r="A326" s="596" t="n">
        <f aca="false">+A325+1</f>
        <v>322</v>
      </c>
      <c r="B326" s="526"/>
      <c r="C326" s="623" t="s">
        <v>1320</v>
      </c>
      <c r="D326" s="605"/>
      <c r="E326" s="631" t="n">
        <v>45</v>
      </c>
      <c r="F326" s="631" t="n">
        <v>85</v>
      </c>
      <c r="G326" s="631" t="n">
        <v>170</v>
      </c>
      <c r="H326" s="631" t="n">
        <v>120</v>
      </c>
      <c r="I326" s="632"/>
      <c r="J326" s="631" t="n">
        <v>39</v>
      </c>
    </row>
    <row r="327" customFormat="false" ht="12.75" hidden="false" customHeight="false" outlineLevel="0" collapsed="false">
      <c r="A327" s="596" t="n">
        <f aca="false">+A326+1</f>
        <v>323</v>
      </c>
      <c r="B327" s="613"/>
      <c r="C327" s="618"/>
      <c r="D327" s="605"/>
      <c r="E327" s="437"/>
    </row>
    <row r="328" customFormat="false" ht="12.75" hidden="false" customHeight="false" outlineLevel="0" collapsed="false">
      <c r="A328" s="596" t="n">
        <f aca="false">+A327+1</f>
        <v>324</v>
      </c>
      <c r="B328" s="526"/>
      <c r="C328" s="614"/>
      <c r="D328" s="605"/>
      <c r="E328" s="437"/>
    </row>
    <row r="329" customFormat="false" ht="12.75" hidden="false" customHeight="false" outlineLevel="0" collapsed="false">
      <c r="A329" s="596" t="n">
        <f aca="false">+A328+1</f>
        <v>325</v>
      </c>
      <c r="B329" s="526"/>
      <c r="C329" s="614"/>
      <c r="D329" s="605"/>
      <c r="E329" s="437"/>
    </row>
    <row r="330" customFormat="false" ht="12.75" hidden="false" customHeight="false" outlineLevel="0" collapsed="false">
      <c r="A330" s="596" t="n">
        <f aca="false">+A329+1</f>
        <v>326</v>
      </c>
      <c r="B330" s="526"/>
      <c r="C330" s="614"/>
      <c r="D330" s="605"/>
      <c r="E330" s="20"/>
    </row>
    <row r="331" customFormat="false" ht="12.75" hidden="false" customHeight="false" outlineLevel="0" collapsed="false">
      <c r="A331" s="596" t="n">
        <f aca="false">+A330+1</f>
        <v>327</v>
      </c>
      <c r="B331" s="526"/>
      <c r="C331" s="614"/>
      <c r="D331" s="605"/>
      <c r="E331" s="20"/>
    </row>
    <row r="332" customFormat="false" ht="12.75" hidden="false" customHeight="false" outlineLevel="0" collapsed="false">
      <c r="A332" s="596" t="n">
        <f aca="false">+A331+1</f>
        <v>328</v>
      </c>
      <c r="B332" s="526"/>
      <c r="C332" s="614"/>
      <c r="D332" s="605"/>
      <c r="E332" s="20"/>
    </row>
    <row r="333" customFormat="false" ht="12.75" hidden="false" customHeight="false" outlineLevel="0" collapsed="false">
      <c r="A333" s="596" t="n">
        <f aca="false">+A332+1</f>
        <v>329</v>
      </c>
      <c r="B333" s="526"/>
      <c r="C333" s="614"/>
      <c r="D333" s="605"/>
      <c r="E333" s="20"/>
    </row>
    <row r="334" customFormat="false" ht="12.75" hidden="false" customHeight="false" outlineLevel="0" collapsed="false">
      <c r="A334" s="596" t="n">
        <f aca="false">+A333+1</f>
        <v>330</v>
      </c>
      <c r="B334" s="526"/>
      <c r="C334" s="614"/>
      <c r="D334" s="605"/>
      <c r="E334" s="20"/>
    </row>
    <row r="335" customFormat="false" ht="12.75" hidden="false" customHeight="false" outlineLevel="0" collapsed="false">
      <c r="A335" s="596" t="n">
        <f aca="false">+A334+1</f>
        <v>331</v>
      </c>
      <c r="B335" s="526"/>
      <c r="C335" s="614"/>
      <c r="D335" s="605"/>
      <c r="E335" s="20"/>
    </row>
    <row r="336" customFormat="false" ht="12.75" hidden="false" customHeight="false" outlineLevel="0" collapsed="false">
      <c r="A336" s="596" t="n">
        <f aca="false">+A335+1</f>
        <v>332</v>
      </c>
      <c r="B336" s="526"/>
      <c r="C336" s="614"/>
      <c r="D336" s="605"/>
      <c r="E336" s="20"/>
    </row>
    <row r="337" customFormat="false" ht="12.75" hidden="false" customHeight="false" outlineLevel="0" collapsed="false">
      <c r="A337" s="596" t="n">
        <f aca="false">+A336+1</f>
        <v>333</v>
      </c>
      <c r="B337" s="526"/>
      <c r="C337" s="614"/>
      <c r="D337" s="605"/>
      <c r="E337" s="20"/>
    </row>
    <row r="338" customFormat="false" ht="12.75" hidden="false" customHeight="false" outlineLevel="0" collapsed="false">
      <c r="B338" s="526"/>
      <c r="C338" s="614"/>
      <c r="D338" s="605"/>
      <c r="E338" s="20"/>
    </row>
    <row r="339" customFormat="false" ht="12.75" hidden="false" customHeight="false" outlineLevel="0" collapsed="false">
      <c r="B339" s="526"/>
      <c r="C339" s="614"/>
      <c r="D339" s="605"/>
      <c r="E339" s="20"/>
    </row>
    <row r="340" customFormat="false" ht="12.75" hidden="false" customHeight="false" outlineLevel="0" collapsed="false">
      <c r="B340" s="526"/>
      <c r="C340" s="614"/>
      <c r="D340" s="605"/>
      <c r="E340" s="20"/>
    </row>
    <row r="341" customFormat="false" ht="12.75" hidden="false" customHeight="false" outlineLevel="0" collapsed="false">
      <c r="B341" s="526"/>
      <c r="C341" s="614"/>
      <c r="D341" s="605"/>
      <c r="E341" s="20"/>
    </row>
    <row r="342" customFormat="false" ht="12.75" hidden="false" customHeight="false" outlineLevel="0" collapsed="false">
      <c r="B342" s="526"/>
      <c r="C342" s="614"/>
      <c r="D342" s="605"/>
      <c r="E342" s="20"/>
    </row>
    <row r="343" customFormat="false" ht="12.75" hidden="false" customHeight="false" outlineLevel="0" collapsed="false">
      <c r="B343" s="526"/>
      <c r="C343" s="614"/>
      <c r="D343" s="605"/>
      <c r="E343" s="20"/>
    </row>
    <row r="344" customFormat="false" ht="12.75" hidden="false" customHeight="false" outlineLevel="0" collapsed="false">
      <c r="B344" s="526"/>
      <c r="C344" s="614"/>
      <c r="D344" s="605"/>
      <c r="E344" s="20"/>
    </row>
    <row r="345" customFormat="false" ht="12.75" hidden="false" customHeight="false" outlineLevel="0" collapsed="false">
      <c r="B345" s="526"/>
      <c r="C345" s="614"/>
      <c r="D345" s="605"/>
      <c r="E345" s="20"/>
    </row>
    <row r="346" customFormat="false" ht="12.75" hidden="false" customHeight="false" outlineLevel="0" collapsed="false">
      <c r="B346" s="526"/>
      <c r="C346" s="614"/>
      <c r="D346" s="605"/>
      <c r="E346" s="20"/>
    </row>
    <row r="347" customFormat="false" ht="12.75" hidden="false" customHeight="false" outlineLevel="0" collapsed="false">
      <c r="B347" s="526"/>
      <c r="C347" s="614"/>
      <c r="D347" s="605"/>
      <c r="E347" s="20"/>
    </row>
    <row r="348" customFormat="false" ht="12.75" hidden="false" customHeight="false" outlineLevel="0" collapsed="false">
      <c r="B348" s="526"/>
      <c r="C348" s="614"/>
      <c r="D348" s="605"/>
      <c r="E348" s="20"/>
    </row>
    <row r="349" customFormat="false" ht="12.75" hidden="false" customHeight="false" outlineLevel="0" collapsed="false">
      <c r="B349" s="526"/>
      <c r="C349" s="614"/>
      <c r="D349" s="605"/>
      <c r="E349" s="20"/>
    </row>
    <row r="350" customFormat="false" ht="12.75" hidden="false" customHeight="false" outlineLevel="0" collapsed="false">
      <c r="B350" s="526"/>
      <c r="C350" s="614"/>
      <c r="D350" s="605"/>
      <c r="E350" s="20"/>
    </row>
    <row r="351" customFormat="false" ht="12.75" hidden="false" customHeight="false" outlineLevel="0" collapsed="false">
      <c r="B351" s="526"/>
      <c r="C351" s="614"/>
      <c r="D351" s="605"/>
      <c r="E351" s="20"/>
    </row>
    <row r="352" customFormat="false" ht="12.75" hidden="false" customHeight="false" outlineLevel="0" collapsed="false">
      <c r="B352" s="526"/>
      <c r="C352" s="614"/>
      <c r="D352" s="605"/>
      <c r="E352" s="20"/>
    </row>
    <row r="353" customFormat="false" ht="12.75" hidden="false" customHeight="false" outlineLevel="0" collapsed="false">
      <c r="B353" s="526"/>
      <c r="C353" s="614"/>
      <c r="D353" s="605"/>
      <c r="E353" s="20"/>
    </row>
    <row r="354" customFormat="false" ht="12.75" hidden="false" customHeight="false" outlineLevel="0" collapsed="false">
      <c r="B354" s="526"/>
      <c r="C354" s="614"/>
      <c r="D354" s="605"/>
      <c r="E354" s="20"/>
    </row>
    <row r="355" customFormat="false" ht="12.75" hidden="false" customHeight="false" outlineLevel="0" collapsed="false">
      <c r="B355" s="526"/>
      <c r="C355" s="614"/>
      <c r="D355" s="605"/>
      <c r="E355" s="20"/>
    </row>
    <row r="356" customFormat="false" ht="12.75" hidden="false" customHeight="false" outlineLevel="0" collapsed="false">
      <c r="B356" s="526"/>
      <c r="C356" s="614"/>
      <c r="D356" s="605"/>
      <c r="E356" s="20"/>
    </row>
    <row r="357" customFormat="false" ht="12.75" hidden="false" customHeight="false" outlineLevel="0" collapsed="false">
      <c r="B357" s="526"/>
      <c r="C357" s="614"/>
      <c r="D357" s="605"/>
      <c r="E357" s="20"/>
    </row>
    <row r="358" customFormat="false" ht="12.75" hidden="false" customHeight="false" outlineLevel="0" collapsed="false">
      <c r="B358" s="526"/>
      <c r="C358" s="614"/>
      <c r="D358" s="605"/>
      <c r="E358" s="20"/>
    </row>
    <row r="359" customFormat="false" ht="12.75" hidden="false" customHeight="false" outlineLevel="0" collapsed="false">
      <c r="B359" s="526"/>
      <c r="C359" s="614"/>
      <c r="D359" s="605"/>
      <c r="E359" s="20"/>
    </row>
    <row r="360" customFormat="false" ht="12.75" hidden="false" customHeight="false" outlineLevel="0" collapsed="false">
      <c r="B360" s="526"/>
      <c r="C360" s="614"/>
      <c r="D360" s="605"/>
      <c r="E360" s="20"/>
    </row>
    <row r="361" customFormat="false" ht="12.75" hidden="false" customHeight="false" outlineLevel="0" collapsed="false">
      <c r="B361" s="526"/>
      <c r="C361" s="614"/>
      <c r="D361" s="605"/>
      <c r="E361" s="20"/>
    </row>
    <row r="362" customFormat="false" ht="12.75" hidden="false" customHeight="false" outlineLevel="0" collapsed="false">
      <c r="B362" s="526"/>
      <c r="C362" s="614"/>
      <c r="D362" s="605"/>
      <c r="E362" s="20"/>
    </row>
    <row r="363" customFormat="false" ht="12.75" hidden="false" customHeight="false" outlineLevel="0" collapsed="false">
      <c r="B363" s="526"/>
      <c r="C363" s="614"/>
      <c r="D363" s="605"/>
      <c r="E363" s="20"/>
    </row>
    <row r="364" customFormat="false" ht="12.75" hidden="false" customHeight="false" outlineLevel="0" collapsed="false">
      <c r="B364" s="526"/>
      <c r="C364" s="614"/>
      <c r="D364" s="605"/>
      <c r="E364" s="20"/>
    </row>
    <row r="365" customFormat="false" ht="12.75" hidden="false" customHeight="false" outlineLevel="0" collapsed="false">
      <c r="B365" s="526"/>
      <c r="C365" s="614"/>
      <c r="D365" s="605"/>
      <c r="E365" s="20"/>
    </row>
    <row r="366" customFormat="false" ht="12.75" hidden="false" customHeight="false" outlineLevel="0" collapsed="false">
      <c r="B366" s="526"/>
      <c r="C366" s="614"/>
      <c r="D366" s="605"/>
      <c r="E366" s="20"/>
    </row>
    <row r="367" customFormat="false" ht="12.75" hidden="false" customHeight="false" outlineLevel="0" collapsed="false">
      <c r="B367" s="526"/>
      <c r="C367" s="614"/>
      <c r="D367" s="605"/>
      <c r="E367" s="20"/>
    </row>
    <row r="368" customFormat="false" ht="12.75" hidden="false" customHeight="false" outlineLevel="0" collapsed="false">
      <c r="B368" s="526"/>
      <c r="C368" s="614"/>
      <c r="D368" s="605"/>
      <c r="E368" s="20"/>
    </row>
    <row r="369" customFormat="false" ht="12.75" hidden="false" customHeight="false" outlineLevel="0" collapsed="false">
      <c r="B369" s="526"/>
      <c r="C369" s="614"/>
      <c r="D369" s="605"/>
      <c r="E369" s="20"/>
    </row>
    <row r="370" customFormat="false" ht="12.75" hidden="false" customHeight="false" outlineLevel="0" collapsed="false">
      <c r="B370" s="526"/>
      <c r="C370" s="614"/>
      <c r="D370" s="605"/>
      <c r="E370" s="20"/>
    </row>
    <row r="371" customFormat="false" ht="12.75" hidden="false" customHeight="false" outlineLevel="0" collapsed="false">
      <c r="B371" s="526"/>
      <c r="C371" s="614"/>
      <c r="D371" s="605"/>
      <c r="E371" s="20"/>
    </row>
    <row r="372" customFormat="false" ht="12.75" hidden="false" customHeight="false" outlineLevel="0" collapsed="false">
      <c r="B372" s="526"/>
      <c r="C372" s="614"/>
      <c r="D372" s="605"/>
      <c r="E372" s="20"/>
    </row>
    <row r="373" customFormat="false" ht="12.75" hidden="false" customHeight="false" outlineLevel="0" collapsed="false">
      <c r="B373" s="526"/>
      <c r="C373" s="614"/>
      <c r="D373" s="605"/>
      <c r="E373" s="20"/>
    </row>
    <row r="374" customFormat="false" ht="12.75" hidden="false" customHeight="false" outlineLevel="0" collapsed="false">
      <c r="B374" s="526"/>
      <c r="C374" s="614"/>
      <c r="D374" s="605"/>
      <c r="E374" s="20"/>
    </row>
    <row r="375" customFormat="false" ht="12.75" hidden="false" customHeight="false" outlineLevel="0" collapsed="false">
      <c r="B375" s="526"/>
      <c r="C375" s="614"/>
      <c r="D375" s="605"/>
      <c r="E375" s="20"/>
    </row>
    <row r="376" customFormat="false" ht="12.75" hidden="false" customHeight="false" outlineLevel="0" collapsed="false">
      <c r="B376" s="526"/>
      <c r="C376" s="614"/>
      <c r="D376" s="605"/>
      <c r="E376" s="20"/>
    </row>
    <row r="377" customFormat="false" ht="12.75" hidden="false" customHeight="false" outlineLevel="0" collapsed="false">
      <c r="B377" s="526"/>
      <c r="C377" s="614"/>
      <c r="D377" s="605"/>
      <c r="E377" s="20"/>
    </row>
    <row r="378" customFormat="false" ht="12.75" hidden="false" customHeight="false" outlineLevel="0" collapsed="false">
      <c r="B378" s="526"/>
      <c r="C378" s="614"/>
      <c r="D378" s="605"/>
      <c r="E378" s="20"/>
    </row>
    <row r="379" customFormat="false" ht="12.75" hidden="false" customHeight="false" outlineLevel="0" collapsed="false">
      <c r="B379" s="526"/>
      <c r="C379" s="614"/>
      <c r="D379" s="605"/>
      <c r="E379" s="20"/>
    </row>
    <row r="380" customFormat="false" ht="12.75" hidden="false" customHeight="false" outlineLevel="0" collapsed="false">
      <c r="B380" s="526"/>
      <c r="C380" s="614"/>
      <c r="D380" s="605"/>
      <c r="E380" s="20"/>
    </row>
    <row r="381" customFormat="false" ht="12.75" hidden="false" customHeight="false" outlineLevel="0" collapsed="false">
      <c r="B381" s="526"/>
      <c r="C381" s="614"/>
      <c r="D381" s="605"/>
      <c r="E381" s="20"/>
    </row>
    <row r="382" customFormat="false" ht="12.75" hidden="false" customHeight="false" outlineLevel="0" collapsed="false">
      <c r="B382" s="526"/>
      <c r="C382" s="614"/>
      <c r="D382" s="605"/>
      <c r="E382" s="20"/>
    </row>
    <row r="383" customFormat="false" ht="12.75" hidden="false" customHeight="false" outlineLevel="0" collapsed="false">
      <c r="B383" s="526"/>
      <c r="C383" s="614"/>
      <c r="D383" s="605"/>
      <c r="E383" s="20"/>
    </row>
    <row r="384" customFormat="false" ht="12.75" hidden="false" customHeight="false" outlineLevel="0" collapsed="false">
      <c r="B384" s="526"/>
      <c r="C384" s="614"/>
      <c r="D384" s="605"/>
      <c r="E384" s="20"/>
    </row>
    <row r="385" customFormat="false" ht="12.75" hidden="false" customHeight="false" outlineLevel="0" collapsed="false">
      <c r="B385" s="526"/>
      <c r="C385" s="614"/>
      <c r="D385" s="605"/>
      <c r="E385" s="20"/>
    </row>
    <row r="386" customFormat="false" ht="12.75" hidden="false" customHeight="false" outlineLevel="0" collapsed="false">
      <c r="B386" s="526"/>
      <c r="C386" s="614"/>
      <c r="D386" s="605"/>
      <c r="E386" s="20"/>
    </row>
    <row r="387" customFormat="false" ht="12.75" hidden="false" customHeight="false" outlineLevel="0" collapsed="false">
      <c r="B387" s="526"/>
      <c r="C387" s="614"/>
      <c r="D387" s="605"/>
      <c r="E387" s="20"/>
    </row>
    <row r="388" customFormat="false" ht="12.75" hidden="false" customHeight="false" outlineLevel="0" collapsed="false">
      <c r="B388" s="526"/>
      <c r="C388" s="614"/>
      <c r="D388" s="605"/>
      <c r="E388" s="20"/>
    </row>
    <row r="389" customFormat="false" ht="12.75" hidden="false" customHeight="false" outlineLevel="0" collapsed="false">
      <c r="B389" s="526"/>
      <c r="C389" s="614"/>
      <c r="D389" s="605"/>
      <c r="E389" s="20"/>
    </row>
    <row r="390" customFormat="false" ht="12.75" hidden="false" customHeight="false" outlineLevel="0" collapsed="false">
      <c r="B390" s="526"/>
      <c r="C390" s="614"/>
      <c r="D390" s="605"/>
      <c r="E390" s="20"/>
    </row>
    <row r="391" customFormat="false" ht="12.75" hidden="false" customHeight="false" outlineLevel="0" collapsed="false">
      <c r="B391" s="526"/>
      <c r="C391" s="614"/>
      <c r="D391" s="605"/>
      <c r="E391" s="20"/>
    </row>
    <row r="392" customFormat="false" ht="12.75" hidden="false" customHeight="false" outlineLevel="0" collapsed="false">
      <c r="B392" s="526"/>
      <c r="C392" s="614"/>
      <c r="D392" s="605"/>
      <c r="E392" s="20"/>
    </row>
    <row r="393" customFormat="false" ht="12.75" hidden="false" customHeight="false" outlineLevel="0" collapsed="false">
      <c r="B393" s="526"/>
      <c r="C393" s="614"/>
      <c r="D393" s="605"/>
      <c r="E393" s="20"/>
    </row>
    <row r="394" customFormat="false" ht="12.75" hidden="false" customHeight="false" outlineLevel="0" collapsed="false">
      <c r="B394" s="526"/>
      <c r="C394" s="614"/>
      <c r="D394" s="605"/>
      <c r="E394" s="20"/>
    </row>
    <row r="395" customFormat="false" ht="12.75" hidden="false" customHeight="false" outlineLevel="0" collapsed="false">
      <c r="B395" s="526"/>
      <c r="C395" s="614"/>
      <c r="D395" s="605"/>
      <c r="E395" s="20"/>
    </row>
    <row r="396" customFormat="false" ht="12.75" hidden="false" customHeight="false" outlineLevel="0" collapsed="false">
      <c r="B396" s="526"/>
      <c r="C396" s="614"/>
      <c r="D396" s="605"/>
      <c r="E396" s="20"/>
    </row>
    <row r="397" customFormat="false" ht="12.75" hidden="false" customHeight="false" outlineLevel="0" collapsed="false">
      <c r="B397" s="526"/>
      <c r="C397" s="614"/>
      <c r="D397" s="605"/>
      <c r="E397" s="20"/>
    </row>
    <row r="398" customFormat="false" ht="12.75" hidden="false" customHeight="false" outlineLevel="0" collapsed="false">
      <c r="B398" s="526"/>
      <c r="C398" s="614"/>
      <c r="D398" s="605"/>
      <c r="E398" s="20"/>
    </row>
    <row r="399" customFormat="false" ht="12.75" hidden="false" customHeight="false" outlineLevel="0" collapsed="false">
      <c r="B399" s="526"/>
      <c r="C399" s="614"/>
      <c r="D399" s="605"/>
      <c r="E399" s="20"/>
    </row>
    <row r="400" customFormat="false" ht="12.75" hidden="false" customHeight="false" outlineLevel="0" collapsed="false">
      <c r="B400" s="526"/>
      <c r="C400" s="614"/>
      <c r="D400" s="605"/>
      <c r="E400" s="20"/>
    </row>
    <row r="401" customFormat="false" ht="12.75" hidden="false" customHeight="false" outlineLevel="0" collapsed="false">
      <c r="B401" s="526"/>
      <c r="C401" s="614"/>
      <c r="D401" s="605"/>
      <c r="E401" s="20"/>
    </row>
    <row r="402" customFormat="false" ht="12.75" hidden="false" customHeight="false" outlineLevel="0" collapsed="false">
      <c r="B402" s="526"/>
      <c r="C402" s="614"/>
      <c r="D402" s="605"/>
      <c r="E402" s="20"/>
    </row>
    <row r="403" customFormat="false" ht="12.75" hidden="false" customHeight="false" outlineLevel="0" collapsed="false">
      <c r="B403" s="526"/>
      <c r="C403" s="614"/>
      <c r="D403" s="605"/>
      <c r="E403" s="20"/>
    </row>
    <row r="404" customFormat="false" ht="12.75" hidden="false" customHeight="false" outlineLevel="0" collapsed="false">
      <c r="B404" s="526"/>
      <c r="C404" s="614"/>
      <c r="D404" s="605"/>
      <c r="E404" s="20"/>
    </row>
    <row r="405" customFormat="false" ht="12.75" hidden="false" customHeight="false" outlineLevel="0" collapsed="false">
      <c r="B405" s="526"/>
      <c r="C405" s="614"/>
      <c r="D405" s="605"/>
      <c r="E405" s="20"/>
    </row>
    <row r="406" customFormat="false" ht="12.75" hidden="false" customHeight="false" outlineLevel="0" collapsed="false">
      <c r="B406" s="526"/>
      <c r="C406" s="614"/>
      <c r="D406" s="605"/>
      <c r="E406" s="20"/>
    </row>
    <row r="407" customFormat="false" ht="12.75" hidden="false" customHeight="false" outlineLevel="0" collapsed="false">
      <c r="B407" s="526"/>
      <c r="C407" s="614"/>
      <c r="D407" s="605"/>
      <c r="E407" s="20"/>
    </row>
    <row r="408" customFormat="false" ht="12.75" hidden="false" customHeight="false" outlineLevel="0" collapsed="false">
      <c r="B408" s="526"/>
      <c r="C408" s="614"/>
      <c r="D408" s="605"/>
      <c r="E408" s="20"/>
    </row>
    <row r="409" customFormat="false" ht="12.75" hidden="false" customHeight="false" outlineLevel="0" collapsed="false">
      <c r="B409" s="526"/>
      <c r="C409" s="614"/>
      <c r="D409" s="605"/>
      <c r="E409" s="20"/>
    </row>
    <row r="410" customFormat="false" ht="12.75" hidden="false" customHeight="false" outlineLevel="0" collapsed="false">
      <c r="B410" s="526"/>
      <c r="C410" s="614"/>
      <c r="D410" s="605"/>
      <c r="E410" s="20"/>
    </row>
    <row r="411" customFormat="false" ht="12.75" hidden="false" customHeight="false" outlineLevel="0" collapsed="false">
      <c r="B411" s="526"/>
      <c r="C411" s="614"/>
      <c r="D411" s="605"/>
      <c r="E411" s="20"/>
    </row>
    <row r="412" customFormat="false" ht="12.75" hidden="false" customHeight="false" outlineLevel="0" collapsed="false">
      <c r="B412" s="526"/>
      <c r="C412" s="614"/>
      <c r="D412" s="605"/>
      <c r="E412" s="20"/>
    </row>
    <row r="413" customFormat="false" ht="12.75" hidden="false" customHeight="false" outlineLevel="0" collapsed="false">
      <c r="B413" s="526"/>
      <c r="C413" s="614"/>
      <c r="D413" s="605"/>
      <c r="E413" s="20"/>
    </row>
    <row r="414" customFormat="false" ht="12.75" hidden="false" customHeight="false" outlineLevel="0" collapsed="false">
      <c r="B414" s="526"/>
      <c r="C414" s="614"/>
      <c r="D414" s="605"/>
      <c r="E414" s="20"/>
    </row>
    <row r="415" customFormat="false" ht="12.75" hidden="false" customHeight="false" outlineLevel="0" collapsed="false">
      <c r="B415" s="526"/>
      <c r="C415" s="614"/>
      <c r="D415" s="605"/>
      <c r="E415" s="20"/>
    </row>
    <row r="416" customFormat="false" ht="12.75" hidden="false" customHeight="false" outlineLevel="0" collapsed="false">
      <c r="B416" s="526"/>
      <c r="C416" s="614"/>
      <c r="D416" s="605"/>
      <c r="E416" s="20"/>
    </row>
    <row r="417" customFormat="false" ht="12.75" hidden="false" customHeight="false" outlineLevel="0" collapsed="false">
      <c r="B417" s="526"/>
      <c r="C417" s="614"/>
      <c r="D417" s="605"/>
      <c r="E417" s="20"/>
    </row>
    <row r="418" customFormat="false" ht="12.75" hidden="false" customHeight="false" outlineLevel="0" collapsed="false">
      <c r="B418" s="526"/>
      <c r="C418" s="614"/>
      <c r="D418" s="605"/>
      <c r="E418" s="20"/>
    </row>
    <row r="419" customFormat="false" ht="12.75" hidden="false" customHeight="false" outlineLevel="0" collapsed="false">
      <c r="B419" s="526"/>
      <c r="C419" s="614"/>
      <c r="D419" s="605"/>
      <c r="E419" s="20"/>
    </row>
    <row r="420" customFormat="false" ht="12.75" hidden="false" customHeight="false" outlineLevel="0" collapsed="false">
      <c r="B420" s="526"/>
      <c r="C420" s="614"/>
      <c r="D420" s="605"/>
      <c r="E420" s="20"/>
    </row>
    <row r="421" customFormat="false" ht="12.75" hidden="false" customHeight="false" outlineLevel="0" collapsed="false">
      <c r="B421" s="526"/>
      <c r="C421" s="614"/>
      <c r="D421" s="605"/>
      <c r="E421" s="20"/>
    </row>
    <row r="422" customFormat="false" ht="12.75" hidden="false" customHeight="false" outlineLevel="0" collapsed="false">
      <c r="B422" s="526"/>
      <c r="C422" s="614"/>
      <c r="D422" s="605"/>
      <c r="E422" s="20"/>
    </row>
    <row r="423" customFormat="false" ht="12.75" hidden="false" customHeight="false" outlineLevel="0" collapsed="false">
      <c r="B423" s="526"/>
      <c r="C423" s="614"/>
      <c r="D423" s="605"/>
      <c r="E423" s="20"/>
    </row>
    <row r="424" customFormat="false" ht="12.75" hidden="false" customHeight="false" outlineLevel="0" collapsed="false">
      <c r="B424" s="526"/>
      <c r="C424" s="614"/>
      <c r="D424" s="605"/>
      <c r="E424" s="20"/>
    </row>
    <row r="425" customFormat="false" ht="12.75" hidden="false" customHeight="false" outlineLevel="0" collapsed="false">
      <c r="B425" s="526"/>
      <c r="C425" s="614"/>
      <c r="D425" s="605"/>
      <c r="E425" s="20"/>
    </row>
    <row r="426" customFormat="false" ht="12.75" hidden="false" customHeight="false" outlineLevel="0" collapsed="false">
      <c r="B426" s="526"/>
      <c r="C426" s="614"/>
      <c r="D426" s="605"/>
      <c r="E426" s="20"/>
    </row>
    <row r="427" customFormat="false" ht="12.75" hidden="false" customHeight="false" outlineLevel="0" collapsed="false">
      <c r="B427" s="526"/>
      <c r="C427" s="614"/>
      <c r="D427" s="605"/>
      <c r="E427" s="20"/>
    </row>
    <row r="428" customFormat="false" ht="12.75" hidden="false" customHeight="false" outlineLevel="0" collapsed="false">
      <c r="B428" s="526"/>
      <c r="C428" s="614"/>
      <c r="D428" s="605"/>
      <c r="E428" s="20"/>
    </row>
    <row r="429" customFormat="false" ht="12.75" hidden="false" customHeight="false" outlineLevel="0" collapsed="false">
      <c r="B429" s="526"/>
      <c r="C429" s="614"/>
      <c r="D429" s="605"/>
      <c r="E429" s="20"/>
    </row>
    <row r="430" customFormat="false" ht="12.75" hidden="false" customHeight="false" outlineLevel="0" collapsed="false">
      <c r="B430" s="526"/>
      <c r="C430" s="614"/>
      <c r="D430" s="605"/>
      <c r="E430" s="20"/>
    </row>
    <row r="431" customFormat="false" ht="12.75" hidden="false" customHeight="false" outlineLevel="0" collapsed="false">
      <c r="B431" s="526"/>
      <c r="C431" s="614"/>
      <c r="D431" s="605"/>
      <c r="E431" s="20"/>
    </row>
    <row r="432" customFormat="false" ht="12.75" hidden="false" customHeight="false" outlineLevel="0" collapsed="false">
      <c r="B432" s="526"/>
      <c r="C432" s="614"/>
      <c r="D432" s="605"/>
      <c r="E432" s="20"/>
    </row>
    <row r="433" customFormat="false" ht="12.75" hidden="false" customHeight="false" outlineLevel="0" collapsed="false">
      <c r="B433" s="526"/>
      <c r="C433" s="614"/>
      <c r="D433" s="605"/>
      <c r="E433" s="20"/>
    </row>
    <row r="434" customFormat="false" ht="12.75" hidden="false" customHeight="false" outlineLevel="0" collapsed="false">
      <c r="B434" s="526"/>
      <c r="C434" s="614"/>
      <c r="D434" s="605"/>
      <c r="E434" s="20"/>
    </row>
    <row r="435" customFormat="false" ht="12.75" hidden="false" customHeight="false" outlineLevel="0" collapsed="false">
      <c r="B435" s="526"/>
      <c r="C435" s="614"/>
      <c r="D435" s="605"/>
      <c r="E435" s="20"/>
    </row>
    <row r="436" customFormat="false" ht="12.75" hidden="false" customHeight="false" outlineLevel="0" collapsed="false">
      <c r="B436" s="526"/>
      <c r="C436" s="614"/>
      <c r="D436" s="605"/>
      <c r="E436" s="20"/>
    </row>
    <row r="437" customFormat="false" ht="12.75" hidden="false" customHeight="false" outlineLevel="0" collapsed="false">
      <c r="B437" s="526"/>
      <c r="C437" s="614"/>
      <c r="D437" s="605"/>
      <c r="E437" s="20"/>
    </row>
    <row r="438" customFormat="false" ht="12.75" hidden="false" customHeight="false" outlineLevel="0" collapsed="false">
      <c r="B438" s="526"/>
      <c r="C438" s="614"/>
      <c r="D438" s="605"/>
      <c r="E438" s="20"/>
    </row>
    <row r="439" customFormat="false" ht="12.75" hidden="false" customHeight="false" outlineLevel="0" collapsed="false">
      <c r="B439" s="526"/>
      <c r="C439" s="614"/>
      <c r="D439" s="605"/>
      <c r="E439" s="20"/>
    </row>
    <row r="440" customFormat="false" ht="12.75" hidden="false" customHeight="false" outlineLevel="0" collapsed="false">
      <c r="B440" s="526"/>
      <c r="C440" s="614"/>
      <c r="D440" s="605"/>
      <c r="E440" s="20"/>
    </row>
    <row r="441" customFormat="false" ht="12.75" hidden="false" customHeight="false" outlineLevel="0" collapsed="false">
      <c r="B441" s="526"/>
      <c r="C441" s="614"/>
      <c r="D441" s="605"/>
      <c r="E441" s="20"/>
    </row>
    <row r="442" customFormat="false" ht="12.75" hidden="false" customHeight="false" outlineLevel="0" collapsed="false">
      <c r="B442" s="526"/>
      <c r="C442" s="614"/>
      <c r="D442" s="605"/>
      <c r="E442" s="20"/>
    </row>
    <row r="443" customFormat="false" ht="12.75" hidden="false" customHeight="false" outlineLevel="0" collapsed="false">
      <c r="B443" s="526"/>
      <c r="C443" s="614"/>
      <c r="D443" s="605"/>
      <c r="E443" s="20"/>
    </row>
    <row r="444" customFormat="false" ht="12.75" hidden="false" customHeight="false" outlineLevel="0" collapsed="false">
      <c r="B444" s="526"/>
      <c r="C444" s="614"/>
      <c r="D444" s="605"/>
      <c r="E444" s="20"/>
    </row>
    <row r="445" customFormat="false" ht="12.75" hidden="false" customHeight="false" outlineLevel="0" collapsed="false">
      <c r="B445" s="526"/>
      <c r="C445" s="614"/>
      <c r="D445" s="605"/>
      <c r="E445" s="20"/>
    </row>
    <row r="446" customFormat="false" ht="12.75" hidden="false" customHeight="false" outlineLevel="0" collapsed="false">
      <c r="B446" s="526"/>
      <c r="C446" s="614"/>
      <c r="D446" s="605"/>
      <c r="E446" s="20"/>
    </row>
    <row r="447" customFormat="false" ht="12.75" hidden="false" customHeight="false" outlineLevel="0" collapsed="false">
      <c r="B447" s="526"/>
      <c r="C447" s="614"/>
      <c r="D447" s="605"/>
      <c r="E447" s="20"/>
    </row>
    <row r="448" customFormat="false" ht="12.75" hidden="false" customHeight="false" outlineLevel="0" collapsed="false">
      <c r="B448" s="526"/>
      <c r="C448" s="614"/>
      <c r="D448" s="605"/>
      <c r="E448" s="20"/>
    </row>
    <row r="449" customFormat="false" ht="12.75" hidden="false" customHeight="false" outlineLevel="0" collapsed="false">
      <c r="B449" s="526"/>
      <c r="C449" s="614"/>
      <c r="D449" s="605"/>
      <c r="E449" s="20"/>
    </row>
    <row r="450" customFormat="false" ht="12.75" hidden="false" customHeight="false" outlineLevel="0" collapsed="false">
      <c r="B450" s="526"/>
      <c r="C450" s="614"/>
      <c r="D450" s="605"/>
      <c r="E450" s="20"/>
    </row>
    <row r="451" customFormat="false" ht="12.75" hidden="false" customHeight="false" outlineLevel="0" collapsed="false">
      <c r="B451" s="526"/>
      <c r="C451" s="614"/>
      <c r="D451" s="605"/>
      <c r="E451" s="20"/>
    </row>
    <row r="452" customFormat="false" ht="12.75" hidden="false" customHeight="false" outlineLevel="0" collapsed="false">
      <c r="B452" s="526"/>
      <c r="C452" s="614"/>
      <c r="D452" s="605"/>
      <c r="E452" s="20"/>
    </row>
    <row r="453" customFormat="false" ht="12.75" hidden="false" customHeight="false" outlineLevel="0" collapsed="false">
      <c r="B453" s="526"/>
      <c r="C453" s="614"/>
      <c r="D453" s="605"/>
      <c r="E453" s="20"/>
    </row>
    <row r="454" customFormat="false" ht="12.75" hidden="false" customHeight="false" outlineLevel="0" collapsed="false">
      <c r="B454" s="526"/>
      <c r="C454" s="614"/>
      <c r="D454" s="605"/>
      <c r="E454" s="20"/>
    </row>
    <row r="455" customFormat="false" ht="12.75" hidden="false" customHeight="false" outlineLevel="0" collapsed="false">
      <c r="B455" s="526"/>
      <c r="C455" s="614"/>
      <c r="D455" s="605"/>
      <c r="E455" s="20"/>
    </row>
    <row r="456" customFormat="false" ht="12.75" hidden="false" customHeight="false" outlineLevel="0" collapsed="false">
      <c r="B456" s="526"/>
      <c r="C456" s="614"/>
      <c r="D456" s="605"/>
      <c r="E456" s="20"/>
    </row>
    <row r="457" customFormat="false" ht="12.75" hidden="false" customHeight="false" outlineLevel="0" collapsed="false">
      <c r="B457" s="526"/>
      <c r="C457" s="614"/>
      <c r="D457" s="605"/>
      <c r="E457" s="20"/>
    </row>
    <row r="458" customFormat="false" ht="12.75" hidden="false" customHeight="false" outlineLevel="0" collapsed="false">
      <c r="B458" s="526"/>
      <c r="C458" s="614"/>
      <c r="D458" s="605"/>
      <c r="E458" s="20"/>
    </row>
    <row r="459" customFormat="false" ht="12.75" hidden="false" customHeight="false" outlineLevel="0" collapsed="false">
      <c r="B459" s="526"/>
      <c r="C459" s="614"/>
      <c r="D459" s="605"/>
      <c r="E459" s="20"/>
    </row>
    <row r="460" customFormat="false" ht="12.75" hidden="false" customHeight="false" outlineLevel="0" collapsed="false">
      <c r="B460" s="526"/>
      <c r="C460" s="614"/>
      <c r="D460" s="605"/>
      <c r="E460" s="20"/>
    </row>
    <row r="461" customFormat="false" ht="12.75" hidden="false" customHeight="false" outlineLevel="0" collapsed="false">
      <c r="B461" s="526"/>
      <c r="C461" s="614"/>
      <c r="D461" s="605"/>
      <c r="E461" s="20"/>
    </row>
    <row r="462" customFormat="false" ht="12.75" hidden="false" customHeight="false" outlineLevel="0" collapsed="false">
      <c r="B462" s="526"/>
      <c r="C462" s="614"/>
      <c r="D462" s="605"/>
      <c r="E462" s="20"/>
    </row>
    <row r="463" customFormat="false" ht="12.75" hidden="false" customHeight="false" outlineLevel="0" collapsed="false">
      <c r="B463" s="526"/>
      <c r="C463" s="614"/>
      <c r="D463" s="605"/>
      <c r="E463" s="20"/>
    </row>
    <row r="464" customFormat="false" ht="12.75" hidden="false" customHeight="false" outlineLevel="0" collapsed="false">
      <c r="B464" s="526"/>
      <c r="C464" s="614"/>
      <c r="D464" s="605"/>
      <c r="E464" s="20"/>
    </row>
    <row r="465" customFormat="false" ht="12.75" hidden="false" customHeight="false" outlineLevel="0" collapsed="false">
      <c r="B465" s="526"/>
      <c r="C465" s="614"/>
      <c r="D465" s="605"/>
      <c r="E465" s="20"/>
    </row>
    <row r="466" customFormat="false" ht="12.75" hidden="false" customHeight="false" outlineLevel="0" collapsed="false">
      <c r="B466" s="526"/>
      <c r="C466" s="614"/>
      <c r="D466" s="605"/>
      <c r="E466" s="20"/>
    </row>
    <row r="467" customFormat="false" ht="12.75" hidden="false" customHeight="false" outlineLevel="0" collapsed="false">
      <c r="B467" s="526"/>
      <c r="C467" s="614"/>
      <c r="D467" s="605"/>
      <c r="E467" s="20"/>
    </row>
    <row r="468" customFormat="false" ht="12.75" hidden="false" customHeight="false" outlineLevel="0" collapsed="false">
      <c r="B468" s="526"/>
      <c r="C468" s="614"/>
      <c r="D468" s="605"/>
      <c r="E468" s="20"/>
    </row>
    <row r="469" customFormat="false" ht="12.75" hidden="false" customHeight="false" outlineLevel="0" collapsed="false">
      <c r="B469" s="526"/>
      <c r="C469" s="614"/>
      <c r="D469" s="605"/>
      <c r="E469" s="20"/>
    </row>
    <row r="470" customFormat="false" ht="12.75" hidden="false" customHeight="false" outlineLevel="0" collapsed="false">
      <c r="B470" s="526"/>
      <c r="C470" s="614"/>
      <c r="D470" s="605"/>
      <c r="E470" s="20"/>
    </row>
    <row r="471" customFormat="false" ht="12.75" hidden="false" customHeight="false" outlineLevel="0" collapsed="false">
      <c r="B471" s="526"/>
      <c r="C471" s="614"/>
      <c r="D471" s="605"/>
      <c r="E471" s="20"/>
    </row>
    <row r="472" customFormat="false" ht="12.75" hidden="false" customHeight="false" outlineLevel="0" collapsed="false">
      <c r="B472" s="526"/>
      <c r="C472" s="614"/>
      <c r="D472" s="605"/>
      <c r="E472" s="20"/>
    </row>
    <row r="473" customFormat="false" ht="12.75" hidden="false" customHeight="false" outlineLevel="0" collapsed="false">
      <c r="B473" s="526"/>
      <c r="C473" s="614"/>
      <c r="D473" s="605"/>
      <c r="E473" s="20"/>
    </row>
    <row r="474" customFormat="false" ht="12.75" hidden="false" customHeight="false" outlineLevel="0" collapsed="false">
      <c r="B474" s="526"/>
      <c r="C474" s="614"/>
      <c r="D474" s="605"/>
      <c r="E474" s="20"/>
    </row>
    <row r="475" customFormat="false" ht="12.75" hidden="false" customHeight="false" outlineLevel="0" collapsed="false">
      <c r="B475" s="526"/>
      <c r="C475" s="614"/>
      <c r="D475" s="605"/>
      <c r="E475" s="20"/>
    </row>
    <row r="476" customFormat="false" ht="12.75" hidden="false" customHeight="false" outlineLevel="0" collapsed="false">
      <c r="B476" s="526"/>
      <c r="C476" s="614"/>
      <c r="D476" s="605"/>
      <c r="E476" s="20"/>
    </row>
    <row r="477" customFormat="false" ht="12.75" hidden="false" customHeight="false" outlineLevel="0" collapsed="false">
      <c r="B477" s="526"/>
      <c r="C477" s="614"/>
      <c r="D477" s="605"/>
      <c r="E477" s="20"/>
    </row>
    <row r="478" customFormat="false" ht="12.75" hidden="false" customHeight="false" outlineLevel="0" collapsed="false">
      <c r="B478" s="526"/>
      <c r="C478" s="614"/>
      <c r="D478" s="605"/>
      <c r="E478" s="20"/>
    </row>
    <row r="479" customFormat="false" ht="12.75" hidden="false" customHeight="false" outlineLevel="0" collapsed="false">
      <c r="B479" s="526"/>
      <c r="C479" s="614"/>
      <c r="D479" s="605"/>
      <c r="E479" s="20"/>
    </row>
    <row r="480" customFormat="false" ht="12.75" hidden="false" customHeight="false" outlineLevel="0" collapsed="false">
      <c r="B480" s="526"/>
      <c r="C480" s="614"/>
      <c r="D480" s="605"/>
      <c r="E480" s="20"/>
    </row>
    <row r="481" customFormat="false" ht="12.75" hidden="false" customHeight="false" outlineLevel="0" collapsed="false">
      <c r="B481" s="526"/>
      <c r="C481" s="614"/>
      <c r="D481" s="605"/>
      <c r="E481" s="20"/>
    </row>
    <row r="482" customFormat="false" ht="12.75" hidden="false" customHeight="false" outlineLevel="0" collapsed="false">
      <c r="B482" s="526"/>
      <c r="C482" s="614"/>
      <c r="D482" s="605"/>
      <c r="E482" s="20"/>
    </row>
    <row r="483" customFormat="false" ht="12.75" hidden="false" customHeight="false" outlineLevel="0" collapsed="false">
      <c r="B483" s="526"/>
      <c r="C483" s="614"/>
      <c r="D483" s="605"/>
      <c r="E483" s="20"/>
    </row>
    <row r="484" customFormat="false" ht="12.75" hidden="false" customHeight="false" outlineLevel="0" collapsed="false">
      <c r="B484" s="526"/>
      <c r="C484" s="614"/>
      <c r="D484" s="605"/>
      <c r="E484" s="20"/>
    </row>
    <row r="485" customFormat="false" ht="12.75" hidden="false" customHeight="false" outlineLevel="0" collapsed="false">
      <c r="B485" s="526"/>
      <c r="C485" s="614"/>
      <c r="D485" s="605"/>
      <c r="E485" s="20"/>
    </row>
    <row r="486" customFormat="false" ht="12.75" hidden="false" customHeight="false" outlineLevel="0" collapsed="false">
      <c r="B486" s="526"/>
      <c r="C486" s="614"/>
      <c r="D486" s="605"/>
      <c r="E486" s="20"/>
    </row>
    <row r="487" customFormat="false" ht="12.75" hidden="false" customHeight="false" outlineLevel="0" collapsed="false">
      <c r="B487" s="526"/>
      <c r="C487" s="614"/>
      <c r="D487" s="605"/>
      <c r="E487" s="20"/>
    </row>
    <row r="488" customFormat="false" ht="12.75" hidden="false" customHeight="false" outlineLevel="0" collapsed="false">
      <c r="B488" s="526"/>
      <c r="C488" s="614"/>
      <c r="D488" s="605"/>
      <c r="E488" s="20"/>
    </row>
    <row r="489" customFormat="false" ht="12.75" hidden="false" customHeight="false" outlineLevel="0" collapsed="false">
      <c r="B489" s="526"/>
      <c r="C489" s="614"/>
      <c r="D489" s="605"/>
      <c r="E489" s="20"/>
    </row>
    <row r="490" customFormat="false" ht="12.75" hidden="false" customHeight="false" outlineLevel="0" collapsed="false">
      <c r="B490" s="526"/>
      <c r="C490" s="614"/>
      <c r="D490" s="605"/>
      <c r="E490" s="20"/>
    </row>
    <row r="491" customFormat="false" ht="12.75" hidden="false" customHeight="false" outlineLevel="0" collapsed="false">
      <c r="B491" s="526"/>
      <c r="C491" s="614"/>
      <c r="D491" s="605"/>
      <c r="E491" s="20"/>
    </row>
    <row r="492" customFormat="false" ht="12.75" hidden="false" customHeight="false" outlineLevel="0" collapsed="false">
      <c r="B492" s="526"/>
      <c r="C492" s="614"/>
      <c r="D492" s="605"/>
      <c r="E492" s="20"/>
    </row>
    <row r="493" customFormat="false" ht="12.75" hidden="false" customHeight="false" outlineLevel="0" collapsed="false">
      <c r="B493" s="526"/>
      <c r="C493" s="614"/>
      <c r="D493" s="605"/>
      <c r="E493" s="20"/>
    </row>
    <row r="494" customFormat="false" ht="12.75" hidden="false" customHeight="false" outlineLevel="0" collapsed="false">
      <c r="B494" s="526"/>
      <c r="C494" s="614"/>
      <c r="D494" s="605"/>
      <c r="E494" s="20"/>
    </row>
    <row r="495" customFormat="false" ht="12.75" hidden="false" customHeight="false" outlineLevel="0" collapsed="false">
      <c r="B495" s="526"/>
      <c r="C495" s="614"/>
      <c r="D495" s="605"/>
      <c r="E495" s="20"/>
    </row>
    <row r="496" customFormat="false" ht="12.75" hidden="false" customHeight="false" outlineLevel="0" collapsed="false">
      <c r="B496" s="526"/>
      <c r="C496" s="614"/>
      <c r="D496" s="605"/>
      <c r="E496" s="20"/>
    </row>
    <row r="497" customFormat="false" ht="12.75" hidden="false" customHeight="false" outlineLevel="0" collapsed="false">
      <c r="B497" s="526"/>
      <c r="C497" s="614"/>
      <c r="D497" s="605"/>
      <c r="E497" s="20"/>
    </row>
    <row r="498" customFormat="false" ht="12.75" hidden="false" customHeight="false" outlineLevel="0" collapsed="false">
      <c r="B498" s="526"/>
      <c r="C498" s="614"/>
      <c r="D498" s="605"/>
      <c r="E498" s="20"/>
    </row>
    <row r="499" customFormat="false" ht="12.75" hidden="false" customHeight="false" outlineLevel="0" collapsed="false">
      <c r="B499" s="526"/>
      <c r="C499" s="614"/>
      <c r="D499" s="605"/>
      <c r="E499" s="20"/>
    </row>
    <row r="500" customFormat="false" ht="12.75" hidden="false" customHeight="false" outlineLevel="0" collapsed="false">
      <c r="B500" s="526"/>
      <c r="C500" s="614"/>
      <c r="D500" s="605"/>
      <c r="E500" s="20"/>
    </row>
    <row r="501" customFormat="false" ht="12.75" hidden="false" customHeight="false" outlineLevel="0" collapsed="false">
      <c r="B501" s="526"/>
      <c r="C501" s="614"/>
      <c r="D501" s="605"/>
      <c r="E501" s="20"/>
    </row>
    <row r="502" customFormat="false" ht="12.75" hidden="false" customHeight="false" outlineLevel="0" collapsed="false">
      <c r="B502" s="526"/>
      <c r="C502" s="614"/>
      <c r="D502" s="605"/>
      <c r="E502" s="20"/>
    </row>
    <row r="503" customFormat="false" ht="12.75" hidden="false" customHeight="false" outlineLevel="0" collapsed="false">
      <c r="B503" s="526"/>
      <c r="C503" s="614"/>
      <c r="D503" s="605"/>
      <c r="E503" s="20"/>
    </row>
    <row r="504" customFormat="false" ht="12.75" hidden="false" customHeight="false" outlineLevel="0" collapsed="false">
      <c r="B504" s="526"/>
      <c r="C504" s="614"/>
      <c r="D504" s="605"/>
      <c r="E504" s="20"/>
    </row>
    <row r="505" customFormat="false" ht="12.75" hidden="false" customHeight="false" outlineLevel="0" collapsed="false">
      <c r="B505" s="526"/>
      <c r="C505" s="614"/>
      <c r="D505" s="605"/>
      <c r="E505" s="20"/>
    </row>
    <row r="506" customFormat="false" ht="12.75" hidden="false" customHeight="false" outlineLevel="0" collapsed="false">
      <c r="B506" s="526"/>
      <c r="C506" s="614"/>
      <c r="D506" s="605"/>
      <c r="E506" s="20"/>
    </row>
    <row r="507" customFormat="false" ht="12.75" hidden="false" customHeight="false" outlineLevel="0" collapsed="false">
      <c r="B507" s="526"/>
      <c r="C507" s="614"/>
      <c r="D507" s="605"/>
      <c r="E507" s="20"/>
    </row>
    <row r="508" customFormat="false" ht="12.75" hidden="false" customHeight="false" outlineLevel="0" collapsed="false">
      <c r="B508" s="526"/>
      <c r="C508" s="614"/>
      <c r="D508" s="605"/>
      <c r="E508" s="20"/>
    </row>
    <row r="509" customFormat="false" ht="12.75" hidden="false" customHeight="false" outlineLevel="0" collapsed="false">
      <c r="B509" s="526"/>
      <c r="C509" s="614"/>
      <c r="D509" s="605"/>
      <c r="E509" s="20"/>
    </row>
    <row r="510" customFormat="false" ht="12.75" hidden="false" customHeight="false" outlineLevel="0" collapsed="false">
      <c r="B510" s="605"/>
      <c r="C510" s="608"/>
      <c r="D510" s="605"/>
      <c r="E510" s="20"/>
    </row>
    <row r="511" customFormat="false" ht="12.75" hidden="false" customHeight="false" outlineLevel="0" collapsed="false">
      <c r="B511" s="605"/>
      <c r="C511" s="608"/>
      <c r="D511" s="605"/>
      <c r="E511" s="20"/>
    </row>
    <row r="512" customFormat="false" ht="12.75" hidden="false" customHeight="false" outlineLevel="0" collapsed="false">
      <c r="B512" s="605"/>
      <c r="C512" s="608"/>
      <c r="D512" s="605"/>
      <c r="E512" s="20"/>
    </row>
    <row r="513" customFormat="false" ht="12.75" hidden="false" customHeight="false" outlineLevel="0" collapsed="false">
      <c r="B513" s="605"/>
      <c r="C513" s="608"/>
      <c r="D513" s="605"/>
      <c r="E513" s="20"/>
    </row>
    <row r="514" customFormat="false" ht="12.75" hidden="false" customHeight="false" outlineLevel="0" collapsed="false">
      <c r="B514" s="605"/>
      <c r="C514" s="608"/>
      <c r="D514" s="605"/>
      <c r="E514" s="20"/>
    </row>
    <row r="515" customFormat="false" ht="12.75" hidden="false" customHeight="false" outlineLevel="0" collapsed="false">
      <c r="B515" s="605"/>
      <c r="C515" s="608"/>
      <c r="D515" s="605"/>
      <c r="E515" s="20"/>
    </row>
    <row r="516" customFormat="false" ht="12.75" hidden="false" customHeight="false" outlineLevel="0" collapsed="false">
      <c r="B516" s="605"/>
      <c r="C516" s="608"/>
      <c r="D516" s="605"/>
      <c r="E516" s="20"/>
    </row>
    <row r="517" customFormat="false" ht="12.75" hidden="false" customHeight="false" outlineLevel="0" collapsed="false">
      <c r="B517" s="605"/>
      <c r="C517" s="608"/>
      <c r="D517" s="605"/>
      <c r="E517" s="20"/>
    </row>
    <row r="518" customFormat="false" ht="12.75" hidden="false" customHeight="false" outlineLevel="0" collapsed="false">
      <c r="B518" s="605"/>
      <c r="C518" s="608"/>
      <c r="D518" s="605"/>
      <c r="E518" s="20"/>
    </row>
    <row r="519" customFormat="false" ht="12.75" hidden="false" customHeight="false" outlineLevel="0" collapsed="false">
      <c r="B519" s="605"/>
      <c r="C519" s="608"/>
      <c r="D519" s="605"/>
      <c r="E519" s="20"/>
    </row>
    <row r="520" customFormat="false" ht="12.75" hidden="false" customHeight="false" outlineLevel="0" collapsed="false">
      <c r="B520" s="605"/>
      <c r="C520" s="608"/>
      <c r="D520" s="605"/>
      <c r="E520" s="20"/>
    </row>
    <row r="521" customFormat="false" ht="12.75" hidden="false" customHeight="false" outlineLevel="0" collapsed="false">
      <c r="B521" s="605"/>
      <c r="C521" s="608"/>
      <c r="D521" s="605"/>
      <c r="E521" s="20"/>
    </row>
    <row r="522" customFormat="false" ht="12.75" hidden="false" customHeight="false" outlineLevel="0" collapsed="false">
      <c r="B522" s="605"/>
      <c r="C522" s="608"/>
      <c r="D522" s="605"/>
      <c r="E522" s="20"/>
    </row>
    <row r="523" customFormat="false" ht="12.75" hidden="false" customHeight="false" outlineLevel="0" collapsed="false">
      <c r="B523" s="605"/>
      <c r="C523" s="608"/>
      <c r="D523" s="605"/>
      <c r="E523" s="20"/>
    </row>
    <row r="524" customFormat="false" ht="12.75" hidden="false" customHeight="false" outlineLevel="0" collapsed="false">
      <c r="B524" s="605"/>
      <c r="C524" s="608"/>
      <c r="D524" s="605"/>
      <c r="E524" s="20"/>
    </row>
    <row r="525" customFormat="false" ht="12.75" hidden="false" customHeight="false" outlineLevel="0" collapsed="false">
      <c r="B525" s="605"/>
      <c r="C525" s="608"/>
      <c r="D525" s="605"/>
      <c r="E525" s="20"/>
    </row>
    <row r="526" customFormat="false" ht="12.75" hidden="false" customHeight="false" outlineLevel="0" collapsed="false">
      <c r="B526" s="605"/>
      <c r="C526" s="608"/>
      <c r="D526" s="605"/>
      <c r="E526" s="20"/>
    </row>
    <row r="527" customFormat="false" ht="12.75" hidden="false" customHeight="false" outlineLevel="0" collapsed="false">
      <c r="B527" s="605"/>
      <c r="C527" s="608"/>
      <c r="D527" s="605"/>
      <c r="E527" s="20"/>
    </row>
    <row r="528" customFormat="false" ht="12.75" hidden="false" customHeight="false" outlineLevel="0" collapsed="false">
      <c r="B528" s="605"/>
      <c r="C528" s="608"/>
      <c r="D528" s="605"/>
      <c r="E528" s="20"/>
    </row>
    <row r="529" customFormat="false" ht="12.75" hidden="false" customHeight="false" outlineLevel="0" collapsed="false">
      <c r="B529" s="605"/>
      <c r="C529" s="608"/>
      <c r="D529" s="605"/>
      <c r="E529" s="20"/>
    </row>
    <row r="530" customFormat="false" ht="12.75" hidden="false" customHeight="false" outlineLevel="0" collapsed="false">
      <c r="B530" s="605"/>
      <c r="C530" s="608"/>
      <c r="D530" s="605"/>
      <c r="E530" s="20"/>
    </row>
    <row r="531" customFormat="false" ht="12.75" hidden="false" customHeight="false" outlineLevel="0" collapsed="false">
      <c r="B531" s="605"/>
      <c r="C531" s="608"/>
      <c r="D531" s="605"/>
      <c r="E531" s="20"/>
    </row>
    <row r="532" customFormat="false" ht="12.75" hidden="false" customHeight="false" outlineLevel="0" collapsed="false">
      <c r="B532" s="605"/>
      <c r="C532" s="608"/>
      <c r="D532" s="605"/>
      <c r="E532" s="20"/>
    </row>
    <row r="533" customFormat="false" ht="12.75" hidden="false" customHeight="false" outlineLevel="0" collapsed="false">
      <c r="B533" s="605"/>
      <c r="C533" s="608"/>
      <c r="D533" s="605"/>
      <c r="E533" s="20"/>
    </row>
    <row r="534" customFormat="false" ht="12.75" hidden="false" customHeight="false" outlineLevel="0" collapsed="false">
      <c r="B534" s="605"/>
      <c r="C534" s="608"/>
      <c r="D534" s="605"/>
      <c r="E534" s="20"/>
    </row>
    <row r="535" customFormat="false" ht="12.75" hidden="false" customHeight="false" outlineLevel="0" collapsed="false">
      <c r="B535" s="605"/>
      <c r="C535" s="608"/>
      <c r="D535" s="605"/>
      <c r="E535" s="20"/>
    </row>
    <row r="536" customFormat="false" ht="12.75" hidden="false" customHeight="false" outlineLevel="0" collapsed="false">
      <c r="B536" s="605"/>
      <c r="C536" s="608"/>
      <c r="D536" s="605"/>
      <c r="E536" s="20"/>
    </row>
    <row r="537" customFormat="false" ht="12.75" hidden="false" customHeight="false" outlineLevel="0" collapsed="false">
      <c r="B537" s="605"/>
      <c r="C537" s="608"/>
      <c r="D537" s="605"/>
      <c r="E537" s="20"/>
    </row>
    <row r="538" customFormat="false" ht="12.75" hidden="false" customHeight="false" outlineLevel="0" collapsed="false">
      <c r="B538" s="605"/>
      <c r="C538" s="608"/>
      <c r="D538" s="605"/>
      <c r="E538" s="20"/>
    </row>
    <row r="539" customFormat="false" ht="12.75" hidden="false" customHeight="false" outlineLevel="0" collapsed="false">
      <c r="B539" s="605"/>
      <c r="C539" s="608"/>
      <c r="D539" s="605"/>
      <c r="E539" s="20"/>
    </row>
    <row r="540" customFormat="false" ht="12.75" hidden="false" customHeight="false" outlineLevel="0" collapsed="false">
      <c r="B540" s="605"/>
      <c r="C540" s="608"/>
      <c r="D540" s="605"/>
      <c r="E540" s="20"/>
    </row>
    <row r="541" customFormat="false" ht="12.75" hidden="false" customHeight="false" outlineLevel="0" collapsed="false">
      <c r="B541" s="605"/>
      <c r="C541" s="608"/>
      <c r="D541" s="605"/>
      <c r="E541" s="20"/>
    </row>
    <row r="542" customFormat="false" ht="12.75" hidden="false" customHeight="false" outlineLevel="0" collapsed="false">
      <c r="B542" s="605"/>
      <c r="C542" s="608"/>
      <c r="D542" s="605"/>
      <c r="E542" s="20"/>
    </row>
    <row r="543" customFormat="false" ht="12.75" hidden="false" customHeight="false" outlineLevel="0" collapsed="false">
      <c r="B543" s="605"/>
      <c r="C543" s="608"/>
      <c r="D543" s="605"/>
      <c r="E543" s="20"/>
    </row>
    <row r="544" customFormat="false" ht="12.75" hidden="false" customHeight="false" outlineLevel="0" collapsed="false">
      <c r="B544" s="605"/>
      <c r="C544" s="608"/>
      <c r="D544" s="605"/>
      <c r="E544" s="20"/>
    </row>
    <row r="545" customFormat="false" ht="12.75" hidden="false" customHeight="false" outlineLevel="0" collapsed="false">
      <c r="B545" s="605"/>
      <c r="C545" s="608"/>
      <c r="D545" s="605"/>
      <c r="E545" s="20"/>
    </row>
    <row r="546" customFormat="false" ht="12.75" hidden="false" customHeight="false" outlineLevel="0" collapsed="false">
      <c r="B546" s="605"/>
      <c r="C546" s="608"/>
      <c r="D546" s="605"/>
      <c r="E546" s="20"/>
    </row>
    <row r="547" customFormat="false" ht="12.75" hidden="false" customHeight="false" outlineLevel="0" collapsed="false">
      <c r="B547" s="605"/>
      <c r="C547" s="608"/>
      <c r="D547" s="605"/>
      <c r="E547" s="20"/>
    </row>
    <row r="548" customFormat="false" ht="12.75" hidden="false" customHeight="false" outlineLevel="0" collapsed="false">
      <c r="B548" s="605"/>
      <c r="C548" s="608"/>
      <c r="D548" s="605"/>
      <c r="E548" s="20"/>
    </row>
    <row r="549" customFormat="false" ht="12.75" hidden="false" customHeight="false" outlineLevel="0" collapsed="false">
      <c r="B549" s="605"/>
      <c r="C549" s="608"/>
      <c r="D549" s="605"/>
      <c r="E549" s="20"/>
    </row>
    <row r="550" customFormat="false" ht="12.75" hidden="false" customHeight="false" outlineLevel="0" collapsed="false">
      <c r="B550" s="605"/>
      <c r="C550" s="608"/>
      <c r="D550" s="605"/>
      <c r="E550" s="20"/>
    </row>
    <row r="551" customFormat="false" ht="12.75" hidden="false" customHeight="false" outlineLevel="0" collapsed="false">
      <c r="B551" s="605"/>
      <c r="C551" s="608"/>
      <c r="D551" s="605"/>
      <c r="E551" s="20"/>
    </row>
    <row r="552" customFormat="false" ht="12.75" hidden="false" customHeight="false" outlineLevel="0" collapsed="false">
      <c r="B552" s="605"/>
      <c r="C552" s="608"/>
      <c r="D552" s="605"/>
      <c r="E552" s="20"/>
    </row>
    <row r="553" customFormat="false" ht="12.75" hidden="false" customHeight="false" outlineLevel="0" collapsed="false">
      <c r="B553" s="605"/>
      <c r="C553" s="608"/>
      <c r="D553" s="605"/>
      <c r="E553" s="20"/>
    </row>
    <row r="554" customFormat="false" ht="12.75" hidden="false" customHeight="false" outlineLevel="0" collapsed="false">
      <c r="B554" s="605"/>
      <c r="C554" s="608"/>
      <c r="D554" s="605"/>
      <c r="E554" s="20"/>
    </row>
    <row r="555" customFormat="false" ht="12.75" hidden="false" customHeight="false" outlineLevel="0" collapsed="false">
      <c r="B555" s="605"/>
      <c r="C555" s="608"/>
      <c r="D555" s="605"/>
      <c r="E555" s="20"/>
    </row>
    <row r="556" customFormat="false" ht="12.75" hidden="false" customHeight="false" outlineLevel="0" collapsed="false">
      <c r="B556" s="605"/>
      <c r="C556" s="608"/>
      <c r="D556" s="605"/>
      <c r="E556" s="20"/>
    </row>
    <row r="557" customFormat="false" ht="12.75" hidden="false" customHeight="false" outlineLevel="0" collapsed="false">
      <c r="B557" s="605"/>
      <c r="C557" s="608"/>
      <c r="D557" s="605"/>
      <c r="E557" s="20"/>
    </row>
    <row r="558" customFormat="false" ht="12.75" hidden="false" customHeight="false" outlineLevel="0" collapsed="false">
      <c r="B558" s="605"/>
      <c r="C558" s="608"/>
      <c r="D558" s="605"/>
      <c r="E558" s="20"/>
    </row>
    <row r="559" customFormat="false" ht="12.75" hidden="false" customHeight="false" outlineLevel="0" collapsed="false">
      <c r="B559" s="605"/>
      <c r="C559" s="608"/>
      <c r="D559" s="605"/>
      <c r="E559" s="20"/>
    </row>
    <row r="560" customFormat="false" ht="12.75" hidden="false" customHeight="false" outlineLevel="0" collapsed="false">
      <c r="B560" s="605"/>
      <c r="C560" s="608"/>
      <c r="D560" s="605"/>
      <c r="E560" s="20"/>
    </row>
    <row r="561" customFormat="false" ht="12.75" hidden="false" customHeight="false" outlineLevel="0" collapsed="false">
      <c r="B561" s="605"/>
      <c r="C561" s="608"/>
      <c r="D561" s="605"/>
      <c r="E561" s="20"/>
    </row>
    <row r="562" customFormat="false" ht="12.75" hidden="false" customHeight="false" outlineLevel="0" collapsed="false">
      <c r="B562" s="605"/>
      <c r="C562" s="608"/>
      <c r="D562" s="605"/>
      <c r="E562" s="20"/>
    </row>
    <row r="563" customFormat="false" ht="12.75" hidden="false" customHeight="false" outlineLevel="0" collapsed="false">
      <c r="B563" s="605"/>
      <c r="C563" s="608"/>
      <c r="D563" s="605"/>
      <c r="E563" s="20"/>
    </row>
    <row r="564" customFormat="false" ht="12.75" hidden="false" customHeight="false" outlineLevel="0" collapsed="false">
      <c r="B564" s="605"/>
      <c r="C564" s="608"/>
      <c r="D564" s="605"/>
      <c r="E564" s="20"/>
    </row>
    <row r="565" customFormat="false" ht="12.75" hidden="false" customHeight="false" outlineLevel="0" collapsed="false">
      <c r="B565" s="605"/>
      <c r="C565" s="608"/>
      <c r="D565" s="605"/>
      <c r="E565" s="20"/>
    </row>
    <row r="566" customFormat="false" ht="12.75" hidden="false" customHeight="false" outlineLevel="0" collapsed="false">
      <c r="B566" s="605"/>
      <c r="C566" s="608"/>
      <c r="D566" s="605"/>
      <c r="E566" s="20"/>
    </row>
    <row r="567" customFormat="false" ht="12.75" hidden="false" customHeight="false" outlineLevel="0" collapsed="false">
      <c r="B567" s="605"/>
      <c r="C567" s="608"/>
      <c r="D567" s="605"/>
      <c r="E567" s="20"/>
    </row>
    <row r="568" customFormat="false" ht="12.75" hidden="false" customHeight="false" outlineLevel="0" collapsed="false">
      <c r="B568" s="605"/>
      <c r="C568" s="608"/>
      <c r="D568" s="605"/>
      <c r="E568" s="20"/>
    </row>
    <row r="569" customFormat="false" ht="12.75" hidden="false" customHeight="false" outlineLevel="0" collapsed="false">
      <c r="B569" s="605"/>
      <c r="C569" s="608"/>
      <c r="D569" s="605"/>
      <c r="E569" s="20"/>
    </row>
    <row r="570" customFormat="false" ht="12.75" hidden="false" customHeight="false" outlineLevel="0" collapsed="false">
      <c r="B570" s="605"/>
      <c r="C570" s="608"/>
      <c r="D570" s="605"/>
      <c r="E570" s="20"/>
    </row>
    <row r="571" customFormat="false" ht="12.75" hidden="false" customHeight="false" outlineLevel="0" collapsed="false">
      <c r="B571" s="605"/>
      <c r="C571" s="608"/>
      <c r="D571" s="605"/>
      <c r="E571" s="20"/>
    </row>
    <row r="572" customFormat="false" ht="12.75" hidden="false" customHeight="false" outlineLevel="0" collapsed="false">
      <c r="B572" s="605"/>
      <c r="C572" s="608"/>
      <c r="D572" s="605"/>
      <c r="E572" s="20"/>
    </row>
    <row r="573" customFormat="false" ht="12.75" hidden="false" customHeight="false" outlineLevel="0" collapsed="false">
      <c r="B573" s="605"/>
      <c r="C573" s="608"/>
      <c r="D573" s="605"/>
      <c r="E573" s="20"/>
    </row>
    <row r="574" customFormat="false" ht="12.75" hidden="false" customHeight="false" outlineLevel="0" collapsed="false">
      <c r="B574" s="605"/>
      <c r="C574" s="608"/>
      <c r="D574" s="605"/>
      <c r="E574" s="20"/>
    </row>
    <row r="575" customFormat="false" ht="12.75" hidden="false" customHeight="false" outlineLevel="0" collapsed="false">
      <c r="B575" s="605"/>
      <c r="C575" s="608"/>
      <c r="D575" s="605"/>
      <c r="E575" s="20"/>
    </row>
    <row r="576" customFormat="false" ht="12.75" hidden="false" customHeight="false" outlineLevel="0" collapsed="false">
      <c r="B576" s="605"/>
      <c r="C576" s="608"/>
      <c r="D576" s="605"/>
      <c r="E576" s="20"/>
    </row>
    <row r="577" customFormat="false" ht="12.75" hidden="false" customHeight="false" outlineLevel="0" collapsed="false">
      <c r="B577" s="605"/>
      <c r="C577" s="608"/>
      <c r="D577" s="605"/>
      <c r="E577" s="20"/>
    </row>
    <row r="578" customFormat="false" ht="12.75" hidden="false" customHeight="false" outlineLevel="0" collapsed="false">
      <c r="B578" s="605"/>
      <c r="C578" s="608"/>
      <c r="D578" s="605"/>
      <c r="E578" s="20"/>
    </row>
    <row r="579" customFormat="false" ht="12.75" hidden="false" customHeight="false" outlineLevel="0" collapsed="false">
      <c r="B579" s="605"/>
      <c r="C579" s="608"/>
      <c r="D579" s="605"/>
      <c r="E579" s="20"/>
    </row>
    <row r="580" customFormat="false" ht="12.75" hidden="false" customHeight="false" outlineLevel="0" collapsed="false">
      <c r="B580" s="605"/>
      <c r="C580" s="608"/>
      <c r="D580" s="605"/>
      <c r="E580" s="20"/>
    </row>
    <row r="581" customFormat="false" ht="12.75" hidden="false" customHeight="false" outlineLevel="0" collapsed="false">
      <c r="B581" s="605"/>
      <c r="C581" s="608"/>
      <c r="D581" s="605"/>
      <c r="E581" s="20"/>
    </row>
    <row r="582" customFormat="false" ht="12.75" hidden="false" customHeight="false" outlineLevel="0" collapsed="false">
      <c r="B582" s="605"/>
      <c r="C582" s="608"/>
      <c r="D582" s="605"/>
      <c r="E582" s="20"/>
    </row>
    <row r="583" customFormat="false" ht="12.75" hidden="false" customHeight="false" outlineLevel="0" collapsed="false">
      <c r="B583" s="605"/>
      <c r="C583" s="608"/>
      <c r="D583" s="605"/>
      <c r="E583" s="20"/>
    </row>
    <row r="584" customFormat="false" ht="12.75" hidden="false" customHeight="false" outlineLevel="0" collapsed="false">
      <c r="B584" s="605"/>
      <c r="C584" s="608"/>
      <c r="D584" s="605"/>
      <c r="E584" s="20"/>
    </row>
    <row r="585" customFormat="false" ht="12.75" hidden="false" customHeight="false" outlineLevel="0" collapsed="false">
      <c r="B585" s="605"/>
      <c r="C585" s="608"/>
      <c r="D585" s="605"/>
      <c r="E585" s="20"/>
    </row>
    <row r="586" customFormat="false" ht="12.75" hidden="false" customHeight="false" outlineLevel="0" collapsed="false">
      <c r="B586" s="605"/>
      <c r="C586" s="608"/>
      <c r="D586" s="605"/>
      <c r="E586" s="20"/>
    </row>
    <row r="587" customFormat="false" ht="12.75" hidden="false" customHeight="false" outlineLevel="0" collapsed="false">
      <c r="B587" s="605"/>
      <c r="C587" s="608"/>
      <c r="D587" s="605"/>
      <c r="E587" s="20"/>
    </row>
    <row r="588" customFormat="false" ht="12.75" hidden="false" customHeight="false" outlineLevel="0" collapsed="false">
      <c r="B588" s="605"/>
      <c r="C588" s="608"/>
      <c r="D588" s="605"/>
      <c r="E588" s="20"/>
    </row>
    <row r="589" customFormat="false" ht="12.75" hidden="false" customHeight="false" outlineLevel="0" collapsed="false">
      <c r="B589" s="605"/>
      <c r="C589" s="608"/>
      <c r="D589" s="605"/>
      <c r="E589" s="20"/>
    </row>
    <row r="590" customFormat="false" ht="12.75" hidden="false" customHeight="false" outlineLevel="0" collapsed="false">
      <c r="B590" s="605"/>
      <c r="C590" s="608"/>
      <c r="D590" s="605"/>
      <c r="E590" s="20"/>
    </row>
    <row r="591" customFormat="false" ht="12.75" hidden="false" customHeight="false" outlineLevel="0" collapsed="false">
      <c r="B591" s="605"/>
      <c r="C591" s="608"/>
      <c r="D591" s="605"/>
      <c r="E591" s="20"/>
    </row>
    <row r="592" customFormat="false" ht="12.75" hidden="false" customHeight="false" outlineLevel="0" collapsed="false">
      <c r="B592" s="605"/>
      <c r="C592" s="608"/>
      <c r="D592" s="605"/>
      <c r="E592" s="20"/>
    </row>
    <row r="593" customFormat="false" ht="12.75" hidden="false" customHeight="false" outlineLevel="0" collapsed="false">
      <c r="B593" s="605"/>
      <c r="C593" s="608"/>
      <c r="D593" s="605"/>
      <c r="E593" s="20"/>
    </row>
    <row r="594" customFormat="false" ht="12.75" hidden="false" customHeight="false" outlineLevel="0" collapsed="false">
      <c r="B594" s="605"/>
      <c r="C594" s="608"/>
      <c r="D594" s="605"/>
      <c r="E594" s="20"/>
    </row>
    <row r="595" customFormat="false" ht="12.75" hidden="false" customHeight="false" outlineLevel="0" collapsed="false">
      <c r="B595" s="605"/>
      <c r="C595" s="608"/>
      <c r="D595" s="605"/>
      <c r="E595" s="20"/>
    </row>
    <row r="596" customFormat="false" ht="12.75" hidden="false" customHeight="false" outlineLevel="0" collapsed="false">
      <c r="B596" s="605"/>
      <c r="C596" s="608"/>
      <c r="D596" s="605"/>
      <c r="E596" s="20"/>
    </row>
    <row r="597" customFormat="false" ht="12.75" hidden="false" customHeight="false" outlineLevel="0" collapsed="false">
      <c r="B597" s="605"/>
      <c r="C597" s="608"/>
      <c r="D597" s="605"/>
      <c r="E597" s="20"/>
    </row>
    <row r="598" customFormat="false" ht="12.75" hidden="false" customHeight="false" outlineLevel="0" collapsed="false">
      <c r="B598" s="605"/>
      <c r="C598" s="608"/>
      <c r="D598" s="605"/>
      <c r="E598" s="20"/>
    </row>
    <row r="599" customFormat="false" ht="12.75" hidden="false" customHeight="false" outlineLevel="0" collapsed="false">
      <c r="B599" s="605"/>
      <c r="C599" s="608"/>
      <c r="D599" s="605"/>
      <c r="E599" s="20"/>
    </row>
    <row r="600" customFormat="false" ht="12.75" hidden="false" customHeight="false" outlineLevel="0" collapsed="false">
      <c r="B600" s="605"/>
      <c r="C600" s="608"/>
      <c r="D600" s="605"/>
      <c r="E600" s="20"/>
    </row>
    <row r="601" customFormat="false" ht="12.75" hidden="false" customHeight="false" outlineLevel="0" collapsed="false">
      <c r="B601" s="605"/>
      <c r="C601" s="608"/>
      <c r="D601" s="605"/>
      <c r="E601" s="20"/>
    </row>
    <row r="602" customFormat="false" ht="12.75" hidden="false" customHeight="false" outlineLevel="0" collapsed="false">
      <c r="B602" s="605"/>
      <c r="C602" s="608"/>
      <c r="D602" s="605"/>
      <c r="E602" s="20"/>
    </row>
    <row r="603" customFormat="false" ht="12.75" hidden="false" customHeight="false" outlineLevel="0" collapsed="false">
      <c r="B603" s="605"/>
      <c r="C603" s="608"/>
      <c r="D603" s="605"/>
      <c r="E603" s="20"/>
    </row>
    <row r="604" customFormat="false" ht="12.75" hidden="false" customHeight="false" outlineLevel="0" collapsed="false">
      <c r="B604" s="605"/>
      <c r="C604" s="608"/>
      <c r="D604" s="605"/>
      <c r="E604" s="20"/>
    </row>
    <row r="605" customFormat="false" ht="12.75" hidden="false" customHeight="false" outlineLevel="0" collapsed="false">
      <c r="B605" s="605"/>
      <c r="C605" s="608"/>
      <c r="D605" s="605"/>
      <c r="E605" s="20"/>
    </row>
    <row r="606" customFormat="false" ht="12.75" hidden="false" customHeight="false" outlineLevel="0" collapsed="false">
      <c r="B606" s="605"/>
      <c r="C606" s="608"/>
      <c r="D606" s="605"/>
      <c r="E606" s="20"/>
    </row>
    <row r="607" customFormat="false" ht="12.75" hidden="false" customHeight="false" outlineLevel="0" collapsed="false">
      <c r="B607" s="605"/>
      <c r="C607" s="608"/>
      <c r="D607" s="605"/>
      <c r="E607" s="20"/>
    </row>
    <row r="608" customFormat="false" ht="12.75" hidden="false" customHeight="false" outlineLevel="0" collapsed="false">
      <c r="B608" s="605"/>
      <c r="C608" s="608"/>
      <c r="D608" s="605"/>
      <c r="E608" s="20"/>
    </row>
    <row r="609" customFormat="false" ht="12.75" hidden="false" customHeight="false" outlineLevel="0" collapsed="false">
      <c r="B609" s="605"/>
      <c r="C609" s="608"/>
      <c r="D609" s="605"/>
      <c r="E609" s="20"/>
    </row>
    <row r="610" customFormat="false" ht="12.75" hidden="false" customHeight="false" outlineLevel="0" collapsed="false">
      <c r="B610" s="605"/>
      <c r="C610" s="608"/>
      <c r="D610" s="605"/>
      <c r="E610" s="20"/>
    </row>
    <row r="611" customFormat="false" ht="12.75" hidden="false" customHeight="false" outlineLevel="0" collapsed="false">
      <c r="B611" s="605"/>
      <c r="C611" s="608"/>
      <c r="D611" s="605"/>
      <c r="E611" s="20"/>
    </row>
    <row r="612" customFormat="false" ht="12.75" hidden="false" customHeight="false" outlineLevel="0" collapsed="false">
      <c r="B612" s="605"/>
      <c r="C612" s="608"/>
      <c r="D612" s="605"/>
      <c r="E612" s="20"/>
    </row>
    <row r="613" customFormat="false" ht="12.75" hidden="false" customHeight="false" outlineLevel="0" collapsed="false">
      <c r="B613" s="605"/>
      <c r="C613" s="608"/>
      <c r="D613" s="605"/>
      <c r="E613" s="20"/>
    </row>
    <row r="614" customFormat="false" ht="12.75" hidden="false" customHeight="false" outlineLevel="0" collapsed="false">
      <c r="B614" s="605"/>
      <c r="C614" s="608"/>
      <c r="D614" s="605"/>
      <c r="E614" s="20"/>
    </row>
    <row r="615" customFormat="false" ht="12.75" hidden="false" customHeight="false" outlineLevel="0" collapsed="false">
      <c r="B615" s="605"/>
      <c r="C615" s="608"/>
      <c r="D615" s="605"/>
      <c r="E615" s="20"/>
    </row>
    <row r="616" customFormat="false" ht="12.75" hidden="false" customHeight="false" outlineLevel="0" collapsed="false">
      <c r="B616" s="605"/>
      <c r="C616" s="608"/>
      <c r="D616" s="605"/>
      <c r="E616" s="20"/>
    </row>
    <row r="617" customFormat="false" ht="12.75" hidden="false" customHeight="false" outlineLevel="0" collapsed="false">
      <c r="B617" s="605"/>
      <c r="C617" s="608"/>
      <c r="D617" s="605"/>
      <c r="E617" s="20"/>
    </row>
    <row r="618" customFormat="false" ht="12.75" hidden="false" customHeight="false" outlineLevel="0" collapsed="false">
      <c r="B618" s="605"/>
      <c r="C618" s="608"/>
      <c r="D618" s="605"/>
      <c r="E618" s="20"/>
    </row>
    <row r="619" customFormat="false" ht="12.75" hidden="false" customHeight="false" outlineLevel="0" collapsed="false">
      <c r="B619" s="605"/>
      <c r="C619" s="608"/>
      <c r="D619" s="605"/>
      <c r="E619" s="20"/>
    </row>
    <row r="620" customFormat="false" ht="12.75" hidden="false" customHeight="false" outlineLevel="0" collapsed="false">
      <c r="B620" s="605"/>
      <c r="C620" s="608"/>
      <c r="D620" s="605"/>
      <c r="E620" s="20"/>
    </row>
    <row r="621" customFormat="false" ht="12.75" hidden="false" customHeight="false" outlineLevel="0" collapsed="false">
      <c r="B621" s="605"/>
      <c r="C621" s="608"/>
      <c r="D621" s="605"/>
      <c r="E621" s="20"/>
    </row>
    <row r="622" customFormat="false" ht="12.75" hidden="false" customHeight="false" outlineLevel="0" collapsed="false">
      <c r="B622" s="605"/>
      <c r="C622" s="608"/>
      <c r="D622" s="605"/>
      <c r="E622" s="20"/>
    </row>
    <row r="623" customFormat="false" ht="12.75" hidden="false" customHeight="false" outlineLevel="0" collapsed="false">
      <c r="B623" s="605"/>
      <c r="C623" s="608"/>
      <c r="D623" s="605"/>
      <c r="E623" s="20"/>
    </row>
    <row r="624" customFormat="false" ht="12.75" hidden="false" customHeight="false" outlineLevel="0" collapsed="false">
      <c r="B624" s="605"/>
      <c r="C624" s="608"/>
      <c r="D624" s="605"/>
      <c r="E624" s="20"/>
    </row>
    <row r="625" customFormat="false" ht="12.75" hidden="false" customHeight="false" outlineLevel="0" collapsed="false">
      <c r="B625" s="605"/>
      <c r="C625" s="608"/>
      <c r="D625" s="605"/>
      <c r="E625" s="20"/>
    </row>
    <row r="626" customFormat="false" ht="12.75" hidden="false" customHeight="false" outlineLevel="0" collapsed="false">
      <c r="B626" s="605"/>
      <c r="C626" s="608"/>
      <c r="D626" s="605"/>
      <c r="E626" s="20"/>
    </row>
    <row r="627" customFormat="false" ht="12.75" hidden="false" customHeight="false" outlineLevel="0" collapsed="false">
      <c r="B627" s="605"/>
      <c r="C627" s="608"/>
      <c r="D627" s="605"/>
      <c r="E627" s="20"/>
    </row>
    <row r="628" customFormat="false" ht="12.75" hidden="false" customHeight="false" outlineLevel="0" collapsed="false">
      <c r="B628" s="605"/>
      <c r="C628" s="608"/>
      <c r="D628" s="605"/>
      <c r="E628" s="20"/>
    </row>
    <row r="629" customFormat="false" ht="12.75" hidden="false" customHeight="false" outlineLevel="0" collapsed="false">
      <c r="B629" s="605"/>
      <c r="C629" s="608"/>
      <c r="D629" s="605"/>
      <c r="E629" s="20"/>
    </row>
    <row r="630" customFormat="false" ht="12.75" hidden="false" customHeight="false" outlineLevel="0" collapsed="false">
      <c r="B630" s="605"/>
      <c r="C630" s="608"/>
      <c r="D630" s="605"/>
      <c r="E630" s="20"/>
    </row>
    <row r="631" customFormat="false" ht="12.75" hidden="false" customHeight="false" outlineLevel="0" collapsed="false">
      <c r="B631" s="605"/>
      <c r="C631" s="608"/>
      <c r="D631" s="605"/>
      <c r="E631" s="20"/>
    </row>
    <row r="632" customFormat="false" ht="12.75" hidden="false" customHeight="false" outlineLevel="0" collapsed="false">
      <c r="B632" s="605"/>
      <c r="C632" s="608"/>
      <c r="D632" s="605"/>
      <c r="E632" s="20"/>
    </row>
    <row r="633" customFormat="false" ht="12.75" hidden="false" customHeight="false" outlineLevel="0" collapsed="false">
      <c r="B633" s="605"/>
      <c r="C633" s="608"/>
      <c r="D633" s="605"/>
      <c r="E633" s="20"/>
    </row>
    <row r="634" customFormat="false" ht="12.75" hidden="false" customHeight="false" outlineLevel="0" collapsed="false">
      <c r="B634" s="605"/>
      <c r="C634" s="608"/>
      <c r="D634" s="605"/>
      <c r="E634" s="20"/>
    </row>
    <row r="635" customFormat="false" ht="12.75" hidden="false" customHeight="false" outlineLevel="0" collapsed="false">
      <c r="B635" s="605"/>
      <c r="C635" s="608"/>
      <c r="D635" s="605"/>
      <c r="E635" s="20"/>
    </row>
    <row r="636" customFormat="false" ht="12.75" hidden="false" customHeight="false" outlineLevel="0" collapsed="false">
      <c r="B636" s="605"/>
      <c r="C636" s="608"/>
      <c r="D636" s="605"/>
      <c r="E636" s="20"/>
    </row>
    <row r="637" customFormat="false" ht="12.75" hidden="false" customHeight="false" outlineLevel="0" collapsed="false">
      <c r="B637" s="605"/>
      <c r="C637" s="608"/>
      <c r="D637" s="605"/>
      <c r="E637" s="20"/>
    </row>
    <row r="638" customFormat="false" ht="12.75" hidden="false" customHeight="false" outlineLevel="0" collapsed="false">
      <c r="B638" s="605"/>
      <c r="C638" s="608"/>
      <c r="D638" s="605"/>
      <c r="E638" s="20"/>
    </row>
    <row r="639" customFormat="false" ht="12.75" hidden="false" customHeight="false" outlineLevel="0" collapsed="false">
      <c r="B639" s="605"/>
      <c r="C639" s="608"/>
      <c r="D639" s="605"/>
      <c r="E639" s="20"/>
    </row>
    <row r="640" customFormat="false" ht="12.75" hidden="false" customHeight="false" outlineLevel="0" collapsed="false">
      <c r="B640" s="605"/>
      <c r="C640" s="608"/>
      <c r="D640" s="605"/>
      <c r="E640" s="20"/>
    </row>
    <row r="641" customFormat="false" ht="12.75" hidden="false" customHeight="false" outlineLevel="0" collapsed="false">
      <c r="B641" s="605"/>
      <c r="C641" s="608"/>
      <c r="D641" s="605"/>
      <c r="E641" s="20"/>
    </row>
    <row r="642" customFormat="false" ht="12.75" hidden="false" customHeight="false" outlineLevel="0" collapsed="false">
      <c r="B642" s="605"/>
      <c r="C642" s="608"/>
      <c r="D642" s="605"/>
      <c r="E642" s="20"/>
    </row>
    <row r="643" customFormat="false" ht="12.75" hidden="false" customHeight="false" outlineLevel="0" collapsed="false">
      <c r="B643" s="605"/>
      <c r="C643" s="608"/>
      <c r="D643" s="605"/>
      <c r="E643" s="20"/>
    </row>
    <row r="644" customFormat="false" ht="12.75" hidden="false" customHeight="false" outlineLevel="0" collapsed="false">
      <c r="B644" s="605"/>
      <c r="C644" s="608"/>
      <c r="D644" s="605"/>
      <c r="E644" s="20"/>
    </row>
    <row r="645" customFormat="false" ht="12.75" hidden="false" customHeight="false" outlineLevel="0" collapsed="false">
      <c r="B645" s="605"/>
      <c r="C645" s="608"/>
      <c r="D645" s="605"/>
      <c r="E645" s="20"/>
    </row>
    <row r="646" customFormat="false" ht="12.75" hidden="false" customHeight="false" outlineLevel="0" collapsed="false">
      <c r="B646" s="605"/>
      <c r="C646" s="608"/>
      <c r="D646" s="605"/>
      <c r="E646" s="20"/>
    </row>
    <row r="647" customFormat="false" ht="12.75" hidden="false" customHeight="false" outlineLevel="0" collapsed="false">
      <c r="B647" s="605"/>
      <c r="C647" s="608"/>
      <c r="D647" s="605"/>
      <c r="E647" s="20"/>
    </row>
    <row r="648" customFormat="false" ht="12.75" hidden="false" customHeight="false" outlineLevel="0" collapsed="false">
      <c r="B648" s="605"/>
      <c r="C648" s="608"/>
      <c r="D648" s="605"/>
      <c r="E648" s="20"/>
    </row>
    <row r="649" customFormat="false" ht="12.75" hidden="false" customHeight="false" outlineLevel="0" collapsed="false">
      <c r="B649" s="605"/>
      <c r="C649" s="608"/>
      <c r="D649" s="605"/>
      <c r="E649" s="20"/>
    </row>
    <row r="650" customFormat="false" ht="12.75" hidden="false" customHeight="false" outlineLevel="0" collapsed="false">
      <c r="B650" s="605"/>
      <c r="C650" s="608"/>
      <c r="D650" s="605"/>
      <c r="E650" s="20"/>
    </row>
    <row r="651" customFormat="false" ht="12.75" hidden="false" customHeight="false" outlineLevel="0" collapsed="false">
      <c r="B651" s="605"/>
      <c r="C651" s="608"/>
      <c r="D651" s="605"/>
      <c r="E651" s="20"/>
    </row>
    <row r="652" customFormat="false" ht="12.75" hidden="false" customHeight="false" outlineLevel="0" collapsed="false">
      <c r="B652" s="605"/>
      <c r="C652" s="608"/>
      <c r="D652" s="605"/>
      <c r="E652" s="20"/>
    </row>
    <row r="653" customFormat="false" ht="12.75" hidden="false" customHeight="false" outlineLevel="0" collapsed="false">
      <c r="B653" s="605"/>
      <c r="C653" s="608"/>
      <c r="D653" s="605"/>
      <c r="E653" s="20"/>
    </row>
    <row r="654" customFormat="false" ht="12.75" hidden="false" customHeight="false" outlineLevel="0" collapsed="false">
      <c r="B654" s="605"/>
      <c r="C654" s="608"/>
      <c r="D654" s="605"/>
      <c r="E654" s="20"/>
    </row>
    <row r="655" customFormat="false" ht="12.75" hidden="false" customHeight="false" outlineLevel="0" collapsed="false">
      <c r="B655" s="605"/>
      <c r="C655" s="608"/>
      <c r="D655" s="605"/>
      <c r="E655" s="20"/>
    </row>
    <row r="656" customFormat="false" ht="12.75" hidden="false" customHeight="false" outlineLevel="0" collapsed="false">
      <c r="B656" s="605"/>
      <c r="C656" s="608"/>
      <c r="D656" s="605"/>
      <c r="E656" s="20"/>
    </row>
    <row r="657" customFormat="false" ht="12.75" hidden="false" customHeight="false" outlineLevel="0" collapsed="false">
      <c r="B657" s="605"/>
      <c r="C657" s="608"/>
      <c r="D657" s="605"/>
      <c r="E657" s="20"/>
    </row>
    <row r="658" customFormat="false" ht="12.75" hidden="false" customHeight="false" outlineLevel="0" collapsed="false">
      <c r="B658" s="605"/>
      <c r="C658" s="608"/>
      <c r="D658" s="605"/>
      <c r="E658" s="20"/>
    </row>
    <row r="659" customFormat="false" ht="12.75" hidden="false" customHeight="false" outlineLevel="0" collapsed="false">
      <c r="B659" s="605"/>
      <c r="C659" s="608"/>
      <c r="D659" s="605"/>
      <c r="E659" s="20"/>
    </row>
    <row r="660" customFormat="false" ht="12.75" hidden="false" customHeight="false" outlineLevel="0" collapsed="false">
      <c r="B660" s="605"/>
      <c r="C660" s="608"/>
      <c r="D660" s="605"/>
      <c r="E660" s="20"/>
    </row>
    <row r="661" customFormat="false" ht="12.75" hidden="false" customHeight="false" outlineLevel="0" collapsed="false">
      <c r="B661" s="605"/>
      <c r="C661" s="608"/>
      <c r="D661" s="605"/>
      <c r="E661" s="20"/>
    </row>
    <row r="662" customFormat="false" ht="12.75" hidden="false" customHeight="false" outlineLevel="0" collapsed="false">
      <c r="B662" s="605"/>
      <c r="C662" s="608"/>
      <c r="D662" s="605"/>
      <c r="E662" s="20"/>
    </row>
    <row r="663" customFormat="false" ht="12.75" hidden="false" customHeight="false" outlineLevel="0" collapsed="false">
      <c r="B663" s="605"/>
      <c r="C663" s="608"/>
      <c r="D663" s="605"/>
      <c r="E663" s="20"/>
    </row>
    <row r="664" customFormat="false" ht="12.75" hidden="false" customHeight="false" outlineLevel="0" collapsed="false">
      <c r="B664" s="605"/>
      <c r="C664" s="608"/>
      <c r="D664" s="605"/>
      <c r="E664" s="20"/>
    </row>
    <row r="665" customFormat="false" ht="12.75" hidden="false" customHeight="false" outlineLevel="0" collapsed="false">
      <c r="B665" s="605"/>
      <c r="C665" s="608"/>
      <c r="D665" s="605"/>
      <c r="E665" s="20"/>
    </row>
    <row r="666" customFormat="false" ht="12.75" hidden="false" customHeight="false" outlineLevel="0" collapsed="false">
      <c r="B666" s="605"/>
      <c r="C666" s="608"/>
      <c r="D666" s="605"/>
      <c r="E666" s="20"/>
    </row>
    <row r="667" customFormat="false" ht="12.75" hidden="false" customHeight="false" outlineLevel="0" collapsed="false">
      <c r="B667" s="605"/>
      <c r="C667" s="608"/>
      <c r="D667" s="605"/>
      <c r="E667" s="20"/>
    </row>
    <row r="668" customFormat="false" ht="12.75" hidden="false" customHeight="false" outlineLevel="0" collapsed="false">
      <c r="B668" s="605"/>
      <c r="C668" s="608"/>
      <c r="D668" s="605"/>
      <c r="E668" s="20"/>
    </row>
    <row r="669" customFormat="false" ht="12.75" hidden="false" customHeight="false" outlineLevel="0" collapsed="false">
      <c r="B669" s="605"/>
      <c r="C669" s="608"/>
      <c r="D669" s="605"/>
      <c r="E669" s="20"/>
    </row>
    <row r="670" customFormat="false" ht="12.75" hidden="false" customHeight="false" outlineLevel="0" collapsed="false">
      <c r="B670" s="605"/>
      <c r="C670" s="608"/>
      <c r="D670" s="605"/>
      <c r="E670" s="20"/>
    </row>
    <row r="671" customFormat="false" ht="12.75" hidden="false" customHeight="false" outlineLevel="0" collapsed="false">
      <c r="B671" s="605"/>
      <c r="C671" s="608"/>
      <c r="D671" s="605"/>
      <c r="E671" s="20"/>
    </row>
    <row r="672" customFormat="false" ht="12.75" hidden="false" customHeight="false" outlineLevel="0" collapsed="false">
      <c r="B672" s="605"/>
      <c r="C672" s="608"/>
      <c r="D672" s="605"/>
      <c r="E672" s="20"/>
    </row>
    <row r="673" customFormat="false" ht="12.75" hidden="false" customHeight="false" outlineLevel="0" collapsed="false">
      <c r="B673" s="605"/>
      <c r="C673" s="608"/>
      <c r="D673" s="605"/>
      <c r="E673" s="20"/>
    </row>
    <row r="674" customFormat="false" ht="12.75" hidden="false" customHeight="false" outlineLevel="0" collapsed="false">
      <c r="B674" s="605"/>
      <c r="C674" s="608"/>
      <c r="D674" s="605"/>
      <c r="E674" s="20"/>
    </row>
    <row r="675" customFormat="false" ht="12.75" hidden="false" customHeight="false" outlineLevel="0" collapsed="false">
      <c r="B675" s="605"/>
      <c r="C675" s="608"/>
      <c r="D675" s="605"/>
      <c r="E675" s="20"/>
    </row>
    <row r="676" customFormat="false" ht="12.75" hidden="false" customHeight="false" outlineLevel="0" collapsed="false">
      <c r="B676" s="605"/>
      <c r="C676" s="608"/>
      <c r="D676" s="605"/>
      <c r="E676" s="20"/>
    </row>
    <row r="677" customFormat="false" ht="12.75" hidden="false" customHeight="false" outlineLevel="0" collapsed="false">
      <c r="B677" s="605"/>
      <c r="C677" s="608"/>
      <c r="D677" s="605"/>
      <c r="E677" s="20"/>
    </row>
    <row r="678" customFormat="false" ht="12.75" hidden="false" customHeight="false" outlineLevel="0" collapsed="false">
      <c r="B678" s="605"/>
      <c r="C678" s="608"/>
      <c r="D678" s="605"/>
      <c r="E678" s="20"/>
    </row>
    <row r="679" customFormat="false" ht="12.75" hidden="false" customHeight="false" outlineLevel="0" collapsed="false">
      <c r="B679" s="605"/>
      <c r="C679" s="608"/>
      <c r="D679" s="605"/>
      <c r="E679" s="20"/>
    </row>
    <row r="680" customFormat="false" ht="12.75" hidden="false" customHeight="false" outlineLevel="0" collapsed="false">
      <c r="B680" s="605"/>
      <c r="C680" s="608"/>
      <c r="D680" s="605"/>
      <c r="E680" s="20"/>
    </row>
    <row r="681" customFormat="false" ht="12.75" hidden="false" customHeight="false" outlineLevel="0" collapsed="false">
      <c r="B681" s="605"/>
      <c r="C681" s="608"/>
      <c r="D681" s="605"/>
      <c r="E681" s="20"/>
    </row>
    <row r="682" customFormat="false" ht="12.75" hidden="false" customHeight="false" outlineLevel="0" collapsed="false">
      <c r="B682" s="605"/>
      <c r="C682" s="608"/>
      <c r="D682" s="605"/>
      <c r="E682" s="20"/>
    </row>
    <row r="683" customFormat="false" ht="12.75" hidden="false" customHeight="false" outlineLevel="0" collapsed="false">
      <c r="B683" s="605"/>
      <c r="C683" s="608"/>
      <c r="D683" s="605"/>
      <c r="E683" s="20"/>
    </row>
    <row r="684" customFormat="false" ht="12.75" hidden="false" customHeight="false" outlineLevel="0" collapsed="false">
      <c r="B684" s="605"/>
      <c r="C684" s="608"/>
      <c r="D684" s="605"/>
      <c r="E684" s="20"/>
    </row>
    <row r="685" customFormat="false" ht="12.75" hidden="false" customHeight="false" outlineLevel="0" collapsed="false">
      <c r="B685" s="605"/>
      <c r="C685" s="608"/>
      <c r="D685" s="605"/>
      <c r="E685" s="20"/>
    </row>
    <row r="686" customFormat="false" ht="12.75" hidden="false" customHeight="false" outlineLevel="0" collapsed="false">
      <c r="B686" s="605"/>
      <c r="C686" s="608"/>
      <c r="D686" s="605"/>
      <c r="E686" s="20"/>
    </row>
    <row r="687" customFormat="false" ht="12.75" hidden="false" customHeight="false" outlineLevel="0" collapsed="false">
      <c r="B687" s="605"/>
      <c r="C687" s="608"/>
      <c r="D687" s="605"/>
      <c r="E687" s="20"/>
    </row>
    <row r="688" customFormat="false" ht="12.75" hidden="false" customHeight="false" outlineLevel="0" collapsed="false">
      <c r="B688" s="605"/>
      <c r="C688" s="608"/>
      <c r="D688" s="605"/>
      <c r="E688" s="20"/>
    </row>
    <row r="689" customFormat="false" ht="12.75" hidden="false" customHeight="false" outlineLevel="0" collapsed="false">
      <c r="B689" s="605"/>
      <c r="C689" s="608"/>
      <c r="D689" s="605"/>
      <c r="E689" s="20"/>
    </row>
    <row r="690" customFormat="false" ht="12.75" hidden="false" customHeight="false" outlineLevel="0" collapsed="false">
      <c r="B690" s="605"/>
      <c r="C690" s="608"/>
      <c r="D690" s="605"/>
      <c r="E690" s="20"/>
    </row>
    <row r="691" customFormat="false" ht="12.75" hidden="false" customHeight="false" outlineLevel="0" collapsed="false">
      <c r="B691" s="605"/>
      <c r="C691" s="608"/>
      <c r="D691" s="605"/>
      <c r="E691" s="20"/>
    </row>
    <row r="692" customFormat="false" ht="12.75" hidden="false" customHeight="false" outlineLevel="0" collapsed="false">
      <c r="B692" s="605"/>
      <c r="C692" s="608"/>
      <c r="D692" s="605"/>
      <c r="E692" s="20"/>
    </row>
    <row r="693" customFormat="false" ht="12.75" hidden="false" customHeight="false" outlineLevel="0" collapsed="false">
      <c r="B693" s="605"/>
      <c r="C693" s="608"/>
      <c r="D693" s="605"/>
      <c r="E693" s="20"/>
    </row>
    <row r="694" customFormat="false" ht="12.75" hidden="false" customHeight="false" outlineLevel="0" collapsed="false">
      <c r="B694" s="605"/>
      <c r="C694" s="608"/>
      <c r="D694" s="605"/>
      <c r="E694" s="20"/>
    </row>
    <row r="695" customFormat="false" ht="12.75" hidden="false" customHeight="false" outlineLevel="0" collapsed="false">
      <c r="B695" s="605"/>
      <c r="C695" s="608"/>
      <c r="D695" s="605"/>
      <c r="E695" s="20"/>
    </row>
    <row r="696" customFormat="false" ht="12.75" hidden="false" customHeight="false" outlineLevel="0" collapsed="false">
      <c r="B696" s="605"/>
      <c r="C696" s="608"/>
      <c r="D696" s="605"/>
      <c r="E696" s="20"/>
    </row>
    <row r="697" customFormat="false" ht="12.75" hidden="false" customHeight="false" outlineLevel="0" collapsed="false">
      <c r="B697" s="605"/>
      <c r="C697" s="608"/>
      <c r="D697" s="605"/>
      <c r="E697" s="20"/>
    </row>
    <row r="698" customFormat="false" ht="12.75" hidden="false" customHeight="false" outlineLevel="0" collapsed="false">
      <c r="B698" s="605"/>
      <c r="C698" s="608"/>
      <c r="D698" s="605"/>
      <c r="E698" s="20"/>
    </row>
    <row r="699" customFormat="false" ht="12.75" hidden="false" customHeight="false" outlineLevel="0" collapsed="false">
      <c r="B699" s="605"/>
      <c r="C699" s="608"/>
      <c r="D699" s="605"/>
      <c r="E699" s="20"/>
    </row>
    <row r="700" customFormat="false" ht="12.75" hidden="false" customHeight="false" outlineLevel="0" collapsed="false">
      <c r="B700" s="605"/>
      <c r="C700" s="608"/>
      <c r="D700" s="605"/>
      <c r="E700" s="20"/>
    </row>
    <row r="701" customFormat="false" ht="12.75" hidden="false" customHeight="false" outlineLevel="0" collapsed="false">
      <c r="B701" s="605"/>
      <c r="C701" s="608"/>
      <c r="D701" s="605"/>
      <c r="E701" s="20"/>
    </row>
    <row r="702" customFormat="false" ht="12.75" hidden="false" customHeight="false" outlineLevel="0" collapsed="false">
      <c r="B702" s="605"/>
      <c r="C702" s="608"/>
      <c r="D702" s="605"/>
      <c r="E702" s="20"/>
    </row>
    <row r="703" customFormat="false" ht="12.75" hidden="false" customHeight="false" outlineLevel="0" collapsed="false">
      <c r="B703" s="605"/>
      <c r="C703" s="608"/>
      <c r="D703" s="605"/>
      <c r="E703" s="20"/>
    </row>
    <row r="704" customFormat="false" ht="12.75" hidden="false" customHeight="false" outlineLevel="0" collapsed="false">
      <c r="B704" s="605"/>
      <c r="C704" s="608"/>
      <c r="D704" s="605"/>
      <c r="E704" s="20"/>
    </row>
    <row r="705" customFormat="false" ht="12.75" hidden="false" customHeight="false" outlineLevel="0" collapsed="false">
      <c r="B705" s="605"/>
      <c r="C705" s="608"/>
      <c r="D705" s="605"/>
      <c r="E705" s="20"/>
    </row>
    <row r="706" customFormat="false" ht="12.75" hidden="false" customHeight="false" outlineLevel="0" collapsed="false">
      <c r="B706" s="605"/>
      <c r="C706" s="608"/>
      <c r="D706" s="605"/>
      <c r="E706" s="20"/>
    </row>
    <row r="707" customFormat="false" ht="12.75" hidden="false" customHeight="false" outlineLevel="0" collapsed="false">
      <c r="B707" s="605"/>
      <c r="C707" s="608"/>
      <c r="D707" s="605"/>
      <c r="E707" s="20"/>
    </row>
    <row r="708" customFormat="false" ht="12.75" hidden="false" customHeight="false" outlineLevel="0" collapsed="false">
      <c r="B708" s="605"/>
      <c r="C708" s="608"/>
      <c r="D708" s="605"/>
      <c r="E708" s="20"/>
    </row>
    <row r="709" customFormat="false" ht="12.75" hidden="false" customHeight="false" outlineLevel="0" collapsed="false">
      <c r="B709" s="605"/>
      <c r="C709" s="608"/>
      <c r="D709" s="605"/>
      <c r="E709" s="20"/>
    </row>
    <row r="710" customFormat="false" ht="12.75" hidden="false" customHeight="false" outlineLevel="0" collapsed="false">
      <c r="B710" s="605"/>
      <c r="C710" s="608"/>
      <c r="D710" s="605"/>
      <c r="E710" s="20"/>
    </row>
    <row r="711" customFormat="false" ht="12.75" hidden="false" customHeight="false" outlineLevel="0" collapsed="false">
      <c r="B711" s="605"/>
      <c r="C711" s="608"/>
      <c r="D711" s="605"/>
      <c r="E711" s="20"/>
    </row>
    <row r="712" customFormat="false" ht="12.75" hidden="false" customHeight="false" outlineLevel="0" collapsed="false">
      <c r="B712" s="605"/>
      <c r="C712" s="608"/>
      <c r="D712" s="605"/>
      <c r="E712" s="20"/>
    </row>
    <row r="713" customFormat="false" ht="12.75" hidden="false" customHeight="false" outlineLevel="0" collapsed="false">
      <c r="B713" s="605"/>
      <c r="C713" s="608"/>
      <c r="D713" s="605"/>
      <c r="E713" s="20"/>
    </row>
    <row r="714" customFormat="false" ht="12.75" hidden="false" customHeight="false" outlineLevel="0" collapsed="false">
      <c r="B714" s="605"/>
      <c r="C714" s="608"/>
      <c r="D714" s="605"/>
      <c r="E714" s="20"/>
    </row>
    <row r="715" customFormat="false" ht="12.75" hidden="false" customHeight="false" outlineLevel="0" collapsed="false">
      <c r="B715" s="605"/>
      <c r="C715" s="608"/>
      <c r="D715" s="605"/>
      <c r="E715" s="20"/>
    </row>
    <row r="716" customFormat="false" ht="12.75" hidden="false" customHeight="false" outlineLevel="0" collapsed="false">
      <c r="B716" s="605"/>
      <c r="C716" s="608"/>
      <c r="D716" s="605"/>
      <c r="E716" s="20"/>
    </row>
    <row r="717" customFormat="false" ht="12.75" hidden="false" customHeight="false" outlineLevel="0" collapsed="false">
      <c r="B717" s="605"/>
      <c r="C717" s="608"/>
      <c r="D717" s="605"/>
      <c r="E717" s="20"/>
    </row>
    <row r="718" customFormat="false" ht="12.75" hidden="false" customHeight="false" outlineLevel="0" collapsed="false">
      <c r="B718" s="605"/>
      <c r="C718" s="608"/>
      <c r="D718" s="605"/>
      <c r="E718" s="20"/>
    </row>
    <row r="719" customFormat="false" ht="12.75" hidden="false" customHeight="false" outlineLevel="0" collapsed="false">
      <c r="B719" s="605"/>
      <c r="C719" s="608"/>
      <c r="D719" s="605"/>
      <c r="E719" s="20"/>
    </row>
    <row r="720" customFormat="false" ht="12.75" hidden="false" customHeight="false" outlineLevel="0" collapsed="false">
      <c r="B720" s="605"/>
      <c r="C720" s="608"/>
      <c r="D720" s="605"/>
      <c r="E720" s="20"/>
    </row>
    <row r="721" customFormat="false" ht="12.75" hidden="false" customHeight="false" outlineLevel="0" collapsed="false">
      <c r="B721" s="605"/>
      <c r="C721" s="608"/>
      <c r="D721" s="605"/>
      <c r="E721" s="20"/>
    </row>
    <row r="722" customFormat="false" ht="12.75" hidden="false" customHeight="false" outlineLevel="0" collapsed="false">
      <c r="B722" s="605"/>
      <c r="C722" s="608"/>
      <c r="D722" s="605"/>
      <c r="E722" s="20"/>
    </row>
    <row r="723" customFormat="false" ht="12.75" hidden="false" customHeight="false" outlineLevel="0" collapsed="false">
      <c r="B723" s="605"/>
      <c r="C723" s="608"/>
      <c r="D723" s="605"/>
      <c r="E723" s="20"/>
    </row>
    <row r="724" customFormat="false" ht="12.75" hidden="false" customHeight="false" outlineLevel="0" collapsed="false">
      <c r="B724" s="605"/>
      <c r="C724" s="608"/>
      <c r="D724" s="605"/>
      <c r="E724" s="20"/>
    </row>
    <row r="725" customFormat="false" ht="12.75" hidden="false" customHeight="false" outlineLevel="0" collapsed="false">
      <c r="B725" s="605"/>
      <c r="C725" s="608"/>
      <c r="D725" s="605"/>
      <c r="E725" s="20"/>
    </row>
    <row r="726" customFormat="false" ht="12.75" hidden="false" customHeight="false" outlineLevel="0" collapsed="false">
      <c r="B726" s="605"/>
      <c r="C726" s="608"/>
      <c r="D726" s="605"/>
      <c r="E726" s="20"/>
    </row>
    <row r="727" customFormat="false" ht="12.75" hidden="false" customHeight="false" outlineLevel="0" collapsed="false">
      <c r="B727" s="605"/>
      <c r="C727" s="608"/>
      <c r="D727" s="605"/>
      <c r="E727" s="20"/>
    </row>
    <row r="728" customFormat="false" ht="12.75" hidden="false" customHeight="false" outlineLevel="0" collapsed="false">
      <c r="B728" s="605"/>
      <c r="C728" s="608"/>
      <c r="D728" s="605"/>
      <c r="E728" s="20"/>
    </row>
    <row r="729" customFormat="false" ht="12.75" hidden="false" customHeight="false" outlineLevel="0" collapsed="false">
      <c r="B729" s="605"/>
      <c r="C729" s="608"/>
      <c r="D729" s="605"/>
      <c r="E729" s="20"/>
    </row>
    <row r="730" customFormat="false" ht="12.75" hidden="false" customHeight="false" outlineLevel="0" collapsed="false">
      <c r="B730" s="605"/>
      <c r="C730" s="608"/>
      <c r="D730" s="605"/>
      <c r="E730" s="20"/>
    </row>
    <row r="731" customFormat="false" ht="12.75" hidden="false" customHeight="false" outlineLevel="0" collapsed="false">
      <c r="B731" s="605"/>
      <c r="C731" s="608"/>
      <c r="D731" s="605"/>
      <c r="E731" s="20"/>
    </row>
    <row r="732" customFormat="false" ht="12.75" hidden="false" customHeight="false" outlineLevel="0" collapsed="false">
      <c r="B732" s="605"/>
      <c r="C732" s="608"/>
      <c r="D732" s="605"/>
      <c r="E732" s="20"/>
    </row>
    <row r="733" customFormat="false" ht="12.75" hidden="false" customHeight="false" outlineLevel="0" collapsed="false">
      <c r="B733" s="605"/>
      <c r="C733" s="608"/>
      <c r="D733" s="605"/>
      <c r="E733" s="20"/>
    </row>
    <row r="734" customFormat="false" ht="12.75" hidden="false" customHeight="false" outlineLevel="0" collapsed="false">
      <c r="B734" s="605"/>
      <c r="C734" s="608"/>
      <c r="D734" s="605"/>
      <c r="E734" s="20"/>
    </row>
    <row r="735" customFormat="false" ht="12.75" hidden="false" customHeight="false" outlineLevel="0" collapsed="false">
      <c r="B735" s="605"/>
      <c r="C735" s="608"/>
      <c r="D735" s="605"/>
      <c r="E735" s="20"/>
    </row>
    <row r="736" customFormat="false" ht="12.75" hidden="false" customHeight="false" outlineLevel="0" collapsed="false">
      <c r="B736" s="605"/>
      <c r="C736" s="608"/>
      <c r="D736" s="605"/>
      <c r="E736" s="20"/>
    </row>
    <row r="737" customFormat="false" ht="12.75" hidden="false" customHeight="false" outlineLevel="0" collapsed="false">
      <c r="B737" s="605"/>
      <c r="C737" s="608"/>
      <c r="D737" s="605"/>
      <c r="E737" s="20"/>
    </row>
    <row r="738" customFormat="false" ht="12.75" hidden="false" customHeight="false" outlineLevel="0" collapsed="false">
      <c r="B738" s="605"/>
      <c r="C738" s="608"/>
      <c r="D738" s="605"/>
      <c r="E738" s="20"/>
    </row>
    <row r="739" customFormat="false" ht="12.75" hidden="false" customHeight="false" outlineLevel="0" collapsed="false">
      <c r="B739" s="605"/>
      <c r="C739" s="608"/>
      <c r="D739" s="605"/>
      <c r="E739" s="20"/>
    </row>
    <row r="740" customFormat="false" ht="12.75" hidden="false" customHeight="false" outlineLevel="0" collapsed="false">
      <c r="B740" s="605"/>
      <c r="C740" s="608"/>
      <c r="D740" s="605"/>
      <c r="E740" s="20"/>
    </row>
    <row r="741" customFormat="false" ht="12.75" hidden="false" customHeight="false" outlineLevel="0" collapsed="false">
      <c r="B741" s="605"/>
      <c r="C741" s="608"/>
      <c r="D741" s="605"/>
      <c r="E741" s="20"/>
    </row>
    <row r="742" customFormat="false" ht="12.75" hidden="false" customHeight="false" outlineLevel="0" collapsed="false">
      <c r="B742" s="605"/>
      <c r="C742" s="608"/>
      <c r="D742" s="605"/>
      <c r="E742" s="20"/>
    </row>
    <row r="743" customFormat="false" ht="12.75" hidden="false" customHeight="false" outlineLevel="0" collapsed="false">
      <c r="B743" s="605"/>
      <c r="C743" s="608"/>
      <c r="D743" s="605"/>
      <c r="E743" s="20"/>
    </row>
    <row r="744" customFormat="false" ht="12.75" hidden="false" customHeight="false" outlineLevel="0" collapsed="false">
      <c r="B744" s="605"/>
      <c r="C744" s="608"/>
      <c r="D744" s="605"/>
      <c r="E744" s="20"/>
    </row>
    <row r="745" customFormat="false" ht="12.75" hidden="false" customHeight="false" outlineLevel="0" collapsed="false">
      <c r="B745" s="605"/>
      <c r="C745" s="608"/>
      <c r="D745" s="605"/>
      <c r="E745" s="20"/>
    </row>
    <row r="746" customFormat="false" ht="12.75" hidden="false" customHeight="false" outlineLevel="0" collapsed="false">
      <c r="B746" s="605"/>
      <c r="C746" s="608"/>
      <c r="D746" s="605"/>
      <c r="E746" s="20"/>
    </row>
    <row r="747" customFormat="false" ht="12.75" hidden="false" customHeight="false" outlineLevel="0" collapsed="false">
      <c r="B747" s="605"/>
      <c r="C747" s="608"/>
      <c r="D747" s="605"/>
      <c r="E747" s="20"/>
    </row>
    <row r="748" customFormat="false" ht="12.75" hidden="false" customHeight="false" outlineLevel="0" collapsed="false">
      <c r="B748" s="605"/>
      <c r="C748" s="608"/>
      <c r="D748" s="605"/>
      <c r="E748" s="20"/>
    </row>
    <row r="749" customFormat="false" ht="12.75" hidden="false" customHeight="false" outlineLevel="0" collapsed="false">
      <c r="B749" s="605"/>
      <c r="C749" s="608"/>
      <c r="D749" s="605"/>
      <c r="E749" s="20"/>
    </row>
    <row r="750" customFormat="false" ht="12.75" hidden="false" customHeight="false" outlineLevel="0" collapsed="false">
      <c r="B750" s="605"/>
      <c r="C750" s="608"/>
      <c r="D750" s="605"/>
      <c r="E750" s="20"/>
    </row>
    <row r="751" customFormat="false" ht="12.75" hidden="false" customHeight="false" outlineLevel="0" collapsed="false">
      <c r="B751" s="605"/>
      <c r="C751" s="608"/>
      <c r="D751" s="605"/>
      <c r="E751" s="20"/>
    </row>
    <row r="752" customFormat="false" ht="12.75" hidden="false" customHeight="false" outlineLevel="0" collapsed="false">
      <c r="B752" s="605"/>
      <c r="C752" s="608"/>
      <c r="D752" s="605"/>
      <c r="E752" s="20"/>
    </row>
    <row r="753" customFormat="false" ht="12.75" hidden="false" customHeight="false" outlineLevel="0" collapsed="false">
      <c r="B753" s="605"/>
      <c r="C753" s="608"/>
      <c r="D753" s="605"/>
      <c r="E753" s="20"/>
    </row>
    <row r="754" customFormat="false" ht="12.75" hidden="false" customHeight="false" outlineLevel="0" collapsed="false">
      <c r="B754" s="605"/>
      <c r="C754" s="608"/>
      <c r="D754" s="605"/>
      <c r="E754" s="20"/>
    </row>
    <row r="755" customFormat="false" ht="12.75" hidden="false" customHeight="false" outlineLevel="0" collapsed="false">
      <c r="B755" s="605"/>
      <c r="C755" s="608"/>
      <c r="D755" s="605"/>
      <c r="E755" s="20"/>
    </row>
    <row r="756" customFormat="false" ht="12.75" hidden="false" customHeight="false" outlineLevel="0" collapsed="false">
      <c r="B756" s="605"/>
      <c r="C756" s="608"/>
      <c r="D756" s="605"/>
      <c r="E756" s="20"/>
    </row>
    <row r="757" customFormat="false" ht="12.75" hidden="false" customHeight="false" outlineLevel="0" collapsed="false">
      <c r="B757" s="605"/>
      <c r="C757" s="608"/>
      <c r="D757" s="605"/>
      <c r="E757" s="20"/>
    </row>
    <row r="758" customFormat="false" ht="12.75" hidden="false" customHeight="false" outlineLevel="0" collapsed="false">
      <c r="B758" s="605"/>
      <c r="C758" s="608"/>
      <c r="D758" s="605"/>
      <c r="E758" s="20"/>
    </row>
    <row r="759" customFormat="false" ht="12.75" hidden="false" customHeight="false" outlineLevel="0" collapsed="false">
      <c r="B759" s="605"/>
      <c r="C759" s="608"/>
      <c r="D759" s="605"/>
      <c r="E759" s="20"/>
    </row>
    <row r="760" customFormat="false" ht="12.75" hidden="false" customHeight="false" outlineLevel="0" collapsed="false">
      <c r="B760" s="605"/>
      <c r="C760" s="608"/>
      <c r="D760" s="605"/>
      <c r="E760" s="20"/>
    </row>
    <row r="761" customFormat="false" ht="12.75" hidden="false" customHeight="false" outlineLevel="0" collapsed="false">
      <c r="B761" s="605"/>
      <c r="C761" s="608"/>
      <c r="D761" s="605"/>
      <c r="E761" s="20"/>
    </row>
    <row r="762" customFormat="false" ht="12.75" hidden="false" customHeight="false" outlineLevel="0" collapsed="false">
      <c r="B762" s="605"/>
      <c r="C762" s="608"/>
      <c r="D762" s="605"/>
      <c r="E762" s="20"/>
    </row>
    <row r="763" customFormat="false" ht="12.75" hidden="false" customHeight="false" outlineLevel="0" collapsed="false">
      <c r="B763" s="605"/>
      <c r="C763" s="608"/>
      <c r="D763" s="605"/>
      <c r="E763" s="20"/>
    </row>
    <row r="764" customFormat="false" ht="12.75" hidden="false" customHeight="false" outlineLevel="0" collapsed="false">
      <c r="B764" s="605"/>
      <c r="C764" s="608"/>
      <c r="D764" s="605"/>
      <c r="E764" s="20"/>
    </row>
    <row r="765" customFormat="false" ht="12.75" hidden="false" customHeight="false" outlineLevel="0" collapsed="false">
      <c r="B765" s="605"/>
      <c r="C765" s="608"/>
      <c r="D765" s="605"/>
      <c r="E765" s="20"/>
    </row>
    <row r="766" customFormat="false" ht="12.75" hidden="false" customHeight="false" outlineLevel="0" collapsed="false">
      <c r="B766" s="605"/>
      <c r="C766" s="608"/>
      <c r="D766" s="605"/>
      <c r="E766" s="20"/>
    </row>
    <row r="767" customFormat="false" ht="12.75" hidden="false" customHeight="false" outlineLevel="0" collapsed="false">
      <c r="B767" s="605"/>
      <c r="C767" s="608"/>
      <c r="D767" s="605"/>
      <c r="E767" s="20"/>
    </row>
    <row r="768" customFormat="false" ht="12.75" hidden="false" customHeight="false" outlineLevel="0" collapsed="false">
      <c r="B768" s="605"/>
      <c r="C768" s="608"/>
      <c r="D768" s="605"/>
      <c r="E768" s="20"/>
    </row>
    <row r="769" customFormat="false" ht="12.75" hidden="false" customHeight="false" outlineLevel="0" collapsed="false">
      <c r="B769" s="605"/>
      <c r="C769" s="608"/>
      <c r="D769" s="605"/>
      <c r="E769" s="20"/>
    </row>
    <row r="770" customFormat="false" ht="12.75" hidden="false" customHeight="false" outlineLevel="0" collapsed="false">
      <c r="B770" s="605"/>
      <c r="C770" s="608"/>
      <c r="D770" s="605"/>
      <c r="E770" s="20"/>
    </row>
    <row r="771" customFormat="false" ht="12.75" hidden="false" customHeight="false" outlineLevel="0" collapsed="false">
      <c r="B771" s="605"/>
      <c r="C771" s="608"/>
      <c r="D771" s="605"/>
      <c r="E771" s="20"/>
    </row>
    <row r="772" customFormat="false" ht="12.75" hidden="false" customHeight="false" outlineLevel="0" collapsed="false">
      <c r="B772" s="605"/>
      <c r="C772" s="608"/>
      <c r="D772" s="605"/>
      <c r="E772" s="20"/>
    </row>
    <row r="773" customFormat="false" ht="12.75" hidden="false" customHeight="false" outlineLevel="0" collapsed="false">
      <c r="B773" s="605"/>
      <c r="C773" s="608"/>
      <c r="D773" s="605"/>
      <c r="E773" s="20"/>
    </row>
    <row r="774" customFormat="false" ht="12.75" hidden="false" customHeight="false" outlineLevel="0" collapsed="false">
      <c r="B774" s="605"/>
      <c r="C774" s="608"/>
      <c r="D774" s="605"/>
      <c r="E774" s="20"/>
    </row>
    <row r="775" customFormat="false" ht="12.75" hidden="false" customHeight="false" outlineLevel="0" collapsed="false">
      <c r="B775" s="605"/>
      <c r="C775" s="608"/>
      <c r="D775" s="605"/>
      <c r="E775" s="20"/>
    </row>
    <row r="776" customFormat="false" ht="12.75" hidden="false" customHeight="false" outlineLevel="0" collapsed="false">
      <c r="B776" s="605"/>
      <c r="C776" s="608"/>
      <c r="D776" s="605"/>
      <c r="E776" s="20"/>
    </row>
    <row r="777" customFormat="false" ht="12.75" hidden="false" customHeight="false" outlineLevel="0" collapsed="false">
      <c r="B777" s="605"/>
      <c r="C777" s="608"/>
      <c r="D777" s="605"/>
      <c r="E777" s="20"/>
    </row>
    <row r="778" customFormat="false" ht="12.75" hidden="false" customHeight="false" outlineLevel="0" collapsed="false">
      <c r="B778" s="605"/>
      <c r="C778" s="608"/>
      <c r="D778" s="605"/>
      <c r="E778" s="20"/>
    </row>
    <row r="779" customFormat="false" ht="12.75" hidden="false" customHeight="false" outlineLevel="0" collapsed="false">
      <c r="B779" s="605"/>
      <c r="C779" s="608"/>
      <c r="D779" s="605"/>
      <c r="E779" s="20"/>
    </row>
    <row r="780" customFormat="false" ht="12.75" hidden="false" customHeight="false" outlineLevel="0" collapsed="false">
      <c r="B780" s="605"/>
      <c r="C780" s="608"/>
      <c r="D780" s="605"/>
      <c r="E780" s="20"/>
    </row>
    <row r="781" customFormat="false" ht="12.75" hidden="false" customHeight="false" outlineLevel="0" collapsed="false">
      <c r="B781" s="605"/>
      <c r="C781" s="608"/>
      <c r="D781" s="605"/>
      <c r="E781" s="20"/>
    </row>
    <row r="782" customFormat="false" ht="12.75" hidden="false" customHeight="false" outlineLevel="0" collapsed="false">
      <c r="B782" s="605"/>
      <c r="C782" s="608"/>
      <c r="D782" s="605"/>
      <c r="E782" s="20"/>
    </row>
    <row r="783" customFormat="false" ht="12.75" hidden="false" customHeight="false" outlineLevel="0" collapsed="false">
      <c r="B783" s="605"/>
      <c r="C783" s="608"/>
      <c r="D783" s="605"/>
      <c r="E783" s="20"/>
    </row>
    <row r="784" customFormat="false" ht="12.75" hidden="false" customHeight="false" outlineLevel="0" collapsed="false">
      <c r="B784" s="605"/>
      <c r="C784" s="608"/>
      <c r="D784" s="605"/>
      <c r="E784" s="20"/>
    </row>
    <row r="785" customFormat="false" ht="12.75" hidden="false" customHeight="false" outlineLevel="0" collapsed="false">
      <c r="B785" s="605"/>
      <c r="C785" s="608"/>
      <c r="D785" s="605"/>
      <c r="E785" s="20"/>
    </row>
    <row r="786" customFormat="false" ht="12.75" hidden="false" customHeight="false" outlineLevel="0" collapsed="false">
      <c r="B786" s="605"/>
      <c r="C786" s="608"/>
      <c r="D786" s="605"/>
      <c r="E786" s="20"/>
    </row>
    <row r="787" customFormat="false" ht="12.75" hidden="false" customHeight="false" outlineLevel="0" collapsed="false">
      <c r="B787" s="605"/>
      <c r="C787" s="608"/>
      <c r="D787" s="605"/>
      <c r="E787" s="20"/>
    </row>
    <row r="788" customFormat="false" ht="12.75" hidden="false" customHeight="false" outlineLevel="0" collapsed="false">
      <c r="B788" s="605"/>
      <c r="C788" s="608"/>
      <c r="D788" s="605"/>
      <c r="E788" s="20"/>
    </row>
    <row r="789" customFormat="false" ht="12.75" hidden="false" customHeight="false" outlineLevel="0" collapsed="false">
      <c r="B789" s="605"/>
      <c r="C789" s="608"/>
      <c r="D789" s="605"/>
      <c r="E789" s="20"/>
    </row>
    <row r="790" customFormat="false" ht="12.75" hidden="false" customHeight="false" outlineLevel="0" collapsed="false">
      <c r="B790" s="605"/>
      <c r="C790" s="608"/>
      <c r="D790" s="605"/>
      <c r="E790" s="20"/>
    </row>
    <row r="791" customFormat="false" ht="12.75" hidden="false" customHeight="false" outlineLevel="0" collapsed="false">
      <c r="B791" s="605"/>
      <c r="C791" s="608"/>
      <c r="D791" s="605"/>
      <c r="E791" s="20"/>
    </row>
    <row r="792" customFormat="false" ht="12.75" hidden="false" customHeight="false" outlineLevel="0" collapsed="false">
      <c r="B792" s="605"/>
      <c r="C792" s="608"/>
      <c r="D792" s="605"/>
      <c r="E792" s="20"/>
    </row>
    <row r="793" customFormat="false" ht="12.75" hidden="false" customHeight="false" outlineLevel="0" collapsed="false">
      <c r="B793" s="605"/>
      <c r="C793" s="608"/>
      <c r="D793" s="605"/>
      <c r="E793" s="20"/>
    </row>
    <row r="794" customFormat="false" ht="12.75" hidden="false" customHeight="false" outlineLevel="0" collapsed="false">
      <c r="B794" s="605"/>
      <c r="C794" s="608"/>
      <c r="D794" s="605"/>
      <c r="E794" s="204"/>
    </row>
    <row r="795" customFormat="false" ht="12.75" hidden="false" customHeight="false" outlineLevel="0" collapsed="false">
      <c r="B795" s="605"/>
      <c r="C795" s="608"/>
      <c r="D795" s="605"/>
      <c r="E795" s="204"/>
    </row>
    <row r="796" customFormat="false" ht="12.75" hidden="false" customHeight="false" outlineLevel="0" collapsed="false">
      <c r="B796" s="605"/>
      <c r="C796" s="608"/>
      <c r="D796" s="605"/>
      <c r="E796" s="204"/>
    </row>
    <row r="797" customFormat="false" ht="12.75" hidden="false" customHeight="false" outlineLevel="0" collapsed="false">
      <c r="B797" s="605"/>
      <c r="C797" s="608"/>
      <c r="D797" s="605"/>
      <c r="E797" s="204"/>
    </row>
    <row r="798" customFormat="false" ht="12.75" hidden="false" customHeight="false" outlineLevel="0" collapsed="false">
      <c r="B798" s="605"/>
      <c r="C798" s="608"/>
      <c r="D798" s="605"/>
      <c r="E798" s="204"/>
    </row>
    <row r="799" customFormat="false" ht="12.75" hidden="false" customHeight="false" outlineLevel="0" collapsed="false">
      <c r="B799" s="605"/>
      <c r="C799" s="608"/>
      <c r="D799" s="605"/>
      <c r="E799" s="204"/>
    </row>
    <row r="800" customFormat="false" ht="12.75" hidden="false" customHeight="false" outlineLevel="0" collapsed="false">
      <c r="B800" s="605"/>
      <c r="C800" s="608"/>
      <c r="D800" s="605"/>
      <c r="E800" s="204"/>
    </row>
    <row r="801" customFormat="false" ht="12.75" hidden="false" customHeight="false" outlineLevel="0" collapsed="false">
      <c r="B801" s="605"/>
      <c r="C801" s="608"/>
      <c r="D801" s="605"/>
      <c r="E801" s="204"/>
    </row>
    <row r="802" customFormat="false" ht="12.75" hidden="false" customHeight="false" outlineLevel="0" collapsed="false">
      <c r="B802" s="605"/>
      <c r="C802" s="608"/>
      <c r="D802" s="605"/>
      <c r="E802" s="204"/>
    </row>
    <row r="803" customFormat="false" ht="12.75" hidden="false" customHeight="false" outlineLevel="0" collapsed="false">
      <c r="B803" s="605"/>
      <c r="C803" s="608"/>
      <c r="D803" s="605"/>
      <c r="E803" s="204"/>
    </row>
    <row r="804" customFormat="false" ht="12.75" hidden="false" customHeight="false" outlineLevel="0" collapsed="false">
      <c r="B804" s="605"/>
      <c r="C804" s="608"/>
      <c r="D804" s="605"/>
      <c r="E804" s="204"/>
    </row>
    <row r="805" customFormat="false" ht="12.75" hidden="false" customHeight="false" outlineLevel="0" collapsed="false">
      <c r="B805" s="605"/>
      <c r="C805" s="608"/>
      <c r="D805" s="605"/>
      <c r="E805" s="204"/>
    </row>
    <row r="806" customFormat="false" ht="12.75" hidden="false" customHeight="false" outlineLevel="0" collapsed="false">
      <c r="B806" s="605"/>
      <c r="C806" s="608"/>
      <c r="D806" s="605"/>
      <c r="E806" s="204"/>
    </row>
    <row r="807" customFormat="false" ht="12.75" hidden="false" customHeight="false" outlineLevel="0" collapsed="false">
      <c r="B807" s="605"/>
      <c r="C807" s="608"/>
      <c r="D807" s="605"/>
      <c r="E807" s="204"/>
    </row>
    <row r="808" customFormat="false" ht="12.75" hidden="false" customHeight="false" outlineLevel="0" collapsed="false">
      <c r="B808" s="605"/>
      <c r="C808" s="608"/>
      <c r="D808" s="605"/>
      <c r="E808" s="204"/>
    </row>
    <row r="809" customFormat="false" ht="12.75" hidden="false" customHeight="false" outlineLevel="0" collapsed="false">
      <c r="B809" s="605"/>
      <c r="C809" s="608"/>
      <c r="D809" s="605"/>
      <c r="E809" s="204"/>
    </row>
    <row r="810" customFormat="false" ht="12.75" hidden="false" customHeight="false" outlineLevel="0" collapsed="false">
      <c r="B810" s="605"/>
      <c r="C810" s="608"/>
      <c r="D810" s="605"/>
      <c r="E810" s="204"/>
    </row>
    <row r="811" customFormat="false" ht="12.75" hidden="false" customHeight="false" outlineLevel="0" collapsed="false">
      <c r="B811" s="605"/>
      <c r="C811" s="608"/>
      <c r="D811" s="605"/>
      <c r="E811" s="204"/>
    </row>
    <row r="812" customFormat="false" ht="12.75" hidden="false" customHeight="false" outlineLevel="0" collapsed="false">
      <c r="B812" s="605"/>
      <c r="C812" s="608"/>
      <c r="D812" s="605"/>
      <c r="E812" s="204"/>
    </row>
    <row r="813" customFormat="false" ht="12.75" hidden="false" customHeight="false" outlineLevel="0" collapsed="false">
      <c r="B813" s="605"/>
      <c r="C813" s="608"/>
      <c r="D813" s="605"/>
      <c r="E813" s="204"/>
    </row>
    <row r="814" customFormat="false" ht="12.75" hidden="false" customHeight="false" outlineLevel="0" collapsed="false">
      <c r="B814" s="605"/>
      <c r="C814" s="608"/>
      <c r="D814" s="605"/>
      <c r="E814" s="204"/>
    </row>
    <row r="815" customFormat="false" ht="12.75" hidden="false" customHeight="false" outlineLevel="0" collapsed="false">
      <c r="B815" s="605"/>
      <c r="C815" s="608"/>
      <c r="D815" s="605"/>
      <c r="E815" s="204"/>
    </row>
    <row r="816" customFormat="false" ht="12.75" hidden="false" customHeight="false" outlineLevel="0" collapsed="false">
      <c r="B816" s="605"/>
      <c r="C816" s="608"/>
      <c r="D816" s="605"/>
      <c r="E816" s="204"/>
    </row>
    <row r="817" customFormat="false" ht="12.75" hidden="false" customHeight="false" outlineLevel="0" collapsed="false">
      <c r="B817" s="605"/>
      <c r="C817" s="608"/>
      <c r="D817" s="605"/>
      <c r="E817" s="204"/>
    </row>
    <row r="818" customFormat="false" ht="12.75" hidden="false" customHeight="false" outlineLevel="0" collapsed="false">
      <c r="B818" s="605"/>
      <c r="C818" s="608"/>
      <c r="D818" s="605"/>
      <c r="E818" s="204"/>
    </row>
    <row r="819" customFormat="false" ht="12.75" hidden="false" customHeight="false" outlineLevel="0" collapsed="false">
      <c r="B819" s="605"/>
      <c r="C819" s="608"/>
      <c r="D819" s="605"/>
      <c r="E819" s="204"/>
    </row>
    <row r="820" customFormat="false" ht="12.75" hidden="false" customHeight="false" outlineLevel="0" collapsed="false">
      <c r="B820" s="605"/>
      <c r="C820" s="608"/>
      <c r="D820" s="605"/>
      <c r="E820" s="204"/>
    </row>
    <row r="821" customFormat="false" ht="12.75" hidden="false" customHeight="false" outlineLevel="0" collapsed="false">
      <c r="B821" s="605"/>
      <c r="C821" s="608"/>
      <c r="D821" s="605"/>
      <c r="E821" s="204"/>
    </row>
    <row r="822" customFormat="false" ht="12.75" hidden="false" customHeight="false" outlineLevel="0" collapsed="false">
      <c r="B822" s="605"/>
      <c r="C822" s="608"/>
      <c r="D822" s="605"/>
      <c r="E822" s="204"/>
    </row>
    <row r="823" customFormat="false" ht="12.75" hidden="false" customHeight="false" outlineLevel="0" collapsed="false">
      <c r="B823" s="605"/>
      <c r="C823" s="608"/>
      <c r="D823" s="605"/>
      <c r="E823" s="204"/>
    </row>
    <row r="824" customFormat="false" ht="12.75" hidden="false" customHeight="false" outlineLevel="0" collapsed="false">
      <c r="B824" s="605"/>
      <c r="C824" s="608"/>
      <c r="D824" s="605"/>
      <c r="E824" s="204"/>
    </row>
    <row r="825" customFormat="false" ht="12.75" hidden="false" customHeight="false" outlineLevel="0" collapsed="false">
      <c r="B825" s="605"/>
      <c r="C825" s="608"/>
      <c r="D825" s="605"/>
      <c r="E825" s="204"/>
    </row>
    <row r="826" customFormat="false" ht="12.75" hidden="false" customHeight="false" outlineLevel="0" collapsed="false">
      <c r="B826" s="605"/>
      <c r="C826" s="608"/>
      <c r="D826" s="605"/>
      <c r="E826" s="204"/>
    </row>
    <row r="827" customFormat="false" ht="12.75" hidden="false" customHeight="false" outlineLevel="0" collapsed="false">
      <c r="B827" s="605"/>
      <c r="C827" s="608"/>
      <c r="D827" s="605"/>
      <c r="E827" s="204"/>
    </row>
    <row r="828" customFormat="false" ht="12.75" hidden="false" customHeight="false" outlineLevel="0" collapsed="false">
      <c r="B828" s="605"/>
      <c r="C828" s="608"/>
      <c r="D828" s="605"/>
      <c r="E828" s="204"/>
    </row>
    <row r="829" customFormat="false" ht="12.75" hidden="false" customHeight="false" outlineLevel="0" collapsed="false">
      <c r="B829" s="605"/>
      <c r="C829" s="608"/>
      <c r="D829" s="605"/>
      <c r="E829" s="204"/>
    </row>
    <row r="830" customFormat="false" ht="12.75" hidden="false" customHeight="false" outlineLevel="0" collapsed="false">
      <c r="B830" s="605"/>
      <c r="C830" s="608"/>
      <c r="D830" s="605"/>
      <c r="E830" s="204"/>
    </row>
    <row r="831" customFormat="false" ht="12.75" hidden="false" customHeight="false" outlineLevel="0" collapsed="false">
      <c r="B831" s="605"/>
      <c r="C831" s="608"/>
      <c r="D831" s="605"/>
      <c r="E831" s="204"/>
    </row>
    <row r="832" customFormat="false" ht="12.75" hidden="false" customHeight="false" outlineLevel="0" collapsed="false">
      <c r="B832" s="605"/>
      <c r="C832" s="608"/>
      <c r="D832" s="605"/>
      <c r="E832" s="204"/>
    </row>
    <row r="833" customFormat="false" ht="12.75" hidden="false" customHeight="false" outlineLevel="0" collapsed="false">
      <c r="B833" s="605"/>
      <c r="C833" s="608"/>
      <c r="D833" s="605"/>
      <c r="E833" s="204"/>
    </row>
    <row r="834" customFormat="false" ht="12.75" hidden="false" customHeight="false" outlineLevel="0" collapsed="false">
      <c r="B834" s="605"/>
      <c r="C834" s="608"/>
      <c r="D834" s="605"/>
      <c r="E834" s="204"/>
    </row>
    <row r="835" customFormat="false" ht="12.75" hidden="false" customHeight="false" outlineLevel="0" collapsed="false">
      <c r="B835" s="605"/>
      <c r="C835" s="608"/>
      <c r="D835" s="605"/>
      <c r="E835" s="204"/>
    </row>
    <row r="836" customFormat="false" ht="12.75" hidden="false" customHeight="false" outlineLevel="0" collapsed="false">
      <c r="B836" s="605"/>
      <c r="C836" s="608"/>
      <c r="D836" s="605"/>
      <c r="E836" s="204"/>
    </row>
    <row r="837" customFormat="false" ht="12.75" hidden="false" customHeight="false" outlineLevel="0" collapsed="false">
      <c r="B837" s="605"/>
      <c r="C837" s="608"/>
      <c r="D837" s="605"/>
      <c r="E837" s="204"/>
    </row>
    <row r="838" customFormat="false" ht="12.75" hidden="false" customHeight="false" outlineLevel="0" collapsed="false">
      <c r="B838" s="605"/>
      <c r="C838" s="608"/>
      <c r="D838" s="605"/>
      <c r="E838" s="204"/>
    </row>
    <row r="839" customFormat="false" ht="12.75" hidden="false" customHeight="false" outlineLevel="0" collapsed="false">
      <c r="B839" s="605"/>
      <c r="C839" s="608"/>
      <c r="D839" s="605"/>
      <c r="E839" s="204"/>
    </row>
    <row r="840" customFormat="false" ht="12.75" hidden="false" customHeight="false" outlineLevel="0" collapsed="false">
      <c r="B840" s="605"/>
      <c r="C840" s="608"/>
      <c r="D840" s="605"/>
      <c r="E840" s="204"/>
    </row>
    <row r="841" customFormat="false" ht="12.75" hidden="false" customHeight="false" outlineLevel="0" collapsed="false">
      <c r="B841" s="605"/>
      <c r="C841" s="608"/>
      <c r="D841" s="605"/>
      <c r="E841" s="204"/>
    </row>
    <row r="842" customFormat="false" ht="12.75" hidden="false" customHeight="false" outlineLevel="0" collapsed="false">
      <c r="B842" s="605"/>
      <c r="C842" s="608"/>
      <c r="D842" s="605"/>
      <c r="E842" s="204"/>
    </row>
    <row r="843" customFormat="false" ht="12.75" hidden="false" customHeight="false" outlineLevel="0" collapsed="false">
      <c r="B843" s="605"/>
      <c r="C843" s="608"/>
      <c r="D843" s="605"/>
      <c r="E843" s="204"/>
    </row>
    <row r="844" customFormat="false" ht="12.75" hidden="false" customHeight="false" outlineLevel="0" collapsed="false">
      <c r="B844" s="605"/>
      <c r="C844" s="608"/>
      <c r="D844" s="605"/>
      <c r="E844" s="204"/>
    </row>
    <row r="845" customFormat="false" ht="12.75" hidden="false" customHeight="false" outlineLevel="0" collapsed="false">
      <c r="B845" s="605"/>
      <c r="C845" s="608"/>
      <c r="D845" s="605"/>
      <c r="E845" s="204"/>
    </row>
    <row r="846" customFormat="false" ht="12.75" hidden="false" customHeight="false" outlineLevel="0" collapsed="false">
      <c r="B846" s="605"/>
      <c r="C846" s="608"/>
      <c r="D846" s="605"/>
      <c r="E846" s="204"/>
    </row>
    <row r="847" customFormat="false" ht="12.75" hidden="false" customHeight="false" outlineLevel="0" collapsed="false">
      <c r="B847" s="605"/>
      <c r="C847" s="608"/>
      <c r="D847" s="605"/>
      <c r="E847" s="204"/>
    </row>
    <row r="848" customFormat="false" ht="12.75" hidden="false" customHeight="false" outlineLevel="0" collapsed="false">
      <c r="B848" s="605"/>
      <c r="C848" s="608"/>
      <c r="D848" s="605"/>
      <c r="E848" s="204"/>
    </row>
    <row r="849" customFormat="false" ht="12.75" hidden="false" customHeight="false" outlineLevel="0" collapsed="false">
      <c r="B849" s="605"/>
      <c r="C849" s="608"/>
      <c r="D849" s="605"/>
      <c r="E849" s="204"/>
    </row>
    <row r="850" customFormat="false" ht="12.75" hidden="false" customHeight="false" outlineLevel="0" collapsed="false">
      <c r="B850" s="605"/>
      <c r="C850" s="608"/>
      <c r="D850" s="605"/>
      <c r="E850" s="204"/>
    </row>
    <row r="851" customFormat="false" ht="12.75" hidden="false" customHeight="false" outlineLevel="0" collapsed="false">
      <c r="B851" s="605"/>
      <c r="C851" s="608"/>
      <c r="D851" s="605"/>
      <c r="E851" s="204"/>
    </row>
    <row r="852" customFormat="false" ht="12.75" hidden="false" customHeight="false" outlineLevel="0" collapsed="false">
      <c r="B852" s="605"/>
      <c r="C852" s="608"/>
      <c r="D852" s="605"/>
      <c r="E852" s="204"/>
    </row>
    <row r="853" customFormat="false" ht="12.75" hidden="false" customHeight="false" outlineLevel="0" collapsed="false">
      <c r="B853" s="605"/>
      <c r="C853" s="608"/>
      <c r="D853" s="605"/>
      <c r="E853" s="204"/>
    </row>
    <row r="854" customFormat="false" ht="12.75" hidden="false" customHeight="false" outlineLevel="0" collapsed="false">
      <c r="B854" s="605"/>
      <c r="C854" s="608"/>
      <c r="D854" s="605"/>
      <c r="E854" s="204"/>
    </row>
    <row r="855" customFormat="false" ht="12.75" hidden="false" customHeight="false" outlineLevel="0" collapsed="false">
      <c r="B855" s="605"/>
      <c r="C855" s="608"/>
      <c r="D855" s="605"/>
      <c r="E855" s="204"/>
    </row>
    <row r="856" customFormat="false" ht="12.75" hidden="false" customHeight="false" outlineLevel="0" collapsed="false">
      <c r="B856" s="605"/>
      <c r="C856" s="608"/>
      <c r="D856" s="605"/>
      <c r="E856" s="204"/>
    </row>
    <row r="857" customFormat="false" ht="12.75" hidden="false" customHeight="false" outlineLevel="0" collapsed="false">
      <c r="B857" s="605"/>
      <c r="C857" s="608"/>
      <c r="D857" s="605"/>
      <c r="E857" s="204"/>
    </row>
    <row r="858" customFormat="false" ht="12.75" hidden="false" customHeight="false" outlineLevel="0" collapsed="false">
      <c r="B858" s="605"/>
      <c r="C858" s="608"/>
      <c r="D858" s="605"/>
      <c r="E858" s="204"/>
    </row>
    <row r="859" customFormat="false" ht="12.75" hidden="false" customHeight="false" outlineLevel="0" collapsed="false">
      <c r="B859" s="605"/>
      <c r="C859" s="608"/>
      <c r="D859" s="605"/>
      <c r="E859" s="204"/>
    </row>
    <row r="860" customFormat="false" ht="12.75" hidden="false" customHeight="false" outlineLevel="0" collapsed="false">
      <c r="B860" s="605"/>
      <c r="C860" s="608"/>
      <c r="D860" s="605"/>
      <c r="E860" s="204"/>
    </row>
    <row r="861" customFormat="false" ht="12.75" hidden="false" customHeight="false" outlineLevel="0" collapsed="false">
      <c r="B861" s="605"/>
      <c r="C861" s="608"/>
      <c r="D861" s="605"/>
      <c r="E861" s="204"/>
    </row>
    <row r="862" customFormat="false" ht="12.75" hidden="false" customHeight="false" outlineLevel="0" collapsed="false">
      <c r="B862" s="605"/>
      <c r="C862" s="608"/>
      <c r="D862" s="605"/>
      <c r="E862" s="204"/>
    </row>
    <row r="863" customFormat="false" ht="12.75" hidden="false" customHeight="false" outlineLevel="0" collapsed="false">
      <c r="B863" s="605"/>
      <c r="C863" s="608"/>
      <c r="D863" s="605"/>
      <c r="E863" s="204"/>
    </row>
    <row r="864" customFormat="false" ht="12.75" hidden="false" customHeight="false" outlineLevel="0" collapsed="false">
      <c r="B864" s="605"/>
      <c r="C864" s="608"/>
      <c r="D864" s="605"/>
      <c r="E864" s="204"/>
    </row>
    <row r="865" customFormat="false" ht="12.75" hidden="false" customHeight="false" outlineLevel="0" collapsed="false">
      <c r="B865" s="605"/>
      <c r="C865" s="608"/>
      <c r="D865" s="605"/>
      <c r="E865" s="204"/>
    </row>
    <row r="866" customFormat="false" ht="12.75" hidden="false" customHeight="false" outlineLevel="0" collapsed="false">
      <c r="B866" s="605"/>
      <c r="C866" s="608"/>
      <c r="D866" s="605"/>
      <c r="E866" s="204"/>
    </row>
    <row r="867" customFormat="false" ht="12.75" hidden="false" customHeight="false" outlineLevel="0" collapsed="false">
      <c r="B867" s="605"/>
      <c r="C867" s="608"/>
      <c r="D867" s="605"/>
      <c r="E867" s="204"/>
    </row>
    <row r="868" customFormat="false" ht="12.75" hidden="false" customHeight="false" outlineLevel="0" collapsed="false">
      <c r="B868" s="605"/>
      <c r="C868" s="608"/>
      <c r="D868" s="605"/>
      <c r="E868" s="204"/>
    </row>
    <row r="869" customFormat="false" ht="12.75" hidden="false" customHeight="false" outlineLevel="0" collapsed="false">
      <c r="B869" s="605"/>
      <c r="C869" s="608"/>
      <c r="D869" s="605"/>
      <c r="E869" s="204"/>
    </row>
    <row r="870" customFormat="false" ht="12.75" hidden="false" customHeight="false" outlineLevel="0" collapsed="false">
      <c r="B870" s="605"/>
      <c r="C870" s="608"/>
      <c r="D870" s="605"/>
      <c r="E870" s="204"/>
    </row>
    <row r="871" customFormat="false" ht="12.75" hidden="false" customHeight="false" outlineLevel="0" collapsed="false">
      <c r="B871" s="605"/>
      <c r="C871" s="608"/>
      <c r="D871" s="605"/>
      <c r="E871" s="204"/>
    </row>
    <row r="872" customFormat="false" ht="12.75" hidden="false" customHeight="false" outlineLevel="0" collapsed="false">
      <c r="B872" s="605"/>
      <c r="C872" s="608"/>
      <c r="D872" s="605"/>
      <c r="E872" s="204"/>
    </row>
    <row r="873" customFormat="false" ht="12.75" hidden="false" customHeight="false" outlineLevel="0" collapsed="false">
      <c r="B873" s="605"/>
      <c r="C873" s="608"/>
      <c r="D873" s="605"/>
      <c r="E873" s="204"/>
    </row>
    <row r="874" customFormat="false" ht="12.75" hidden="false" customHeight="false" outlineLevel="0" collapsed="false">
      <c r="B874" s="605"/>
      <c r="C874" s="608"/>
      <c r="D874" s="605"/>
      <c r="E874" s="204"/>
    </row>
    <row r="875" customFormat="false" ht="12.75" hidden="false" customHeight="false" outlineLevel="0" collapsed="false">
      <c r="B875" s="605"/>
      <c r="C875" s="608"/>
      <c r="D875" s="605"/>
      <c r="E875" s="204"/>
    </row>
    <row r="876" customFormat="false" ht="12.75" hidden="false" customHeight="false" outlineLevel="0" collapsed="false">
      <c r="B876" s="605"/>
      <c r="C876" s="608"/>
      <c r="D876" s="605"/>
      <c r="E876" s="204"/>
    </row>
    <row r="877" customFormat="false" ht="12.75" hidden="false" customHeight="false" outlineLevel="0" collapsed="false">
      <c r="B877" s="605"/>
      <c r="C877" s="608"/>
      <c r="D877" s="605"/>
      <c r="E877" s="204"/>
    </row>
    <row r="878" customFormat="false" ht="12.75" hidden="false" customHeight="false" outlineLevel="0" collapsed="false">
      <c r="B878" s="605"/>
      <c r="C878" s="608"/>
      <c r="D878" s="605"/>
      <c r="E878" s="204"/>
    </row>
    <row r="879" customFormat="false" ht="12.75" hidden="false" customHeight="false" outlineLevel="0" collapsed="false">
      <c r="B879" s="605"/>
      <c r="C879" s="608"/>
      <c r="D879" s="605"/>
      <c r="E879" s="204"/>
    </row>
    <row r="880" customFormat="false" ht="12.75" hidden="false" customHeight="false" outlineLevel="0" collapsed="false">
      <c r="B880" s="605"/>
      <c r="C880" s="608"/>
      <c r="D880" s="605"/>
      <c r="E880" s="204"/>
    </row>
    <row r="881" customFormat="false" ht="12.75" hidden="false" customHeight="false" outlineLevel="0" collapsed="false">
      <c r="B881" s="605"/>
      <c r="C881" s="608"/>
      <c r="D881" s="605"/>
      <c r="E881" s="204"/>
    </row>
    <row r="882" customFormat="false" ht="12.75" hidden="false" customHeight="false" outlineLevel="0" collapsed="false">
      <c r="B882" s="605"/>
      <c r="C882" s="608"/>
      <c r="D882" s="605"/>
      <c r="E882" s="204"/>
    </row>
    <row r="883" customFormat="false" ht="12.75" hidden="false" customHeight="false" outlineLevel="0" collapsed="false">
      <c r="B883" s="605"/>
      <c r="C883" s="608"/>
      <c r="D883" s="605"/>
      <c r="E883" s="204"/>
    </row>
    <row r="884" customFormat="false" ht="12.75" hidden="false" customHeight="false" outlineLevel="0" collapsed="false">
      <c r="B884" s="605"/>
      <c r="C884" s="608"/>
      <c r="D884" s="605"/>
      <c r="E884" s="204"/>
    </row>
    <row r="885" customFormat="false" ht="12.75" hidden="false" customHeight="false" outlineLevel="0" collapsed="false">
      <c r="B885" s="605"/>
      <c r="C885" s="608"/>
      <c r="D885" s="605"/>
      <c r="E885" s="204"/>
    </row>
    <row r="886" customFormat="false" ht="12.75" hidden="false" customHeight="false" outlineLevel="0" collapsed="false">
      <c r="B886" s="605"/>
      <c r="C886" s="608"/>
      <c r="D886" s="605"/>
      <c r="E886" s="204"/>
    </row>
    <row r="887" customFormat="false" ht="12.75" hidden="false" customHeight="false" outlineLevel="0" collapsed="false">
      <c r="B887" s="605"/>
      <c r="C887" s="608"/>
      <c r="D887" s="605"/>
      <c r="E887" s="204"/>
    </row>
    <row r="888" customFormat="false" ht="12.75" hidden="false" customHeight="false" outlineLevel="0" collapsed="false">
      <c r="B888" s="605"/>
      <c r="C888" s="608"/>
      <c r="D888" s="605"/>
      <c r="E888" s="204"/>
    </row>
    <row r="889" customFormat="false" ht="12.75" hidden="false" customHeight="false" outlineLevel="0" collapsed="false">
      <c r="B889" s="605"/>
      <c r="C889" s="608"/>
      <c r="D889" s="605"/>
      <c r="E889" s="204"/>
    </row>
    <row r="890" customFormat="false" ht="12.75" hidden="false" customHeight="false" outlineLevel="0" collapsed="false">
      <c r="B890" s="605"/>
      <c r="C890" s="608"/>
      <c r="D890" s="605"/>
      <c r="E890" s="204"/>
    </row>
    <row r="891" customFormat="false" ht="12.75" hidden="false" customHeight="false" outlineLevel="0" collapsed="false">
      <c r="B891" s="605"/>
      <c r="C891" s="608"/>
      <c r="D891" s="605"/>
      <c r="E891" s="204"/>
    </row>
    <row r="892" customFormat="false" ht="12.75" hidden="false" customHeight="false" outlineLevel="0" collapsed="false">
      <c r="B892" s="605"/>
      <c r="C892" s="608"/>
      <c r="D892" s="605"/>
      <c r="E892" s="204"/>
    </row>
    <row r="893" customFormat="false" ht="12.75" hidden="false" customHeight="false" outlineLevel="0" collapsed="false">
      <c r="B893" s="605"/>
      <c r="C893" s="608"/>
      <c r="D893" s="605"/>
      <c r="E893" s="204"/>
    </row>
    <row r="894" customFormat="false" ht="12.75" hidden="false" customHeight="false" outlineLevel="0" collapsed="false">
      <c r="B894" s="605"/>
      <c r="C894" s="608"/>
      <c r="D894" s="605"/>
      <c r="E894" s="204"/>
    </row>
    <row r="895" customFormat="false" ht="12.75" hidden="false" customHeight="false" outlineLevel="0" collapsed="false">
      <c r="B895" s="605"/>
      <c r="C895" s="608"/>
      <c r="D895" s="605"/>
      <c r="E895" s="204"/>
    </row>
    <row r="896" customFormat="false" ht="12.75" hidden="false" customHeight="false" outlineLevel="0" collapsed="false">
      <c r="B896" s="605"/>
      <c r="C896" s="608"/>
      <c r="D896" s="605"/>
      <c r="E896" s="204"/>
    </row>
    <row r="897" customFormat="false" ht="12.75" hidden="false" customHeight="false" outlineLevel="0" collapsed="false">
      <c r="B897" s="605"/>
      <c r="C897" s="608"/>
      <c r="D897" s="605"/>
      <c r="E897" s="204"/>
    </row>
    <row r="898" customFormat="false" ht="12.75" hidden="false" customHeight="false" outlineLevel="0" collapsed="false">
      <c r="B898" s="605"/>
      <c r="C898" s="608"/>
      <c r="D898" s="605"/>
      <c r="E898" s="204"/>
    </row>
    <row r="899" customFormat="false" ht="12.75" hidden="false" customHeight="false" outlineLevel="0" collapsed="false">
      <c r="B899" s="605"/>
      <c r="C899" s="608"/>
      <c r="D899" s="605"/>
      <c r="E899" s="204"/>
    </row>
    <row r="900" customFormat="false" ht="12.75" hidden="false" customHeight="false" outlineLevel="0" collapsed="false">
      <c r="B900" s="605"/>
      <c r="C900" s="608"/>
      <c r="D900" s="605"/>
      <c r="E900" s="204"/>
    </row>
    <row r="901" customFormat="false" ht="12.75" hidden="false" customHeight="false" outlineLevel="0" collapsed="false">
      <c r="B901" s="605"/>
      <c r="C901" s="608"/>
      <c r="D901" s="605"/>
      <c r="E901" s="204"/>
    </row>
    <row r="902" customFormat="false" ht="12.75" hidden="false" customHeight="false" outlineLevel="0" collapsed="false">
      <c r="B902" s="605"/>
      <c r="C902" s="608"/>
      <c r="D902" s="605"/>
      <c r="E902" s="204"/>
    </row>
    <row r="903" customFormat="false" ht="12.75" hidden="false" customHeight="false" outlineLevel="0" collapsed="false">
      <c r="B903" s="605"/>
      <c r="C903" s="608"/>
      <c r="D903" s="605"/>
      <c r="E903" s="204"/>
    </row>
    <row r="904" customFormat="false" ht="12.75" hidden="false" customHeight="false" outlineLevel="0" collapsed="false">
      <c r="B904" s="605"/>
      <c r="C904" s="608"/>
      <c r="D904" s="605"/>
      <c r="E904" s="204"/>
    </row>
    <row r="905" customFormat="false" ht="12.75" hidden="false" customHeight="false" outlineLevel="0" collapsed="false">
      <c r="B905" s="605"/>
      <c r="C905" s="608"/>
      <c r="D905" s="605"/>
      <c r="E905" s="204"/>
    </row>
    <row r="906" customFormat="false" ht="12.75" hidden="false" customHeight="false" outlineLevel="0" collapsed="false">
      <c r="B906" s="605"/>
      <c r="C906" s="608"/>
      <c r="D906" s="605"/>
      <c r="E906" s="204"/>
    </row>
    <row r="907" customFormat="false" ht="12.75" hidden="false" customHeight="false" outlineLevel="0" collapsed="false">
      <c r="B907" s="605"/>
      <c r="C907" s="608"/>
      <c r="D907" s="605"/>
      <c r="E907" s="204"/>
    </row>
    <row r="908" customFormat="false" ht="12.75" hidden="false" customHeight="false" outlineLevel="0" collapsed="false">
      <c r="B908" s="605"/>
      <c r="C908" s="608"/>
      <c r="D908" s="605"/>
      <c r="E908" s="204"/>
    </row>
    <row r="909" customFormat="false" ht="12.75" hidden="false" customHeight="false" outlineLevel="0" collapsed="false">
      <c r="B909" s="605"/>
      <c r="C909" s="608"/>
      <c r="D909" s="605"/>
      <c r="E909" s="204"/>
    </row>
    <row r="910" customFormat="false" ht="12.75" hidden="false" customHeight="false" outlineLevel="0" collapsed="false">
      <c r="B910" s="605"/>
      <c r="C910" s="608"/>
      <c r="D910" s="605"/>
      <c r="E910" s="204"/>
    </row>
    <row r="911" customFormat="false" ht="12.75" hidden="false" customHeight="false" outlineLevel="0" collapsed="false">
      <c r="B911" s="605"/>
      <c r="C911" s="608"/>
      <c r="D911" s="605"/>
      <c r="E911" s="204"/>
    </row>
    <row r="912" customFormat="false" ht="12.75" hidden="false" customHeight="false" outlineLevel="0" collapsed="false">
      <c r="B912" s="605"/>
      <c r="C912" s="608"/>
      <c r="D912" s="605"/>
      <c r="E912" s="204"/>
    </row>
    <row r="913" customFormat="false" ht="12.75" hidden="false" customHeight="false" outlineLevel="0" collapsed="false">
      <c r="B913" s="605"/>
      <c r="C913" s="608"/>
      <c r="D913" s="605"/>
      <c r="E913" s="204"/>
    </row>
    <row r="914" customFormat="false" ht="12.75" hidden="false" customHeight="false" outlineLevel="0" collapsed="false">
      <c r="B914" s="605"/>
      <c r="C914" s="608"/>
      <c r="D914" s="605"/>
      <c r="E914" s="204"/>
    </row>
    <row r="915" customFormat="false" ht="12.75" hidden="false" customHeight="false" outlineLevel="0" collapsed="false">
      <c r="B915" s="605"/>
      <c r="C915" s="608"/>
      <c r="D915" s="605"/>
      <c r="E915" s="204"/>
    </row>
    <row r="916" customFormat="false" ht="12.75" hidden="false" customHeight="false" outlineLevel="0" collapsed="false">
      <c r="B916" s="605"/>
      <c r="C916" s="608"/>
      <c r="D916" s="605"/>
      <c r="E916" s="204"/>
    </row>
    <row r="917" customFormat="false" ht="12.75" hidden="false" customHeight="false" outlineLevel="0" collapsed="false">
      <c r="B917" s="605"/>
      <c r="C917" s="608"/>
      <c r="D917" s="605"/>
      <c r="E917" s="204"/>
    </row>
    <row r="918" customFormat="false" ht="12.75" hidden="false" customHeight="false" outlineLevel="0" collapsed="false">
      <c r="B918" s="605"/>
      <c r="C918" s="608"/>
      <c r="D918" s="605"/>
      <c r="E918" s="204"/>
    </row>
    <row r="919" customFormat="false" ht="12.75" hidden="false" customHeight="false" outlineLevel="0" collapsed="false">
      <c r="B919" s="605"/>
      <c r="C919" s="608"/>
      <c r="D919" s="605"/>
      <c r="E919" s="204"/>
    </row>
    <row r="920" customFormat="false" ht="12.75" hidden="false" customHeight="false" outlineLevel="0" collapsed="false">
      <c r="B920" s="605"/>
      <c r="C920" s="608"/>
      <c r="D920" s="605"/>
      <c r="E920" s="204"/>
    </row>
    <row r="921" customFormat="false" ht="12.75" hidden="false" customHeight="false" outlineLevel="0" collapsed="false">
      <c r="B921" s="605"/>
      <c r="C921" s="608"/>
      <c r="D921" s="605"/>
      <c r="E921" s="204"/>
    </row>
    <row r="922" customFormat="false" ht="12.75" hidden="false" customHeight="false" outlineLevel="0" collapsed="false">
      <c r="B922" s="605"/>
      <c r="C922" s="608"/>
      <c r="D922" s="605"/>
      <c r="E922" s="204"/>
    </row>
    <row r="923" customFormat="false" ht="12.75" hidden="false" customHeight="false" outlineLevel="0" collapsed="false">
      <c r="B923" s="605"/>
      <c r="C923" s="608"/>
      <c r="D923" s="605"/>
      <c r="E923" s="204"/>
    </row>
    <row r="924" customFormat="false" ht="12.75" hidden="false" customHeight="false" outlineLevel="0" collapsed="false">
      <c r="B924" s="605"/>
      <c r="C924" s="608"/>
      <c r="D924" s="605"/>
      <c r="E924" s="204"/>
    </row>
    <row r="925" customFormat="false" ht="12.75" hidden="false" customHeight="false" outlineLevel="0" collapsed="false">
      <c r="B925" s="605"/>
      <c r="C925" s="608"/>
      <c r="D925" s="605"/>
      <c r="E925" s="204"/>
    </row>
    <row r="926" customFormat="false" ht="12.75" hidden="false" customHeight="false" outlineLevel="0" collapsed="false">
      <c r="B926" s="605"/>
      <c r="C926" s="608"/>
      <c r="D926" s="605"/>
      <c r="E926" s="204"/>
    </row>
    <row r="927" customFormat="false" ht="12.75" hidden="false" customHeight="false" outlineLevel="0" collapsed="false">
      <c r="B927" s="605"/>
      <c r="C927" s="608"/>
      <c r="D927" s="605"/>
      <c r="E927" s="204"/>
    </row>
    <row r="928" customFormat="false" ht="12.75" hidden="false" customHeight="false" outlineLevel="0" collapsed="false">
      <c r="B928" s="605"/>
      <c r="C928" s="608"/>
      <c r="D928" s="605"/>
      <c r="E928" s="204"/>
    </row>
    <row r="929" customFormat="false" ht="12.75" hidden="false" customHeight="false" outlineLevel="0" collapsed="false">
      <c r="B929" s="605"/>
      <c r="C929" s="608"/>
      <c r="D929" s="605"/>
      <c r="E929" s="204"/>
    </row>
    <row r="930" customFormat="false" ht="12.75" hidden="false" customHeight="false" outlineLevel="0" collapsed="false">
      <c r="B930" s="605"/>
      <c r="C930" s="608"/>
      <c r="D930" s="605"/>
      <c r="E930" s="204"/>
    </row>
    <row r="931" customFormat="false" ht="12.75" hidden="false" customHeight="false" outlineLevel="0" collapsed="false">
      <c r="B931" s="605"/>
      <c r="C931" s="608"/>
      <c r="D931" s="605"/>
      <c r="E931" s="204"/>
    </row>
    <row r="932" customFormat="false" ht="12.75" hidden="false" customHeight="false" outlineLevel="0" collapsed="false">
      <c r="B932" s="605"/>
      <c r="C932" s="608"/>
      <c r="D932" s="605"/>
      <c r="E932" s="204"/>
    </row>
    <row r="933" customFormat="false" ht="12.75" hidden="false" customHeight="false" outlineLevel="0" collapsed="false">
      <c r="B933" s="605"/>
      <c r="C933" s="608"/>
      <c r="D933" s="605"/>
      <c r="E933" s="204"/>
    </row>
    <row r="934" customFormat="false" ht="12.75" hidden="false" customHeight="false" outlineLevel="0" collapsed="false">
      <c r="B934" s="605"/>
      <c r="C934" s="608"/>
      <c r="D934" s="605"/>
      <c r="E934" s="204"/>
    </row>
    <row r="935" customFormat="false" ht="12.75" hidden="false" customHeight="false" outlineLevel="0" collapsed="false">
      <c r="B935" s="605"/>
      <c r="C935" s="608"/>
      <c r="D935" s="605"/>
      <c r="E935" s="204"/>
    </row>
    <row r="936" customFormat="false" ht="12.75" hidden="false" customHeight="false" outlineLevel="0" collapsed="false">
      <c r="B936" s="605"/>
      <c r="C936" s="608"/>
      <c r="D936" s="605"/>
      <c r="E936" s="204"/>
    </row>
    <row r="937" customFormat="false" ht="12.75" hidden="false" customHeight="false" outlineLevel="0" collapsed="false">
      <c r="B937" s="605"/>
      <c r="C937" s="608"/>
      <c r="D937" s="605"/>
      <c r="E937" s="204"/>
    </row>
    <row r="938" customFormat="false" ht="12.75" hidden="false" customHeight="false" outlineLevel="0" collapsed="false">
      <c r="B938" s="605"/>
      <c r="C938" s="608"/>
      <c r="D938" s="605"/>
      <c r="E938" s="204"/>
    </row>
    <row r="939" customFormat="false" ht="12.75" hidden="false" customHeight="false" outlineLevel="0" collapsed="false">
      <c r="B939" s="605"/>
      <c r="C939" s="608"/>
      <c r="D939" s="605"/>
      <c r="E939" s="204"/>
    </row>
    <row r="940" customFormat="false" ht="12.75" hidden="false" customHeight="false" outlineLevel="0" collapsed="false">
      <c r="B940" s="605"/>
      <c r="C940" s="608"/>
      <c r="D940" s="605"/>
      <c r="E940" s="204"/>
    </row>
    <row r="941" customFormat="false" ht="12.75" hidden="false" customHeight="false" outlineLevel="0" collapsed="false">
      <c r="B941" s="605"/>
      <c r="C941" s="608"/>
      <c r="D941" s="605"/>
      <c r="E941" s="204"/>
    </row>
    <row r="942" customFormat="false" ht="12.75" hidden="false" customHeight="false" outlineLevel="0" collapsed="false">
      <c r="B942" s="605"/>
      <c r="C942" s="608"/>
      <c r="D942" s="605"/>
      <c r="E942" s="204"/>
    </row>
    <row r="943" customFormat="false" ht="12.75" hidden="false" customHeight="false" outlineLevel="0" collapsed="false">
      <c r="B943" s="605"/>
      <c r="C943" s="608"/>
      <c r="D943" s="605"/>
      <c r="E943" s="204"/>
    </row>
    <row r="944" customFormat="false" ht="12.75" hidden="false" customHeight="false" outlineLevel="0" collapsed="false">
      <c r="B944" s="605"/>
      <c r="C944" s="608"/>
      <c r="D944" s="605"/>
      <c r="E944" s="204"/>
    </row>
    <row r="945" customFormat="false" ht="12.75" hidden="false" customHeight="false" outlineLevel="0" collapsed="false">
      <c r="B945" s="605"/>
      <c r="C945" s="608"/>
      <c r="D945" s="605"/>
      <c r="E945" s="204"/>
    </row>
    <row r="946" customFormat="false" ht="12.75" hidden="false" customHeight="false" outlineLevel="0" collapsed="false">
      <c r="B946" s="605"/>
      <c r="C946" s="608"/>
      <c r="D946" s="605"/>
      <c r="E946" s="204"/>
    </row>
    <row r="947" customFormat="false" ht="12.75" hidden="false" customHeight="false" outlineLevel="0" collapsed="false">
      <c r="B947" s="605"/>
      <c r="C947" s="608"/>
      <c r="D947" s="605"/>
      <c r="E947" s="204"/>
    </row>
    <row r="948" customFormat="false" ht="12.75" hidden="false" customHeight="false" outlineLevel="0" collapsed="false">
      <c r="B948" s="605"/>
      <c r="C948" s="608"/>
      <c r="D948" s="605"/>
      <c r="E948" s="204"/>
    </row>
    <row r="949" customFormat="false" ht="12.75" hidden="false" customHeight="false" outlineLevel="0" collapsed="false">
      <c r="B949" s="605"/>
      <c r="C949" s="608"/>
      <c r="D949" s="605"/>
      <c r="E949" s="204"/>
    </row>
    <row r="950" customFormat="false" ht="12.75" hidden="false" customHeight="false" outlineLevel="0" collapsed="false">
      <c r="B950" s="605"/>
      <c r="C950" s="608"/>
      <c r="D950" s="605"/>
      <c r="E950" s="204"/>
    </row>
    <row r="951" customFormat="false" ht="12.75" hidden="false" customHeight="false" outlineLevel="0" collapsed="false">
      <c r="B951" s="605"/>
      <c r="C951" s="608"/>
      <c r="D951" s="605"/>
      <c r="E951" s="204"/>
    </row>
    <row r="952" customFormat="false" ht="12.75" hidden="false" customHeight="false" outlineLevel="0" collapsed="false">
      <c r="B952" s="605"/>
      <c r="C952" s="608"/>
      <c r="D952" s="605"/>
      <c r="E952" s="204"/>
    </row>
    <row r="953" customFormat="false" ht="12.75" hidden="false" customHeight="false" outlineLevel="0" collapsed="false">
      <c r="B953" s="605"/>
      <c r="C953" s="608"/>
      <c r="D953" s="605"/>
      <c r="E953" s="204"/>
    </row>
    <row r="954" customFormat="false" ht="12.75" hidden="false" customHeight="false" outlineLevel="0" collapsed="false">
      <c r="B954" s="605"/>
      <c r="C954" s="608"/>
      <c r="D954" s="605"/>
      <c r="E954" s="204"/>
    </row>
    <row r="955" customFormat="false" ht="12.75" hidden="false" customHeight="false" outlineLevel="0" collapsed="false">
      <c r="B955" s="605"/>
      <c r="C955" s="608"/>
      <c r="D955" s="605"/>
      <c r="E955" s="204"/>
    </row>
    <row r="956" customFormat="false" ht="12.75" hidden="false" customHeight="false" outlineLevel="0" collapsed="false">
      <c r="B956" s="605"/>
      <c r="C956" s="608"/>
      <c r="D956" s="605"/>
      <c r="E956" s="204"/>
    </row>
    <row r="957" customFormat="false" ht="12.75" hidden="false" customHeight="false" outlineLevel="0" collapsed="false">
      <c r="B957" s="605"/>
      <c r="C957" s="608"/>
      <c r="D957" s="605"/>
      <c r="E957" s="204"/>
    </row>
    <row r="958" customFormat="false" ht="12.75" hidden="false" customHeight="false" outlineLevel="0" collapsed="false">
      <c r="B958" s="605"/>
      <c r="C958" s="608"/>
      <c r="D958" s="605"/>
      <c r="E958" s="204"/>
    </row>
    <row r="959" customFormat="false" ht="12.75" hidden="false" customHeight="false" outlineLevel="0" collapsed="false">
      <c r="B959" s="605"/>
      <c r="C959" s="608"/>
      <c r="D959" s="605"/>
      <c r="E959" s="204"/>
    </row>
    <row r="960" customFormat="false" ht="12.75" hidden="false" customHeight="false" outlineLevel="0" collapsed="false">
      <c r="B960" s="605"/>
      <c r="C960" s="608"/>
      <c r="D960" s="605"/>
      <c r="E960" s="204"/>
    </row>
    <row r="961" customFormat="false" ht="12.75" hidden="false" customHeight="false" outlineLevel="0" collapsed="false">
      <c r="B961" s="605"/>
      <c r="C961" s="608"/>
      <c r="D961" s="605"/>
      <c r="E961" s="204"/>
    </row>
    <row r="962" customFormat="false" ht="12.75" hidden="false" customHeight="false" outlineLevel="0" collapsed="false">
      <c r="B962" s="605"/>
      <c r="C962" s="608"/>
      <c r="D962" s="605"/>
      <c r="E962" s="204"/>
    </row>
    <row r="963" customFormat="false" ht="12.75" hidden="false" customHeight="false" outlineLevel="0" collapsed="false">
      <c r="B963" s="605"/>
      <c r="C963" s="608"/>
      <c r="D963" s="605"/>
      <c r="E963" s="204"/>
    </row>
    <row r="964" customFormat="false" ht="12.75" hidden="false" customHeight="false" outlineLevel="0" collapsed="false">
      <c r="B964" s="605"/>
      <c r="C964" s="608"/>
      <c r="D964" s="605"/>
      <c r="E964" s="204"/>
    </row>
    <row r="965" customFormat="false" ht="12.75" hidden="false" customHeight="false" outlineLevel="0" collapsed="false">
      <c r="B965" s="605"/>
      <c r="C965" s="608"/>
      <c r="D965" s="605"/>
      <c r="E965" s="204"/>
    </row>
    <row r="966" customFormat="false" ht="12.75" hidden="false" customHeight="false" outlineLevel="0" collapsed="false">
      <c r="B966" s="605"/>
      <c r="C966" s="608"/>
      <c r="D966" s="605"/>
      <c r="E966" s="204"/>
    </row>
    <row r="967" customFormat="false" ht="12.75" hidden="false" customHeight="false" outlineLevel="0" collapsed="false">
      <c r="B967" s="605"/>
      <c r="C967" s="608"/>
      <c r="D967" s="605"/>
      <c r="E967" s="204"/>
    </row>
    <row r="968" customFormat="false" ht="12.75" hidden="false" customHeight="false" outlineLevel="0" collapsed="false">
      <c r="B968" s="605"/>
      <c r="C968" s="608"/>
      <c r="D968" s="605"/>
      <c r="E968" s="204"/>
    </row>
    <row r="969" customFormat="false" ht="12.75" hidden="false" customHeight="false" outlineLevel="0" collapsed="false">
      <c r="B969" s="605"/>
      <c r="C969" s="608"/>
      <c r="D969" s="605"/>
      <c r="E969" s="204"/>
    </row>
    <row r="970" customFormat="false" ht="12.75" hidden="false" customHeight="false" outlineLevel="0" collapsed="false">
      <c r="B970" s="605"/>
      <c r="C970" s="608"/>
      <c r="D970" s="605"/>
      <c r="E970" s="204"/>
    </row>
    <row r="971" customFormat="false" ht="12.75" hidden="false" customHeight="false" outlineLevel="0" collapsed="false">
      <c r="B971" s="605"/>
      <c r="C971" s="608"/>
      <c r="D971" s="605"/>
      <c r="E971" s="204"/>
    </row>
    <row r="972" customFormat="false" ht="12.75" hidden="false" customHeight="false" outlineLevel="0" collapsed="false">
      <c r="B972" s="605"/>
      <c r="C972" s="608"/>
      <c r="D972" s="605"/>
      <c r="E972" s="204"/>
    </row>
    <row r="973" customFormat="false" ht="12.75" hidden="false" customHeight="false" outlineLevel="0" collapsed="false">
      <c r="B973" s="605"/>
      <c r="C973" s="608"/>
      <c r="D973" s="605"/>
      <c r="E973" s="204"/>
    </row>
    <row r="974" customFormat="false" ht="12.75" hidden="false" customHeight="false" outlineLevel="0" collapsed="false">
      <c r="B974" s="605"/>
      <c r="C974" s="608"/>
      <c r="D974" s="605"/>
      <c r="E974" s="204"/>
    </row>
    <row r="975" customFormat="false" ht="12.75" hidden="false" customHeight="false" outlineLevel="0" collapsed="false">
      <c r="B975" s="605"/>
      <c r="C975" s="608"/>
      <c r="D975" s="605"/>
      <c r="E975" s="204"/>
    </row>
    <row r="976" customFormat="false" ht="12.75" hidden="false" customHeight="false" outlineLevel="0" collapsed="false">
      <c r="B976" s="605"/>
      <c r="C976" s="608"/>
      <c r="D976" s="605"/>
      <c r="E976" s="204"/>
    </row>
    <row r="977" customFormat="false" ht="12.75" hidden="false" customHeight="false" outlineLevel="0" collapsed="false">
      <c r="B977" s="605"/>
      <c r="C977" s="608"/>
      <c r="D977" s="605"/>
      <c r="E977" s="204"/>
    </row>
    <row r="978" customFormat="false" ht="12.75" hidden="false" customHeight="false" outlineLevel="0" collapsed="false">
      <c r="B978" s="605"/>
      <c r="C978" s="608"/>
      <c r="D978" s="605"/>
      <c r="E978" s="204"/>
    </row>
    <row r="979" customFormat="false" ht="12.75" hidden="false" customHeight="false" outlineLevel="0" collapsed="false">
      <c r="B979" s="605"/>
      <c r="C979" s="608"/>
      <c r="D979" s="605"/>
      <c r="E979" s="204"/>
    </row>
    <row r="980" customFormat="false" ht="12.75" hidden="false" customHeight="false" outlineLevel="0" collapsed="false">
      <c r="B980" s="605"/>
      <c r="C980" s="608"/>
      <c r="D980" s="605"/>
      <c r="E980" s="204"/>
    </row>
    <row r="981" customFormat="false" ht="12.75" hidden="false" customHeight="false" outlineLevel="0" collapsed="false">
      <c r="B981" s="605"/>
      <c r="C981" s="608"/>
      <c r="D981" s="605"/>
      <c r="E981" s="204"/>
    </row>
    <row r="982" customFormat="false" ht="12.75" hidden="false" customHeight="false" outlineLevel="0" collapsed="false">
      <c r="B982" s="605"/>
      <c r="C982" s="608"/>
      <c r="D982" s="605"/>
      <c r="E982" s="204"/>
    </row>
    <row r="983" customFormat="false" ht="12.75" hidden="false" customHeight="false" outlineLevel="0" collapsed="false">
      <c r="B983" s="605"/>
      <c r="C983" s="608"/>
      <c r="D983" s="605"/>
      <c r="E983" s="204"/>
    </row>
    <row r="984" customFormat="false" ht="12.75" hidden="false" customHeight="false" outlineLevel="0" collapsed="false">
      <c r="B984" s="605"/>
      <c r="C984" s="608"/>
      <c r="D984" s="605"/>
      <c r="E984" s="204"/>
    </row>
    <row r="985" customFormat="false" ht="12.75" hidden="false" customHeight="false" outlineLevel="0" collapsed="false">
      <c r="B985" s="605"/>
      <c r="C985" s="608"/>
      <c r="D985" s="605"/>
      <c r="E985" s="204"/>
    </row>
    <row r="986" customFormat="false" ht="12.75" hidden="false" customHeight="false" outlineLevel="0" collapsed="false">
      <c r="B986" s="605"/>
      <c r="C986" s="608"/>
      <c r="D986" s="605"/>
      <c r="E986" s="204"/>
    </row>
    <row r="987" customFormat="false" ht="12.75" hidden="false" customHeight="false" outlineLevel="0" collapsed="false">
      <c r="B987" s="605"/>
      <c r="C987" s="608"/>
      <c r="D987" s="605"/>
      <c r="E987" s="204"/>
    </row>
    <row r="988" customFormat="false" ht="12.75" hidden="false" customHeight="false" outlineLevel="0" collapsed="false">
      <c r="B988" s="605"/>
      <c r="C988" s="608"/>
      <c r="D988" s="605"/>
      <c r="E988" s="204"/>
    </row>
    <row r="989" customFormat="false" ht="12.75" hidden="false" customHeight="false" outlineLevel="0" collapsed="false">
      <c r="B989" s="605"/>
      <c r="C989" s="608"/>
      <c r="D989" s="605"/>
      <c r="E989" s="204"/>
    </row>
    <row r="990" customFormat="false" ht="12.75" hidden="false" customHeight="false" outlineLevel="0" collapsed="false">
      <c r="B990" s="605"/>
      <c r="C990" s="608"/>
      <c r="D990" s="605"/>
      <c r="E990" s="204"/>
    </row>
    <row r="991" customFormat="false" ht="12.75" hidden="false" customHeight="false" outlineLevel="0" collapsed="false">
      <c r="B991" s="605"/>
      <c r="C991" s="608"/>
      <c r="D991" s="605"/>
      <c r="E991" s="204"/>
    </row>
    <row r="992" customFormat="false" ht="12.75" hidden="false" customHeight="false" outlineLevel="0" collapsed="false">
      <c r="B992" s="605"/>
      <c r="C992" s="608"/>
      <c r="D992" s="605"/>
      <c r="E992" s="204"/>
    </row>
    <row r="993" customFormat="false" ht="12.75" hidden="false" customHeight="false" outlineLevel="0" collapsed="false">
      <c r="B993" s="605"/>
      <c r="C993" s="608"/>
      <c r="D993" s="605"/>
      <c r="E993" s="204"/>
    </row>
    <row r="994" customFormat="false" ht="12.75" hidden="false" customHeight="false" outlineLevel="0" collapsed="false">
      <c r="B994" s="605"/>
      <c r="C994" s="608"/>
      <c r="D994" s="605"/>
      <c r="E994" s="204"/>
    </row>
    <row r="995" customFormat="false" ht="12.75" hidden="false" customHeight="false" outlineLevel="0" collapsed="false">
      <c r="B995" s="605"/>
      <c r="C995" s="608"/>
      <c r="D995" s="605"/>
      <c r="E995" s="204"/>
    </row>
    <row r="996" customFormat="false" ht="12.75" hidden="false" customHeight="false" outlineLevel="0" collapsed="false">
      <c r="B996" s="605"/>
      <c r="C996" s="608"/>
      <c r="D996" s="605"/>
      <c r="E996" s="204"/>
    </row>
    <row r="997" customFormat="false" ht="12.75" hidden="false" customHeight="false" outlineLevel="0" collapsed="false">
      <c r="B997" s="605"/>
      <c r="C997" s="608"/>
      <c r="D997" s="605"/>
      <c r="E997" s="204"/>
    </row>
    <row r="998" customFormat="false" ht="12.75" hidden="false" customHeight="false" outlineLevel="0" collapsed="false">
      <c r="B998" s="605"/>
      <c r="C998" s="608"/>
      <c r="D998" s="605"/>
      <c r="E998" s="204"/>
    </row>
    <row r="999" customFormat="false" ht="12.75" hidden="false" customHeight="false" outlineLevel="0" collapsed="false">
      <c r="B999" s="605"/>
      <c r="C999" s="608"/>
      <c r="D999" s="605"/>
      <c r="E999" s="204"/>
    </row>
    <row r="1000" customFormat="false" ht="12.75" hidden="false" customHeight="false" outlineLevel="0" collapsed="false">
      <c r="B1000" s="605"/>
      <c r="C1000" s="608"/>
      <c r="D1000" s="605"/>
      <c r="E1000" s="204"/>
    </row>
    <row r="1001" customFormat="false" ht="12.75" hidden="false" customHeight="false" outlineLevel="0" collapsed="false">
      <c r="B1001" s="605"/>
      <c r="C1001" s="608"/>
      <c r="D1001" s="605"/>
      <c r="E1001" s="204"/>
    </row>
    <row r="1002" customFormat="false" ht="12.75" hidden="false" customHeight="false" outlineLevel="0" collapsed="false">
      <c r="B1002" s="605"/>
      <c r="C1002" s="608"/>
      <c r="D1002" s="605"/>
      <c r="E1002" s="204"/>
    </row>
    <row r="1003" customFormat="false" ht="12.75" hidden="false" customHeight="false" outlineLevel="0" collapsed="false">
      <c r="B1003" s="605"/>
      <c r="C1003" s="608"/>
      <c r="D1003" s="605"/>
      <c r="E1003" s="204"/>
    </row>
    <row r="1004" customFormat="false" ht="12.75" hidden="false" customHeight="false" outlineLevel="0" collapsed="false">
      <c r="B1004" s="605"/>
      <c r="C1004" s="608"/>
      <c r="D1004" s="605"/>
      <c r="E1004" s="204"/>
    </row>
    <row r="1005" customFormat="false" ht="12.75" hidden="false" customHeight="false" outlineLevel="0" collapsed="false">
      <c r="B1005" s="605"/>
      <c r="C1005" s="608"/>
      <c r="D1005" s="605"/>
      <c r="E1005" s="204"/>
    </row>
    <row r="1006" customFormat="false" ht="12.75" hidden="false" customHeight="false" outlineLevel="0" collapsed="false">
      <c r="B1006" s="605"/>
      <c r="C1006" s="608"/>
      <c r="D1006" s="605"/>
      <c r="E1006" s="204"/>
    </row>
    <row r="1007" customFormat="false" ht="12.75" hidden="false" customHeight="false" outlineLevel="0" collapsed="false">
      <c r="B1007" s="605"/>
      <c r="C1007" s="608"/>
      <c r="D1007" s="605"/>
      <c r="E1007" s="204"/>
    </row>
    <row r="1008" customFormat="false" ht="12.75" hidden="false" customHeight="false" outlineLevel="0" collapsed="false">
      <c r="B1008" s="605"/>
      <c r="C1008" s="608"/>
      <c r="D1008" s="605"/>
      <c r="E1008" s="204"/>
    </row>
    <row r="1009" customFormat="false" ht="12.75" hidden="false" customHeight="false" outlineLevel="0" collapsed="false">
      <c r="B1009" s="605"/>
      <c r="C1009" s="608"/>
      <c r="D1009" s="605"/>
      <c r="E1009" s="204"/>
    </row>
    <row r="1010" customFormat="false" ht="12.75" hidden="false" customHeight="false" outlineLevel="0" collapsed="false">
      <c r="B1010" s="605"/>
      <c r="C1010" s="608"/>
      <c r="D1010" s="605"/>
      <c r="E1010" s="204"/>
    </row>
    <row r="1011" customFormat="false" ht="12.75" hidden="false" customHeight="false" outlineLevel="0" collapsed="false">
      <c r="B1011" s="605"/>
      <c r="C1011" s="608"/>
      <c r="D1011" s="605"/>
      <c r="E1011" s="204"/>
    </row>
    <row r="1012" customFormat="false" ht="12.75" hidden="false" customHeight="false" outlineLevel="0" collapsed="false">
      <c r="B1012" s="605"/>
      <c r="C1012" s="608"/>
      <c r="D1012" s="605"/>
      <c r="E1012" s="204"/>
    </row>
    <row r="1013" customFormat="false" ht="12.75" hidden="false" customHeight="false" outlineLevel="0" collapsed="false">
      <c r="B1013" s="605"/>
      <c r="C1013" s="608"/>
      <c r="D1013" s="605"/>
      <c r="E1013" s="204"/>
    </row>
    <row r="1014" customFormat="false" ht="12.75" hidden="false" customHeight="false" outlineLevel="0" collapsed="false">
      <c r="B1014" s="605"/>
      <c r="C1014" s="608"/>
      <c r="D1014" s="605"/>
      <c r="E1014" s="204"/>
    </row>
    <row r="1015" customFormat="false" ht="12.75" hidden="false" customHeight="false" outlineLevel="0" collapsed="false">
      <c r="B1015" s="605"/>
      <c r="C1015" s="608"/>
      <c r="D1015" s="605"/>
      <c r="E1015" s="204"/>
    </row>
    <row r="1016" customFormat="false" ht="12.75" hidden="false" customHeight="false" outlineLevel="0" collapsed="false">
      <c r="B1016" s="605"/>
      <c r="C1016" s="608"/>
      <c r="D1016" s="605"/>
      <c r="E1016" s="204"/>
    </row>
    <row r="1017" customFormat="false" ht="12.75" hidden="false" customHeight="false" outlineLevel="0" collapsed="false">
      <c r="B1017" s="605"/>
      <c r="C1017" s="608"/>
      <c r="D1017" s="605"/>
      <c r="E1017" s="204"/>
    </row>
    <row r="1018" customFormat="false" ht="12.75" hidden="false" customHeight="false" outlineLevel="0" collapsed="false">
      <c r="B1018" s="605"/>
      <c r="C1018" s="608"/>
      <c r="D1018" s="605"/>
      <c r="E1018" s="204"/>
    </row>
    <row r="1019" customFormat="false" ht="12.75" hidden="false" customHeight="false" outlineLevel="0" collapsed="false">
      <c r="B1019" s="605"/>
      <c r="C1019" s="608"/>
      <c r="D1019" s="605"/>
      <c r="E1019" s="204"/>
    </row>
    <row r="1020" customFormat="false" ht="12.75" hidden="false" customHeight="false" outlineLevel="0" collapsed="false">
      <c r="B1020" s="605"/>
      <c r="C1020" s="608"/>
      <c r="D1020" s="605"/>
      <c r="E1020" s="204"/>
    </row>
    <row r="1021" customFormat="false" ht="12.75" hidden="false" customHeight="false" outlineLevel="0" collapsed="false">
      <c r="B1021" s="605"/>
      <c r="C1021" s="608"/>
      <c r="D1021" s="605"/>
      <c r="E1021" s="204"/>
    </row>
    <row r="1022" customFormat="false" ht="12.75" hidden="false" customHeight="false" outlineLevel="0" collapsed="false">
      <c r="B1022" s="605"/>
      <c r="C1022" s="608"/>
      <c r="D1022" s="605"/>
      <c r="E1022" s="204"/>
    </row>
    <row r="1023" customFormat="false" ht="12.75" hidden="false" customHeight="false" outlineLevel="0" collapsed="false">
      <c r="B1023" s="605"/>
      <c r="C1023" s="608"/>
      <c r="D1023" s="605"/>
      <c r="E1023" s="204"/>
    </row>
    <row r="1024" customFormat="false" ht="12.75" hidden="false" customHeight="false" outlineLevel="0" collapsed="false">
      <c r="B1024" s="605"/>
      <c r="C1024" s="608"/>
      <c r="D1024" s="605"/>
      <c r="E1024" s="204"/>
    </row>
    <row r="1025" customFormat="false" ht="12.75" hidden="false" customHeight="false" outlineLevel="0" collapsed="false">
      <c r="B1025" s="605"/>
      <c r="C1025" s="608"/>
      <c r="D1025" s="605"/>
      <c r="E1025" s="204"/>
    </row>
    <row r="1026" customFormat="false" ht="12.75" hidden="false" customHeight="false" outlineLevel="0" collapsed="false">
      <c r="B1026" s="605"/>
      <c r="C1026" s="608"/>
      <c r="D1026" s="605"/>
      <c r="E1026" s="204"/>
    </row>
    <row r="1027" customFormat="false" ht="12.75" hidden="false" customHeight="false" outlineLevel="0" collapsed="false">
      <c r="B1027" s="605"/>
      <c r="C1027" s="608"/>
      <c r="D1027" s="605"/>
      <c r="E1027" s="204"/>
    </row>
    <row r="1028" customFormat="false" ht="12.75" hidden="false" customHeight="false" outlineLevel="0" collapsed="false">
      <c r="B1028" s="605"/>
      <c r="C1028" s="608"/>
      <c r="D1028" s="605"/>
      <c r="E1028" s="204"/>
    </row>
    <row r="1029" customFormat="false" ht="12.75" hidden="false" customHeight="false" outlineLevel="0" collapsed="false">
      <c r="B1029" s="605"/>
      <c r="C1029" s="608"/>
      <c r="D1029" s="605"/>
      <c r="E1029" s="204"/>
    </row>
    <row r="1030" customFormat="false" ht="12.75" hidden="false" customHeight="false" outlineLevel="0" collapsed="false">
      <c r="B1030" s="605"/>
      <c r="C1030" s="608"/>
      <c r="D1030" s="605"/>
      <c r="E1030" s="204"/>
    </row>
    <row r="1031" customFormat="false" ht="12.75" hidden="false" customHeight="false" outlineLevel="0" collapsed="false">
      <c r="B1031" s="605"/>
      <c r="C1031" s="608"/>
      <c r="D1031" s="605"/>
      <c r="E1031" s="204"/>
    </row>
    <row r="1032" customFormat="false" ht="12.75" hidden="false" customHeight="false" outlineLevel="0" collapsed="false">
      <c r="B1032" s="605"/>
      <c r="C1032" s="608"/>
      <c r="D1032" s="605"/>
      <c r="E1032" s="204"/>
    </row>
    <row r="1033" customFormat="false" ht="12.75" hidden="false" customHeight="false" outlineLevel="0" collapsed="false">
      <c r="B1033" s="605"/>
      <c r="C1033" s="608"/>
      <c r="D1033" s="605"/>
      <c r="E1033" s="204"/>
    </row>
    <row r="1034" customFormat="false" ht="12.75" hidden="false" customHeight="false" outlineLevel="0" collapsed="false">
      <c r="B1034" s="605"/>
      <c r="C1034" s="608"/>
      <c r="D1034" s="605"/>
      <c r="E1034" s="204"/>
    </row>
    <row r="1035" customFormat="false" ht="12.75" hidden="false" customHeight="false" outlineLevel="0" collapsed="false">
      <c r="B1035" s="605"/>
      <c r="C1035" s="608"/>
      <c r="D1035" s="605"/>
      <c r="E1035" s="204"/>
    </row>
    <row r="1036" customFormat="false" ht="12.75" hidden="false" customHeight="false" outlineLevel="0" collapsed="false">
      <c r="B1036" s="605"/>
      <c r="C1036" s="608"/>
      <c r="D1036" s="605"/>
      <c r="E1036" s="204"/>
    </row>
    <row r="1037" customFormat="false" ht="12.75" hidden="false" customHeight="false" outlineLevel="0" collapsed="false">
      <c r="B1037" s="605"/>
      <c r="C1037" s="608"/>
      <c r="D1037" s="605"/>
      <c r="E1037" s="204"/>
    </row>
    <row r="1038" customFormat="false" ht="12.75" hidden="false" customHeight="false" outlineLevel="0" collapsed="false">
      <c r="B1038" s="605"/>
      <c r="C1038" s="608"/>
      <c r="D1038" s="605"/>
      <c r="E1038" s="204"/>
    </row>
    <row r="1039" customFormat="false" ht="12.75" hidden="false" customHeight="false" outlineLevel="0" collapsed="false">
      <c r="B1039" s="605"/>
      <c r="C1039" s="608"/>
      <c r="D1039" s="605"/>
      <c r="E1039" s="204"/>
    </row>
    <row r="1040" customFormat="false" ht="12.75" hidden="false" customHeight="false" outlineLevel="0" collapsed="false">
      <c r="B1040" s="605"/>
      <c r="C1040" s="608"/>
      <c r="D1040" s="605"/>
      <c r="E1040" s="204"/>
    </row>
    <row r="1041" customFormat="false" ht="12.75" hidden="false" customHeight="false" outlineLevel="0" collapsed="false">
      <c r="B1041" s="605"/>
      <c r="C1041" s="608"/>
      <c r="D1041" s="605"/>
      <c r="E1041" s="204"/>
    </row>
    <row r="1042" customFormat="false" ht="12.75" hidden="false" customHeight="false" outlineLevel="0" collapsed="false">
      <c r="B1042" s="605"/>
      <c r="C1042" s="608"/>
      <c r="D1042" s="605"/>
      <c r="E1042" s="204"/>
    </row>
    <row r="1043" customFormat="false" ht="12.75" hidden="false" customHeight="false" outlineLevel="0" collapsed="false">
      <c r="B1043" s="605"/>
      <c r="C1043" s="608"/>
      <c r="D1043" s="605"/>
      <c r="E1043" s="204"/>
    </row>
    <row r="1044" customFormat="false" ht="12.75" hidden="false" customHeight="false" outlineLevel="0" collapsed="false">
      <c r="B1044" s="605"/>
      <c r="C1044" s="608"/>
      <c r="D1044" s="605"/>
      <c r="E1044" s="204"/>
    </row>
    <row r="1045" customFormat="false" ht="12.75" hidden="false" customHeight="false" outlineLevel="0" collapsed="false">
      <c r="B1045" s="605"/>
      <c r="C1045" s="608"/>
      <c r="D1045" s="605"/>
      <c r="E1045" s="204"/>
    </row>
    <row r="1046" customFormat="false" ht="12.75" hidden="false" customHeight="false" outlineLevel="0" collapsed="false">
      <c r="B1046" s="605"/>
      <c r="C1046" s="608"/>
      <c r="D1046" s="605"/>
      <c r="E1046" s="204"/>
    </row>
    <row r="1047" customFormat="false" ht="12.75" hidden="false" customHeight="false" outlineLevel="0" collapsed="false">
      <c r="B1047" s="605"/>
      <c r="C1047" s="608"/>
      <c r="D1047" s="605"/>
      <c r="E1047" s="204"/>
    </row>
    <row r="1048" customFormat="false" ht="12.75" hidden="false" customHeight="false" outlineLevel="0" collapsed="false">
      <c r="B1048" s="605"/>
      <c r="C1048" s="608"/>
      <c r="D1048" s="605"/>
      <c r="E1048" s="204"/>
    </row>
    <row r="1049" customFormat="false" ht="12.75" hidden="false" customHeight="false" outlineLevel="0" collapsed="false">
      <c r="B1049" s="605"/>
      <c r="C1049" s="608"/>
      <c r="D1049" s="605"/>
      <c r="E1049" s="204"/>
    </row>
    <row r="1050" customFormat="false" ht="12.75" hidden="false" customHeight="false" outlineLevel="0" collapsed="false">
      <c r="B1050" s="605"/>
      <c r="C1050" s="608"/>
      <c r="D1050" s="605"/>
      <c r="E1050" s="204"/>
    </row>
    <row r="1051" customFormat="false" ht="12.75" hidden="false" customHeight="false" outlineLevel="0" collapsed="false">
      <c r="B1051" s="605"/>
      <c r="C1051" s="608"/>
      <c r="D1051" s="605"/>
      <c r="E1051" s="204"/>
    </row>
    <row r="1052" customFormat="false" ht="12.75" hidden="false" customHeight="false" outlineLevel="0" collapsed="false">
      <c r="B1052" s="605"/>
      <c r="C1052" s="608"/>
      <c r="D1052" s="605"/>
      <c r="E1052" s="204"/>
    </row>
    <row r="1053" customFormat="false" ht="12.75" hidden="false" customHeight="false" outlineLevel="0" collapsed="false">
      <c r="B1053" s="605"/>
      <c r="C1053" s="608"/>
      <c r="D1053" s="605"/>
      <c r="E1053" s="204"/>
    </row>
    <row r="1054" customFormat="false" ht="12.75" hidden="false" customHeight="false" outlineLevel="0" collapsed="false">
      <c r="B1054" s="605"/>
      <c r="C1054" s="608"/>
      <c r="D1054" s="605"/>
      <c r="E1054" s="204"/>
    </row>
    <row r="1055" customFormat="false" ht="12.75" hidden="false" customHeight="false" outlineLevel="0" collapsed="false">
      <c r="B1055" s="605"/>
      <c r="C1055" s="608"/>
      <c r="D1055" s="605"/>
      <c r="E1055" s="204"/>
    </row>
    <row r="1056" customFormat="false" ht="12.75" hidden="false" customHeight="false" outlineLevel="0" collapsed="false">
      <c r="B1056" s="605"/>
      <c r="C1056" s="608"/>
      <c r="D1056" s="605"/>
      <c r="E1056" s="204"/>
    </row>
    <row r="1057" customFormat="false" ht="12.75" hidden="false" customHeight="false" outlineLevel="0" collapsed="false">
      <c r="B1057" s="605"/>
      <c r="C1057" s="608"/>
      <c r="D1057" s="605"/>
      <c r="E1057" s="204"/>
    </row>
    <row r="1058" customFormat="false" ht="12.75" hidden="false" customHeight="false" outlineLevel="0" collapsed="false">
      <c r="B1058" s="605"/>
      <c r="C1058" s="608"/>
      <c r="D1058" s="605"/>
      <c r="E1058" s="204"/>
    </row>
    <row r="1059" customFormat="false" ht="12.75" hidden="false" customHeight="false" outlineLevel="0" collapsed="false">
      <c r="B1059" s="605"/>
      <c r="C1059" s="608"/>
      <c r="D1059" s="605"/>
      <c r="E1059" s="204"/>
    </row>
    <row r="1060" customFormat="false" ht="12.75" hidden="false" customHeight="false" outlineLevel="0" collapsed="false">
      <c r="B1060" s="605"/>
      <c r="C1060" s="608"/>
      <c r="D1060" s="605"/>
      <c r="E1060" s="204"/>
    </row>
    <row r="1061" customFormat="false" ht="12.75" hidden="false" customHeight="false" outlineLevel="0" collapsed="false">
      <c r="B1061" s="605"/>
      <c r="C1061" s="608"/>
      <c r="D1061" s="605"/>
      <c r="E1061" s="204"/>
    </row>
    <row r="1062" customFormat="false" ht="12.75" hidden="false" customHeight="false" outlineLevel="0" collapsed="false">
      <c r="B1062" s="605"/>
      <c r="C1062" s="608"/>
      <c r="D1062" s="605"/>
      <c r="E1062" s="204"/>
    </row>
    <row r="1063" customFormat="false" ht="12.75" hidden="false" customHeight="false" outlineLevel="0" collapsed="false">
      <c r="B1063" s="605"/>
      <c r="C1063" s="608"/>
      <c r="D1063" s="605"/>
      <c r="E1063" s="204"/>
    </row>
    <row r="1064" customFormat="false" ht="12.75" hidden="false" customHeight="false" outlineLevel="0" collapsed="false">
      <c r="B1064" s="605"/>
      <c r="C1064" s="608"/>
      <c r="D1064" s="605"/>
      <c r="E1064" s="204"/>
    </row>
    <row r="1065" customFormat="false" ht="12.75" hidden="false" customHeight="false" outlineLevel="0" collapsed="false">
      <c r="B1065" s="605"/>
      <c r="C1065" s="608"/>
      <c r="D1065" s="605"/>
      <c r="E1065" s="204"/>
    </row>
    <row r="1066" customFormat="false" ht="12.75" hidden="false" customHeight="false" outlineLevel="0" collapsed="false">
      <c r="B1066" s="605"/>
      <c r="C1066" s="608"/>
      <c r="D1066" s="605"/>
      <c r="E1066" s="204"/>
    </row>
    <row r="1067" customFormat="false" ht="12.75" hidden="false" customHeight="false" outlineLevel="0" collapsed="false">
      <c r="B1067" s="605"/>
      <c r="C1067" s="608"/>
      <c r="D1067" s="605"/>
      <c r="E1067" s="204"/>
    </row>
    <row r="1068" customFormat="false" ht="12.75" hidden="false" customHeight="false" outlineLevel="0" collapsed="false">
      <c r="B1068" s="605"/>
      <c r="C1068" s="608"/>
      <c r="D1068" s="605"/>
      <c r="E1068" s="204"/>
    </row>
    <row r="1069" customFormat="false" ht="12.75" hidden="false" customHeight="false" outlineLevel="0" collapsed="false">
      <c r="B1069" s="605"/>
      <c r="C1069" s="608"/>
      <c r="D1069" s="605"/>
      <c r="E1069" s="204"/>
    </row>
    <row r="1070" customFormat="false" ht="12.75" hidden="false" customHeight="false" outlineLevel="0" collapsed="false">
      <c r="B1070" s="605"/>
      <c r="C1070" s="608"/>
      <c r="D1070" s="605"/>
      <c r="E1070" s="204"/>
    </row>
    <row r="1071" customFormat="false" ht="12.75" hidden="false" customHeight="false" outlineLevel="0" collapsed="false">
      <c r="B1071" s="605"/>
      <c r="C1071" s="608"/>
      <c r="D1071" s="605"/>
      <c r="E1071" s="204"/>
    </row>
    <row r="1072" customFormat="false" ht="12.75" hidden="false" customHeight="false" outlineLevel="0" collapsed="false">
      <c r="B1072" s="605"/>
      <c r="C1072" s="608"/>
      <c r="D1072" s="605"/>
      <c r="E1072" s="204"/>
    </row>
    <row r="1073" customFormat="false" ht="12.75" hidden="false" customHeight="false" outlineLevel="0" collapsed="false">
      <c r="B1073" s="605"/>
      <c r="C1073" s="608"/>
      <c r="D1073" s="605"/>
      <c r="E1073" s="204"/>
    </row>
    <row r="1074" customFormat="false" ht="12.75" hidden="false" customHeight="false" outlineLevel="0" collapsed="false">
      <c r="B1074" s="605"/>
      <c r="C1074" s="608"/>
      <c r="D1074" s="605"/>
      <c r="E1074" s="204"/>
    </row>
    <row r="1075" customFormat="false" ht="12.75" hidden="false" customHeight="false" outlineLevel="0" collapsed="false">
      <c r="B1075" s="605"/>
      <c r="C1075" s="608"/>
      <c r="D1075" s="605"/>
      <c r="E1075" s="204"/>
    </row>
    <row r="1076" customFormat="false" ht="12.75" hidden="false" customHeight="false" outlineLevel="0" collapsed="false">
      <c r="B1076" s="605"/>
      <c r="C1076" s="608"/>
      <c r="D1076" s="605"/>
      <c r="E1076" s="204"/>
    </row>
    <row r="1077" customFormat="false" ht="12.75" hidden="false" customHeight="false" outlineLevel="0" collapsed="false">
      <c r="B1077" s="605"/>
      <c r="C1077" s="608"/>
      <c r="D1077" s="605"/>
      <c r="E1077" s="204"/>
    </row>
    <row r="1078" customFormat="false" ht="12.75" hidden="false" customHeight="false" outlineLevel="0" collapsed="false">
      <c r="B1078" s="605"/>
      <c r="C1078" s="608"/>
      <c r="D1078" s="605"/>
      <c r="E1078" s="204"/>
    </row>
    <row r="1079" customFormat="false" ht="12.75" hidden="false" customHeight="false" outlineLevel="0" collapsed="false">
      <c r="B1079" s="605"/>
      <c r="C1079" s="608"/>
      <c r="D1079" s="605"/>
      <c r="E1079" s="204"/>
    </row>
    <row r="1080" customFormat="false" ht="12.75" hidden="false" customHeight="false" outlineLevel="0" collapsed="false">
      <c r="B1080" s="605"/>
      <c r="C1080" s="608"/>
      <c r="D1080" s="605"/>
      <c r="E1080" s="204"/>
    </row>
    <row r="1081" customFormat="false" ht="12.75" hidden="false" customHeight="false" outlineLevel="0" collapsed="false">
      <c r="B1081" s="605"/>
      <c r="C1081" s="608"/>
      <c r="D1081" s="605"/>
      <c r="E1081" s="204"/>
    </row>
    <row r="1082" customFormat="false" ht="12.75" hidden="false" customHeight="false" outlineLevel="0" collapsed="false">
      <c r="B1082" s="605"/>
      <c r="C1082" s="608"/>
      <c r="D1082" s="605"/>
      <c r="E1082" s="204"/>
    </row>
    <row r="1083" customFormat="false" ht="12.75" hidden="false" customHeight="false" outlineLevel="0" collapsed="false">
      <c r="B1083" s="605"/>
      <c r="C1083" s="608"/>
      <c r="D1083" s="605"/>
      <c r="E1083" s="204"/>
    </row>
    <row r="1084" customFormat="false" ht="12.75" hidden="false" customHeight="false" outlineLevel="0" collapsed="false">
      <c r="B1084" s="605"/>
      <c r="C1084" s="608"/>
      <c r="D1084" s="605"/>
      <c r="E1084" s="204"/>
    </row>
    <row r="1085" customFormat="false" ht="12.75" hidden="false" customHeight="false" outlineLevel="0" collapsed="false">
      <c r="B1085" s="605"/>
      <c r="C1085" s="608"/>
      <c r="D1085" s="605"/>
      <c r="E1085" s="204"/>
    </row>
    <row r="1086" customFormat="false" ht="12.75" hidden="false" customHeight="false" outlineLevel="0" collapsed="false">
      <c r="B1086" s="605"/>
      <c r="C1086" s="608"/>
      <c r="D1086" s="605"/>
      <c r="E1086" s="204"/>
    </row>
    <row r="1087" customFormat="false" ht="12.75" hidden="false" customHeight="false" outlineLevel="0" collapsed="false">
      <c r="B1087" s="605"/>
      <c r="C1087" s="608"/>
      <c r="D1087" s="605"/>
      <c r="E1087" s="204"/>
    </row>
    <row r="1088" customFormat="false" ht="12.75" hidden="false" customHeight="false" outlineLevel="0" collapsed="false">
      <c r="B1088" s="605"/>
      <c r="C1088" s="608"/>
      <c r="D1088" s="605"/>
      <c r="E1088" s="204"/>
    </row>
    <row r="1089" customFormat="false" ht="12.75" hidden="false" customHeight="false" outlineLevel="0" collapsed="false">
      <c r="B1089" s="605"/>
      <c r="C1089" s="608"/>
      <c r="D1089" s="605"/>
      <c r="E1089" s="204"/>
    </row>
    <row r="1090" customFormat="false" ht="12.75" hidden="false" customHeight="false" outlineLevel="0" collapsed="false">
      <c r="B1090" s="605"/>
      <c r="C1090" s="608"/>
      <c r="D1090" s="605"/>
      <c r="E1090" s="204"/>
    </row>
    <row r="1091" customFormat="false" ht="12.75" hidden="false" customHeight="false" outlineLevel="0" collapsed="false">
      <c r="B1091" s="605"/>
      <c r="C1091" s="608"/>
      <c r="D1091" s="605"/>
      <c r="E1091" s="204"/>
    </row>
    <row r="1092" customFormat="false" ht="12.75" hidden="false" customHeight="false" outlineLevel="0" collapsed="false">
      <c r="B1092" s="605"/>
      <c r="C1092" s="608"/>
      <c r="D1092" s="605"/>
      <c r="E1092" s="204"/>
    </row>
    <row r="1093" customFormat="false" ht="12.75" hidden="false" customHeight="false" outlineLevel="0" collapsed="false">
      <c r="B1093" s="605"/>
      <c r="C1093" s="608"/>
      <c r="D1093" s="605"/>
      <c r="E1093" s="204"/>
    </row>
    <row r="1094" customFormat="false" ht="12.75" hidden="false" customHeight="false" outlineLevel="0" collapsed="false">
      <c r="B1094" s="605"/>
      <c r="C1094" s="608"/>
      <c r="D1094" s="605"/>
      <c r="E1094" s="204"/>
    </row>
    <row r="1095" customFormat="false" ht="12.75" hidden="false" customHeight="false" outlineLevel="0" collapsed="false">
      <c r="B1095" s="605"/>
      <c r="C1095" s="608"/>
      <c r="D1095" s="605"/>
      <c r="E1095" s="204"/>
    </row>
    <row r="1096" customFormat="false" ht="12.75" hidden="false" customHeight="false" outlineLevel="0" collapsed="false">
      <c r="B1096" s="605"/>
      <c r="C1096" s="608"/>
      <c r="D1096" s="605"/>
      <c r="E1096" s="204"/>
    </row>
    <row r="1097" customFormat="false" ht="12.75" hidden="false" customHeight="false" outlineLevel="0" collapsed="false">
      <c r="B1097" s="605"/>
      <c r="C1097" s="608"/>
      <c r="D1097" s="605"/>
      <c r="E1097" s="204"/>
    </row>
    <row r="1098" customFormat="false" ht="12.75" hidden="false" customHeight="false" outlineLevel="0" collapsed="false">
      <c r="B1098" s="605"/>
      <c r="C1098" s="608"/>
      <c r="D1098" s="605"/>
      <c r="E1098" s="204"/>
    </row>
    <row r="1099" customFormat="false" ht="12.75" hidden="false" customHeight="false" outlineLevel="0" collapsed="false">
      <c r="B1099" s="605"/>
      <c r="C1099" s="608"/>
      <c r="D1099" s="605"/>
      <c r="E1099" s="204"/>
    </row>
    <row r="1100" customFormat="false" ht="12.75" hidden="false" customHeight="false" outlineLevel="0" collapsed="false">
      <c r="B1100" s="605"/>
      <c r="C1100" s="608"/>
      <c r="D1100" s="605"/>
      <c r="E1100" s="204"/>
    </row>
    <row r="1101" customFormat="false" ht="12.75" hidden="false" customHeight="false" outlineLevel="0" collapsed="false">
      <c r="B1101" s="605"/>
      <c r="C1101" s="608"/>
      <c r="D1101" s="605"/>
      <c r="E1101" s="204"/>
    </row>
    <row r="1102" customFormat="false" ht="12.75" hidden="false" customHeight="false" outlineLevel="0" collapsed="false">
      <c r="B1102" s="605"/>
      <c r="C1102" s="608"/>
      <c r="D1102" s="605"/>
      <c r="E1102" s="204"/>
    </row>
    <row r="1103" customFormat="false" ht="12.75" hidden="false" customHeight="false" outlineLevel="0" collapsed="false">
      <c r="B1103" s="605"/>
      <c r="C1103" s="608"/>
      <c r="D1103" s="605"/>
      <c r="E1103" s="204"/>
    </row>
    <row r="1104" customFormat="false" ht="12.75" hidden="false" customHeight="false" outlineLevel="0" collapsed="false">
      <c r="B1104" s="605"/>
      <c r="C1104" s="608"/>
      <c r="D1104" s="605"/>
      <c r="E1104" s="204"/>
    </row>
    <row r="1105" customFormat="false" ht="12.75" hidden="false" customHeight="false" outlineLevel="0" collapsed="false">
      <c r="B1105" s="605"/>
      <c r="C1105" s="608"/>
      <c r="D1105" s="605"/>
      <c r="E1105" s="204"/>
    </row>
    <row r="1106" customFormat="false" ht="12.75" hidden="false" customHeight="false" outlineLevel="0" collapsed="false">
      <c r="B1106" s="605"/>
      <c r="C1106" s="608"/>
      <c r="D1106" s="605"/>
      <c r="E1106" s="204"/>
    </row>
    <row r="1107" customFormat="false" ht="12.75" hidden="false" customHeight="false" outlineLevel="0" collapsed="false">
      <c r="B1107" s="605"/>
      <c r="C1107" s="608"/>
      <c r="D1107" s="605"/>
      <c r="E1107" s="204"/>
    </row>
    <row r="1108" customFormat="false" ht="12.75" hidden="false" customHeight="false" outlineLevel="0" collapsed="false">
      <c r="B1108" s="605"/>
      <c r="C1108" s="608"/>
      <c r="D1108" s="605"/>
      <c r="E1108" s="204"/>
    </row>
    <row r="1109" customFormat="false" ht="12.75" hidden="false" customHeight="false" outlineLevel="0" collapsed="false">
      <c r="B1109" s="605"/>
      <c r="C1109" s="608"/>
      <c r="D1109" s="605"/>
      <c r="E1109" s="204"/>
    </row>
    <row r="1110" customFormat="false" ht="12.75" hidden="false" customHeight="false" outlineLevel="0" collapsed="false">
      <c r="B1110" s="605"/>
      <c r="C1110" s="608"/>
      <c r="D1110" s="605"/>
      <c r="E1110" s="204"/>
    </row>
    <row r="1111" customFormat="false" ht="12.75" hidden="false" customHeight="false" outlineLevel="0" collapsed="false">
      <c r="B1111" s="605"/>
      <c r="C1111" s="608"/>
      <c r="D1111" s="605"/>
      <c r="E1111" s="204"/>
    </row>
    <row r="1112" customFormat="false" ht="12.75" hidden="false" customHeight="false" outlineLevel="0" collapsed="false">
      <c r="B1112" s="605"/>
      <c r="C1112" s="608"/>
      <c r="D1112" s="605"/>
      <c r="E1112" s="204"/>
    </row>
    <row r="1113" customFormat="false" ht="12.75" hidden="false" customHeight="false" outlineLevel="0" collapsed="false">
      <c r="B1113" s="605"/>
      <c r="C1113" s="608"/>
      <c r="D1113" s="605"/>
      <c r="E1113" s="204"/>
    </row>
    <row r="1114" customFormat="false" ht="12.75" hidden="false" customHeight="false" outlineLevel="0" collapsed="false">
      <c r="B1114" s="605"/>
      <c r="C1114" s="608"/>
      <c r="D1114" s="605"/>
      <c r="E1114" s="204"/>
    </row>
    <row r="1115" customFormat="false" ht="12.75" hidden="false" customHeight="false" outlineLevel="0" collapsed="false">
      <c r="B1115" s="605"/>
      <c r="C1115" s="608"/>
      <c r="D1115" s="605"/>
      <c r="E1115" s="204"/>
    </row>
    <row r="1116" customFormat="false" ht="12.75" hidden="false" customHeight="false" outlineLevel="0" collapsed="false">
      <c r="B1116" s="605"/>
      <c r="C1116" s="608"/>
      <c r="D1116" s="605"/>
      <c r="E1116" s="204"/>
    </row>
    <row r="1117" customFormat="false" ht="12.75" hidden="false" customHeight="false" outlineLevel="0" collapsed="false">
      <c r="B1117" s="605"/>
      <c r="C1117" s="608"/>
      <c r="D1117" s="605"/>
      <c r="E1117" s="204"/>
    </row>
    <row r="1118" customFormat="false" ht="12.75" hidden="false" customHeight="false" outlineLevel="0" collapsed="false">
      <c r="B1118" s="605"/>
      <c r="C1118" s="608"/>
      <c r="D1118" s="605"/>
      <c r="E1118" s="204"/>
    </row>
    <row r="1119" customFormat="false" ht="12.75" hidden="false" customHeight="false" outlineLevel="0" collapsed="false">
      <c r="B1119" s="605"/>
      <c r="C1119" s="608"/>
      <c r="D1119" s="605"/>
      <c r="E1119" s="204"/>
    </row>
    <row r="1120" customFormat="false" ht="12.75" hidden="false" customHeight="false" outlineLevel="0" collapsed="false">
      <c r="B1120" s="605"/>
      <c r="C1120" s="608"/>
      <c r="D1120" s="605"/>
      <c r="E1120" s="204"/>
    </row>
    <row r="1121" customFormat="false" ht="12.75" hidden="false" customHeight="false" outlineLevel="0" collapsed="false">
      <c r="B1121" s="605"/>
      <c r="C1121" s="608"/>
      <c r="D1121" s="605"/>
      <c r="E1121" s="204"/>
    </row>
    <row r="1122" customFormat="false" ht="12.75" hidden="false" customHeight="false" outlineLevel="0" collapsed="false">
      <c r="B1122" s="605"/>
      <c r="C1122" s="608"/>
      <c r="D1122" s="605"/>
      <c r="E1122" s="204"/>
    </row>
    <row r="1123" customFormat="false" ht="12.75" hidden="false" customHeight="false" outlineLevel="0" collapsed="false">
      <c r="B1123" s="605"/>
      <c r="C1123" s="608"/>
      <c r="D1123" s="605"/>
      <c r="E1123" s="204"/>
    </row>
    <row r="1124" customFormat="false" ht="12.75" hidden="false" customHeight="false" outlineLevel="0" collapsed="false">
      <c r="B1124" s="605"/>
      <c r="C1124" s="608"/>
      <c r="D1124" s="605"/>
      <c r="E1124" s="204"/>
    </row>
    <row r="1125" customFormat="false" ht="12.75" hidden="false" customHeight="false" outlineLevel="0" collapsed="false">
      <c r="B1125" s="605"/>
      <c r="C1125" s="608"/>
      <c r="D1125" s="605"/>
      <c r="E1125" s="204"/>
    </row>
    <row r="1126" customFormat="false" ht="12.75" hidden="false" customHeight="false" outlineLevel="0" collapsed="false">
      <c r="B1126" s="605"/>
      <c r="C1126" s="608"/>
      <c r="D1126" s="605"/>
      <c r="E1126" s="204"/>
    </row>
    <row r="1127" customFormat="false" ht="12.75" hidden="false" customHeight="false" outlineLevel="0" collapsed="false">
      <c r="B1127" s="605"/>
      <c r="C1127" s="608"/>
      <c r="D1127" s="605"/>
      <c r="E1127" s="204"/>
    </row>
    <row r="1128" customFormat="false" ht="12.75" hidden="false" customHeight="false" outlineLevel="0" collapsed="false">
      <c r="B1128" s="605"/>
      <c r="C1128" s="608"/>
      <c r="D1128" s="605"/>
      <c r="E1128" s="204"/>
    </row>
    <row r="1129" customFormat="false" ht="12.75" hidden="false" customHeight="false" outlineLevel="0" collapsed="false">
      <c r="B1129" s="605"/>
      <c r="C1129" s="608"/>
      <c r="D1129" s="605"/>
      <c r="E1129" s="204"/>
    </row>
    <row r="1130" customFormat="false" ht="12.75" hidden="false" customHeight="false" outlineLevel="0" collapsed="false">
      <c r="B1130" s="605"/>
      <c r="C1130" s="608"/>
      <c r="D1130" s="605"/>
      <c r="E1130" s="204"/>
    </row>
    <row r="1131" customFormat="false" ht="12.75" hidden="false" customHeight="false" outlineLevel="0" collapsed="false">
      <c r="B1131" s="605"/>
      <c r="C1131" s="608"/>
      <c r="D1131" s="605"/>
      <c r="E1131" s="204"/>
    </row>
    <row r="1132" customFormat="false" ht="12.75" hidden="false" customHeight="false" outlineLevel="0" collapsed="false">
      <c r="B1132" s="605"/>
      <c r="C1132" s="608"/>
      <c r="D1132" s="605"/>
      <c r="E1132" s="204"/>
    </row>
    <row r="1133" customFormat="false" ht="12.75" hidden="false" customHeight="false" outlineLevel="0" collapsed="false">
      <c r="B1133" s="605"/>
      <c r="C1133" s="608"/>
      <c r="D1133" s="605"/>
      <c r="E1133" s="204"/>
    </row>
    <row r="1134" customFormat="false" ht="12.75" hidden="false" customHeight="false" outlineLevel="0" collapsed="false">
      <c r="B1134" s="605"/>
      <c r="C1134" s="608"/>
      <c r="D1134" s="605"/>
      <c r="E1134" s="204"/>
    </row>
    <row r="1135" customFormat="false" ht="12.75" hidden="false" customHeight="false" outlineLevel="0" collapsed="false">
      <c r="B1135" s="605"/>
      <c r="C1135" s="608"/>
      <c r="D1135" s="605"/>
      <c r="E1135" s="204"/>
    </row>
    <row r="1136" customFormat="false" ht="12.75" hidden="false" customHeight="false" outlineLevel="0" collapsed="false">
      <c r="B1136" s="605"/>
      <c r="C1136" s="608"/>
      <c r="D1136" s="605"/>
      <c r="E1136" s="204"/>
    </row>
    <row r="1137" customFormat="false" ht="12.75" hidden="false" customHeight="false" outlineLevel="0" collapsed="false">
      <c r="B1137" s="605"/>
      <c r="C1137" s="608"/>
      <c r="D1137" s="605"/>
      <c r="E1137" s="204"/>
    </row>
    <row r="1138" customFormat="false" ht="12.75" hidden="false" customHeight="false" outlineLevel="0" collapsed="false">
      <c r="B1138" s="605"/>
      <c r="C1138" s="608"/>
      <c r="D1138" s="605"/>
      <c r="E1138" s="204"/>
    </row>
    <row r="1139" customFormat="false" ht="12.75" hidden="false" customHeight="false" outlineLevel="0" collapsed="false">
      <c r="B1139" s="605"/>
      <c r="C1139" s="608"/>
      <c r="D1139" s="605"/>
      <c r="E1139" s="204"/>
    </row>
    <row r="1140" customFormat="false" ht="12.75" hidden="false" customHeight="false" outlineLevel="0" collapsed="false">
      <c r="B1140" s="605"/>
      <c r="C1140" s="608"/>
      <c r="D1140" s="605"/>
      <c r="E1140" s="204"/>
    </row>
    <row r="1141" customFormat="false" ht="12.75" hidden="false" customHeight="false" outlineLevel="0" collapsed="false">
      <c r="B1141" s="605"/>
      <c r="C1141" s="608"/>
      <c r="D1141" s="605"/>
      <c r="E1141" s="204"/>
    </row>
    <row r="1142" customFormat="false" ht="12.75" hidden="false" customHeight="false" outlineLevel="0" collapsed="false">
      <c r="B1142" s="605"/>
      <c r="C1142" s="608"/>
      <c r="D1142" s="605"/>
      <c r="E1142" s="204"/>
    </row>
    <row r="1143" customFormat="false" ht="12.75" hidden="false" customHeight="false" outlineLevel="0" collapsed="false">
      <c r="B1143" s="605"/>
      <c r="C1143" s="608"/>
      <c r="D1143" s="605"/>
      <c r="E1143" s="204"/>
    </row>
    <row r="1144" customFormat="false" ht="12.75" hidden="false" customHeight="false" outlineLevel="0" collapsed="false">
      <c r="B1144" s="605"/>
      <c r="C1144" s="608"/>
      <c r="D1144" s="605"/>
      <c r="E1144" s="204"/>
    </row>
    <row r="1145" customFormat="false" ht="12.75" hidden="false" customHeight="false" outlineLevel="0" collapsed="false">
      <c r="B1145" s="605"/>
      <c r="C1145" s="608"/>
      <c r="D1145" s="605"/>
      <c r="E1145" s="204"/>
    </row>
    <row r="1146" customFormat="false" ht="12.75" hidden="false" customHeight="false" outlineLevel="0" collapsed="false">
      <c r="B1146" s="605"/>
      <c r="C1146" s="608"/>
      <c r="D1146" s="605"/>
      <c r="E1146" s="204"/>
    </row>
    <row r="1147" customFormat="false" ht="12.75" hidden="false" customHeight="false" outlineLevel="0" collapsed="false">
      <c r="B1147" s="605"/>
      <c r="C1147" s="608"/>
      <c r="D1147" s="605"/>
      <c r="E1147" s="204"/>
    </row>
    <row r="1148" customFormat="false" ht="12.75" hidden="false" customHeight="false" outlineLevel="0" collapsed="false">
      <c r="B1148" s="605"/>
      <c r="C1148" s="608"/>
      <c r="D1148" s="605"/>
      <c r="E1148" s="204"/>
    </row>
    <row r="1149" customFormat="false" ht="12.75" hidden="false" customHeight="false" outlineLevel="0" collapsed="false">
      <c r="B1149" s="605"/>
      <c r="C1149" s="608"/>
      <c r="D1149" s="605"/>
      <c r="E1149" s="204"/>
    </row>
    <row r="1150" customFormat="false" ht="12.75" hidden="false" customHeight="false" outlineLevel="0" collapsed="false">
      <c r="B1150" s="605"/>
      <c r="C1150" s="608"/>
      <c r="D1150" s="605"/>
      <c r="E1150" s="204"/>
    </row>
    <row r="1151" customFormat="false" ht="12.75" hidden="false" customHeight="false" outlineLevel="0" collapsed="false">
      <c r="B1151" s="605"/>
      <c r="C1151" s="608"/>
      <c r="D1151" s="605"/>
      <c r="E1151" s="204"/>
    </row>
    <row r="1152" customFormat="false" ht="12.75" hidden="false" customHeight="false" outlineLevel="0" collapsed="false">
      <c r="B1152" s="605"/>
      <c r="C1152" s="608"/>
      <c r="D1152" s="605"/>
      <c r="E1152" s="204"/>
    </row>
    <row r="1153" customFormat="false" ht="12.75" hidden="false" customHeight="false" outlineLevel="0" collapsed="false">
      <c r="B1153" s="605"/>
      <c r="C1153" s="608"/>
      <c r="D1153" s="605"/>
      <c r="E1153" s="204"/>
    </row>
    <row r="1154" customFormat="false" ht="12.75" hidden="false" customHeight="false" outlineLevel="0" collapsed="false">
      <c r="B1154" s="605"/>
      <c r="C1154" s="608"/>
      <c r="D1154" s="605"/>
      <c r="E1154" s="204"/>
    </row>
    <row r="1155" customFormat="false" ht="12.75" hidden="false" customHeight="false" outlineLevel="0" collapsed="false">
      <c r="B1155" s="605"/>
      <c r="C1155" s="608"/>
      <c r="D1155" s="605"/>
      <c r="E1155" s="204"/>
    </row>
    <row r="1156" customFormat="false" ht="12.75" hidden="false" customHeight="false" outlineLevel="0" collapsed="false">
      <c r="B1156" s="605"/>
      <c r="C1156" s="608"/>
      <c r="D1156" s="605"/>
      <c r="E1156" s="204"/>
    </row>
    <row r="1157" customFormat="false" ht="12.75" hidden="false" customHeight="false" outlineLevel="0" collapsed="false">
      <c r="B1157" s="605"/>
      <c r="C1157" s="608"/>
      <c r="D1157" s="605"/>
      <c r="E1157" s="204"/>
    </row>
    <row r="1158" customFormat="false" ht="12.75" hidden="false" customHeight="false" outlineLevel="0" collapsed="false">
      <c r="B1158" s="605"/>
      <c r="C1158" s="608"/>
      <c r="D1158" s="605"/>
      <c r="E1158" s="204"/>
    </row>
    <row r="1159" customFormat="false" ht="12.75" hidden="false" customHeight="false" outlineLevel="0" collapsed="false">
      <c r="B1159" s="605"/>
      <c r="C1159" s="608"/>
      <c r="D1159" s="605"/>
      <c r="E1159" s="204"/>
    </row>
    <row r="1160" customFormat="false" ht="12.75" hidden="false" customHeight="false" outlineLevel="0" collapsed="false">
      <c r="B1160" s="605"/>
      <c r="C1160" s="608"/>
      <c r="D1160" s="605"/>
      <c r="E1160" s="204"/>
    </row>
    <row r="1161" customFormat="false" ht="12.75" hidden="false" customHeight="false" outlineLevel="0" collapsed="false">
      <c r="B1161" s="605"/>
      <c r="C1161" s="608"/>
      <c r="D1161" s="605"/>
      <c r="E1161" s="204"/>
    </row>
    <row r="1162" customFormat="false" ht="12.75" hidden="false" customHeight="false" outlineLevel="0" collapsed="false">
      <c r="B1162" s="605"/>
      <c r="C1162" s="608"/>
      <c r="D1162" s="605"/>
      <c r="E1162" s="204"/>
    </row>
    <row r="1163" customFormat="false" ht="12.75" hidden="false" customHeight="false" outlineLevel="0" collapsed="false">
      <c r="B1163" s="605"/>
      <c r="C1163" s="608"/>
      <c r="D1163" s="605"/>
      <c r="E1163" s="204"/>
    </row>
    <row r="1164" customFormat="false" ht="12.75" hidden="false" customHeight="false" outlineLevel="0" collapsed="false">
      <c r="B1164" s="605"/>
      <c r="C1164" s="608"/>
      <c r="D1164" s="605"/>
      <c r="E1164" s="204"/>
    </row>
    <row r="1165" customFormat="false" ht="12.75" hidden="false" customHeight="false" outlineLevel="0" collapsed="false">
      <c r="B1165" s="605"/>
      <c r="C1165" s="608"/>
      <c r="D1165" s="605"/>
      <c r="E1165" s="204"/>
    </row>
    <row r="1166" customFormat="false" ht="12.75" hidden="false" customHeight="false" outlineLevel="0" collapsed="false">
      <c r="B1166" s="605"/>
      <c r="C1166" s="608"/>
      <c r="D1166" s="605"/>
      <c r="E1166" s="204"/>
    </row>
    <row r="1167" customFormat="false" ht="12.75" hidden="false" customHeight="false" outlineLevel="0" collapsed="false">
      <c r="B1167" s="605"/>
      <c r="C1167" s="608"/>
      <c r="D1167" s="605"/>
      <c r="E1167" s="204"/>
    </row>
    <row r="1168" customFormat="false" ht="12.75" hidden="false" customHeight="false" outlineLevel="0" collapsed="false">
      <c r="B1168" s="605"/>
      <c r="C1168" s="608"/>
      <c r="D1168" s="605"/>
      <c r="E1168" s="204"/>
    </row>
    <row r="1169" customFormat="false" ht="12.75" hidden="false" customHeight="false" outlineLevel="0" collapsed="false">
      <c r="B1169" s="605"/>
      <c r="C1169" s="608"/>
      <c r="D1169" s="605"/>
      <c r="E1169" s="204"/>
    </row>
    <row r="1170" customFormat="false" ht="12.75" hidden="false" customHeight="false" outlineLevel="0" collapsed="false">
      <c r="B1170" s="605"/>
      <c r="C1170" s="608"/>
      <c r="D1170" s="605"/>
      <c r="E1170" s="204"/>
    </row>
    <row r="1171" customFormat="false" ht="12.75" hidden="false" customHeight="false" outlineLevel="0" collapsed="false">
      <c r="B1171" s="605"/>
      <c r="C1171" s="608"/>
      <c r="D1171" s="605"/>
      <c r="E1171" s="204"/>
    </row>
    <row r="1172" customFormat="false" ht="12.75" hidden="false" customHeight="false" outlineLevel="0" collapsed="false">
      <c r="B1172" s="605"/>
      <c r="C1172" s="608"/>
      <c r="D1172" s="605"/>
      <c r="E1172" s="204"/>
    </row>
    <row r="1173" customFormat="false" ht="12.75" hidden="false" customHeight="false" outlineLevel="0" collapsed="false">
      <c r="B1173" s="605"/>
      <c r="C1173" s="608"/>
      <c r="D1173" s="605"/>
      <c r="E1173" s="204"/>
    </row>
    <row r="1174" customFormat="false" ht="12.75" hidden="false" customHeight="false" outlineLevel="0" collapsed="false">
      <c r="B1174" s="605"/>
      <c r="C1174" s="608"/>
      <c r="D1174" s="605"/>
      <c r="E1174" s="204"/>
    </row>
    <row r="1175" customFormat="false" ht="12.75" hidden="false" customHeight="false" outlineLevel="0" collapsed="false">
      <c r="B1175" s="605"/>
      <c r="C1175" s="608"/>
      <c r="D1175" s="605"/>
      <c r="E1175" s="204"/>
    </row>
    <row r="1176" customFormat="false" ht="12.75" hidden="false" customHeight="false" outlineLevel="0" collapsed="false">
      <c r="B1176" s="605"/>
      <c r="C1176" s="608"/>
      <c r="D1176" s="605"/>
      <c r="E1176" s="204"/>
    </row>
    <row r="1177" customFormat="false" ht="12.75" hidden="false" customHeight="false" outlineLevel="0" collapsed="false">
      <c r="B1177" s="605"/>
      <c r="C1177" s="608"/>
      <c r="D1177" s="605"/>
      <c r="E1177" s="204"/>
    </row>
    <row r="1178" customFormat="false" ht="12.75" hidden="false" customHeight="false" outlineLevel="0" collapsed="false">
      <c r="B1178" s="605"/>
      <c r="C1178" s="608"/>
      <c r="D1178" s="605"/>
      <c r="E1178" s="204"/>
    </row>
    <row r="1179" customFormat="false" ht="12.75" hidden="false" customHeight="false" outlineLevel="0" collapsed="false">
      <c r="B1179" s="605"/>
      <c r="C1179" s="608"/>
      <c r="D1179" s="605"/>
      <c r="E1179" s="204"/>
    </row>
    <row r="1180" customFormat="false" ht="12.75" hidden="false" customHeight="false" outlineLevel="0" collapsed="false">
      <c r="B1180" s="605"/>
      <c r="C1180" s="608"/>
      <c r="D1180" s="605"/>
      <c r="E1180" s="204"/>
    </row>
    <row r="1181" customFormat="false" ht="12.75" hidden="false" customHeight="false" outlineLevel="0" collapsed="false">
      <c r="B1181" s="605"/>
      <c r="C1181" s="608"/>
      <c r="D1181" s="605"/>
      <c r="E1181" s="204"/>
    </row>
    <row r="1182" customFormat="false" ht="12.75" hidden="false" customHeight="false" outlineLevel="0" collapsed="false">
      <c r="B1182" s="605"/>
      <c r="C1182" s="608"/>
      <c r="D1182" s="605"/>
      <c r="E1182" s="204"/>
    </row>
    <row r="1183" customFormat="false" ht="12.75" hidden="false" customHeight="false" outlineLevel="0" collapsed="false">
      <c r="B1183" s="605"/>
      <c r="C1183" s="608"/>
      <c r="D1183" s="605"/>
      <c r="E1183" s="204"/>
    </row>
    <row r="1184" customFormat="false" ht="12.75" hidden="false" customHeight="false" outlineLevel="0" collapsed="false">
      <c r="B1184" s="605"/>
      <c r="C1184" s="608"/>
      <c r="D1184" s="605"/>
      <c r="E1184" s="204"/>
    </row>
    <row r="1185" customFormat="false" ht="12.75" hidden="false" customHeight="false" outlineLevel="0" collapsed="false">
      <c r="B1185" s="605"/>
      <c r="C1185" s="608"/>
      <c r="D1185" s="605"/>
      <c r="E1185" s="204"/>
    </row>
    <row r="1186" customFormat="false" ht="12.75" hidden="false" customHeight="false" outlineLevel="0" collapsed="false">
      <c r="B1186" s="605"/>
      <c r="C1186" s="608"/>
      <c r="D1186" s="605"/>
      <c r="E1186" s="204"/>
    </row>
    <row r="1187" customFormat="false" ht="12.75" hidden="false" customHeight="false" outlineLevel="0" collapsed="false">
      <c r="B1187" s="605"/>
      <c r="C1187" s="608"/>
      <c r="D1187" s="605"/>
      <c r="E1187" s="204"/>
    </row>
    <row r="1188" customFormat="false" ht="12.75" hidden="false" customHeight="false" outlineLevel="0" collapsed="false">
      <c r="B1188" s="605"/>
      <c r="C1188" s="608"/>
      <c r="D1188" s="605"/>
      <c r="E1188" s="204"/>
    </row>
    <row r="1189" customFormat="false" ht="12.75" hidden="false" customHeight="false" outlineLevel="0" collapsed="false">
      <c r="B1189" s="605"/>
      <c r="C1189" s="608"/>
      <c r="D1189" s="605"/>
      <c r="E1189" s="204"/>
    </row>
    <row r="1190" customFormat="false" ht="12.75" hidden="false" customHeight="false" outlineLevel="0" collapsed="false">
      <c r="B1190" s="605"/>
      <c r="C1190" s="608"/>
      <c r="D1190" s="605"/>
      <c r="E1190" s="204"/>
    </row>
    <row r="1191" customFormat="false" ht="12.75" hidden="false" customHeight="false" outlineLevel="0" collapsed="false">
      <c r="B1191" s="605"/>
      <c r="C1191" s="608"/>
      <c r="D1191" s="605"/>
      <c r="E1191" s="204"/>
    </row>
    <row r="1192" customFormat="false" ht="12.75" hidden="false" customHeight="false" outlineLevel="0" collapsed="false">
      <c r="B1192" s="605"/>
      <c r="C1192" s="608"/>
      <c r="D1192" s="605"/>
      <c r="E1192" s="204"/>
    </row>
    <row r="1193" customFormat="false" ht="12.75" hidden="false" customHeight="false" outlineLevel="0" collapsed="false">
      <c r="B1193" s="605"/>
      <c r="C1193" s="608"/>
      <c r="D1193" s="605"/>
      <c r="E1193" s="204"/>
    </row>
    <row r="1194" customFormat="false" ht="12.75" hidden="false" customHeight="false" outlineLevel="0" collapsed="false">
      <c r="B1194" s="605"/>
      <c r="C1194" s="608"/>
      <c r="D1194" s="605"/>
      <c r="E1194" s="204"/>
    </row>
    <row r="1195" customFormat="false" ht="12.75" hidden="false" customHeight="false" outlineLevel="0" collapsed="false">
      <c r="B1195" s="605"/>
      <c r="C1195" s="608"/>
      <c r="D1195" s="605"/>
      <c r="E1195" s="204"/>
    </row>
    <row r="1196" customFormat="false" ht="12.75" hidden="false" customHeight="false" outlineLevel="0" collapsed="false">
      <c r="B1196" s="605"/>
      <c r="C1196" s="608"/>
      <c r="D1196" s="605"/>
      <c r="E1196" s="204"/>
    </row>
    <row r="1197" customFormat="false" ht="12.75" hidden="false" customHeight="false" outlineLevel="0" collapsed="false">
      <c r="B1197" s="605"/>
      <c r="C1197" s="608"/>
      <c r="D1197" s="605"/>
      <c r="E1197" s="204"/>
    </row>
    <row r="1198" customFormat="false" ht="12.75" hidden="false" customHeight="false" outlineLevel="0" collapsed="false">
      <c r="B1198" s="605"/>
      <c r="C1198" s="608"/>
      <c r="D1198" s="605"/>
      <c r="E1198" s="204"/>
    </row>
    <row r="1199" customFormat="false" ht="12.75" hidden="false" customHeight="false" outlineLevel="0" collapsed="false">
      <c r="B1199" s="605"/>
      <c r="C1199" s="608"/>
      <c r="D1199" s="605"/>
      <c r="E1199" s="204"/>
    </row>
    <row r="1200" customFormat="false" ht="12.75" hidden="false" customHeight="false" outlineLevel="0" collapsed="false">
      <c r="B1200" s="605"/>
      <c r="C1200" s="608"/>
      <c r="D1200" s="605"/>
      <c r="E1200" s="204"/>
    </row>
    <row r="1201" customFormat="false" ht="12.75" hidden="false" customHeight="false" outlineLevel="0" collapsed="false">
      <c r="B1201" s="605"/>
      <c r="C1201" s="608"/>
      <c r="D1201" s="605"/>
      <c r="E1201" s="204"/>
    </row>
    <row r="1202" customFormat="false" ht="12.75" hidden="false" customHeight="false" outlineLevel="0" collapsed="false">
      <c r="B1202" s="605"/>
      <c r="C1202" s="608"/>
      <c r="D1202" s="605"/>
      <c r="E1202" s="204"/>
    </row>
    <row r="1203" customFormat="false" ht="12.75" hidden="false" customHeight="false" outlineLevel="0" collapsed="false">
      <c r="B1203" s="605"/>
      <c r="C1203" s="608"/>
      <c r="D1203" s="605"/>
      <c r="E1203" s="204"/>
    </row>
    <row r="1204" customFormat="false" ht="12.75" hidden="false" customHeight="false" outlineLevel="0" collapsed="false">
      <c r="B1204" s="605"/>
      <c r="C1204" s="608"/>
      <c r="D1204" s="605"/>
      <c r="E1204" s="204"/>
    </row>
    <row r="1205" customFormat="false" ht="12.75" hidden="false" customHeight="false" outlineLevel="0" collapsed="false">
      <c r="B1205" s="605"/>
      <c r="C1205" s="608"/>
      <c r="D1205" s="605"/>
      <c r="E1205" s="204"/>
    </row>
    <row r="1206" customFormat="false" ht="12.75" hidden="false" customHeight="false" outlineLevel="0" collapsed="false">
      <c r="B1206" s="605"/>
      <c r="C1206" s="608"/>
      <c r="D1206" s="605"/>
      <c r="E1206" s="204"/>
    </row>
    <row r="1207" customFormat="false" ht="12.75" hidden="false" customHeight="false" outlineLevel="0" collapsed="false">
      <c r="B1207" s="605"/>
      <c r="C1207" s="608"/>
      <c r="D1207" s="605"/>
      <c r="E1207" s="204"/>
    </row>
    <row r="1208" customFormat="false" ht="12.75" hidden="false" customHeight="false" outlineLevel="0" collapsed="false">
      <c r="B1208" s="605"/>
      <c r="C1208" s="608"/>
      <c r="D1208" s="605"/>
      <c r="E1208" s="204"/>
    </row>
    <row r="1209" customFormat="false" ht="12.75" hidden="false" customHeight="false" outlineLevel="0" collapsed="false">
      <c r="B1209" s="605"/>
      <c r="C1209" s="608"/>
      <c r="D1209" s="605"/>
      <c r="E1209" s="204"/>
    </row>
    <row r="1210" customFormat="false" ht="12.75" hidden="false" customHeight="false" outlineLevel="0" collapsed="false">
      <c r="B1210" s="605"/>
      <c r="C1210" s="608"/>
      <c r="D1210" s="605"/>
      <c r="E1210" s="204"/>
    </row>
    <row r="1211" customFormat="false" ht="12.75" hidden="false" customHeight="false" outlineLevel="0" collapsed="false">
      <c r="B1211" s="605"/>
      <c r="C1211" s="608"/>
      <c r="D1211" s="605"/>
      <c r="E1211" s="204"/>
    </row>
    <row r="1212" customFormat="false" ht="12.75" hidden="false" customHeight="false" outlineLevel="0" collapsed="false">
      <c r="B1212" s="605"/>
      <c r="C1212" s="608"/>
      <c r="D1212" s="605"/>
      <c r="E1212" s="204"/>
    </row>
    <row r="1213" customFormat="false" ht="12.75" hidden="false" customHeight="false" outlineLevel="0" collapsed="false">
      <c r="B1213" s="605"/>
      <c r="C1213" s="608"/>
      <c r="D1213" s="605"/>
      <c r="E1213" s="204"/>
    </row>
    <row r="1214" customFormat="false" ht="12.75" hidden="false" customHeight="false" outlineLevel="0" collapsed="false">
      <c r="B1214" s="605"/>
      <c r="C1214" s="608"/>
      <c r="D1214" s="605"/>
      <c r="E1214" s="204"/>
    </row>
    <row r="1215" customFormat="false" ht="12.75" hidden="false" customHeight="false" outlineLevel="0" collapsed="false">
      <c r="B1215" s="605"/>
      <c r="C1215" s="608"/>
      <c r="D1215" s="605"/>
      <c r="E1215" s="204"/>
    </row>
    <row r="1216" customFormat="false" ht="12.75" hidden="false" customHeight="false" outlineLevel="0" collapsed="false">
      <c r="B1216" s="605"/>
      <c r="C1216" s="608"/>
      <c r="D1216" s="605"/>
      <c r="E1216" s="204"/>
    </row>
    <row r="1217" customFormat="false" ht="12.75" hidden="false" customHeight="false" outlineLevel="0" collapsed="false">
      <c r="B1217" s="605"/>
      <c r="C1217" s="608"/>
      <c r="D1217" s="605"/>
      <c r="E1217" s="204"/>
    </row>
    <row r="1218" customFormat="false" ht="12.75" hidden="false" customHeight="false" outlineLevel="0" collapsed="false">
      <c r="B1218" s="605"/>
      <c r="C1218" s="608"/>
      <c r="D1218" s="605"/>
      <c r="E1218" s="204"/>
    </row>
    <row r="1219" customFormat="false" ht="12.75" hidden="false" customHeight="false" outlineLevel="0" collapsed="false">
      <c r="B1219" s="605"/>
      <c r="C1219" s="608"/>
      <c r="D1219" s="605"/>
      <c r="E1219" s="204"/>
    </row>
    <row r="1220" customFormat="false" ht="12.75" hidden="false" customHeight="false" outlineLevel="0" collapsed="false">
      <c r="B1220" s="605"/>
      <c r="C1220" s="608"/>
      <c r="D1220" s="605"/>
      <c r="E1220" s="204"/>
    </row>
    <row r="1221" customFormat="false" ht="12.75" hidden="false" customHeight="false" outlineLevel="0" collapsed="false">
      <c r="B1221" s="605"/>
      <c r="C1221" s="608"/>
      <c r="D1221" s="605"/>
      <c r="E1221" s="204"/>
    </row>
    <row r="1222" customFormat="false" ht="12.75" hidden="false" customHeight="false" outlineLevel="0" collapsed="false">
      <c r="B1222" s="605"/>
      <c r="C1222" s="608"/>
      <c r="D1222" s="605"/>
      <c r="E1222" s="204"/>
    </row>
    <row r="1223" customFormat="false" ht="12.75" hidden="false" customHeight="false" outlineLevel="0" collapsed="false">
      <c r="B1223" s="605"/>
      <c r="C1223" s="608"/>
      <c r="D1223" s="605"/>
      <c r="E1223" s="204"/>
    </row>
    <row r="1224" customFormat="false" ht="12.75" hidden="false" customHeight="false" outlineLevel="0" collapsed="false">
      <c r="B1224" s="605"/>
      <c r="C1224" s="608"/>
      <c r="D1224" s="605"/>
      <c r="E1224" s="204"/>
    </row>
    <row r="1225" customFormat="false" ht="12.75" hidden="false" customHeight="false" outlineLevel="0" collapsed="false">
      <c r="B1225" s="605"/>
      <c r="C1225" s="608"/>
      <c r="D1225" s="605"/>
      <c r="E1225" s="204"/>
    </row>
    <row r="1226" customFormat="false" ht="12.75" hidden="false" customHeight="false" outlineLevel="0" collapsed="false">
      <c r="B1226" s="605"/>
      <c r="C1226" s="608"/>
      <c r="D1226" s="605"/>
      <c r="E1226" s="204"/>
    </row>
    <row r="1227" customFormat="false" ht="12.75" hidden="false" customHeight="false" outlineLevel="0" collapsed="false">
      <c r="B1227" s="605"/>
      <c r="C1227" s="608"/>
      <c r="D1227" s="605"/>
      <c r="E1227" s="204"/>
    </row>
    <row r="1228" customFormat="false" ht="12.75" hidden="false" customHeight="false" outlineLevel="0" collapsed="false">
      <c r="B1228" s="605"/>
      <c r="C1228" s="608"/>
      <c r="D1228" s="605"/>
      <c r="E1228" s="204"/>
    </row>
    <row r="1229" customFormat="false" ht="12.75" hidden="false" customHeight="false" outlineLevel="0" collapsed="false">
      <c r="B1229" s="605"/>
      <c r="C1229" s="608"/>
      <c r="D1229" s="605"/>
      <c r="E1229" s="204"/>
    </row>
    <row r="1230" customFormat="false" ht="12.75" hidden="false" customHeight="false" outlineLevel="0" collapsed="false">
      <c r="B1230" s="605"/>
      <c r="C1230" s="608"/>
      <c r="D1230" s="605"/>
      <c r="E1230" s="204"/>
    </row>
    <row r="1231" customFormat="false" ht="12.75" hidden="false" customHeight="false" outlineLevel="0" collapsed="false">
      <c r="B1231" s="605"/>
      <c r="C1231" s="608"/>
      <c r="D1231" s="605"/>
      <c r="E1231" s="204"/>
    </row>
    <row r="1232" customFormat="false" ht="12.75" hidden="false" customHeight="false" outlineLevel="0" collapsed="false">
      <c r="B1232" s="605"/>
      <c r="C1232" s="608"/>
      <c r="D1232" s="605"/>
      <c r="E1232" s="204"/>
    </row>
    <row r="1233" customFormat="false" ht="12.75" hidden="false" customHeight="false" outlineLevel="0" collapsed="false">
      <c r="B1233" s="605"/>
      <c r="C1233" s="608"/>
      <c r="D1233" s="605"/>
      <c r="E1233" s="204"/>
    </row>
    <row r="1234" customFormat="false" ht="12.75" hidden="false" customHeight="false" outlineLevel="0" collapsed="false">
      <c r="B1234" s="605"/>
      <c r="C1234" s="608"/>
      <c r="D1234" s="605"/>
      <c r="E1234" s="204"/>
    </row>
    <row r="1235" customFormat="false" ht="12.75" hidden="false" customHeight="false" outlineLevel="0" collapsed="false">
      <c r="B1235" s="605"/>
      <c r="C1235" s="608"/>
      <c r="D1235" s="605"/>
      <c r="E1235" s="204"/>
    </row>
    <row r="1236" customFormat="false" ht="12.75" hidden="false" customHeight="false" outlineLevel="0" collapsed="false">
      <c r="B1236" s="605"/>
      <c r="C1236" s="608"/>
      <c r="D1236" s="605"/>
      <c r="E1236" s="204"/>
    </row>
    <row r="1237" customFormat="false" ht="12.75" hidden="false" customHeight="false" outlineLevel="0" collapsed="false">
      <c r="B1237" s="605"/>
      <c r="C1237" s="608"/>
      <c r="D1237" s="605"/>
      <c r="E1237" s="204"/>
    </row>
    <row r="1238" customFormat="false" ht="12.75" hidden="false" customHeight="false" outlineLevel="0" collapsed="false">
      <c r="B1238" s="605"/>
      <c r="C1238" s="608"/>
      <c r="D1238" s="605"/>
      <c r="E1238" s="204"/>
    </row>
    <row r="1239" customFormat="false" ht="12.75" hidden="false" customHeight="false" outlineLevel="0" collapsed="false">
      <c r="B1239" s="605"/>
      <c r="C1239" s="608"/>
      <c r="D1239" s="605"/>
      <c r="E1239" s="204"/>
    </row>
    <row r="1240" customFormat="false" ht="12.75" hidden="false" customHeight="false" outlineLevel="0" collapsed="false">
      <c r="B1240" s="605"/>
      <c r="C1240" s="608"/>
      <c r="D1240" s="605"/>
      <c r="E1240" s="204"/>
    </row>
    <row r="1241" customFormat="false" ht="12.75" hidden="false" customHeight="false" outlineLevel="0" collapsed="false">
      <c r="B1241" s="605"/>
      <c r="C1241" s="608"/>
      <c r="D1241" s="605"/>
      <c r="E1241" s="204"/>
    </row>
    <row r="1242" customFormat="false" ht="12.75" hidden="false" customHeight="false" outlineLevel="0" collapsed="false">
      <c r="B1242" s="605"/>
      <c r="C1242" s="608"/>
      <c r="D1242" s="605"/>
      <c r="E1242" s="204"/>
    </row>
    <row r="1243" customFormat="false" ht="12.75" hidden="false" customHeight="false" outlineLevel="0" collapsed="false">
      <c r="B1243" s="605"/>
      <c r="C1243" s="608"/>
      <c r="D1243" s="605"/>
      <c r="E1243" s="204"/>
    </row>
    <row r="1244" customFormat="false" ht="12.75" hidden="false" customHeight="false" outlineLevel="0" collapsed="false">
      <c r="B1244" s="605"/>
      <c r="C1244" s="608"/>
      <c r="D1244" s="605"/>
      <c r="E1244" s="204"/>
    </row>
    <row r="1245" customFormat="false" ht="12.75" hidden="false" customHeight="false" outlineLevel="0" collapsed="false">
      <c r="B1245" s="605"/>
      <c r="C1245" s="608"/>
      <c r="D1245" s="605"/>
      <c r="E1245" s="204"/>
    </row>
    <row r="1246" customFormat="false" ht="12.75" hidden="false" customHeight="false" outlineLevel="0" collapsed="false">
      <c r="B1246" s="605"/>
      <c r="C1246" s="608"/>
      <c r="D1246" s="605"/>
      <c r="E1246" s="204"/>
    </row>
    <row r="1247" customFormat="false" ht="12.75" hidden="false" customHeight="false" outlineLevel="0" collapsed="false">
      <c r="B1247" s="605"/>
      <c r="C1247" s="608"/>
      <c r="D1247" s="605"/>
      <c r="E1247" s="204"/>
    </row>
    <row r="1248" customFormat="false" ht="12.75" hidden="false" customHeight="false" outlineLevel="0" collapsed="false">
      <c r="B1248" s="605"/>
      <c r="C1248" s="608"/>
      <c r="D1248" s="605"/>
      <c r="E1248" s="204"/>
    </row>
    <row r="1249" customFormat="false" ht="12.75" hidden="false" customHeight="false" outlineLevel="0" collapsed="false">
      <c r="B1249" s="605"/>
      <c r="C1249" s="608"/>
      <c r="D1249" s="605"/>
      <c r="E1249" s="204"/>
    </row>
    <row r="1250" customFormat="false" ht="12.75" hidden="false" customHeight="false" outlineLevel="0" collapsed="false">
      <c r="B1250" s="605"/>
      <c r="C1250" s="608"/>
      <c r="D1250" s="605"/>
      <c r="E1250" s="204"/>
    </row>
    <row r="1251" customFormat="false" ht="12.75" hidden="false" customHeight="false" outlineLevel="0" collapsed="false">
      <c r="B1251" s="605"/>
      <c r="C1251" s="608"/>
      <c r="D1251" s="605"/>
      <c r="E1251" s="204"/>
    </row>
    <row r="1252" customFormat="false" ht="12.75" hidden="false" customHeight="false" outlineLevel="0" collapsed="false">
      <c r="B1252" s="605"/>
      <c r="C1252" s="608"/>
      <c r="D1252" s="605"/>
      <c r="E1252" s="204"/>
    </row>
    <row r="1253" customFormat="false" ht="12.75" hidden="false" customHeight="false" outlineLevel="0" collapsed="false">
      <c r="B1253" s="605"/>
      <c r="C1253" s="608"/>
      <c r="D1253" s="605"/>
      <c r="E1253" s="204"/>
    </row>
    <row r="1254" customFormat="false" ht="12.75" hidden="false" customHeight="false" outlineLevel="0" collapsed="false">
      <c r="B1254" s="605"/>
      <c r="C1254" s="608"/>
      <c r="D1254" s="605"/>
      <c r="E1254" s="204"/>
    </row>
    <row r="1255" customFormat="false" ht="12.75" hidden="false" customHeight="false" outlineLevel="0" collapsed="false">
      <c r="B1255" s="605"/>
      <c r="C1255" s="608"/>
      <c r="D1255" s="605"/>
      <c r="E1255" s="204"/>
    </row>
    <row r="1256" customFormat="false" ht="12.75" hidden="false" customHeight="false" outlineLevel="0" collapsed="false">
      <c r="B1256" s="605"/>
      <c r="C1256" s="608"/>
      <c r="D1256" s="605"/>
      <c r="E1256" s="204"/>
    </row>
    <row r="1257" customFormat="false" ht="12.75" hidden="false" customHeight="false" outlineLevel="0" collapsed="false">
      <c r="B1257" s="605"/>
      <c r="C1257" s="608"/>
      <c r="D1257" s="605"/>
      <c r="E1257" s="204"/>
    </row>
    <row r="1258" customFormat="false" ht="12.75" hidden="false" customHeight="false" outlineLevel="0" collapsed="false">
      <c r="B1258" s="605"/>
      <c r="C1258" s="608"/>
      <c r="D1258" s="605"/>
      <c r="E1258" s="204"/>
    </row>
    <row r="1259" customFormat="false" ht="12.75" hidden="false" customHeight="false" outlineLevel="0" collapsed="false">
      <c r="B1259" s="605"/>
      <c r="C1259" s="608"/>
      <c r="D1259" s="605"/>
      <c r="E1259" s="204"/>
    </row>
    <row r="1260" customFormat="false" ht="12.75" hidden="false" customHeight="false" outlineLevel="0" collapsed="false">
      <c r="B1260" s="605"/>
      <c r="C1260" s="608"/>
      <c r="D1260" s="605"/>
      <c r="E1260" s="204"/>
    </row>
    <row r="1261" customFormat="false" ht="12.75" hidden="false" customHeight="false" outlineLevel="0" collapsed="false">
      <c r="B1261" s="605"/>
      <c r="C1261" s="608"/>
      <c r="D1261" s="605"/>
      <c r="E1261" s="204"/>
    </row>
    <row r="1262" customFormat="false" ht="12.75" hidden="false" customHeight="false" outlineLevel="0" collapsed="false">
      <c r="B1262" s="605"/>
      <c r="C1262" s="608"/>
      <c r="D1262" s="605"/>
      <c r="E1262" s="204"/>
    </row>
    <row r="1263" customFormat="false" ht="12.75" hidden="false" customHeight="false" outlineLevel="0" collapsed="false">
      <c r="B1263" s="605"/>
      <c r="C1263" s="608"/>
      <c r="D1263" s="605"/>
      <c r="E1263" s="204"/>
    </row>
    <row r="1264" customFormat="false" ht="12.75" hidden="false" customHeight="false" outlineLevel="0" collapsed="false">
      <c r="B1264" s="605"/>
      <c r="C1264" s="608"/>
      <c r="D1264" s="605"/>
      <c r="E1264" s="204"/>
    </row>
    <row r="1265" customFormat="false" ht="12.75" hidden="false" customHeight="false" outlineLevel="0" collapsed="false">
      <c r="B1265" s="605"/>
      <c r="C1265" s="608"/>
      <c r="D1265" s="605"/>
      <c r="E1265" s="204"/>
    </row>
    <row r="1266" customFormat="false" ht="12.75" hidden="false" customHeight="false" outlineLevel="0" collapsed="false">
      <c r="B1266" s="605"/>
      <c r="C1266" s="608"/>
      <c r="D1266" s="605"/>
      <c r="E1266" s="204"/>
    </row>
    <row r="1267" customFormat="false" ht="12.75" hidden="false" customHeight="false" outlineLevel="0" collapsed="false">
      <c r="B1267" s="605"/>
      <c r="C1267" s="608"/>
      <c r="D1267" s="605"/>
      <c r="E1267" s="204"/>
    </row>
    <row r="1268" customFormat="false" ht="12.75" hidden="false" customHeight="false" outlineLevel="0" collapsed="false">
      <c r="B1268" s="605"/>
      <c r="C1268" s="608"/>
      <c r="D1268" s="605"/>
      <c r="E1268" s="204"/>
    </row>
    <row r="1269" customFormat="false" ht="12.75" hidden="false" customHeight="false" outlineLevel="0" collapsed="false">
      <c r="B1269" s="605"/>
      <c r="C1269" s="608"/>
      <c r="D1269" s="605"/>
      <c r="E1269" s="204"/>
    </row>
    <row r="1270" customFormat="false" ht="12.75" hidden="false" customHeight="false" outlineLevel="0" collapsed="false">
      <c r="B1270" s="605"/>
      <c r="C1270" s="608"/>
      <c r="D1270" s="605"/>
      <c r="E1270" s="204"/>
    </row>
    <row r="1271" customFormat="false" ht="12.75" hidden="false" customHeight="false" outlineLevel="0" collapsed="false">
      <c r="B1271" s="605"/>
      <c r="C1271" s="608"/>
      <c r="D1271" s="605"/>
      <c r="E1271" s="204"/>
    </row>
    <row r="1272" customFormat="false" ht="12.75" hidden="false" customHeight="false" outlineLevel="0" collapsed="false">
      <c r="B1272" s="605"/>
      <c r="C1272" s="608"/>
      <c r="D1272" s="605"/>
      <c r="E1272" s="204"/>
    </row>
    <row r="1273" customFormat="false" ht="12.75" hidden="false" customHeight="false" outlineLevel="0" collapsed="false">
      <c r="B1273" s="605"/>
      <c r="C1273" s="608"/>
      <c r="D1273" s="605"/>
      <c r="E1273" s="204"/>
    </row>
    <row r="1274" customFormat="false" ht="12.75" hidden="false" customHeight="false" outlineLevel="0" collapsed="false">
      <c r="B1274" s="605"/>
      <c r="C1274" s="608"/>
      <c r="D1274" s="605"/>
      <c r="E1274" s="204"/>
    </row>
    <row r="1275" customFormat="false" ht="12.75" hidden="false" customHeight="false" outlineLevel="0" collapsed="false">
      <c r="B1275" s="605"/>
      <c r="C1275" s="608"/>
      <c r="D1275" s="605"/>
      <c r="E1275" s="204"/>
    </row>
    <row r="1276" customFormat="false" ht="12.75" hidden="false" customHeight="false" outlineLevel="0" collapsed="false">
      <c r="B1276" s="605"/>
      <c r="C1276" s="608"/>
      <c r="D1276" s="605"/>
      <c r="E1276" s="204"/>
    </row>
    <row r="1277" customFormat="false" ht="12.75" hidden="false" customHeight="false" outlineLevel="0" collapsed="false">
      <c r="B1277" s="605"/>
      <c r="C1277" s="608"/>
      <c r="D1277" s="605"/>
      <c r="E1277" s="204"/>
    </row>
    <row r="1278" customFormat="false" ht="12.75" hidden="false" customHeight="false" outlineLevel="0" collapsed="false">
      <c r="B1278" s="605"/>
      <c r="C1278" s="608"/>
      <c r="D1278" s="605"/>
      <c r="E1278" s="204"/>
    </row>
    <row r="1279" customFormat="false" ht="12.75" hidden="false" customHeight="false" outlineLevel="0" collapsed="false">
      <c r="B1279" s="605"/>
      <c r="C1279" s="608"/>
      <c r="D1279" s="605"/>
      <c r="E1279" s="204"/>
    </row>
    <row r="1280" customFormat="false" ht="12.75" hidden="false" customHeight="false" outlineLevel="0" collapsed="false">
      <c r="B1280" s="605"/>
      <c r="C1280" s="608"/>
      <c r="D1280" s="605"/>
      <c r="E1280" s="204"/>
    </row>
    <row r="1281" customFormat="false" ht="12.75" hidden="false" customHeight="false" outlineLevel="0" collapsed="false">
      <c r="B1281" s="605"/>
      <c r="C1281" s="608"/>
      <c r="D1281" s="605"/>
      <c r="E1281" s="204"/>
    </row>
    <row r="1282" customFormat="false" ht="12.75" hidden="false" customHeight="false" outlineLevel="0" collapsed="false">
      <c r="B1282" s="605"/>
      <c r="C1282" s="608"/>
      <c r="D1282" s="605"/>
      <c r="E1282" s="204"/>
    </row>
    <row r="1283" customFormat="false" ht="12.75" hidden="false" customHeight="false" outlineLevel="0" collapsed="false">
      <c r="B1283" s="605"/>
      <c r="C1283" s="608"/>
      <c r="D1283" s="605"/>
      <c r="E1283" s="204"/>
    </row>
    <row r="1284" customFormat="false" ht="12.75" hidden="false" customHeight="false" outlineLevel="0" collapsed="false">
      <c r="B1284" s="605"/>
      <c r="C1284" s="608"/>
      <c r="D1284" s="605"/>
      <c r="E1284" s="204"/>
    </row>
    <row r="1285" customFormat="false" ht="12.75" hidden="false" customHeight="false" outlineLevel="0" collapsed="false">
      <c r="B1285" s="605"/>
      <c r="C1285" s="608"/>
      <c r="D1285" s="605"/>
      <c r="E1285" s="204"/>
    </row>
    <row r="1286" customFormat="false" ht="12.75" hidden="false" customHeight="false" outlineLevel="0" collapsed="false">
      <c r="B1286" s="605"/>
      <c r="C1286" s="608"/>
      <c r="D1286" s="605"/>
      <c r="E1286" s="204"/>
    </row>
    <row r="1287" customFormat="false" ht="12.75" hidden="false" customHeight="false" outlineLevel="0" collapsed="false">
      <c r="B1287" s="605"/>
      <c r="C1287" s="608"/>
      <c r="D1287" s="605"/>
      <c r="E1287" s="204"/>
    </row>
    <row r="1288" customFormat="false" ht="12.75" hidden="false" customHeight="false" outlineLevel="0" collapsed="false">
      <c r="B1288" s="605"/>
      <c r="C1288" s="608"/>
      <c r="D1288" s="605"/>
      <c r="E1288" s="204"/>
    </row>
    <row r="1289" customFormat="false" ht="12.75" hidden="false" customHeight="false" outlineLevel="0" collapsed="false">
      <c r="B1289" s="605"/>
      <c r="C1289" s="608"/>
      <c r="D1289" s="605"/>
      <c r="E1289" s="204"/>
    </row>
    <row r="1290" customFormat="false" ht="12.75" hidden="false" customHeight="false" outlineLevel="0" collapsed="false">
      <c r="B1290" s="605"/>
      <c r="C1290" s="608"/>
      <c r="D1290" s="605"/>
      <c r="E1290" s="204"/>
    </row>
    <row r="1291" customFormat="false" ht="12.75" hidden="false" customHeight="false" outlineLevel="0" collapsed="false">
      <c r="B1291" s="605"/>
      <c r="C1291" s="608"/>
      <c r="D1291" s="605"/>
      <c r="E1291" s="204"/>
    </row>
    <row r="1292" customFormat="false" ht="12.75" hidden="false" customHeight="false" outlineLevel="0" collapsed="false">
      <c r="B1292" s="605"/>
      <c r="C1292" s="608"/>
      <c r="D1292" s="605"/>
      <c r="E1292" s="204"/>
    </row>
    <row r="1293" customFormat="false" ht="12.75" hidden="false" customHeight="false" outlineLevel="0" collapsed="false">
      <c r="B1293" s="605"/>
      <c r="C1293" s="608"/>
      <c r="D1293" s="605"/>
      <c r="E1293" s="204"/>
    </row>
    <row r="1294" customFormat="false" ht="12.75" hidden="false" customHeight="false" outlineLevel="0" collapsed="false">
      <c r="B1294" s="605"/>
      <c r="C1294" s="608"/>
      <c r="D1294" s="605"/>
      <c r="E1294" s="204"/>
    </row>
    <row r="1295" customFormat="false" ht="12.75" hidden="false" customHeight="false" outlineLevel="0" collapsed="false">
      <c r="B1295" s="605"/>
      <c r="C1295" s="608"/>
      <c r="D1295" s="605"/>
      <c r="E1295" s="204"/>
    </row>
    <row r="1296" customFormat="false" ht="12.75" hidden="false" customHeight="false" outlineLevel="0" collapsed="false">
      <c r="B1296" s="605"/>
      <c r="C1296" s="608"/>
      <c r="D1296" s="605"/>
      <c r="E1296" s="204"/>
    </row>
    <row r="1297" customFormat="false" ht="12.75" hidden="false" customHeight="false" outlineLevel="0" collapsed="false">
      <c r="B1297" s="605"/>
      <c r="C1297" s="608"/>
      <c r="D1297" s="605"/>
      <c r="E1297" s="204"/>
    </row>
    <row r="1298" customFormat="false" ht="12.75" hidden="false" customHeight="false" outlineLevel="0" collapsed="false">
      <c r="B1298" s="605"/>
      <c r="C1298" s="608"/>
      <c r="D1298" s="605"/>
      <c r="E1298" s="204"/>
    </row>
    <row r="1299" customFormat="false" ht="12.75" hidden="false" customHeight="false" outlineLevel="0" collapsed="false">
      <c r="B1299" s="605"/>
      <c r="C1299" s="608"/>
      <c r="D1299" s="605"/>
      <c r="E1299" s="204"/>
    </row>
    <row r="1300" customFormat="false" ht="12.75" hidden="false" customHeight="false" outlineLevel="0" collapsed="false">
      <c r="B1300" s="605"/>
      <c r="C1300" s="608"/>
      <c r="D1300" s="605"/>
      <c r="E1300" s="204"/>
    </row>
    <row r="1301" customFormat="false" ht="12.75" hidden="false" customHeight="false" outlineLevel="0" collapsed="false">
      <c r="B1301" s="605"/>
      <c r="C1301" s="608"/>
      <c r="D1301" s="605"/>
      <c r="E1301" s="204"/>
    </row>
    <row r="1302" customFormat="false" ht="12.75" hidden="false" customHeight="false" outlineLevel="0" collapsed="false">
      <c r="B1302" s="605"/>
      <c r="C1302" s="608"/>
      <c r="D1302" s="605"/>
      <c r="E1302" s="204"/>
    </row>
    <row r="1303" customFormat="false" ht="12.75" hidden="false" customHeight="false" outlineLevel="0" collapsed="false">
      <c r="B1303" s="605"/>
      <c r="C1303" s="608"/>
      <c r="D1303" s="605"/>
      <c r="E1303" s="204"/>
    </row>
    <row r="1304" customFormat="false" ht="12.75" hidden="false" customHeight="false" outlineLevel="0" collapsed="false">
      <c r="B1304" s="605"/>
      <c r="C1304" s="608"/>
      <c r="D1304" s="605"/>
      <c r="E1304" s="204"/>
    </row>
    <row r="1305" customFormat="false" ht="12.75" hidden="false" customHeight="false" outlineLevel="0" collapsed="false">
      <c r="B1305" s="605"/>
      <c r="C1305" s="608"/>
      <c r="D1305" s="605"/>
      <c r="E1305" s="204"/>
    </row>
    <row r="1306" customFormat="false" ht="12.75" hidden="false" customHeight="false" outlineLevel="0" collapsed="false">
      <c r="B1306" s="605"/>
      <c r="C1306" s="608"/>
      <c r="D1306" s="605"/>
      <c r="E1306" s="204"/>
    </row>
    <row r="1307" customFormat="false" ht="12.75" hidden="false" customHeight="false" outlineLevel="0" collapsed="false">
      <c r="B1307" s="605"/>
      <c r="C1307" s="608"/>
      <c r="D1307" s="605"/>
      <c r="E1307" s="204"/>
    </row>
    <row r="1308" customFormat="false" ht="12.75" hidden="false" customHeight="false" outlineLevel="0" collapsed="false">
      <c r="B1308" s="605"/>
      <c r="C1308" s="608"/>
      <c r="D1308" s="605"/>
      <c r="E1308" s="204"/>
    </row>
    <row r="1309" customFormat="false" ht="12.75" hidden="false" customHeight="false" outlineLevel="0" collapsed="false">
      <c r="B1309" s="605"/>
      <c r="C1309" s="608"/>
      <c r="D1309" s="605"/>
      <c r="E1309" s="204"/>
    </row>
    <row r="1310" customFormat="false" ht="12.75" hidden="false" customHeight="false" outlineLevel="0" collapsed="false">
      <c r="B1310" s="605"/>
      <c r="C1310" s="608"/>
      <c r="D1310" s="605"/>
      <c r="E1310" s="204"/>
    </row>
    <row r="1311" customFormat="false" ht="12.75" hidden="false" customHeight="false" outlineLevel="0" collapsed="false">
      <c r="B1311" s="605"/>
      <c r="C1311" s="608"/>
      <c r="D1311" s="605"/>
      <c r="E1311" s="204"/>
    </row>
    <row r="1312" customFormat="false" ht="12.75" hidden="false" customHeight="false" outlineLevel="0" collapsed="false">
      <c r="B1312" s="605"/>
      <c r="C1312" s="608"/>
      <c r="D1312" s="605"/>
      <c r="E1312" s="204"/>
    </row>
    <row r="1313" customFormat="false" ht="12.75" hidden="false" customHeight="false" outlineLevel="0" collapsed="false">
      <c r="B1313" s="605"/>
      <c r="C1313" s="608"/>
      <c r="D1313" s="605"/>
      <c r="E1313" s="204"/>
    </row>
    <row r="1314" customFormat="false" ht="12.75" hidden="false" customHeight="false" outlineLevel="0" collapsed="false">
      <c r="B1314" s="605"/>
      <c r="C1314" s="608"/>
      <c r="D1314" s="605"/>
      <c r="E1314" s="204"/>
    </row>
    <row r="1315" customFormat="false" ht="12.75" hidden="false" customHeight="false" outlineLevel="0" collapsed="false">
      <c r="B1315" s="605"/>
      <c r="C1315" s="608"/>
      <c r="D1315" s="605"/>
      <c r="E1315" s="204"/>
    </row>
    <row r="1316" customFormat="false" ht="12.75" hidden="false" customHeight="false" outlineLevel="0" collapsed="false">
      <c r="B1316" s="605"/>
      <c r="C1316" s="608"/>
      <c r="D1316" s="605"/>
      <c r="E1316" s="204"/>
    </row>
    <row r="1317" customFormat="false" ht="12.75" hidden="false" customHeight="false" outlineLevel="0" collapsed="false">
      <c r="B1317" s="605"/>
      <c r="C1317" s="608"/>
      <c r="D1317" s="605"/>
      <c r="E1317" s="204"/>
    </row>
    <row r="1318" customFormat="false" ht="12.75" hidden="false" customHeight="false" outlineLevel="0" collapsed="false">
      <c r="B1318" s="605"/>
      <c r="C1318" s="608"/>
      <c r="D1318" s="605"/>
      <c r="E1318" s="204"/>
    </row>
    <row r="1319" customFormat="false" ht="12.75" hidden="false" customHeight="false" outlineLevel="0" collapsed="false">
      <c r="B1319" s="605"/>
      <c r="C1319" s="608"/>
      <c r="D1319" s="605"/>
      <c r="E1319" s="204"/>
    </row>
    <row r="1320" customFormat="false" ht="12.75" hidden="false" customHeight="false" outlineLevel="0" collapsed="false">
      <c r="B1320" s="605"/>
      <c r="C1320" s="608"/>
      <c r="D1320" s="605"/>
      <c r="E1320" s="204"/>
    </row>
    <row r="1321" customFormat="false" ht="12.75" hidden="false" customHeight="false" outlineLevel="0" collapsed="false">
      <c r="B1321" s="605"/>
      <c r="C1321" s="608"/>
      <c r="D1321" s="605"/>
      <c r="E1321" s="204"/>
    </row>
    <row r="1322" customFormat="false" ht="12.75" hidden="false" customHeight="false" outlineLevel="0" collapsed="false">
      <c r="B1322" s="605"/>
      <c r="C1322" s="608"/>
      <c r="D1322" s="605"/>
      <c r="E1322" s="204"/>
    </row>
    <row r="1323" customFormat="false" ht="12.75" hidden="false" customHeight="false" outlineLevel="0" collapsed="false">
      <c r="B1323" s="605"/>
      <c r="C1323" s="608"/>
      <c r="D1323" s="605"/>
      <c r="E1323" s="204"/>
    </row>
    <row r="1324" customFormat="false" ht="12.75" hidden="false" customHeight="false" outlineLevel="0" collapsed="false">
      <c r="B1324" s="605"/>
      <c r="C1324" s="608"/>
      <c r="D1324" s="605"/>
      <c r="E1324" s="204"/>
    </row>
    <row r="1325" customFormat="false" ht="12.75" hidden="false" customHeight="false" outlineLevel="0" collapsed="false">
      <c r="B1325" s="605"/>
      <c r="C1325" s="608"/>
      <c r="D1325" s="605"/>
      <c r="E1325" s="204"/>
    </row>
    <row r="1326" customFormat="false" ht="12.75" hidden="false" customHeight="false" outlineLevel="0" collapsed="false">
      <c r="B1326" s="605"/>
      <c r="C1326" s="608"/>
      <c r="D1326" s="605"/>
      <c r="E1326" s="204"/>
    </row>
    <row r="1327" customFormat="false" ht="12.75" hidden="false" customHeight="false" outlineLevel="0" collapsed="false">
      <c r="B1327" s="605"/>
      <c r="C1327" s="608"/>
      <c r="D1327" s="605"/>
      <c r="E1327" s="204"/>
    </row>
    <row r="1328" customFormat="false" ht="12.75" hidden="false" customHeight="false" outlineLevel="0" collapsed="false">
      <c r="B1328" s="605"/>
      <c r="C1328" s="608"/>
      <c r="D1328" s="605"/>
      <c r="E1328" s="204"/>
    </row>
    <row r="1329" customFormat="false" ht="12.75" hidden="false" customHeight="false" outlineLevel="0" collapsed="false">
      <c r="B1329" s="605"/>
      <c r="C1329" s="608"/>
      <c r="D1329" s="605"/>
      <c r="E1329" s="204"/>
    </row>
    <row r="1330" customFormat="false" ht="12.75" hidden="false" customHeight="false" outlineLevel="0" collapsed="false">
      <c r="B1330" s="605"/>
      <c r="C1330" s="608"/>
      <c r="D1330" s="605"/>
      <c r="E1330" s="204"/>
    </row>
    <row r="1331" customFormat="false" ht="12.75" hidden="false" customHeight="false" outlineLevel="0" collapsed="false">
      <c r="B1331" s="605"/>
      <c r="C1331" s="608"/>
      <c r="D1331" s="605"/>
      <c r="E1331" s="204"/>
    </row>
    <row r="1332" customFormat="false" ht="12.75" hidden="false" customHeight="false" outlineLevel="0" collapsed="false">
      <c r="B1332" s="605"/>
      <c r="C1332" s="608"/>
      <c r="D1332" s="605"/>
      <c r="E1332" s="204"/>
    </row>
    <row r="1333" customFormat="false" ht="12.75" hidden="false" customHeight="false" outlineLevel="0" collapsed="false">
      <c r="B1333" s="605"/>
      <c r="C1333" s="608"/>
      <c r="D1333" s="605"/>
      <c r="E1333" s="204"/>
    </row>
    <row r="1334" customFormat="false" ht="12.75" hidden="false" customHeight="false" outlineLevel="0" collapsed="false">
      <c r="B1334" s="605"/>
      <c r="C1334" s="608"/>
      <c r="D1334" s="605"/>
      <c r="E1334" s="204"/>
    </row>
    <row r="1335" customFormat="false" ht="12.75" hidden="false" customHeight="false" outlineLevel="0" collapsed="false">
      <c r="B1335" s="605"/>
      <c r="C1335" s="608"/>
      <c r="D1335" s="605"/>
      <c r="E1335" s="204"/>
    </row>
    <row r="1336" customFormat="false" ht="12.75" hidden="false" customHeight="false" outlineLevel="0" collapsed="false">
      <c r="B1336" s="605"/>
      <c r="C1336" s="608"/>
      <c r="D1336" s="605"/>
      <c r="E1336" s="204"/>
    </row>
    <row r="1337" customFormat="false" ht="12.75" hidden="false" customHeight="false" outlineLevel="0" collapsed="false">
      <c r="B1337" s="605"/>
      <c r="C1337" s="608"/>
      <c r="D1337" s="605"/>
      <c r="E1337" s="20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15" colorId="64" zoomScale="75" zoomScaleNormal="75" zoomScalePageLayoutView="100" workbookViewId="0">
      <selection pane="topLeft" activeCell="C47" activeCellId="0" sqref="C4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40"/>
      <c r="C8" s="641" t="s">
        <v>1189</v>
      </c>
      <c r="D8" s="642" t="s">
        <v>1190</v>
      </c>
      <c r="E8" s="641" t="s">
        <v>1323</v>
      </c>
      <c r="F8" s="490"/>
      <c r="G8" s="643"/>
      <c r="H8" s="64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4"/>
      <c r="B9" s="155"/>
      <c r="C9" s="645"/>
      <c r="D9" s="646"/>
      <c r="E9" s="647"/>
      <c r="F9" s="648"/>
      <c r="G9" s="648"/>
      <c r="H9" s="648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83"/>
      <c r="B10" s="155"/>
      <c r="C10" s="647"/>
      <c r="D10" s="649"/>
      <c r="E10" s="647"/>
      <c r="F10" s="648"/>
      <c r="G10" s="648"/>
      <c r="H10" s="64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49" t="str">
        <f aca="false">UPPER('GTDB(7EA)'!A17)</f>
        <v>COMBUSTION LINERS</v>
      </c>
      <c r="B11" s="155"/>
      <c r="C11" s="650" t="n">
        <f aca="false">'GTDB(7EA)'!E17*1000*E11</f>
        <v>0</v>
      </c>
      <c r="D11" s="651" t="n">
        <v>0</v>
      </c>
      <c r="E11" s="652"/>
      <c r="F11" s="653"/>
      <c r="G11" s="654"/>
      <c r="H11" s="65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49" t="str">
        <f aca="false">UPPER('GTDB(7EA)'!A18)</f>
        <v>TRANSITION PIECES</v>
      </c>
      <c r="B12" s="155"/>
      <c r="C12" s="650" t="n">
        <f aca="false">'GTDB(7EA)'!E18*1000*E12</f>
        <v>0</v>
      </c>
      <c r="D12" s="651" t="n">
        <v>0</v>
      </c>
      <c r="E12" s="652"/>
      <c r="F12" s="653"/>
      <c r="G12" s="654"/>
      <c r="H12" s="65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49" t="str">
        <f aca="false">UPPER('GTDB(7EA)'!A19)</f>
        <v>FUEL NOZZLES</v>
      </c>
      <c r="B13" s="155"/>
      <c r="C13" s="650" t="n">
        <f aca="false">'GTDB(7EA)'!E19*1000*E13</f>
        <v>0</v>
      </c>
      <c r="D13" s="651" t="n">
        <v>0</v>
      </c>
      <c r="E13" s="652"/>
      <c r="F13" s="653"/>
      <c r="G13" s="654"/>
      <c r="H13" s="65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49" t="str">
        <f aca="false">UPPER('GTDB(7EA)'!A20)</f>
        <v>STAGE 1 NOZZLES</v>
      </c>
      <c r="B14" s="155"/>
      <c r="C14" s="650" t="n">
        <f aca="false">'GTDB(7EA)'!E20*1000*E14</f>
        <v>0</v>
      </c>
      <c r="D14" s="651" t="n">
        <v>0</v>
      </c>
      <c r="E14" s="652"/>
      <c r="F14" s="653"/>
      <c r="G14" s="654"/>
      <c r="H14" s="65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49" t="str">
        <f aca="false">UPPER('GTDB(7EA)'!A21)</f>
        <v>STAGE 2 NOZZLES</v>
      </c>
      <c r="B15" s="155"/>
      <c r="C15" s="650" t="n">
        <f aca="false">'GTDB(7EA)'!E21*1000*E15</f>
        <v>0</v>
      </c>
      <c r="D15" s="651" t="n">
        <v>0</v>
      </c>
      <c r="E15" s="652"/>
      <c r="F15" s="653"/>
      <c r="G15" s="654"/>
      <c r="H15" s="65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49" t="str">
        <f aca="false">UPPER('GTDB(7EA)'!A22)</f>
        <v>STAGE 3 NOZZLES</v>
      </c>
      <c r="B16" s="155"/>
      <c r="C16" s="650" t="n">
        <f aca="false">'GTDB(7EA)'!E22*1000*E16</f>
        <v>0</v>
      </c>
      <c r="D16" s="651" t="n">
        <v>0</v>
      </c>
      <c r="E16" s="652"/>
      <c r="F16" s="653"/>
      <c r="G16" s="654"/>
      <c r="H16" s="65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49" t="str">
        <f aca="false">UPPER('GTDB(7EA)'!A23)</f>
        <v>STAGE 1 BUCKETS</v>
      </c>
      <c r="B17" s="155"/>
      <c r="C17" s="650" t="n">
        <f aca="false">'GTDB(7EA)'!E23*1000*E17</f>
        <v>0</v>
      </c>
      <c r="D17" s="651" t="n">
        <v>0</v>
      </c>
      <c r="E17" s="652"/>
      <c r="F17" s="653"/>
      <c r="G17" s="654"/>
      <c r="H17" s="65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49" t="str">
        <f aca="false">UPPER('GTDB(7EA)'!A24)</f>
        <v>STAGE 2 BUCKETS</v>
      </c>
      <c r="B18" s="155"/>
      <c r="C18" s="650" t="n">
        <f aca="false">'GTDB(7EA)'!E24*1000*E18</f>
        <v>0</v>
      </c>
      <c r="D18" s="651" t="n">
        <v>0</v>
      </c>
      <c r="E18" s="652"/>
      <c r="F18" s="653"/>
      <c r="G18" s="654"/>
      <c r="H18" s="65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49" t="str">
        <f aca="false">UPPER('GTDB(7EA)'!A25)</f>
        <v>STAGE 3 BUCKETS</v>
      </c>
      <c r="B19" s="155"/>
      <c r="C19" s="650" t="n">
        <f aca="false">'GTDB(7EA)'!E25*1000*E19</f>
        <v>0</v>
      </c>
      <c r="D19" s="651" t="n">
        <v>0</v>
      </c>
      <c r="E19" s="652"/>
      <c r="F19" s="653"/>
      <c r="G19" s="654"/>
      <c r="H19" s="65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49" t="str">
        <f aca="false">UPPER('GTDB(7EA)'!A26)</f>
        <v>ROW 1 SUPPORT RING</v>
      </c>
      <c r="B20" s="155"/>
      <c r="C20" s="650" t="n">
        <f aca="false">'GTDB(7EA)'!E26*1000*E20</f>
        <v>0</v>
      </c>
      <c r="D20" s="651"/>
      <c r="E20" s="652"/>
      <c r="F20" s="653"/>
      <c r="G20" s="654"/>
      <c r="H20" s="65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49" t="str">
        <f aca="false">UPPER('GTDB(7EA)'!A27)</f>
        <v>1ST STAGE SHROUD BLOCKS </v>
      </c>
      <c r="B21" s="155"/>
      <c r="C21" s="650" t="n">
        <f aca="false">'GTDB(7EA)'!E27*1000*E21</f>
        <v>0</v>
      </c>
      <c r="D21" s="651" t="n">
        <v>0</v>
      </c>
      <c r="E21" s="652"/>
      <c r="F21" s="653"/>
      <c r="G21" s="654"/>
      <c r="H21" s="65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49" t="str">
        <f aca="false">UPPER('GTDB(7EA)'!A28)</f>
        <v>2ND STAGE SHROUD BLOCKS</v>
      </c>
      <c r="B22" s="155"/>
      <c r="C22" s="650" t="n">
        <f aca="false">'GTDB(7EA)'!E28*1000*E22</f>
        <v>0</v>
      </c>
      <c r="D22" s="651" t="n">
        <v>0</v>
      </c>
      <c r="E22" s="652"/>
      <c r="F22" s="653"/>
      <c r="G22" s="654"/>
      <c r="H22" s="65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49" t="str">
        <f aca="false">UPPER('GTDB(7EA)'!A29)</f>
        <v>3RD STAGE SHROUD BLOCKS</v>
      </c>
      <c r="B23" s="155"/>
      <c r="C23" s="650" t="n">
        <f aca="false">'GTDB(7EA)'!E29*1000*E23</f>
        <v>0</v>
      </c>
      <c r="D23" s="651" t="n">
        <v>0</v>
      </c>
      <c r="E23" s="652"/>
      <c r="F23" s="653"/>
      <c r="G23" s="654"/>
      <c r="H23" s="65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83" t="s">
        <v>1324</v>
      </c>
      <c r="B24" s="155"/>
      <c r="C24" s="650" t="n">
        <v>0</v>
      </c>
      <c r="D24" s="651" t="n">
        <v>0</v>
      </c>
      <c r="E24" s="654"/>
      <c r="F24" s="653"/>
      <c r="G24" s="654"/>
      <c r="H24" s="65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83" t="s">
        <v>1325</v>
      </c>
      <c r="B25" s="155"/>
      <c r="C25" s="650" t="n">
        <v>0</v>
      </c>
      <c r="D25" s="651" t="n">
        <v>0</v>
      </c>
      <c r="E25" s="654"/>
      <c r="F25" s="653"/>
      <c r="G25" s="654"/>
      <c r="H25" s="65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83" t="s">
        <v>1326</v>
      </c>
      <c r="B26" s="155"/>
      <c r="C26" s="650" t="n">
        <v>0</v>
      </c>
      <c r="D26" s="651" t="n">
        <v>0</v>
      </c>
      <c r="E26" s="654"/>
      <c r="F26" s="653"/>
      <c r="G26" s="654"/>
      <c r="H26" s="65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83" t="s">
        <v>1327</v>
      </c>
      <c r="B27" s="155"/>
      <c r="C27" s="650" t="n">
        <f aca="false">1000*'GTDB(7EA)'!D12*E27</f>
        <v>0</v>
      </c>
      <c r="D27" s="651" t="n">
        <v>0</v>
      </c>
      <c r="E27" s="655"/>
      <c r="F27" s="653"/>
      <c r="G27" s="654"/>
      <c r="H27" s="65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83" t="s">
        <v>1328</v>
      </c>
      <c r="B28" s="155"/>
      <c r="C28" s="650" t="n">
        <f aca="false">1000*'GTDB(7EA)'!D13*E28</f>
        <v>0</v>
      </c>
      <c r="D28" s="651" t="n">
        <v>0</v>
      </c>
      <c r="E28" s="652"/>
      <c r="F28" s="653"/>
      <c r="G28" s="654"/>
      <c r="H28" s="65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83" t="s">
        <v>1329</v>
      </c>
      <c r="B29" s="155"/>
      <c r="C29" s="650" t="n">
        <f aca="false">1000*'GTDB(7EA)'!D14*E29</f>
        <v>0</v>
      </c>
      <c r="D29" s="651" t="n">
        <v>0</v>
      </c>
      <c r="E29" s="656"/>
      <c r="F29" s="653"/>
      <c r="G29" s="654"/>
      <c r="H29" s="65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1330</v>
      </c>
      <c r="B30" s="155"/>
      <c r="C30" s="650" t="n">
        <v>0</v>
      </c>
      <c r="D30" s="651" t="n">
        <v>0</v>
      </c>
      <c r="E30" s="654"/>
      <c r="F30" s="653"/>
      <c r="G30" s="654"/>
      <c r="H30" s="65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1331</v>
      </c>
      <c r="B31" s="155"/>
      <c r="C31" s="650" t="n">
        <v>0</v>
      </c>
      <c r="D31" s="651" t="n">
        <v>0</v>
      </c>
      <c r="E31" s="654"/>
      <c r="F31" s="155"/>
      <c r="G31" s="654"/>
      <c r="H31" s="65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83" t="s">
        <v>1332</v>
      </c>
      <c r="B32" s="155"/>
      <c r="C32" s="657" t="n">
        <f aca="false">SUM(C10:C31)</f>
        <v>0</v>
      </c>
      <c r="D32" s="658" t="n">
        <f aca="false">SUM(D10:D31)</f>
        <v>0</v>
      </c>
      <c r="E32" s="648"/>
      <c r="F32" s="155"/>
      <c r="G32" s="648"/>
      <c r="H32" s="65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83"/>
      <c r="B33" s="155"/>
      <c r="C33" s="647"/>
      <c r="D33" s="649"/>
      <c r="E33" s="648"/>
      <c r="F33" s="155"/>
      <c r="G33" s="648"/>
      <c r="H33" s="65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83"/>
      <c r="B34" s="155"/>
      <c r="C34" s="647"/>
      <c r="D34" s="649"/>
      <c r="E34" s="648"/>
      <c r="F34" s="490"/>
      <c r="G34" s="648"/>
      <c r="H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1333</v>
      </c>
      <c r="B35" s="155"/>
      <c r="C35" s="647"/>
      <c r="D35" s="649"/>
      <c r="E35" s="648"/>
      <c r="F35" s="648"/>
      <c r="G35" s="648"/>
      <c r="H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44"/>
      <c r="B36" s="155"/>
      <c r="C36" s="647"/>
      <c r="D36" s="649"/>
      <c r="E36" s="648"/>
      <c r="F36" s="490"/>
      <c r="G36" s="155"/>
      <c r="H36" s="6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83" t="s">
        <v>1334</v>
      </c>
      <c r="B37" s="155"/>
      <c r="C37" s="659" t="n">
        <v>0</v>
      </c>
      <c r="D37" s="660" t="n">
        <v>0</v>
      </c>
      <c r="E37" s="661"/>
      <c r="F37" s="661"/>
      <c r="G37" s="661"/>
      <c r="H37" s="66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83"/>
      <c r="B38" s="155"/>
      <c r="C38" s="647"/>
      <c r="D38" s="649"/>
      <c r="E38" s="648"/>
      <c r="F38" s="490"/>
      <c r="G38" s="648"/>
      <c r="H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83"/>
      <c r="B39" s="155" t="s">
        <v>1335</v>
      </c>
      <c r="C39" s="657" t="n">
        <f aca="false">(C37+C32)</f>
        <v>0</v>
      </c>
      <c r="D39" s="658" t="n">
        <f aca="false">(D37+D32)</f>
        <v>0</v>
      </c>
      <c r="E39" s="648"/>
      <c r="F39" s="490"/>
      <c r="G39" s="648"/>
      <c r="H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83"/>
      <c r="B40" s="155"/>
      <c r="C40" s="647"/>
      <c r="D40" s="649"/>
      <c r="E40" s="648"/>
      <c r="F40" s="648"/>
      <c r="G40" s="648"/>
      <c r="H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 t="s">
        <v>1336</v>
      </c>
      <c r="B41" s="155"/>
      <c r="C41" s="662" t="n">
        <v>0</v>
      </c>
      <c r="D41" s="649" t="n">
        <v>0</v>
      </c>
      <c r="E41" s="648"/>
      <c r="F41" s="490"/>
      <c r="G41" s="648"/>
      <c r="H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83"/>
      <c r="B42" s="155"/>
      <c r="C42" s="647"/>
      <c r="D42" s="649"/>
      <c r="E42" s="648"/>
      <c r="F42" s="490"/>
      <c r="G42" s="648"/>
      <c r="H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44" t="s">
        <v>1337</v>
      </c>
      <c r="B43" s="155"/>
      <c r="C43" s="657" t="n">
        <f aca="false">C41+C39</f>
        <v>0</v>
      </c>
      <c r="D43" s="658" t="n">
        <f aca="false">D41+D39</f>
        <v>0</v>
      </c>
      <c r="E43" s="648"/>
      <c r="F43" s="490"/>
      <c r="G43" s="648"/>
      <c r="H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44"/>
      <c r="B44" s="155"/>
      <c r="C44" s="647"/>
      <c r="D44" s="649"/>
      <c r="E44" s="648"/>
      <c r="F44" s="155"/>
      <c r="G44" s="648"/>
      <c r="H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44" t="s">
        <v>1338</v>
      </c>
      <c r="B45" s="155"/>
      <c r="C45" s="647" t="n">
        <f aca="false">C43*0.0025</f>
        <v>0</v>
      </c>
      <c r="D45" s="649" t="n">
        <f aca="false">D43*0.0025</f>
        <v>0</v>
      </c>
      <c r="E45" s="648"/>
      <c r="F45" s="490"/>
      <c r="G45" s="648"/>
      <c r="H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44"/>
      <c r="B46" s="155"/>
      <c r="C46" s="647"/>
      <c r="D46" s="649"/>
      <c r="E46" s="648"/>
      <c r="F46" s="155"/>
      <c r="G46" s="155"/>
      <c r="H46" s="1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44" t="s">
        <v>1339</v>
      </c>
      <c r="B47" s="155"/>
      <c r="C47" s="647" t="n">
        <f aca="false">0.01*C43</f>
        <v>0</v>
      </c>
      <c r="D47" s="649" t="n">
        <f aca="false">0.01*D43</f>
        <v>0</v>
      </c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83"/>
      <c r="B48" s="155"/>
      <c r="C48" s="663"/>
      <c r="D48" s="664"/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65" t="s">
        <v>238</v>
      </c>
      <c r="B49" s="666"/>
      <c r="C49" s="663" t="n">
        <f aca="false">SUM(C43:C47)</f>
        <v>0</v>
      </c>
      <c r="D49" s="664" t="n">
        <f aca="false">SUM(D43:D47)</f>
        <v>0</v>
      </c>
      <c r="E49" s="64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5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69"/>
      <c r="E54" s="69"/>
      <c r="F54" s="69"/>
      <c r="G54" s="6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69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E14" activeCellId="0" sqref="E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40"/>
      <c r="C8" s="641" t="s">
        <v>1190</v>
      </c>
      <c r="D8" s="642" t="s">
        <v>1190</v>
      </c>
      <c r="E8" s="641" t="s">
        <v>1323</v>
      </c>
      <c r="F8" s="490"/>
      <c r="G8" s="643"/>
      <c r="H8" s="64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4"/>
      <c r="B9" s="155"/>
      <c r="C9" s="645"/>
      <c r="D9" s="646"/>
      <c r="E9" s="647"/>
      <c r="F9" s="648"/>
      <c r="G9" s="648"/>
      <c r="H9" s="648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83"/>
      <c r="B10" s="155"/>
      <c r="C10" s="647"/>
      <c r="D10" s="649"/>
      <c r="E10" s="647"/>
      <c r="F10" s="648"/>
      <c r="G10" s="648"/>
      <c r="H10" s="64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49" t="str">
        <f aca="false">UPPER('GTDB(7FA)'!A17)</f>
        <v>COMBUSTION LINERS</v>
      </c>
      <c r="B11" s="155"/>
      <c r="C11" s="650" t="n">
        <f aca="false">'GTDB(7FA)'!E17*1000*E11</f>
        <v>573256</v>
      </c>
      <c r="D11" s="651" t="n">
        <v>0</v>
      </c>
      <c r="E11" s="652" t="n">
        <v>1</v>
      </c>
      <c r="F11" s="653"/>
      <c r="G11" s="654"/>
      <c r="H11" s="65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49" t="str">
        <f aca="false">UPPER('GTDB(7FA)'!A18)</f>
        <v>TRANSITION PIECES</v>
      </c>
      <c r="B12" s="155"/>
      <c r="C12" s="650" t="n">
        <f aca="false">'GTDB(7FA)'!E18*1000*E12</f>
        <v>1246131</v>
      </c>
      <c r="D12" s="651" t="n">
        <v>0</v>
      </c>
      <c r="E12" s="652" t="n">
        <v>1</v>
      </c>
      <c r="F12" s="653"/>
      <c r="G12" s="654"/>
      <c r="H12" s="65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49" t="str">
        <f aca="false">UPPER('GTDB(7FA)'!A19)</f>
        <v>FUEL NOZZLES</v>
      </c>
      <c r="B13" s="155"/>
      <c r="C13" s="650" t="n">
        <f aca="false">'GTDB(7FA)'!E19*1000*E13</f>
        <v>1297423</v>
      </c>
      <c r="D13" s="651" t="n">
        <v>0</v>
      </c>
      <c r="E13" s="652" t="n">
        <v>1</v>
      </c>
      <c r="F13" s="653"/>
      <c r="G13" s="654"/>
      <c r="H13" s="65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49" t="str">
        <f aca="false">UPPER('GTDB(7FA)'!A20)</f>
        <v>STAGE 1 NOZZLES</v>
      </c>
      <c r="B14" s="155"/>
      <c r="C14" s="650" t="n">
        <f aca="false">'GTDB(7FA)'!E20*1000*E14</f>
        <v>0</v>
      </c>
      <c r="D14" s="651" t="n">
        <v>0</v>
      </c>
      <c r="E14" s="652"/>
      <c r="F14" s="653"/>
      <c r="G14" s="654"/>
      <c r="H14" s="65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49" t="str">
        <f aca="false">UPPER('GTDB(7FA)'!A21)</f>
        <v>STAGE 2 NOZZLES</v>
      </c>
      <c r="B15" s="155"/>
      <c r="C15" s="650" t="n">
        <f aca="false">'GTDB(7FA)'!E21*1000*E15</f>
        <v>0</v>
      </c>
      <c r="D15" s="651" t="n">
        <v>0</v>
      </c>
      <c r="E15" s="652"/>
      <c r="F15" s="653"/>
      <c r="G15" s="654"/>
      <c r="H15" s="65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49" t="str">
        <f aca="false">UPPER('GTDB(7FA)'!A22)</f>
        <v>STAGE 3 NOZZLES</v>
      </c>
      <c r="B16" s="155"/>
      <c r="C16" s="650" t="n">
        <f aca="false">'GTDB(7FA)'!E22*1000*E16</f>
        <v>0</v>
      </c>
      <c r="D16" s="651" t="n">
        <v>0</v>
      </c>
      <c r="E16" s="652"/>
      <c r="F16" s="653"/>
      <c r="G16" s="654"/>
      <c r="H16" s="65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49" t="str">
        <f aca="false">UPPER('GTDB(7FA)'!A23)</f>
        <v>STAGE 1 BUCKETS</v>
      </c>
      <c r="B17" s="155"/>
      <c r="C17" s="650" t="n">
        <f aca="false">'GTDB(7FA)'!E23*1000*E17</f>
        <v>0</v>
      </c>
      <c r="D17" s="651" t="n">
        <v>0</v>
      </c>
      <c r="E17" s="652"/>
      <c r="F17" s="653"/>
      <c r="G17" s="654"/>
      <c r="H17" s="65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49" t="str">
        <f aca="false">UPPER('GTDB(7FA)'!A24)</f>
        <v>STAGE 2 BUCKETS</v>
      </c>
      <c r="B18" s="155"/>
      <c r="C18" s="650" t="n">
        <f aca="false">'GTDB(7FA)'!E24*1000*E18</f>
        <v>0</v>
      </c>
      <c r="D18" s="651" t="n">
        <v>0</v>
      </c>
      <c r="E18" s="652"/>
      <c r="F18" s="653"/>
      <c r="G18" s="654"/>
      <c r="H18" s="65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49" t="str">
        <f aca="false">UPPER('GTDB(7FA)'!A25)</f>
        <v>STAGE 3 BUCKETS</v>
      </c>
      <c r="B19" s="155"/>
      <c r="C19" s="650" t="n">
        <f aca="false">'GTDB(7FA)'!E25*1000*E19</f>
        <v>0</v>
      </c>
      <c r="D19" s="651" t="n">
        <v>0</v>
      </c>
      <c r="E19" s="652"/>
      <c r="F19" s="653"/>
      <c r="G19" s="654"/>
      <c r="H19" s="65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49" t="str">
        <f aca="false">UPPER('GTDB(7FA)'!A26)</f>
        <v>ROW 1 SUPPORT RING</v>
      </c>
      <c r="B20" s="155"/>
      <c r="C20" s="650" t="n">
        <f aca="false">'GTDB(7FA)'!E26*1000*E20</f>
        <v>0</v>
      </c>
      <c r="D20" s="651"/>
      <c r="E20" s="652"/>
      <c r="F20" s="653"/>
      <c r="G20" s="654"/>
      <c r="H20" s="65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49" t="str">
        <f aca="false">UPPER('GTDB(7FA)'!A27)</f>
        <v>1ST STAGE SHROUD BLOCKS </v>
      </c>
      <c r="B21" s="155"/>
      <c r="C21" s="650" t="n">
        <f aca="false">'GTDB(7FA)'!E27*1000*E21</f>
        <v>0</v>
      </c>
      <c r="D21" s="651" t="n">
        <v>0</v>
      </c>
      <c r="E21" s="652"/>
      <c r="F21" s="653"/>
      <c r="G21" s="654"/>
      <c r="H21" s="65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49" t="str">
        <f aca="false">UPPER('GTDB(7FA)'!A28)</f>
        <v>2ND STAGE SHROUD BLOCKS</v>
      </c>
      <c r="B22" s="155"/>
      <c r="C22" s="650" t="n">
        <f aca="false">'GTDB(7FA)'!E28*1000*E22</f>
        <v>0</v>
      </c>
      <c r="D22" s="651" t="n">
        <v>0</v>
      </c>
      <c r="E22" s="652"/>
      <c r="F22" s="653"/>
      <c r="G22" s="654"/>
      <c r="H22" s="65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49" t="str">
        <f aca="false">UPPER('GTDB(7FA)'!A29)</f>
        <v>3RD STAGE SHROUD BLOCKS</v>
      </c>
      <c r="B23" s="155"/>
      <c r="C23" s="650" t="n">
        <f aca="false">'GTDB(7FA)'!E29*1000*E23</f>
        <v>0</v>
      </c>
      <c r="D23" s="651" t="n">
        <v>0</v>
      </c>
      <c r="E23" s="652"/>
      <c r="F23" s="653"/>
      <c r="G23" s="654"/>
      <c r="H23" s="65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83" t="s">
        <v>1324</v>
      </c>
      <c r="B24" s="155"/>
      <c r="C24" s="650" t="n">
        <v>0</v>
      </c>
      <c r="D24" s="651" t="n">
        <v>0</v>
      </c>
      <c r="E24" s="654"/>
      <c r="F24" s="653"/>
      <c r="G24" s="654"/>
      <c r="H24" s="65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83" t="s">
        <v>1325</v>
      </c>
      <c r="B25" s="155"/>
      <c r="C25" s="650" t="n">
        <v>0</v>
      </c>
      <c r="D25" s="651" t="n">
        <v>0</v>
      </c>
      <c r="E25" s="654"/>
      <c r="F25" s="653"/>
      <c r="G25" s="654"/>
      <c r="H25" s="65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83" t="s">
        <v>1326</v>
      </c>
      <c r="B26" s="155"/>
      <c r="C26" s="650" t="n">
        <v>0</v>
      </c>
      <c r="D26" s="651" t="n">
        <v>0</v>
      </c>
      <c r="E26" s="654"/>
      <c r="F26" s="653"/>
      <c r="G26" s="654"/>
      <c r="H26" s="65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83" t="s">
        <v>1327</v>
      </c>
      <c r="B27" s="155"/>
      <c r="C27" s="650" t="n">
        <f aca="false">1000*'GTDB(7FA)'!D12*E27</f>
        <v>54254</v>
      </c>
      <c r="D27" s="651" t="n">
        <v>0</v>
      </c>
      <c r="E27" s="655" t="n">
        <v>1</v>
      </c>
      <c r="F27" s="653"/>
      <c r="G27" s="654"/>
      <c r="H27" s="65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83" t="s">
        <v>1328</v>
      </c>
      <c r="B28" s="155"/>
      <c r="C28" s="650" t="n">
        <f aca="false">1000*'GTDB(7FA)'!D13*E28</f>
        <v>62032</v>
      </c>
      <c r="D28" s="651" t="n">
        <v>0</v>
      </c>
      <c r="E28" s="652" t="n">
        <v>1</v>
      </c>
      <c r="F28" s="653"/>
      <c r="G28" s="654"/>
      <c r="H28" s="65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83" t="s">
        <v>1329</v>
      </c>
      <c r="B29" s="155"/>
      <c r="C29" s="650" t="n">
        <f aca="false">1000*'GTDB(7FA)'!D14*E29</f>
        <v>209215</v>
      </c>
      <c r="D29" s="651" t="n">
        <v>0</v>
      </c>
      <c r="E29" s="656" t="n">
        <v>1</v>
      </c>
      <c r="F29" s="653"/>
      <c r="G29" s="654"/>
      <c r="H29" s="65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1330</v>
      </c>
      <c r="B30" s="155"/>
      <c r="C30" s="650" t="n">
        <v>0</v>
      </c>
      <c r="D30" s="651" t="n">
        <v>0</v>
      </c>
      <c r="E30" s="654"/>
      <c r="F30" s="653"/>
      <c r="G30" s="654"/>
      <c r="H30" s="65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1331</v>
      </c>
      <c r="B31" s="155"/>
      <c r="C31" s="650" t="n">
        <v>0</v>
      </c>
      <c r="D31" s="651" t="n">
        <v>0</v>
      </c>
      <c r="E31" s="654"/>
      <c r="F31" s="155"/>
      <c r="G31" s="654"/>
      <c r="H31" s="65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83" t="s">
        <v>1332</v>
      </c>
      <c r="B32" s="155"/>
      <c r="C32" s="657" t="n">
        <f aca="false">SUM(C10:C31)</f>
        <v>3442311</v>
      </c>
      <c r="D32" s="658" t="n">
        <f aca="false">SUM(D10:D31)</f>
        <v>0</v>
      </c>
      <c r="E32" s="648"/>
      <c r="F32" s="155"/>
      <c r="G32" s="648"/>
      <c r="H32" s="65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83"/>
      <c r="B33" s="155"/>
      <c r="C33" s="647"/>
      <c r="D33" s="649"/>
      <c r="E33" s="648"/>
      <c r="F33" s="155"/>
      <c r="G33" s="648"/>
      <c r="H33" s="65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83"/>
      <c r="B34" s="155"/>
      <c r="C34" s="647"/>
      <c r="D34" s="649"/>
      <c r="E34" s="648"/>
      <c r="F34" s="490"/>
      <c r="G34" s="648"/>
      <c r="H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1333</v>
      </c>
      <c r="B35" s="155"/>
      <c r="C35" s="647"/>
      <c r="D35" s="649"/>
      <c r="E35" s="648"/>
      <c r="F35" s="648"/>
      <c r="G35" s="648"/>
      <c r="H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44"/>
      <c r="B36" s="155"/>
      <c r="C36" s="647"/>
      <c r="D36" s="649"/>
      <c r="E36" s="648"/>
      <c r="F36" s="490"/>
      <c r="G36" s="155"/>
      <c r="H36" s="6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83" t="s">
        <v>1334</v>
      </c>
      <c r="B37" s="155"/>
      <c r="C37" s="659" t="n">
        <v>0</v>
      </c>
      <c r="D37" s="660" t="n">
        <v>0</v>
      </c>
      <c r="E37" s="661"/>
      <c r="F37" s="661"/>
      <c r="G37" s="661"/>
      <c r="H37" s="66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83"/>
      <c r="B38" s="155"/>
      <c r="C38" s="647"/>
      <c r="D38" s="649"/>
      <c r="E38" s="648"/>
      <c r="F38" s="490"/>
      <c r="G38" s="648"/>
      <c r="H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83"/>
      <c r="B39" s="155" t="s">
        <v>1335</v>
      </c>
      <c r="C39" s="657" t="n">
        <f aca="false">(C37+C32)</f>
        <v>3442311</v>
      </c>
      <c r="D39" s="658" t="n">
        <f aca="false">(D37+D32)</f>
        <v>0</v>
      </c>
      <c r="E39" s="648"/>
      <c r="F39" s="490"/>
      <c r="G39" s="648"/>
      <c r="H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83"/>
      <c r="B40" s="155"/>
      <c r="C40" s="647"/>
      <c r="D40" s="649"/>
      <c r="E40" s="648"/>
      <c r="F40" s="648"/>
      <c r="G40" s="648"/>
      <c r="H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 t="s">
        <v>1336</v>
      </c>
      <c r="B41" s="155"/>
      <c r="C41" s="662" t="n">
        <v>500000</v>
      </c>
      <c r="D41" s="649" t="n">
        <v>0</v>
      </c>
      <c r="E41" s="648"/>
      <c r="F41" s="490"/>
      <c r="G41" s="648"/>
      <c r="H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83"/>
      <c r="B42" s="155"/>
      <c r="C42" s="647"/>
      <c r="D42" s="649"/>
      <c r="E42" s="648"/>
      <c r="F42" s="490"/>
      <c r="G42" s="648"/>
      <c r="H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44" t="s">
        <v>1337</v>
      </c>
      <c r="B43" s="155"/>
      <c r="C43" s="657" t="n">
        <f aca="false">C41+C39</f>
        <v>3942311</v>
      </c>
      <c r="D43" s="658" t="n">
        <f aca="false">D41+D39</f>
        <v>0</v>
      </c>
      <c r="E43" s="648"/>
      <c r="F43" s="490"/>
      <c r="G43" s="648"/>
      <c r="H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44"/>
      <c r="B44" s="155"/>
      <c r="C44" s="647"/>
      <c r="D44" s="649"/>
      <c r="E44" s="648"/>
      <c r="F44" s="155"/>
      <c r="G44" s="648"/>
      <c r="H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44" t="s">
        <v>1338</v>
      </c>
      <c r="B45" s="155"/>
      <c r="C45" s="647" t="n">
        <f aca="false">C43*0.0025</f>
        <v>9855.7775</v>
      </c>
      <c r="D45" s="649" t="n">
        <f aca="false">D43*0.0025</f>
        <v>0</v>
      </c>
      <c r="E45" s="648"/>
      <c r="F45" s="490"/>
      <c r="G45" s="648"/>
      <c r="H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44"/>
      <c r="B46" s="155"/>
      <c r="C46" s="647"/>
      <c r="D46" s="649"/>
      <c r="E46" s="648"/>
      <c r="F46" s="155"/>
      <c r="G46" s="155"/>
      <c r="H46" s="1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44" t="s">
        <v>1339</v>
      </c>
      <c r="B47" s="155"/>
      <c r="C47" s="647" t="n">
        <f aca="false">0.01*C43</f>
        <v>39423.11</v>
      </c>
      <c r="D47" s="649" t="n">
        <f aca="false">0.01*D43</f>
        <v>0</v>
      </c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83"/>
      <c r="B48" s="155"/>
      <c r="C48" s="663"/>
      <c r="D48" s="664"/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65" t="s">
        <v>238</v>
      </c>
      <c r="B49" s="666"/>
      <c r="C49" s="663" t="n">
        <f aca="false">SUM(C43:C47)</f>
        <v>3991589.8875</v>
      </c>
      <c r="D49" s="664" t="n">
        <f aca="false">SUM(D43:D47)</f>
        <v>0</v>
      </c>
      <c r="E49" s="64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5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69"/>
      <c r="E54" s="69"/>
      <c r="F54" s="69"/>
      <c r="G54" s="6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69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9"/>
  <sheetViews>
    <sheetView showFormulas="false" showGridLines="true" showRowColHeaders="true" showZeros="true" rightToLeft="false" tabSelected="false" showOutlineSymbols="true" defaultGridColor="true" view="normal" topLeftCell="A9" colorId="64" zoomScale="75" zoomScaleNormal="75" zoomScalePageLayoutView="100" workbookViewId="0">
      <selection pane="topLeft" activeCell="C42" activeCellId="0" sqref="C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67"/>
      <c r="C8" s="641" t="s">
        <v>1191</v>
      </c>
      <c r="D8" s="668" t="s">
        <v>1190</v>
      </c>
      <c r="E8" s="669" t="s">
        <v>1323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9"/>
      <c r="B9" s="648"/>
      <c r="C9" s="645"/>
      <c r="D9" s="670"/>
      <c r="E9" s="67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649"/>
      <c r="B10" s="648"/>
      <c r="C10" s="647"/>
      <c r="D10" s="648"/>
      <c r="E10" s="67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73" t="str">
        <f aca="false">UPPER('GTDB(W501D5)'!A17)</f>
        <v>BASKETS</v>
      </c>
      <c r="B11" s="654"/>
      <c r="C11" s="672" t="n">
        <f aca="false">'GTDB(W501D5)'!E17*1000*E11</f>
        <v>0</v>
      </c>
      <c r="D11" s="654" t="n">
        <v>0</v>
      </c>
      <c r="E11" s="65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73" t="str">
        <f aca="false">UPPER('GTDB(W501D5)'!A18)</f>
        <v>TRANSITION PIECES</v>
      </c>
      <c r="B12" s="654"/>
      <c r="C12" s="672" t="n">
        <f aca="false">'GTDB(W501D5)'!E18*1000*E12</f>
        <v>0</v>
      </c>
      <c r="D12" s="654" t="n">
        <v>0</v>
      </c>
      <c r="E12" s="65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73" t="str">
        <f aca="false">UPPER('GTDB(W501D5)'!A19)</f>
        <v>TRANSITION SEALS</v>
      </c>
      <c r="B13" s="654"/>
      <c r="C13" s="672" t="n">
        <f aca="false">'GTDB(W501D5)'!E19*1000*E13</f>
        <v>0</v>
      </c>
      <c r="D13" s="654" t="n">
        <v>0</v>
      </c>
      <c r="E13" s="65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73" t="str">
        <f aca="false">UPPER('GTDB(W501D5)'!A20)</f>
        <v>FUEL NOZZLES</v>
      </c>
      <c r="B14" s="654"/>
      <c r="C14" s="672" t="n">
        <f aca="false">'GTDB(W501D5)'!E20*1000*E14</f>
        <v>0</v>
      </c>
      <c r="D14" s="654" t="n">
        <v>0</v>
      </c>
      <c r="E14" s="65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73" t="str">
        <f aca="false">UPPER('GTDB(W501D5)'!A21)</f>
        <v>CLAMSHELLS</v>
      </c>
      <c r="B15" s="654"/>
      <c r="C15" s="672" t="n">
        <f aca="false">'GTDB(W501D5)'!E21*1000*E15</f>
        <v>0</v>
      </c>
      <c r="D15" s="654" t="n">
        <v>0</v>
      </c>
      <c r="E15" s="65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73" t="str">
        <f aca="false">UPPER('GTDB(W501D5)'!A22)</f>
        <v>ROW 1 BLADES</v>
      </c>
      <c r="B16" s="654"/>
      <c r="C16" s="672" t="n">
        <f aca="false">'GTDB(W501D5)'!E22*1000*E16</f>
        <v>0</v>
      </c>
      <c r="D16" s="654" t="n">
        <v>0</v>
      </c>
      <c r="E16" s="65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73" t="str">
        <f aca="false">UPPER('GTDB(W501D5)'!A23)</f>
        <v>ROW 2 BLADES</v>
      </c>
      <c r="B17" s="654"/>
      <c r="C17" s="672" t="n">
        <f aca="false">'GTDB(W501D5)'!E23*1000*E17</f>
        <v>0</v>
      </c>
      <c r="D17" s="654" t="n">
        <v>0</v>
      </c>
      <c r="E17" s="65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73" t="str">
        <f aca="false">UPPER('GTDB(W501D5)'!A24)</f>
        <v>ROW 3 BLADES</v>
      </c>
      <c r="B18" s="654"/>
      <c r="C18" s="672" t="n">
        <f aca="false">'GTDB(W501D5)'!E24*1000*E18</f>
        <v>0</v>
      </c>
      <c r="D18" s="654" t="n">
        <v>0</v>
      </c>
      <c r="E18" s="65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73" t="str">
        <f aca="false">UPPER('GTDB(W501D5)'!A25)</f>
        <v>ROW 4 BLADES</v>
      </c>
      <c r="B19" s="654"/>
      <c r="C19" s="672" t="n">
        <f aca="false">'GTDB(W501D5)'!E25*1000*E19</f>
        <v>0</v>
      </c>
      <c r="D19" s="654" t="n">
        <v>0</v>
      </c>
      <c r="E19" s="65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73" t="str">
        <f aca="false">UPPER('GTDB(W501D5)'!A26)</f>
        <v>ROW 1 VANES </v>
      </c>
      <c r="B20" s="654"/>
      <c r="C20" s="672" t="n">
        <f aca="false">'GTDB(W501D5)'!E26*1000*E20</f>
        <v>0</v>
      </c>
      <c r="D20" s="654" t="n">
        <v>0</v>
      </c>
      <c r="E20" s="65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73" t="str">
        <f aca="false">UPPER('GTDB(W501D5)'!A27)</f>
        <v>ROW 2 VANES</v>
      </c>
      <c r="B21" s="654"/>
      <c r="C21" s="672" t="n">
        <f aca="false">'GTDB(W501D5)'!E27*1000*E21</f>
        <v>0</v>
      </c>
      <c r="D21" s="654" t="n">
        <v>0</v>
      </c>
      <c r="E21" s="65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73" t="str">
        <f aca="false">UPPER('GTDB(W501D5)'!A28)</f>
        <v>ROW 3 VANES</v>
      </c>
      <c r="B22" s="654"/>
      <c r="C22" s="672" t="n">
        <f aca="false">'GTDB(W501D5)'!E28*1000*E22</f>
        <v>0</v>
      </c>
      <c r="D22" s="654" t="n">
        <v>0</v>
      </c>
      <c r="E22" s="65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73" t="str">
        <f aca="false">UPPER('GTDB(W501D5)'!A29)</f>
        <v>ROW 4 VANES</v>
      </c>
      <c r="B23" s="654"/>
      <c r="C23" s="672" t="n">
        <f aca="false">'GTDB(W501D5)'!E29*1000*E23</f>
        <v>0</v>
      </c>
      <c r="D23" s="654" t="n">
        <v>0</v>
      </c>
      <c r="E23" s="65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673" t="str">
        <f aca="false">UPPER('GTDB(W501D5)'!A30)</f>
        <v>ROW 1 RING SEGMENTS</v>
      </c>
      <c r="B24" s="654"/>
      <c r="C24" s="672" t="n">
        <f aca="false">'GTDB(W501D5)'!E30*1000*E24</f>
        <v>0</v>
      </c>
      <c r="D24" s="654" t="n">
        <v>0</v>
      </c>
      <c r="E24" s="65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673" t="str">
        <f aca="false">UPPER('GTDB(W501D5)'!A31)</f>
        <v>ROW 2 RING SEGMENTS</v>
      </c>
      <c r="B25" s="654"/>
      <c r="C25" s="672" t="n">
        <f aca="false">'GTDB(W501D5)'!E31*1000*E25</f>
        <v>0</v>
      </c>
      <c r="D25" s="654" t="n">
        <v>0</v>
      </c>
      <c r="E25" s="65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2.75" hidden="false" customHeight="false" outlineLevel="0" collapsed="false">
      <c r="A26" s="673" t="str">
        <f aca="false">UPPER('GTDB(W501D5)'!A32)</f>
        <v>ROW 3 RINGS SEGMENTS</v>
      </c>
      <c r="B26" s="654"/>
      <c r="C26" s="672" t="n">
        <f aca="false">'GTDB(W501D5)'!E32*1000*E26</f>
        <v>0</v>
      </c>
      <c r="D26" s="654" t="n">
        <v>0</v>
      </c>
      <c r="E26" s="65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673" t="str">
        <f aca="false">UPPER('GTDB(W501D5)'!A33)</f>
        <v>ROW 4 RINGS SEGMENTS</v>
      </c>
      <c r="B27" s="654"/>
      <c r="C27" s="672" t="n">
        <f aca="false">'GTDB(W501D5)'!E33*1000*E27</f>
        <v>0</v>
      </c>
      <c r="D27" s="654" t="n">
        <v>0</v>
      </c>
      <c r="E27" s="65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673" t="str">
        <f aca="false">UPPER('GTDB(W501D5)'!A34)</f>
        <v>COMP ROTOR BLADES</v>
      </c>
      <c r="B28" s="654"/>
      <c r="C28" s="672" t="n">
        <f aca="false">'GTDB(W501D5)'!E34*1000*E28</f>
        <v>0</v>
      </c>
      <c r="D28" s="654" t="n">
        <v>0</v>
      </c>
      <c r="E28" s="65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2.75" hidden="false" customHeight="false" outlineLevel="0" collapsed="false">
      <c r="A29" s="673" t="str">
        <f aca="false">UPPER('GTDB(W501D5)'!A35)</f>
        <v>COMP DIAPHRAGMS</v>
      </c>
      <c r="B29" s="654"/>
      <c r="C29" s="672" t="n">
        <f aca="false">'GTDB(W501D5)'!E35*1000*E29</f>
        <v>0</v>
      </c>
      <c r="D29" s="654" t="n">
        <v>0</v>
      </c>
      <c r="E29" s="65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1327</v>
      </c>
      <c r="B30" s="654"/>
      <c r="C30" s="672" t="n">
        <f aca="false">'GTDB(W501D5)'!D12*1000*E30</f>
        <v>0</v>
      </c>
      <c r="D30" s="654" t="n">
        <v>0</v>
      </c>
      <c r="E30" s="65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1328</v>
      </c>
      <c r="B31" s="648"/>
      <c r="C31" s="672" t="n">
        <f aca="false">'GTDB(W501D5)'!D13*1000*E31</f>
        <v>0</v>
      </c>
      <c r="D31" s="674" t="n">
        <f aca="false">SUM(D10:D30)</f>
        <v>0</v>
      </c>
      <c r="E31" s="66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3.5" hidden="false" customHeight="false" outlineLevel="0" collapsed="false">
      <c r="A32" s="383" t="s">
        <v>1329</v>
      </c>
      <c r="B32" s="648"/>
      <c r="C32" s="672" t="n">
        <f aca="false">'GTDB(W501D5)'!D14*1000*E32</f>
        <v>0</v>
      </c>
      <c r="D32" s="648"/>
      <c r="E32" s="67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644" t="s">
        <v>1337</v>
      </c>
      <c r="B33" s="648"/>
      <c r="C33" s="657" t="n">
        <f aca="false">SUM(C11:C32)</f>
        <v>0</v>
      </c>
      <c r="D33" s="648"/>
      <c r="E33" s="64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649"/>
      <c r="B34" s="648"/>
      <c r="C34" s="647"/>
      <c r="D34" s="648"/>
      <c r="E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1336</v>
      </c>
      <c r="B35" s="155"/>
      <c r="C35" s="662" t="n">
        <v>0</v>
      </c>
      <c r="D35" s="648"/>
      <c r="E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60"/>
      <c r="B36" s="661"/>
      <c r="C36" s="659"/>
      <c r="D36" s="661" t="n">
        <v>0</v>
      </c>
      <c r="E36" s="66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644"/>
      <c r="B37" s="648"/>
      <c r="C37" s="647"/>
      <c r="D37" s="648"/>
      <c r="E37" s="64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644" t="s">
        <v>1337</v>
      </c>
      <c r="B38" s="648"/>
      <c r="C38" s="657" t="n">
        <f aca="false">C33+C35</f>
        <v>0</v>
      </c>
      <c r="D38" s="674" t="n">
        <f aca="false">(D36+D31)</f>
        <v>0</v>
      </c>
      <c r="E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649"/>
      <c r="B39" s="648"/>
      <c r="C39" s="647"/>
      <c r="D39" s="648"/>
      <c r="E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644" t="s">
        <v>1338</v>
      </c>
      <c r="B40" s="648"/>
      <c r="C40" s="647" t="n">
        <f aca="false">C38*0.0025</f>
        <v>0</v>
      </c>
      <c r="D40" s="648" t="n">
        <v>0</v>
      </c>
      <c r="E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/>
      <c r="B41" s="648"/>
      <c r="C41" s="647"/>
      <c r="D41" s="648"/>
      <c r="E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644" t="s">
        <v>1339</v>
      </c>
      <c r="B42" s="648"/>
      <c r="C42" s="647" t="n">
        <f aca="false">0.01*C38</f>
        <v>0</v>
      </c>
      <c r="D42" s="674" t="n">
        <f aca="false">D40+D38</f>
        <v>0</v>
      </c>
      <c r="E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3.5" hidden="false" customHeight="false" outlineLevel="0" collapsed="false">
      <c r="A43" s="383"/>
      <c r="B43" s="648"/>
      <c r="C43" s="663"/>
      <c r="D43" s="648"/>
      <c r="E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3.5" hidden="false" customHeight="false" outlineLevel="0" collapsed="false">
      <c r="A44" s="665" t="s">
        <v>238</v>
      </c>
      <c r="B44" s="676"/>
      <c r="C44" s="663" t="n">
        <f aca="false">C38+C40+C42</f>
        <v>0</v>
      </c>
      <c r="D44" s="648" t="n">
        <f aca="false">D42*0.0025</f>
        <v>0</v>
      </c>
      <c r="E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490"/>
      <c r="B45" s="155"/>
      <c r="C45" s="648"/>
      <c r="D45" s="648"/>
      <c r="E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490"/>
      <c r="B46" s="155"/>
      <c r="C46" s="648"/>
      <c r="D46" s="648" t="n">
        <f aca="false">0.01*D42</f>
        <v>0</v>
      </c>
      <c r="E46" s="64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3.5" hidden="false" customHeight="false" outlineLevel="0" collapsed="false">
      <c r="A47" s="155"/>
      <c r="B47" s="155"/>
      <c r="C47" s="648"/>
      <c r="D47" s="676"/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490"/>
      <c r="B48" s="155"/>
      <c r="C48" s="648"/>
      <c r="D48" s="676" t="n">
        <f aca="false">SUM(D42:D46)</f>
        <v>0</v>
      </c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2.75" hidden="false" customHeight="false" outlineLevel="0" collapsed="false">
      <c r="A49" s="75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2"/>
      <c r="B50" s="2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69"/>
      <c r="E53" s="69"/>
      <c r="F53" s="69"/>
      <c r="G53" s="69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85"/>
    <col collapsed="false" customWidth="true" hidden="false" outlineLevel="0" max="2" min="2" style="0" width="11.13"/>
    <col collapsed="false" customWidth="true" hidden="false" outlineLevel="0" max="3" min="3" style="0" width="12.28"/>
    <col collapsed="false" customWidth="true" hidden="false" outlineLevel="0" max="4" min="4" style="0" width="13.99"/>
    <col collapsed="false" customWidth="true" hidden="false" outlineLevel="0" max="6" min="5" style="0" width="11.13"/>
    <col collapsed="false" customWidth="true" hidden="false" outlineLevel="0" max="7" min="7" style="0" width="13.7"/>
    <col collapsed="false" customWidth="true" hidden="false" outlineLevel="0" max="8" min="8" style="0" width="15.28"/>
    <col collapsed="false" customWidth="true" hidden="false" outlineLevel="0" max="9" min="9" style="0" width="11.13"/>
    <col collapsed="false" customWidth="true" hidden="false" outlineLevel="0" max="10" min="10" style="0" width="11.7"/>
    <col collapsed="false" customWidth="true" hidden="false" outlineLevel="0" max="11" min="11" style="0" width="10.13"/>
    <col collapsed="false" customWidth="true" hidden="false" outlineLevel="0" max="12" min="12" style="0" width="11.13"/>
    <col collapsed="false" customWidth="true" hidden="false" outlineLevel="0" max="13" min="13" style="0" width="13.7"/>
    <col collapsed="false" customWidth="true" hidden="false" outlineLevel="0" max="22" min="14" style="0" width="11.13"/>
    <col collapsed="false" customWidth="true" hidden="false" outlineLevel="0" max="23" min="23" style="0" width="13.28"/>
    <col collapsed="false" customWidth="true" hidden="false" outlineLevel="0" max="24" min="24" style="0" width="10.13"/>
  </cols>
  <sheetData>
    <row r="1" customFormat="false" ht="20.25" hidden="false" customHeight="true" outlineLevel="0" collapsed="false">
      <c r="A1" s="677" t="str">
        <f aca="false">CONCATENATE(D7,"x","GE LM6000 - Major Maintenance Reserve")</f>
        <v>2xGE LM6000 - Major Maintenance Reserve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  <c r="T1" s="677"/>
      <c r="U1" s="677"/>
      <c r="V1" s="677"/>
      <c r="W1" s="677"/>
    </row>
    <row r="2" customFormat="false" ht="20.25" hidden="false" customHeight="false" outlineLevel="0" collapsed="false">
      <c r="A2" s="678"/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</row>
    <row r="3" customFormat="false" ht="18.75" hidden="false" customHeight="false" outlineLevel="0" collapsed="false">
      <c r="A3" s="679"/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80"/>
      <c r="O3" s="680"/>
      <c r="P3" s="680"/>
      <c r="Q3" s="680"/>
      <c r="R3" s="680"/>
      <c r="S3" s="680"/>
      <c r="T3" s="680"/>
      <c r="U3" s="680"/>
      <c r="V3" s="680"/>
      <c r="W3" s="680"/>
    </row>
    <row r="4" customFormat="false" ht="18.75" hidden="false" customHeight="false" outlineLevel="0" collapsed="false">
      <c r="A4" s="681" t="s">
        <v>1340</v>
      </c>
      <c r="B4" s="640"/>
      <c r="C4" s="640"/>
      <c r="D4" s="640"/>
      <c r="E4" s="640"/>
      <c r="F4" s="682" t="s">
        <v>1341</v>
      </c>
      <c r="G4" s="682"/>
      <c r="H4" s="683" t="n">
        <v>20</v>
      </c>
      <c r="I4" s="684" t="s">
        <v>1342</v>
      </c>
      <c r="J4" s="640"/>
      <c r="K4" s="685"/>
    </row>
    <row r="5" customFormat="false" ht="18" hidden="false" customHeight="false" outlineLevel="0" collapsed="false">
      <c r="A5" s="686" t="s">
        <v>1343</v>
      </c>
      <c r="B5" s="155"/>
      <c r="C5" s="155"/>
      <c r="D5" s="155"/>
      <c r="E5" s="155"/>
      <c r="F5" s="155"/>
      <c r="G5" s="155"/>
      <c r="H5" s="687" t="n">
        <f aca="false">W28</f>
        <v>32740800</v>
      </c>
      <c r="I5" s="688" t="s">
        <v>1344</v>
      </c>
      <c r="J5" s="155"/>
      <c r="K5" s="156"/>
    </row>
    <row r="6" customFormat="false" ht="18.75" hidden="false" customHeight="false" outlineLevel="0" collapsed="false">
      <c r="A6" s="383"/>
      <c r="B6" s="155"/>
      <c r="C6" s="155"/>
      <c r="D6" s="155"/>
      <c r="E6" s="155"/>
      <c r="F6" s="155"/>
      <c r="G6" s="155"/>
      <c r="H6" s="687" t="n">
        <f aca="false">H5/$D$7</f>
        <v>16370400</v>
      </c>
      <c r="I6" s="688" t="s">
        <v>1345</v>
      </c>
      <c r="J6" s="155"/>
      <c r="K6" s="156"/>
    </row>
    <row r="7" customFormat="false" ht="18.75" hidden="false" customHeight="false" outlineLevel="0" collapsed="false">
      <c r="A7" s="686" t="s">
        <v>1346</v>
      </c>
      <c r="B7" s="689"/>
      <c r="C7" s="689"/>
      <c r="D7" s="683" t="n">
        <v>2</v>
      </c>
      <c r="E7" s="155"/>
      <c r="F7" s="155"/>
      <c r="G7" s="155"/>
      <c r="H7" s="690" t="n">
        <f aca="false">H6/H4</f>
        <v>818520</v>
      </c>
      <c r="I7" s="688" t="s">
        <v>1347</v>
      </c>
      <c r="J7" s="155"/>
      <c r="K7" s="156"/>
    </row>
    <row r="8" customFormat="false" ht="18.75" hidden="false" customHeight="false" outlineLevel="0" collapsed="false">
      <c r="A8" s="383"/>
      <c r="B8" s="155"/>
      <c r="C8" s="155"/>
      <c r="D8" s="155"/>
      <c r="E8" s="155"/>
      <c r="F8" s="155"/>
      <c r="G8" s="155"/>
      <c r="H8" s="691" t="n">
        <f aca="false">H7/C19</f>
        <v>98.3561643835617</v>
      </c>
      <c r="I8" s="688" t="s">
        <v>1348</v>
      </c>
      <c r="J8" s="155"/>
      <c r="K8" s="156"/>
    </row>
    <row r="9" customFormat="false" ht="13.5" hidden="false" customHeight="false" outlineLevel="0" collapsed="false">
      <c r="A9" s="692"/>
      <c r="B9" s="666"/>
      <c r="C9" s="666"/>
      <c r="D9" s="666"/>
      <c r="E9" s="666"/>
      <c r="F9" s="666"/>
      <c r="G9" s="666"/>
      <c r="H9" s="666"/>
      <c r="I9" s="666"/>
      <c r="J9" s="666"/>
      <c r="K9" s="693"/>
    </row>
    <row r="10" customFormat="false" ht="15.75" hidden="false" customHeight="false" outlineLevel="0" collapsed="false">
      <c r="A10" s="163"/>
      <c r="B10" s="694"/>
      <c r="C10" s="694"/>
      <c r="D10" s="695" t="s">
        <v>1349</v>
      </c>
      <c r="E10" s="694"/>
      <c r="F10" s="694"/>
      <c r="G10" s="694"/>
      <c r="H10" s="694"/>
      <c r="I10" s="694"/>
      <c r="J10" s="694"/>
      <c r="K10" s="694"/>
      <c r="L10" s="640"/>
      <c r="M10" s="696"/>
      <c r="N10" s="696"/>
      <c r="O10" s="696"/>
      <c r="P10" s="696"/>
      <c r="Q10" s="696"/>
      <c r="R10" s="696"/>
      <c r="S10" s="696"/>
      <c r="T10" s="696"/>
      <c r="U10" s="696"/>
      <c r="V10" s="640"/>
      <c r="W10" s="685"/>
    </row>
    <row r="11" customFormat="false" ht="12.75" hidden="false" customHeight="false" outlineLevel="0" collapsed="false">
      <c r="A11" s="697" t="s">
        <v>1350</v>
      </c>
      <c r="B11" s="698"/>
      <c r="C11" s="699"/>
      <c r="D11" s="700" t="n">
        <v>0</v>
      </c>
      <c r="E11" s="701" t="s">
        <v>1351</v>
      </c>
      <c r="F11" s="694"/>
      <c r="G11" s="694"/>
      <c r="H11" s="702" t="s">
        <v>1352</v>
      </c>
      <c r="I11" s="702"/>
      <c r="J11" s="694"/>
      <c r="K11" s="694"/>
      <c r="L11" s="155"/>
      <c r="M11" s="694"/>
      <c r="N11" s="694"/>
      <c r="O11" s="694"/>
      <c r="P11" s="694"/>
      <c r="Q11" s="694"/>
      <c r="R11" s="694"/>
      <c r="S11" s="694"/>
      <c r="T11" s="694"/>
      <c r="U11" s="694"/>
      <c r="V11" s="155"/>
      <c r="W11" s="156"/>
    </row>
    <row r="12" customFormat="false" ht="12.75" hidden="false" customHeight="false" outlineLevel="0" collapsed="false">
      <c r="A12" s="697" t="s">
        <v>1353</v>
      </c>
      <c r="B12" s="698"/>
      <c r="C12" s="699"/>
      <c r="D12" s="700" t="n">
        <f aca="false">23900*3.5</f>
        <v>83650</v>
      </c>
      <c r="E12" s="703" t="s">
        <v>1354</v>
      </c>
      <c r="F12" s="694"/>
      <c r="G12" s="694"/>
      <c r="H12" s="702" t="s">
        <v>1355</v>
      </c>
      <c r="I12" s="155"/>
      <c r="J12" s="694"/>
      <c r="K12" s="694"/>
      <c r="L12" s="155"/>
      <c r="M12" s="694"/>
      <c r="N12" s="694"/>
      <c r="O12" s="694"/>
      <c r="P12" s="694"/>
      <c r="Q12" s="694"/>
      <c r="R12" s="694"/>
      <c r="S12" s="694"/>
      <c r="T12" s="694"/>
      <c r="U12" s="694"/>
      <c r="V12" s="155"/>
      <c r="W12" s="156"/>
    </row>
    <row r="13" customFormat="false" ht="12.75" hidden="false" customHeight="false" outlineLevel="0" collapsed="false">
      <c r="A13" s="697" t="s">
        <v>1356</v>
      </c>
      <c r="B13" s="698"/>
      <c r="C13" s="699"/>
      <c r="D13" s="700" t="n">
        <v>0</v>
      </c>
      <c r="E13" s="703" t="s">
        <v>1357</v>
      </c>
      <c r="F13" s="694"/>
      <c r="G13" s="694"/>
      <c r="H13" s="702" t="s">
        <v>1358</v>
      </c>
      <c r="I13" s="702"/>
      <c r="J13" s="694"/>
      <c r="K13" s="694"/>
      <c r="L13" s="155"/>
      <c r="M13" s="694"/>
      <c r="N13" s="694"/>
      <c r="O13" s="694"/>
      <c r="P13" s="694"/>
      <c r="Q13" s="694"/>
      <c r="R13" s="694"/>
      <c r="S13" s="694"/>
      <c r="T13" s="694"/>
      <c r="U13" s="694"/>
      <c r="V13" s="155"/>
      <c r="W13" s="156"/>
    </row>
    <row r="14" customFormat="false" ht="12.75" hidden="false" customHeight="false" outlineLevel="0" collapsed="false">
      <c r="A14" s="697" t="s">
        <v>1359</v>
      </c>
      <c r="B14" s="698"/>
      <c r="C14" s="699"/>
      <c r="D14" s="700" t="n">
        <v>1403000</v>
      </c>
      <c r="E14" s="703" t="s">
        <v>1360</v>
      </c>
      <c r="F14" s="702" t="s">
        <v>1361</v>
      </c>
      <c r="G14" s="694"/>
      <c r="H14" s="702" t="s">
        <v>1362</v>
      </c>
      <c r="I14" s="155"/>
      <c r="J14" s="694"/>
      <c r="K14" s="694"/>
      <c r="L14" s="155"/>
      <c r="M14" s="694"/>
      <c r="N14" s="694"/>
      <c r="O14" s="694"/>
      <c r="P14" s="694"/>
      <c r="Q14" s="694"/>
      <c r="R14" s="694"/>
      <c r="S14" s="694"/>
      <c r="T14" s="694"/>
      <c r="U14" s="694"/>
      <c r="V14" s="155"/>
      <c r="W14" s="156"/>
    </row>
    <row r="15" customFormat="false" ht="12.75" hidden="false" customHeight="false" outlineLevel="0" collapsed="false">
      <c r="A15" s="697" t="s">
        <v>1363</v>
      </c>
      <c r="B15" s="698"/>
      <c r="C15" s="699"/>
      <c r="D15" s="700" t="n">
        <v>3000000</v>
      </c>
      <c r="E15" s="703" t="s">
        <v>1360</v>
      </c>
      <c r="F15" s="694"/>
      <c r="G15" s="694"/>
      <c r="H15" s="702" t="s">
        <v>1364</v>
      </c>
      <c r="I15" s="155"/>
      <c r="J15" s="694"/>
      <c r="K15" s="694"/>
      <c r="L15" s="155"/>
      <c r="M15" s="694"/>
      <c r="N15" s="694"/>
      <c r="O15" s="694"/>
      <c r="P15" s="694"/>
      <c r="Q15" s="694"/>
      <c r="R15" s="694"/>
      <c r="S15" s="694"/>
      <c r="T15" s="694"/>
      <c r="U15" s="694"/>
      <c r="V15" s="155"/>
      <c r="W15" s="156"/>
    </row>
    <row r="16" customFormat="false" ht="12.75" hidden="false" customHeight="false" outlineLevel="0" collapsed="false">
      <c r="A16" s="697" t="s">
        <v>1365</v>
      </c>
      <c r="B16" s="698"/>
      <c r="C16" s="699"/>
      <c r="D16" s="704" t="n">
        <v>25000</v>
      </c>
      <c r="E16" s="705"/>
      <c r="F16" s="694"/>
      <c r="G16" s="694"/>
      <c r="H16" s="702" t="s">
        <v>1366</v>
      </c>
      <c r="I16" s="694"/>
      <c r="J16" s="694"/>
      <c r="K16" s="694"/>
      <c r="L16" s="155"/>
      <c r="M16" s="694"/>
      <c r="N16" s="694"/>
      <c r="O16" s="694"/>
      <c r="P16" s="694"/>
      <c r="Q16" s="694"/>
      <c r="R16" s="694"/>
      <c r="S16" s="694"/>
      <c r="T16" s="694"/>
      <c r="U16" s="694"/>
      <c r="V16" s="155"/>
      <c r="W16" s="156"/>
    </row>
    <row r="17" customFormat="false" ht="12.75" hidden="false" customHeight="false" outlineLevel="0" collapsed="false">
      <c r="A17" s="697" t="s">
        <v>1367</v>
      </c>
      <c r="B17" s="698"/>
      <c r="C17" s="699"/>
      <c r="D17" s="704" t="n">
        <v>25000</v>
      </c>
      <c r="E17" s="705"/>
      <c r="F17" s="694"/>
      <c r="G17" s="694"/>
      <c r="H17" s="702" t="s">
        <v>1366</v>
      </c>
      <c r="I17" s="694"/>
      <c r="J17" s="694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6"/>
    </row>
    <row r="18" customFormat="false" ht="12.75" hidden="false" customHeight="false" outlineLevel="0" collapsed="false">
      <c r="A18" s="383"/>
      <c r="B18" s="694"/>
      <c r="C18" s="694"/>
      <c r="D18" s="694"/>
      <c r="E18" s="694"/>
      <c r="F18" s="694"/>
      <c r="G18" s="694"/>
      <c r="H18" s="694"/>
      <c r="I18" s="694"/>
      <c r="J18" s="694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6"/>
    </row>
    <row r="19" customFormat="false" ht="12.75" hidden="false" customHeight="false" outlineLevel="0" collapsed="false">
      <c r="A19" s="706" t="s">
        <v>1368</v>
      </c>
      <c r="B19" s="707"/>
      <c r="C19" s="708" t="n">
        <f aca="false">8760*Scope!F33</f>
        <v>8322</v>
      </c>
      <c r="D19" s="709" t="s">
        <v>1369</v>
      </c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6"/>
    </row>
    <row r="20" customFormat="false" ht="12.75" hidden="false" customHeight="false" outlineLevel="0" collapsed="false">
      <c r="A20" s="383" t="s">
        <v>1370</v>
      </c>
      <c r="B20" s="710" t="n">
        <v>0</v>
      </c>
      <c r="C20" s="710" t="n">
        <v>1</v>
      </c>
      <c r="D20" s="710" t="n">
        <v>2</v>
      </c>
      <c r="E20" s="710" t="n">
        <v>3</v>
      </c>
      <c r="F20" s="710" t="n">
        <v>4</v>
      </c>
      <c r="G20" s="710" t="n">
        <v>5</v>
      </c>
      <c r="H20" s="710" t="n">
        <v>6</v>
      </c>
      <c r="I20" s="710" t="n">
        <v>7</v>
      </c>
      <c r="J20" s="710" t="n">
        <v>8</v>
      </c>
      <c r="K20" s="710" t="n">
        <v>9</v>
      </c>
      <c r="L20" s="710" t="n">
        <v>10</v>
      </c>
      <c r="M20" s="710" t="n">
        <v>11</v>
      </c>
      <c r="N20" s="710" t="n">
        <v>12</v>
      </c>
      <c r="O20" s="710" t="n">
        <v>13</v>
      </c>
      <c r="P20" s="710" t="n">
        <v>14</v>
      </c>
      <c r="Q20" s="710" t="n">
        <v>15</v>
      </c>
      <c r="R20" s="710" t="n">
        <v>16</v>
      </c>
      <c r="S20" s="710" t="n">
        <v>17</v>
      </c>
      <c r="T20" s="710" t="n">
        <v>18</v>
      </c>
      <c r="U20" s="710" t="n">
        <v>19</v>
      </c>
      <c r="V20" s="710" t="n">
        <v>20</v>
      </c>
      <c r="W20" s="156"/>
    </row>
    <row r="21" customFormat="false" ht="12.75" hidden="false" customHeight="false" outlineLevel="0" collapsed="false">
      <c r="A21" s="383" t="s">
        <v>1371</v>
      </c>
      <c r="B21" s="711"/>
      <c r="C21" s="711" t="n">
        <f aca="false">$C19</f>
        <v>8322</v>
      </c>
      <c r="D21" s="711" t="n">
        <f aca="false">C21+$C19</f>
        <v>16644</v>
      </c>
      <c r="E21" s="711" t="n">
        <f aca="false">D21+$C19</f>
        <v>24966</v>
      </c>
      <c r="F21" s="711" t="n">
        <f aca="false">E21+$C19</f>
        <v>33288</v>
      </c>
      <c r="G21" s="711" t="n">
        <f aca="false">F21+$C19</f>
        <v>41610</v>
      </c>
      <c r="H21" s="711" t="n">
        <f aca="false">G21+$C19</f>
        <v>49932</v>
      </c>
      <c r="I21" s="711" t="n">
        <f aca="false">H21+$C19</f>
        <v>58254</v>
      </c>
      <c r="J21" s="711" t="n">
        <f aca="false">I21+$C19</f>
        <v>66576</v>
      </c>
      <c r="K21" s="711" t="n">
        <f aca="false">J21+$C19</f>
        <v>74898</v>
      </c>
      <c r="L21" s="711" t="n">
        <f aca="false">K21+$C19</f>
        <v>83220</v>
      </c>
      <c r="M21" s="711" t="n">
        <f aca="false">L21+$C19</f>
        <v>91542</v>
      </c>
      <c r="N21" s="711" t="n">
        <f aca="false">M21+$C19</f>
        <v>99864</v>
      </c>
      <c r="O21" s="711" t="n">
        <f aca="false">N21+$C19</f>
        <v>108186</v>
      </c>
      <c r="P21" s="711" t="n">
        <f aca="false">O21+$C19</f>
        <v>116508</v>
      </c>
      <c r="Q21" s="711" t="n">
        <f aca="false">P21+$C19</f>
        <v>124830</v>
      </c>
      <c r="R21" s="711" t="n">
        <f aca="false">Q21+$C19</f>
        <v>133152</v>
      </c>
      <c r="S21" s="711" t="n">
        <f aca="false">R21+$C19</f>
        <v>141474</v>
      </c>
      <c r="T21" s="711" t="n">
        <f aca="false">S21+$C19</f>
        <v>149796</v>
      </c>
      <c r="U21" s="711" t="n">
        <f aca="false">T21+$C19</f>
        <v>158118</v>
      </c>
      <c r="V21" s="711" t="n">
        <f aca="false">U21+$C19</f>
        <v>166440</v>
      </c>
      <c r="W21" s="156"/>
    </row>
    <row r="22" customFormat="false" ht="12.75" hidden="false" customHeight="false" outlineLevel="0" collapsed="false">
      <c r="A22" s="383" t="s">
        <v>1372</v>
      </c>
      <c r="B22" s="710"/>
      <c r="C22" s="710"/>
      <c r="D22" s="710"/>
      <c r="E22" s="710" t="s">
        <v>1373</v>
      </c>
      <c r="F22" s="710"/>
      <c r="G22" s="710"/>
      <c r="H22" s="710" t="s">
        <v>1374</v>
      </c>
      <c r="I22" s="710"/>
      <c r="J22" s="710"/>
      <c r="K22" s="710" t="s">
        <v>1373</v>
      </c>
      <c r="L22" s="710"/>
      <c r="M22" s="710"/>
      <c r="N22" s="710" t="s">
        <v>1374</v>
      </c>
      <c r="O22" s="710"/>
      <c r="P22" s="710"/>
      <c r="Q22" s="710" t="s">
        <v>1373</v>
      </c>
      <c r="R22" s="710"/>
      <c r="S22" s="710"/>
      <c r="T22" s="710" t="s">
        <v>1374</v>
      </c>
      <c r="U22" s="710"/>
      <c r="V22" s="710"/>
      <c r="W22" s="156"/>
    </row>
    <row r="23" customFormat="false" ht="12.75" hidden="false" customHeight="false" outlineLevel="0" collapsed="false">
      <c r="A23" s="383" t="s">
        <v>1375</v>
      </c>
      <c r="B23" s="712" t="n">
        <f aca="false">IF(B22="H",$D$7*$D14,IF(B22="M",$D$7*$D15,0))</f>
        <v>0</v>
      </c>
      <c r="C23" s="712" t="n">
        <f aca="false">IF(C22="H",$D$7*$D14,IF(C22="M",$D$7*$D15,0))</f>
        <v>0</v>
      </c>
      <c r="D23" s="712" t="n">
        <f aca="false">IF(D22="H",$D$7*$D14,IF(D22="M",$D$7*$D15,0))</f>
        <v>0</v>
      </c>
      <c r="E23" s="712" t="n">
        <f aca="false">IF(E22="H",$D$7*$D14,IF(E22="M",$D$7*$D15,0))</f>
        <v>2806000</v>
      </c>
      <c r="F23" s="712" t="n">
        <f aca="false">IF(F22="H",$D$7*$D14,IF(F22="M",$D$7*$D15,0))</f>
        <v>0</v>
      </c>
      <c r="G23" s="712" t="n">
        <f aca="false">IF(G22="H",$D$7*$D14,IF(G22="M",$D$7*$D15,0))</f>
        <v>0</v>
      </c>
      <c r="H23" s="712" t="n">
        <f aca="false">IF(H22="H",$D$7*$D14,IF(H22="M",$D$7*$D15,0))</f>
        <v>6000000</v>
      </c>
      <c r="I23" s="712" t="n">
        <f aca="false">IF(I22="H",$D$7*$D14,IF(I22="M",$D$7*$D15,0))</f>
        <v>0</v>
      </c>
      <c r="J23" s="712" t="n">
        <f aca="false">IF(J22="H",$D$7*$D14,IF(J22="M",$D$7*$D15,0))</f>
        <v>0</v>
      </c>
      <c r="K23" s="712" t="n">
        <f aca="false">IF(K22="H",$D$7*$D14,IF(K22="M",$D$7*$D15,0))</f>
        <v>2806000</v>
      </c>
      <c r="L23" s="712" t="n">
        <f aca="false">IF(L22="H",$D$7*$D14,IF(L22="M",$D$7*$D15,0))</f>
        <v>0</v>
      </c>
      <c r="M23" s="712" t="n">
        <f aca="false">IF(M22="H",$D$7*$D14,IF(M22="M",$D$7*$D15,0))</f>
        <v>0</v>
      </c>
      <c r="N23" s="712" t="n">
        <f aca="false">IF(N22="H",$D$7*$D14,IF(N22="M",$D$7*$D15,0))</f>
        <v>6000000</v>
      </c>
      <c r="O23" s="712" t="n">
        <f aca="false">IF(O22="H",$D$7*$D14,IF(O22="M",$D$7*$D15,0))</f>
        <v>0</v>
      </c>
      <c r="P23" s="712" t="n">
        <f aca="false">IF(P22="H",$D$7*$D14,IF(P22="M",$D$7*$D15,0))</f>
        <v>0</v>
      </c>
      <c r="Q23" s="712" t="n">
        <f aca="false">IF(Q22="H",$D$7*$D14,IF(Q22="M",$D$7*$D15,0))</f>
        <v>2806000</v>
      </c>
      <c r="R23" s="712" t="n">
        <f aca="false">IF(R22="H",$D$7*$D14,IF(R22="M",$D$7*$D15,0))</f>
        <v>0</v>
      </c>
      <c r="S23" s="712" t="n">
        <f aca="false">IF(S22="H",$D$7*$D14,IF(S22="M",$D$7*$D15,0))</f>
        <v>0</v>
      </c>
      <c r="T23" s="712" t="n">
        <f aca="false">IF(T22="H",$D$7*$D14,IF(T22="M",$D$7*$D15,0))</f>
        <v>6000000</v>
      </c>
      <c r="U23" s="712" t="n">
        <f aca="false">IF(U22="H",$D$7*$D14,IF(U22="M",$D$7*$D15,0))</f>
        <v>0</v>
      </c>
      <c r="V23" s="712" t="n">
        <f aca="false">IF(V22="H",$D$7*$D14,IF(V22="M",$D$7*$D15,0))</f>
        <v>0</v>
      </c>
      <c r="W23" s="156"/>
    </row>
    <row r="24" customFormat="false" ht="12.75" hidden="false" customHeight="false" outlineLevel="0" collapsed="false">
      <c r="A24" s="383" t="s">
        <v>1376</v>
      </c>
      <c r="B24" s="712"/>
      <c r="C24" s="712" t="n">
        <f aca="false">$D$13*$D$7</f>
        <v>0</v>
      </c>
      <c r="D24" s="712" t="n">
        <f aca="false">$D$13*$D$7</f>
        <v>0</v>
      </c>
      <c r="E24" s="712" t="n">
        <f aca="false">$D$13*$D$7</f>
        <v>0</v>
      </c>
      <c r="F24" s="712" t="n">
        <f aca="false">$D$13*$D$7</f>
        <v>0</v>
      </c>
      <c r="G24" s="712" t="n">
        <f aca="false">$D$13*$D$7</f>
        <v>0</v>
      </c>
      <c r="H24" s="712" t="n">
        <f aca="false">$D$13*$D$7</f>
        <v>0</v>
      </c>
      <c r="I24" s="712" t="n">
        <f aca="false">$D$13*$D$7</f>
        <v>0</v>
      </c>
      <c r="J24" s="712" t="n">
        <f aca="false">$D$13*$D$7</f>
        <v>0</v>
      </c>
      <c r="K24" s="712" t="n">
        <f aca="false">$D$13*$D$7</f>
        <v>0</v>
      </c>
      <c r="L24" s="712" t="n">
        <f aca="false">$D$13*$D$7</f>
        <v>0</v>
      </c>
      <c r="M24" s="712" t="n">
        <f aca="false">$D$13*$D$7</f>
        <v>0</v>
      </c>
      <c r="N24" s="712" t="n">
        <f aca="false">$D$13*$D$7</f>
        <v>0</v>
      </c>
      <c r="O24" s="712" t="n">
        <f aca="false">$D$13*$D$7</f>
        <v>0</v>
      </c>
      <c r="P24" s="712" t="n">
        <f aca="false">$D$13*$D$7</f>
        <v>0</v>
      </c>
      <c r="Q24" s="712" t="n">
        <f aca="false">$D$13*$D$7</f>
        <v>0</v>
      </c>
      <c r="R24" s="712" t="n">
        <f aca="false">$D$13*$D$7</f>
        <v>0</v>
      </c>
      <c r="S24" s="712" t="n">
        <f aca="false">$D$13*$D$7</f>
        <v>0</v>
      </c>
      <c r="T24" s="712" t="n">
        <f aca="false">$D$13*$D$7</f>
        <v>0</v>
      </c>
      <c r="U24" s="712" t="n">
        <f aca="false">$D$13*$D$7</f>
        <v>0</v>
      </c>
      <c r="V24" s="712" t="n">
        <f aca="false">$D$13*$D$7</f>
        <v>0</v>
      </c>
      <c r="W24" s="156"/>
    </row>
    <row r="25" customFormat="false" ht="12.75" hidden="false" customHeight="false" outlineLevel="0" collapsed="false">
      <c r="A25" s="383" t="s">
        <v>1166</v>
      </c>
      <c r="B25" s="712" t="n">
        <f aca="false">IF(B22="H",$D16*$D$7,IF(B22="M",$D17*$D$7,0))</f>
        <v>0</v>
      </c>
      <c r="C25" s="712" t="n">
        <f aca="false">IF(C22="H",$D16*$D$7,IF(C22="M",$D17*$D$7,0))</f>
        <v>0</v>
      </c>
      <c r="D25" s="712" t="n">
        <f aca="false">IF(D22="H",$D16*$D$7,IF(D22="M",$D17*$D$7,0))</f>
        <v>0</v>
      </c>
      <c r="E25" s="712" t="n">
        <f aca="false">IF(E22="H",$D16*$D$7,IF(E22="M",$D17*$D$7,0))</f>
        <v>50000</v>
      </c>
      <c r="F25" s="712" t="n">
        <f aca="false">IF(F22="H",$D16*$D$7,IF(F22="M",$D17*$D$7,0))</f>
        <v>0</v>
      </c>
      <c r="G25" s="712" t="n">
        <f aca="false">IF(G22="H",$D16*$D$7,IF(G22="M",$D17*$D$7,0))</f>
        <v>0</v>
      </c>
      <c r="H25" s="712" t="n">
        <f aca="false">IF(H22="H",$D16*$D$7,IF(H22="M",$D17*$D$7,0))</f>
        <v>50000</v>
      </c>
      <c r="I25" s="712" t="n">
        <f aca="false">IF(I22="H",$D16*$D$7,IF(I22="M",$D17*$D$7,0))</f>
        <v>0</v>
      </c>
      <c r="J25" s="712" t="n">
        <f aca="false">IF(J22="H",$D16*$D$7,IF(J22="M",$D17*$D$7,0))</f>
        <v>0</v>
      </c>
      <c r="K25" s="712" t="n">
        <f aca="false">IF(K22="H",$D16*$D$7,IF(K22="M",$D17*$D$7,0))</f>
        <v>50000</v>
      </c>
      <c r="L25" s="712" t="n">
        <f aca="false">IF(L22="H",$D16*$D$7,IF(L22="M",$D17*$D$7,0))</f>
        <v>0</v>
      </c>
      <c r="M25" s="712" t="n">
        <f aca="false">IF(M22="H",$D16*$D$7,IF(M22="M",$D17*$D$7,0))</f>
        <v>0</v>
      </c>
      <c r="N25" s="712" t="n">
        <f aca="false">IF(N22="H",$D16*$D$7,IF(N22="M",$D17*$D$7,0))</f>
        <v>50000</v>
      </c>
      <c r="O25" s="712" t="n">
        <f aca="false">IF(O22="H",$D16*$D$7,IF(O22="M",$D17*$D$7,0))</f>
        <v>0</v>
      </c>
      <c r="P25" s="712" t="n">
        <f aca="false">IF(P22="H",$D16*$D$7,IF(P22="M",$D17*$D$7,0))</f>
        <v>0</v>
      </c>
      <c r="Q25" s="712" t="n">
        <f aca="false">IF(Q22="H",$D16*$D$7,IF(Q22="M",$D17*$D$7,0))</f>
        <v>50000</v>
      </c>
      <c r="R25" s="712" t="n">
        <f aca="false">IF(R22="H",$D16*$D$7,IF(R22="M",$D17*$D$7,0))</f>
        <v>0</v>
      </c>
      <c r="S25" s="712" t="n">
        <f aca="false">IF(S22="H",$D16*$D$7,IF(S22="M",$D17*$D$7,0))</f>
        <v>0</v>
      </c>
      <c r="T25" s="712" t="n">
        <f aca="false">IF(T22="H",$D16*$D$7,IF(T22="M",$D17*$D$7,0))</f>
        <v>50000</v>
      </c>
      <c r="U25" s="712" t="n">
        <f aca="false">IF(U22="H",$D16*$D$7,IF(U22="M",$D17*$D$7,0))</f>
        <v>0</v>
      </c>
      <c r="V25" s="712" t="n">
        <f aca="false">IF(V22="H",$D16*$D$7,IF(V22="M",$D17*$D$7,0))</f>
        <v>0</v>
      </c>
      <c r="W25" s="156"/>
    </row>
    <row r="26" customFormat="false" ht="12.75" hidden="false" customHeight="false" outlineLevel="0" collapsed="false">
      <c r="A26" s="383" t="s">
        <v>1377</v>
      </c>
      <c r="B26" s="710"/>
      <c r="C26" s="712" t="n">
        <f aca="false">$D11*$D$7</f>
        <v>0</v>
      </c>
      <c r="D26" s="712" t="n">
        <f aca="false">$D11*$D$7</f>
        <v>0</v>
      </c>
      <c r="E26" s="712" t="n">
        <f aca="false">$D11*$D$7</f>
        <v>0</v>
      </c>
      <c r="F26" s="712" t="n">
        <f aca="false">$D11*$D$7</f>
        <v>0</v>
      </c>
      <c r="G26" s="712" t="n">
        <f aca="false">$D11*$D$7</f>
        <v>0</v>
      </c>
      <c r="H26" s="712" t="n">
        <f aca="false">$D11*$D$7</f>
        <v>0</v>
      </c>
      <c r="I26" s="712" t="n">
        <f aca="false">$D11*$D$7</f>
        <v>0</v>
      </c>
      <c r="J26" s="712" t="n">
        <f aca="false">$D11*$D$7</f>
        <v>0</v>
      </c>
      <c r="K26" s="712" t="n">
        <f aca="false">$D11*$D$7</f>
        <v>0</v>
      </c>
      <c r="L26" s="712" t="n">
        <f aca="false">$D11*$D$7</f>
        <v>0</v>
      </c>
      <c r="M26" s="712" t="n">
        <f aca="false">$D11*$D$7</f>
        <v>0</v>
      </c>
      <c r="N26" s="712" t="n">
        <f aca="false">$D11*$D$7</f>
        <v>0</v>
      </c>
      <c r="O26" s="712" t="n">
        <f aca="false">$D11*$D$7</f>
        <v>0</v>
      </c>
      <c r="P26" s="712" t="n">
        <f aca="false">$D11*$D$7</f>
        <v>0</v>
      </c>
      <c r="Q26" s="712" t="n">
        <f aca="false">$D11*$D$7</f>
        <v>0</v>
      </c>
      <c r="R26" s="712" t="n">
        <f aca="false">$D11*$D$7</f>
        <v>0</v>
      </c>
      <c r="S26" s="712" t="n">
        <f aca="false">$D11*$D$7</f>
        <v>0</v>
      </c>
      <c r="T26" s="712" t="n">
        <f aca="false">$D11*$D$7</f>
        <v>0</v>
      </c>
      <c r="U26" s="712" t="n">
        <f aca="false">$D11*$D$7</f>
        <v>0</v>
      </c>
      <c r="V26" s="712" t="n">
        <f aca="false">$D11*$D$7</f>
        <v>0</v>
      </c>
      <c r="W26" s="156"/>
    </row>
    <row r="27" customFormat="false" ht="13.5" hidden="false" customHeight="false" outlineLevel="0" collapsed="false">
      <c r="A27" s="383" t="s">
        <v>1378</v>
      </c>
      <c r="B27" s="712" t="n">
        <f aca="false">IF(B22="M",$D$7*($D12*12),0)</f>
        <v>0</v>
      </c>
      <c r="C27" s="712" t="n">
        <f aca="false">IF(C22="M",$D$7*($D12*12),0)</f>
        <v>0</v>
      </c>
      <c r="D27" s="712" t="n">
        <f aca="false">IF(D22="M",$D$7*($D12*12),0)</f>
        <v>0</v>
      </c>
      <c r="E27" s="712" t="n">
        <f aca="false">IF(E22="M",$D$7*($D12*12),0)</f>
        <v>0</v>
      </c>
      <c r="F27" s="712" t="n">
        <f aca="false">IF(F22="M",$D$7*($D12*12),0)</f>
        <v>0</v>
      </c>
      <c r="G27" s="712" t="n">
        <f aca="false">IF(G22="M",$D$7*($D12*12),0)</f>
        <v>0</v>
      </c>
      <c r="H27" s="712" t="n">
        <f aca="false">IF(H22="M",$D$7*($D12*12),0)</f>
        <v>2007600</v>
      </c>
      <c r="I27" s="712" t="n">
        <f aca="false">IF(I22="M",$D$7*($D12*12),0)</f>
        <v>0</v>
      </c>
      <c r="J27" s="712" t="n">
        <f aca="false">IF(J22="M",$D$7*($D12*12),0)</f>
        <v>0</v>
      </c>
      <c r="K27" s="712" t="n">
        <f aca="false">IF(K22="M",$D$7*($D12*12),0)</f>
        <v>0</v>
      </c>
      <c r="L27" s="712" t="n">
        <f aca="false">IF(L22="M",$D$7*($D12*12),0)</f>
        <v>0</v>
      </c>
      <c r="M27" s="712" t="n">
        <f aca="false">IF(M22="M",$D$7*($D12*12),0)</f>
        <v>0</v>
      </c>
      <c r="N27" s="712" t="n">
        <f aca="false">IF(N22="M",$D$7*($D12*12),0)</f>
        <v>2007600</v>
      </c>
      <c r="O27" s="712" t="n">
        <f aca="false">IF(O22="M",$D$7*($D12*12),0)</f>
        <v>0</v>
      </c>
      <c r="P27" s="712" t="n">
        <f aca="false">IF(P22="M",$D$7*($D12*12),0)</f>
        <v>0</v>
      </c>
      <c r="Q27" s="712" t="n">
        <f aca="false">IF(Q22="M",$D$7*($D12*12),0)</f>
        <v>0</v>
      </c>
      <c r="R27" s="712" t="n">
        <f aca="false">IF(R22="M",$D$7*($D12*12),0)</f>
        <v>0</v>
      </c>
      <c r="S27" s="712" t="n">
        <f aca="false">IF(S22="M",$D$7*($D12*12),0)</f>
        <v>0</v>
      </c>
      <c r="T27" s="712" t="n">
        <f aca="false">IF(T22="M",$D$7*($D12*12),0)</f>
        <v>2007600</v>
      </c>
      <c r="U27" s="712" t="n">
        <f aca="false">IF(U22="M",$D$7*($D12*12),0)</f>
        <v>0</v>
      </c>
      <c r="V27" s="712" t="n">
        <f aca="false">IF(V22="M",$D$7*($D12*12),0)</f>
        <v>0</v>
      </c>
      <c r="W27" s="156"/>
    </row>
    <row r="28" customFormat="false" ht="16.5" hidden="false" customHeight="false" outlineLevel="0" collapsed="false">
      <c r="A28" s="713" t="s">
        <v>1379</v>
      </c>
      <c r="B28" s="714" t="n">
        <f aca="false">SUM(B23:B27)</f>
        <v>0</v>
      </c>
      <c r="C28" s="714" t="n">
        <f aca="false">SUM(C23:C27)</f>
        <v>0</v>
      </c>
      <c r="D28" s="714" t="n">
        <f aca="false">SUM(D23:D27)</f>
        <v>0</v>
      </c>
      <c r="E28" s="714" t="n">
        <f aca="false">SUM(E23:E27)</f>
        <v>2856000</v>
      </c>
      <c r="F28" s="714" t="n">
        <f aca="false">SUM(F23:F27)</f>
        <v>0</v>
      </c>
      <c r="G28" s="714" t="n">
        <f aca="false">SUM(G23:G27)</f>
        <v>0</v>
      </c>
      <c r="H28" s="714" t="n">
        <f aca="false">SUM(H23:H27)</f>
        <v>8057600</v>
      </c>
      <c r="I28" s="714" t="n">
        <f aca="false">SUM(I23:I27)</f>
        <v>0</v>
      </c>
      <c r="J28" s="714" t="n">
        <f aca="false">SUM(J23:J27)</f>
        <v>0</v>
      </c>
      <c r="K28" s="714" t="n">
        <f aca="false">SUM(K23:K27)</f>
        <v>2856000</v>
      </c>
      <c r="L28" s="714" t="n">
        <f aca="false">SUM(L23:L27)</f>
        <v>0</v>
      </c>
      <c r="M28" s="714" t="n">
        <f aca="false">SUM(M23:M27)</f>
        <v>0</v>
      </c>
      <c r="N28" s="714" t="n">
        <f aca="false">SUM(N23:N27)</f>
        <v>8057600</v>
      </c>
      <c r="O28" s="714" t="n">
        <f aca="false">SUM(O23:O27)</f>
        <v>0</v>
      </c>
      <c r="P28" s="714" t="n">
        <f aca="false">SUM(P23:P27)</f>
        <v>0</v>
      </c>
      <c r="Q28" s="714" t="n">
        <f aca="false">SUM(Q23:Q27)</f>
        <v>2856000</v>
      </c>
      <c r="R28" s="714" t="n">
        <f aca="false">SUM(R23:R27)</f>
        <v>0</v>
      </c>
      <c r="S28" s="714" t="n">
        <f aca="false">SUM(S23:S27)</f>
        <v>0</v>
      </c>
      <c r="T28" s="714" t="n">
        <f aca="false">SUM(T23:T27)</f>
        <v>8057600</v>
      </c>
      <c r="U28" s="714" t="n">
        <f aca="false">SUM(U23:U27)</f>
        <v>0</v>
      </c>
      <c r="V28" s="714" t="n">
        <f aca="false">SUM(V23:V27)</f>
        <v>0</v>
      </c>
      <c r="W28" s="715" t="n">
        <f aca="false">SUM(B28:V28)</f>
        <v>32740800</v>
      </c>
    </row>
    <row r="29" customFormat="false" ht="15.75" hidden="false" customHeight="false" outlineLevel="0" collapsed="false">
      <c r="A29" s="716"/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14"/>
      <c r="U29" s="714"/>
      <c r="V29" s="714"/>
      <c r="W29" s="387"/>
    </row>
    <row r="30" customFormat="false" ht="12.75" hidden="false" customHeight="false" outlineLevel="0" collapsed="false">
      <c r="A30" s="383" t="s">
        <v>1380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6"/>
    </row>
    <row r="31" customFormat="false" ht="12.75" hidden="false" customHeight="false" outlineLevel="0" collapsed="false">
      <c r="A31" s="383" t="s">
        <v>1381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6"/>
    </row>
    <row r="32" customFormat="false" ht="12.75" hidden="false" customHeight="false" outlineLevel="0" collapsed="false">
      <c r="A32" s="383" t="s">
        <v>1382</v>
      </c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6"/>
    </row>
    <row r="33" customFormat="false" ht="13.5" hidden="false" customHeight="false" outlineLevel="0" collapsed="false">
      <c r="A33" s="692" t="s">
        <v>1383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93"/>
    </row>
    <row r="34" customFormat="false" ht="12.75" hidden="false" customHeight="false" outlineLevel="0" collapsed="false">
      <c r="A34" s="155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customFormat="false" ht="13.5" hidden="tru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customFormat="false" ht="18.75" hidden="true" customHeight="false" outlineLevel="0" collapsed="false">
      <c r="A36" s="683" t="s">
        <v>1384</v>
      </c>
      <c r="B36" s="683"/>
      <c r="C36" s="683"/>
      <c r="D36" s="683"/>
      <c r="E36" s="683"/>
      <c r="F36" s="683"/>
      <c r="G36" s="683"/>
      <c r="H36" s="683"/>
      <c r="I36" s="683"/>
      <c r="J36" s="683"/>
      <c r="K36" s="683"/>
      <c r="L36" s="155"/>
      <c r="M36" s="155"/>
    </row>
    <row r="37" customFormat="false" ht="18.75" hidden="true" customHeight="false" outlineLevel="0" collapsed="false">
      <c r="A37" s="686" t="s">
        <v>1340</v>
      </c>
      <c r="B37" s="155"/>
      <c r="C37" s="155"/>
      <c r="D37" s="155"/>
      <c r="E37" s="155"/>
      <c r="F37" s="717" t="s">
        <v>1341</v>
      </c>
      <c r="G37" s="717"/>
      <c r="H37" s="718" t="n">
        <v>20</v>
      </c>
      <c r="I37" s="719" t="s">
        <v>1342</v>
      </c>
      <c r="J37" s="155"/>
      <c r="K37" s="156"/>
    </row>
    <row r="38" customFormat="false" ht="18" hidden="true" customHeight="false" outlineLevel="0" collapsed="false">
      <c r="A38" s="686" t="s">
        <v>1385</v>
      </c>
      <c r="B38" s="155"/>
      <c r="C38" s="155"/>
      <c r="D38" s="155"/>
      <c r="E38" s="155"/>
      <c r="F38" s="155"/>
      <c r="G38" s="155"/>
      <c r="H38" s="687" t="n">
        <f aca="false">V62</f>
        <v>28438800</v>
      </c>
      <c r="I38" s="688" t="s">
        <v>1344</v>
      </c>
      <c r="J38" s="155"/>
      <c r="K38" s="156"/>
    </row>
    <row r="39" customFormat="false" ht="18.75" hidden="true" customHeight="false" outlineLevel="0" collapsed="false">
      <c r="A39" s="383"/>
      <c r="B39" s="155"/>
      <c r="C39" s="155"/>
      <c r="D39" s="155"/>
      <c r="E39" s="155"/>
      <c r="F39" s="155"/>
      <c r="G39" s="155"/>
      <c r="H39" s="687" t="n">
        <f aca="false">H38/$D$7</f>
        <v>14219400</v>
      </c>
      <c r="I39" s="688" t="s">
        <v>1345</v>
      </c>
      <c r="J39" s="155"/>
      <c r="K39" s="156"/>
    </row>
    <row r="40" customFormat="false" ht="18.75" hidden="true" customHeight="false" outlineLevel="0" collapsed="false">
      <c r="A40" s="686" t="s">
        <v>1346</v>
      </c>
      <c r="B40" s="689"/>
      <c r="C40" s="689"/>
      <c r="D40" s="683" t="n">
        <v>1</v>
      </c>
      <c r="E40" s="155"/>
      <c r="F40" s="155"/>
      <c r="G40" s="155"/>
      <c r="H40" s="687" t="n">
        <f aca="false">H39/H37</f>
        <v>710970</v>
      </c>
      <c r="I40" s="688" t="s">
        <v>1347</v>
      </c>
      <c r="J40" s="155"/>
      <c r="K40" s="156"/>
    </row>
    <row r="41" customFormat="false" ht="18.75" hidden="true" customHeight="false" outlineLevel="0" collapsed="false">
      <c r="A41" s="383"/>
      <c r="B41" s="155"/>
      <c r="C41" s="155"/>
      <c r="D41" s="155"/>
      <c r="E41" s="155"/>
      <c r="F41" s="155"/>
      <c r="G41" s="155"/>
      <c r="H41" s="720" t="n">
        <f aca="false">H40/C52</f>
        <v>88.87125</v>
      </c>
      <c r="I41" s="688" t="s">
        <v>1348</v>
      </c>
      <c r="J41" s="155"/>
      <c r="K41" s="156"/>
    </row>
    <row r="42" customFormat="false" ht="13.5" hidden="true" customHeight="false" outlineLevel="0" collapsed="false">
      <c r="A42" s="383"/>
      <c r="B42" s="155"/>
      <c r="C42" s="155"/>
      <c r="D42" s="155"/>
      <c r="E42" s="155"/>
      <c r="F42" s="155"/>
      <c r="G42" s="155"/>
      <c r="H42" s="155"/>
      <c r="I42" s="155"/>
      <c r="J42" s="155"/>
      <c r="K42" s="156"/>
    </row>
    <row r="43" customFormat="false" ht="15.75" hidden="true" customHeight="false" outlineLevel="0" collapsed="false">
      <c r="A43" s="721"/>
      <c r="B43" s="696"/>
      <c r="C43" s="696"/>
      <c r="D43" s="722" t="s">
        <v>1349</v>
      </c>
      <c r="E43" s="696"/>
      <c r="F43" s="696"/>
      <c r="G43" s="696"/>
      <c r="H43" s="696"/>
      <c r="I43" s="696"/>
      <c r="J43" s="696"/>
      <c r="K43" s="696"/>
      <c r="L43" s="640"/>
      <c r="M43" s="696"/>
      <c r="N43" s="696"/>
      <c r="O43" s="696"/>
      <c r="P43" s="696"/>
      <c r="Q43" s="696"/>
      <c r="R43" s="696"/>
      <c r="S43" s="696"/>
      <c r="T43" s="696"/>
      <c r="U43" s="696"/>
      <c r="V43" s="640"/>
      <c r="W43" s="685"/>
    </row>
    <row r="44" customFormat="false" ht="12.75" hidden="true" customHeight="false" outlineLevel="0" collapsed="false">
      <c r="A44" s="697" t="s">
        <v>1350</v>
      </c>
      <c r="B44" s="698"/>
      <c r="C44" s="699"/>
      <c r="D44" s="700" t="n">
        <v>0</v>
      </c>
      <c r="E44" s="701" t="s">
        <v>1351</v>
      </c>
      <c r="F44" s="694"/>
      <c r="G44" s="694"/>
      <c r="H44" s="702" t="s">
        <v>1352</v>
      </c>
      <c r="I44" s="702"/>
      <c r="J44" s="694"/>
      <c r="K44" s="694"/>
      <c r="L44" s="155"/>
      <c r="M44" s="694"/>
      <c r="N44" s="694"/>
      <c r="O44" s="694"/>
      <c r="P44" s="694"/>
      <c r="Q44" s="694"/>
      <c r="R44" s="694"/>
      <c r="S44" s="694"/>
      <c r="T44" s="694"/>
      <c r="U44" s="694"/>
      <c r="V44" s="155"/>
      <c r="W44" s="156"/>
    </row>
    <row r="45" customFormat="false" ht="12.75" hidden="true" customHeight="false" outlineLevel="0" collapsed="false">
      <c r="A45" s="697" t="s">
        <v>1353</v>
      </c>
      <c r="B45" s="698"/>
      <c r="C45" s="699"/>
      <c r="D45" s="700" t="n">
        <v>23900</v>
      </c>
      <c r="E45" s="703" t="s">
        <v>1354</v>
      </c>
      <c r="F45" s="694"/>
      <c r="G45" s="694"/>
      <c r="H45" s="702" t="s">
        <v>1386</v>
      </c>
      <c r="I45" s="155"/>
      <c r="J45" s="694"/>
      <c r="K45" s="694"/>
      <c r="L45" s="155"/>
      <c r="M45" s="694"/>
      <c r="N45" s="694"/>
      <c r="O45" s="694"/>
      <c r="P45" s="694"/>
      <c r="Q45" s="694"/>
      <c r="R45" s="694"/>
      <c r="S45" s="694"/>
      <c r="T45" s="694"/>
      <c r="U45" s="694"/>
      <c r="V45" s="155"/>
      <c r="W45" s="156"/>
    </row>
    <row r="46" customFormat="false" ht="12.75" hidden="true" customHeight="false" outlineLevel="0" collapsed="false">
      <c r="A46" s="697" t="s">
        <v>1356</v>
      </c>
      <c r="B46" s="698"/>
      <c r="C46" s="699"/>
      <c r="D46" s="700" t="n">
        <v>0</v>
      </c>
      <c r="E46" s="703" t="s">
        <v>1357</v>
      </c>
      <c r="F46" s="694"/>
      <c r="G46" s="694"/>
      <c r="H46" s="702" t="s">
        <v>1358</v>
      </c>
      <c r="I46" s="702"/>
      <c r="J46" s="694"/>
      <c r="K46" s="694"/>
      <c r="L46" s="155"/>
      <c r="M46" s="694"/>
      <c r="N46" s="694"/>
      <c r="O46" s="694"/>
      <c r="P46" s="694"/>
      <c r="Q46" s="694"/>
      <c r="R46" s="694"/>
      <c r="S46" s="694"/>
      <c r="T46" s="694"/>
      <c r="U46" s="694"/>
      <c r="V46" s="155"/>
      <c r="W46" s="156"/>
    </row>
    <row r="47" customFormat="false" ht="12.75" hidden="true" customHeight="false" outlineLevel="0" collapsed="false">
      <c r="A47" s="697" t="s">
        <v>1359</v>
      </c>
      <c r="B47" s="698"/>
      <c r="C47" s="699"/>
      <c r="D47" s="700" t="n">
        <v>1403000</v>
      </c>
      <c r="E47" s="703" t="s">
        <v>1360</v>
      </c>
      <c r="F47" s="702" t="s">
        <v>1387</v>
      </c>
      <c r="G47" s="694"/>
      <c r="H47" s="702" t="s">
        <v>1362</v>
      </c>
      <c r="I47" s="155"/>
      <c r="J47" s="694"/>
      <c r="K47" s="694"/>
      <c r="L47" s="155"/>
      <c r="M47" s="694"/>
      <c r="N47" s="694"/>
      <c r="O47" s="694"/>
      <c r="P47" s="694"/>
      <c r="Q47" s="694"/>
      <c r="R47" s="694"/>
      <c r="S47" s="694"/>
      <c r="T47" s="694"/>
      <c r="U47" s="694"/>
      <c r="V47" s="155"/>
      <c r="W47" s="156"/>
    </row>
    <row r="48" customFormat="false" ht="12.75" hidden="true" customHeight="false" outlineLevel="0" collapsed="false">
      <c r="A48" s="697" t="s">
        <v>1363</v>
      </c>
      <c r="B48" s="698"/>
      <c r="C48" s="699"/>
      <c r="D48" s="700" t="n">
        <v>3000000</v>
      </c>
      <c r="E48" s="703" t="s">
        <v>1360</v>
      </c>
      <c r="F48" s="694"/>
      <c r="G48" s="694"/>
      <c r="H48" s="702" t="s">
        <v>1364</v>
      </c>
      <c r="I48" s="155"/>
      <c r="J48" s="694"/>
      <c r="K48" s="694"/>
      <c r="L48" s="155"/>
      <c r="M48" s="694"/>
      <c r="N48" s="694"/>
      <c r="O48" s="694"/>
      <c r="P48" s="694"/>
      <c r="Q48" s="694"/>
      <c r="R48" s="694"/>
      <c r="S48" s="694"/>
      <c r="T48" s="694"/>
      <c r="U48" s="694"/>
      <c r="V48" s="155"/>
      <c r="W48" s="156"/>
    </row>
    <row r="49" customFormat="false" ht="12.75" hidden="true" customHeight="false" outlineLevel="0" collapsed="false">
      <c r="A49" s="697" t="s">
        <v>1365</v>
      </c>
      <c r="B49" s="698"/>
      <c r="C49" s="699"/>
      <c r="D49" s="704" t="n">
        <v>25000</v>
      </c>
      <c r="E49" s="705"/>
      <c r="F49" s="694"/>
      <c r="G49" s="694"/>
      <c r="H49" s="702" t="s">
        <v>1366</v>
      </c>
      <c r="I49" s="694"/>
      <c r="J49" s="694"/>
      <c r="K49" s="694"/>
      <c r="L49" s="155"/>
      <c r="M49" s="694"/>
      <c r="N49" s="694"/>
      <c r="O49" s="694"/>
      <c r="P49" s="694"/>
      <c r="Q49" s="694"/>
      <c r="R49" s="694"/>
      <c r="S49" s="694"/>
      <c r="T49" s="694"/>
      <c r="U49" s="694"/>
      <c r="V49" s="155"/>
      <c r="W49" s="156"/>
    </row>
    <row r="50" customFormat="false" ht="12.75" hidden="true" customHeight="false" outlineLevel="0" collapsed="false">
      <c r="A50" s="697" t="s">
        <v>1367</v>
      </c>
      <c r="B50" s="698"/>
      <c r="C50" s="699"/>
      <c r="D50" s="704" t="n">
        <v>25000</v>
      </c>
      <c r="E50" s="705"/>
      <c r="F50" s="694"/>
      <c r="G50" s="694"/>
      <c r="H50" s="702" t="s">
        <v>1366</v>
      </c>
      <c r="I50" s="694"/>
      <c r="J50" s="694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6"/>
    </row>
    <row r="51" customFormat="false" ht="12.75" hidden="true" customHeight="false" outlineLevel="0" collapsed="false">
      <c r="A51" s="383"/>
      <c r="B51" s="694"/>
      <c r="C51" s="694"/>
      <c r="D51" s="694"/>
      <c r="E51" s="694"/>
      <c r="F51" s="694"/>
      <c r="G51" s="694"/>
      <c r="H51" s="694"/>
      <c r="I51" s="694"/>
      <c r="J51" s="694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6"/>
    </row>
    <row r="52" customFormat="false" ht="12.75" hidden="true" customHeight="false" outlineLevel="0" collapsed="false">
      <c r="A52" s="706" t="s">
        <v>1368</v>
      </c>
      <c r="B52" s="707"/>
      <c r="C52" s="723" t="n">
        <v>8000</v>
      </c>
      <c r="D52" s="709" t="s">
        <v>1369</v>
      </c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6"/>
    </row>
    <row r="53" customFormat="false" ht="12.75" hidden="true" customHeight="false" outlineLevel="0" collapsed="false">
      <c r="A53" s="383" t="s">
        <v>1370</v>
      </c>
      <c r="B53" s="710" t="n">
        <v>0</v>
      </c>
      <c r="C53" s="710" t="n">
        <v>1</v>
      </c>
      <c r="D53" s="710" t="n">
        <v>2</v>
      </c>
      <c r="E53" s="710" t="n">
        <v>3</v>
      </c>
      <c r="F53" s="710" t="n">
        <v>4</v>
      </c>
      <c r="G53" s="710" t="n">
        <v>5</v>
      </c>
      <c r="H53" s="710" t="n">
        <v>6</v>
      </c>
      <c r="I53" s="710" t="n">
        <v>7</v>
      </c>
      <c r="J53" s="710" t="n">
        <v>8</v>
      </c>
      <c r="K53" s="710" t="n">
        <v>9</v>
      </c>
      <c r="L53" s="710" t="n">
        <v>10</v>
      </c>
      <c r="M53" s="710" t="n">
        <v>11</v>
      </c>
      <c r="N53" s="710" t="n">
        <v>12</v>
      </c>
      <c r="O53" s="710" t="n">
        <v>13</v>
      </c>
      <c r="P53" s="710" t="n">
        <v>14</v>
      </c>
      <c r="Q53" s="710" t="n">
        <v>15</v>
      </c>
      <c r="R53" s="710" t="n">
        <v>16</v>
      </c>
      <c r="S53" s="710" t="n">
        <v>17</v>
      </c>
      <c r="T53" s="710" t="n">
        <v>18</v>
      </c>
      <c r="U53" s="710" t="n">
        <v>19</v>
      </c>
      <c r="V53" s="710" t="n">
        <v>20</v>
      </c>
      <c r="W53" s="156"/>
    </row>
    <row r="54" customFormat="false" ht="12.75" hidden="true" customHeight="false" outlineLevel="0" collapsed="false">
      <c r="A54" s="383" t="s">
        <v>1371</v>
      </c>
      <c r="B54" s="711"/>
      <c r="C54" s="711" t="n">
        <f aca="false">$C52</f>
        <v>8000</v>
      </c>
      <c r="D54" s="711" t="n">
        <f aca="false">C54+$C52</f>
        <v>16000</v>
      </c>
      <c r="E54" s="711" t="n">
        <f aca="false">D54+$C52</f>
        <v>24000</v>
      </c>
      <c r="F54" s="711" t="n">
        <f aca="false">E54+$C52</f>
        <v>32000</v>
      </c>
      <c r="G54" s="711" t="n">
        <f aca="false">F54+$C52</f>
        <v>40000</v>
      </c>
      <c r="H54" s="711" t="n">
        <f aca="false">G54+$C52</f>
        <v>48000</v>
      </c>
      <c r="I54" s="711" t="n">
        <f aca="false">H54+$C52</f>
        <v>56000</v>
      </c>
      <c r="J54" s="711" t="n">
        <f aca="false">I54+$C52</f>
        <v>64000</v>
      </c>
      <c r="K54" s="711" t="n">
        <f aca="false">J54+$C52</f>
        <v>72000</v>
      </c>
      <c r="L54" s="711" t="n">
        <f aca="false">K54+$C52</f>
        <v>80000</v>
      </c>
      <c r="M54" s="711" t="n">
        <f aca="false">L54+$C52</f>
        <v>88000</v>
      </c>
      <c r="N54" s="711" t="n">
        <f aca="false">M54+$C52</f>
        <v>96000</v>
      </c>
      <c r="O54" s="711" t="n">
        <f aca="false">N54+$C52</f>
        <v>104000</v>
      </c>
      <c r="P54" s="711" t="n">
        <f aca="false">O54+$C52</f>
        <v>112000</v>
      </c>
      <c r="Q54" s="711" t="n">
        <f aca="false">P54+$C52</f>
        <v>120000</v>
      </c>
      <c r="R54" s="711" t="n">
        <f aca="false">Q54+$C52</f>
        <v>128000</v>
      </c>
      <c r="S54" s="711" t="n">
        <f aca="false">R54+$C52</f>
        <v>136000</v>
      </c>
      <c r="T54" s="711" t="n">
        <f aca="false">S54+$C52</f>
        <v>144000</v>
      </c>
      <c r="U54" s="711" t="n">
        <f aca="false">T54+$C52</f>
        <v>152000</v>
      </c>
      <c r="V54" s="711" t="n">
        <f aca="false">U54+$C52</f>
        <v>160000</v>
      </c>
      <c r="W54" s="156"/>
    </row>
    <row r="55" customFormat="false" ht="12.75" hidden="true" customHeight="false" outlineLevel="0" collapsed="false">
      <c r="A55" s="383" t="s">
        <v>1388</v>
      </c>
      <c r="B55" s="710"/>
      <c r="C55" s="710"/>
      <c r="D55" s="710"/>
      <c r="E55" s="710" t="s">
        <v>1389</v>
      </c>
      <c r="F55" s="710"/>
      <c r="G55" s="710"/>
      <c r="H55" s="710" t="s">
        <v>1390</v>
      </c>
      <c r="I55" s="710"/>
      <c r="J55" s="710"/>
      <c r="K55" s="710"/>
      <c r="L55" s="710" t="s">
        <v>1389</v>
      </c>
      <c r="M55" s="710"/>
      <c r="N55" s="710" t="s">
        <v>1390</v>
      </c>
      <c r="O55" s="710"/>
      <c r="P55" s="710"/>
      <c r="Q55" s="710" t="s">
        <v>1389</v>
      </c>
      <c r="R55" s="710"/>
      <c r="S55" s="710"/>
      <c r="T55" s="710" t="s">
        <v>1390</v>
      </c>
      <c r="U55" s="710"/>
      <c r="V55" s="710"/>
      <c r="W55" s="156"/>
    </row>
    <row r="56" customFormat="false" ht="12.75" hidden="true" customHeight="false" outlineLevel="0" collapsed="false">
      <c r="A56" s="383" t="s">
        <v>1391</v>
      </c>
      <c r="B56" s="712" t="n">
        <f aca="false">IF(B55="H",$D$7*$D47,IF(B55="M",$D$7*$D48,0))</f>
        <v>0</v>
      </c>
      <c r="C56" s="712" t="n">
        <f aca="false">IF(C55="H",$D$7*$D47,IF(C55="M",$D$7*$D48,0))</f>
        <v>0</v>
      </c>
      <c r="D56" s="712" t="n">
        <f aca="false">IF(D55="H",$D$7*$D47,IF(D55="M",$D$7*$D48,0))</f>
        <v>0</v>
      </c>
      <c r="E56" s="712" t="n">
        <f aca="false">IF(E55="H",$D$7*$D47,IF(E55="M",$D$7*$D48,0))</f>
        <v>2806000</v>
      </c>
      <c r="F56" s="712" t="n">
        <f aca="false">IF(F55="H",$D$7*$D47,IF(F55="M",$D$7*$D48,0))</f>
        <v>0</v>
      </c>
      <c r="G56" s="712" t="n">
        <f aca="false">IF(G55="H",$D$7*$D47,IF(G55="M",$D$7*$D48,0))</f>
        <v>0</v>
      </c>
      <c r="H56" s="712" t="n">
        <f aca="false">IF(H55="H",$D$7*$D47,IF(H55="M",$D$7*$D48,0))</f>
        <v>6000000</v>
      </c>
      <c r="I56" s="712" t="n">
        <f aca="false">IF(I55="H",$D$7*$D47,IF(I55="M",$D$7*$D48,0))</f>
        <v>0</v>
      </c>
      <c r="J56" s="712" t="n">
        <f aca="false">IF(J55="H",$D$7*$D47,IF(J55="M",$D$7*$D48,0))</f>
        <v>0</v>
      </c>
      <c r="K56" s="712" t="n">
        <f aca="false">IF(K55="H",$D$7*$D47,IF(K55="M",$D$7*$D48,0))</f>
        <v>0</v>
      </c>
      <c r="L56" s="712" t="n">
        <f aca="false">IF(L55="H",$D$7*$D47,IF(L55="M",$D$7*$D48,0))</f>
        <v>2806000</v>
      </c>
      <c r="M56" s="712" t="n">
        <f aca="false">IF(M55="H",$D$7*$D47,IF(M55="M",$D$7*$D48,0))</f>
        <v>0</v>
      </c>
      <c r="N56" s="712" t="n">
        <f aca="false">IF(N55="H",$D$7*$D47,IF(N55="M",$D$7*$D48,0))</f>
        <v>6000000</v>
      </c>
      <c r="O56" s="712" t="n">
        <f aca="false">IF(O55="H",$D$7*$D47,IF(O55="M",$D$7*$D48,0))</f>
        <v>0</v>
      </c>
      <c r="P56" s="712" t="n">
        <f aca="false">IF(P55="H",$D$7*$D47,IF(P55="M",$D$7*$D48,0))</f>
        <v>0</v>
      </c>
      <c r="Q56" s="712" t="n">
        <f aca="false">IF(Q55="H",$D$7*$D47,IF(Q55="M",$D$7*$D48,0))</f>
        <v>2806000</v>
      </c>
      <c r="R56" s="712" t="n">
        <f aca="false">IF(R55="H",$D$7*$D47,IF(R55="M",$D$7*$D48,0))</f>
        <v>0</v>
      </c>
      <c r="S56" s="712" t="n">
        <f aca="false">IF(S55="H",$D$7*$D47,IF(S55="M",$D$7*$D48,0))</f>
        <v>0</v>
      </c>
      <c r="T56" s="712" t="n">
        <f aca="false">IF(T55="H",$D$7*$D47,IF(T55="M",$D$7*$D48,0))</f>
        <v>6000000</v>
      </c>
      <c r="U56" s="712" t="n">
        <f aca="false">IF(U55="H",$D$7*$D47,IF(U55="M",$D$7*$D48,0))</f>
        <v>0</v>
      </c>
      <c r="V56" s="712" t="n">
        <f aca="false">IF(V55="H",$D$7*$D47,IF(V55="M",$D$7*$D48,0))</f>
        <v>0</v>
      </c>
      <c r="W56" s="156"/>
    </row>
    <row r="57" customFormat="false" ht="12.75" hidden="true" customHeight="false" outlineLevel="0" collapsed="false">
      <c r="A57" s="383" t="s">
        <v>1376</v>
      </c>
      <c r="B57" s="712"/>
      <c r="C57" s="712" t="n">
        <f aca="false">$D46*$D$7</f>
        <v>0</v>
      </c>
      <c r="D57" s="712" t="n">
        <f aca="false">$D46*$D$7</f>
        <v>0</v>
      </c>
      <c r="E57" s="712" t="n">
        <f aca="false">$D46*$D$7</f>
        <v>0</v>
      </c>
      <c r="F57" s="712" t="n">
        <f aca="false">$D46*$D$7</f>
        <v>0</v>
      </c>
      <c r="G57" s="712" t="n">
        <f aca="false">$D46*$D$7</f>
        <v>0</v>
      </c>
      <c r="H57" s="712" t="n">
        <f aca="false">$D46*$D$7</f>
        <v>0</v>
      </c>
      <c r="I57" s="712" t="n">
        <f aca="false">$D46*$D$7</f>
        <v>0</v>
      </c>
      <c r="J57" s="712" t="n">
        <f aca="false">$D46*$D$7</f>
        <v>0</v>
      </c>
      <c r="K57" s="712" t="n">
        <f aca="false">$D46*$D$7</f>
        <v>0</v>
      </c>
      <c r="L57" s="712" t="n">
        <f aca="false">$D46*$D$7</f>
        <v>0</v>
      </c>
      <c r="M57" s="712" t="n">
        <f aca="false">$D46*$D$7</f>
        <v>0</v>
      </c>
      <c r="N57" s="712" t="n">
        <f aca="false">$D46*$D$7</f>
        <v>0</v>
      </c>
      <c r="O57" s="712" t="n">
        <f aca="false">$D46*$D$7</f>
        <v>0</v>
      </c>
      <c r="P57" s="712" t="n">
        <f aca="false">$D46*$D$7</f>
        <v>0</v>
      </c>
      <c r="Q57" s="712" t="n">
        <f aca="false">$D46*$D$7</f>
        <v>0</v>
      </c>
      <c r="R57" s="712" t="n">
        <f aca="false">$D46*$D$7</f>
        <v>0</v>
      </c>
      <c r="S57" s="712" t="n">
        <f aca="false">$D46*$D$7</f>
        <v>0</v>
      </c>
      <c r="T57" s="712" t="n">
        <f aca="false">$D46*$D$7</f>
        <v>0</v>
      </c>
      <c r="U57" s="712" t="n">
        <f aca="false">$D46*$D$7</f>
        <v>0</v>
      </c>
      <c r="V57" s="712" t="n">
        <f aca="false">$D46*$D$7</f>
        <v>0</v>
      </c>
      <c r="W57" s="156"/>
    </row>
    <row r="58" customFormat="false" ht="12.75" hidden="true" customHeight="false" outlineLevel="0" collapsed="false">
      <c r="A58" s="383" t="s">
        <v>1166</v>
      </c>
      <c r="B58" s="712" t="n">
        <f aca="false">IF(B55="H",$D49*$D$7,IF(B55="M",$D50*$D$7,0))</f>
        <v>0</v>
      </c>
      <c r="C58" s="712" t="n">
        <f aca="false">IF(C55="H",$D49*$D$7,IF(C55="M",$D50*$D$7,0))</f>
        <v>0</v>
      </c>
      <c r="D58" s="712" t="n">
        <f aca="false">IF(D55="H",$D49*$D$7,IF(D55="M",$D50*$D$7,0))</f>
        <v>0</v>
      </c>
      <c r="E58" s="712" t="n">
        <f aca="false">IF(E55="H",$D49*$D$7,IF(E55="M",$D50*$D$7,0))</f>
        <v>50000</v>
      </c>
      <c r="F58" s="712" t="n">
        <f aca="false">IF(F55="H",$D49*$D$7,IF(F55="M",$D50*$D$7,0))</f>
        <v>0</v>
      </c>
      <c r="G58" s="712" t="n">
        <f aca="false">IF(G55="H",$D49*$D$7,IF(G55="M",$D50*$D$7,0))</f>
        <v>0</v>
      </c>
      <c r="H58" s="712" t="n">
        <f aca="false">IF(H55="H",$D49*$D$7,IF(H55="M",$D50*$D$7,0))</f>
        <v>50000</v>
      </c>
      <c r="I58" s="712" t="n">
        <f aca="false">IF(I55="H",$D49*$D$7,IF(I55="M",$D50*$D$7,0))</f>
        <v>0</v>
      </c>
      <c r="J58" s="712" t="n">
        <f aca="false">IF(J55="H",$D49*$D$7,IF(J55="M",$D50*$D$7,0))</f>
        <v>0</v>
      </c>
      <c r="K58" s="712" t="n">
        <f aca="false">IF(K55="H",$D49*$D$7,IF(K55="M",$D50*$D$7,0))</f>
        <v>0</v>
      </c>
      <c r="L58" s="712" t="n">
        <f aca="false">IF(L55="H",$D49*$D$7,IF(L55="M",$D50*$D$7,0))</f>
        <v>50000</v>
      </c>
      <c r="M58" s="712" t="n">
        <f aca="false">IF(M55="H",$D49*$D$7,IF(M55="M",$D50*$D$7,0))</f>
        <v>0</v>
      </c>
      <c r="N58" s="712" t="n">
        <f aca="false">IF(N55="H",$D49*$D$7,IF(N55="M",$D50*$D$7,0))</f>
        <v>50000</v>
      </c>
      <c r="O58" s="712" t="n">
        <f aca="false">IF(O55="H",$D49*$D$7,IF(O55="M",$D50*$D$7,0))</f>
        <v>0</v>
      </c>
      <c r="P58" s="712" t="n">
        <f aca="false">IF(P55="H",$D49*$D$7,IF(P55="M",$D50*$D$7,0))</f>
        <v>0</v>
      </c>
      <c r="Q58" s="712" t="n">
        <f aca="false">IF(Q55="H",$D49*$D$7,IF(Q55="M",$D50*$D$7,0))</f>
        <v>50000</v>
      </c>
      <c r="R58" s="712" t="n">
        <f aca="false">IF(R55="H",$D49*$D$7,IF(R55="M",$D50*$D$7,0))</f>
        <v>0</v>
      </c>
      <c r="S58" s="712" t="n">
        <f aca="false">IF(S55="H",$D49*$D$7,IF(S55="M",$D50*$D$7,0))</f>
        <v>0</v>
      </c>
      <c r="T58" s="712" t="n">
        <f aca="false">IF(T55="H",$D49*$D$7,IF(T55="M",$D50*$D$7,0))</f>
        <v>50000</v>
      </c>
      <c r="U58" s="712" t="n">
        <f aca="false">IF(U55="H",$D49*$D$7,IF(U55="M",$D50*$D$7,0))</f>
        <v>0</v>
      </c>
      <c r="V58" s="712" t="n">
        <f aca="false">IF(V55="H",$D49*$D$7,IF(V55="M",$D50*$D$7,0))</f>
        <v>0</v>
      </c>
      <c r="W58" s="156"/>
    </row>
    <row r="59" customFormat="false" ht="12.75" hidden="true" customHeight="false" outlineLevel="0" collapsed="false">
      <c r="A59" s="383" t="s">
        <v>1377</v>
      </c>
      <c r="B59" s="710"/>
      <c r="C59" s="712" t="n">
        <f aca="false">$D44*$D$7</f>
        <v>0</v>
      </c>
      <c r="D59" s="712" t="n">
        <f aca="false">$D44*$D$7</f>
        <v>0</v>
      </c>
      <c r="E59" s="712" t="n">
        <f aca="false">$D44*$D$7</f>
        <v>0</v>
      </c>
      <c r="F59" s="712" t="n">
        <f aca="false">$D44*$D$7</f>
        <v>0</v>
      </c>
      <c r="G59" s="712" t="n">
        <f aca="false">$D44*$D$7</f>
        <v>0</v>
      </c>
      <c r="H59" s="712" t="n">
        <f aca="false">$D44*$D$7</f>
        <v>0</v>
      </c>
      <c r="I59" s="712" t="n">
        <f aca="false">$D44*$D$7</f>
        <v>0</v>
      </c>
      <c r="J59" s="712" t="n">
        <f aca="false">$D44*$D$7</f>
        <v>0</v>
      </c>
      <c r="K59" s="712" t="n">
        <f aca="false">$D44*$D$7</f>
        <v>0</v>
      </c>
      <c r="L59" s="712" t="n">
        <f aca="false">$D44*$D$7</f>
        <v>0</v>
      </c>
      <c r="M59" s="712" t="n">
        <f aca="false">$D44*$D$7</f>
        <v>0</v>
      </c>
      <c r="N59" s="712" t="n">
        <f aca="false">$D44*$D$7</f>
        <v>0</v>
      </c>
      <c r="O59" s="712" t="n">
        <f aca="false">$D44*$D$7</f>
        <v>0</v>
      </c>
      <c r="P59" s="712" t="n">
        <f aca="false">$D44*$D$7</f>
        <v>0</v>
      </c>
      <c r="Q59" s="712" t="n">
        <f aca="false">$D44*$D$7</f>
        <v>0</v>
      </c>
      <c r="R59" s="712" t="n">
        <f aca="false">$D44*$D$7</f>
        <v>0</v>
      </c>
      <c r="S59" s="712" t="n">
        <f aca="false">$D44*$D$7</f>
        <v>0</v>
      </c>
      <c r="T59" s="712" t="n">
        <f aca="false">$D44*$D$7</f>
        <v>0</v>
      </c>
      <c r="U59" s="712" t="n">
        <f aca="false">$D44*$D$7</f>
        <v>0</v>
      </c>
      <c r="V59" s="712" t="n">
        <f aca="false">$D44*$D$7</f>
        <v>0</v>
      </c>
      <c r="W59" s="156"/>
    </row>
    <row r="60" customFormat="false" ht="12.75" hidden="true" customHeight="false" outlineLevel="0" collapsed="false">
      <c r="A60" s="383" t="s">
        <v>1378</v>
      </c>
      <c r="B60" s="712" t="n">
        <f aca="false">IF(B55="M",$D$7*($D45*12),0)</f>
        <v>0</v>
      </c>
      <c r="C60" s="712" t="n">
        <f aca="false">IF(C55="M",$D$7*($D45*12),0)</f>
        <v>0</v>
      </c>
      <c r="D60" s="712" t="n">
        <f aca="false">IF(D55="M",$D$7*($D45*12),0)</f>
        <v>0</v>
      </c>
      <c r="E60" s="712" t="n">
        <f aca="false">IF(E55="M",$D$7*($D45*12),0)</f>
        <v>0</v>
      </c>
      <c r="F60" s="712" t="n">
        <f aca="false">IF(F55="M",$D$7*($D45*12),0)</f>
        <v>0</v>
      </c>
      <c r="G60" s="712" t="n">
        <f aca="false">IF(G55="M",$D$7*($D45*12),0)</f>
        <v>0</v>
      </c>
      <c r="H60" s="712" t="n">
        <f aca="false">IF(H55="M",$D$7*($D45*12),0)</f>
        <v>573600</v>
      </c>
      <c r="I60" s="712" t="n">
        <f aca="false">IF(I55="M",$D$7*($D45*12),0)</f>
        <v>0</v>
      </c>
      <c r="J60" s="712" t="n">
        <f aca="false">IF(J55="M",$D$7*($D45*12),0)</f>
        <v>0</v>
      </c>
      <c r="K60" s="712" t="n">
        <f aca="false">IF(K55="M",$D$7*($D45*12),0)</f>
        <v>0</v>
      </c>
      <c r="L60" s="712" t="n">
        <f aca="false">IF(L55="M",$D$7*($D45*12),0)</f>
        <v>0</v>
      </c>
      <c r="M60" s="712" t="n">
        <f aca="false">IF(M55="M",$D$7*($D45*12),0)</f>
        <v>0</v>
      </c>
      <c r="N60" s="712" t="n">
        <f aca="false">IF(N55="M",$D$7*($D45*12),0)</f>
        <v>573600</v>
      </c>
      <c r="O60" s="712" t="n">
        <f aca="false">IF(O55="M",$D$7*($D45*12),0)</f>
        <v>0</v>
      </c>
      <c r="P60" s="712" t="n">
        <f aca="false">IF(P55="M",$D$7*($D45*12),0)</f>
        <v>0</v>
      </c>
      <c r="Q60" s="712" t="n">
        <f aca="false">IF(Q55="M",$D$7*($D45*12),0)</f>
        <v>0</v>
      </c>
      <c r="R60" s="712" t="n">
        <f aca="false">IF(R55="M",$D$7*($D45*12),0)</f>
        <v>0</v>
      </c>
      <c r="S60" s="712" t="n">
        <f aca="false">IF(S55="M",$D$7*($D45*12),0)</f>
        <v>0</v>
      </c>
      <c r="T60" s="712" t="n">
        <f aca="false">IF(T55="M",$D$7*($D45*12),0)</f>
        <v>573600</v>
      </c>
      <c r="U60" s="712" t="n">
        <f aca="false">IF(U55="M",$D$7*($D45*12),0)</f>
        <v>0</v>
      </c>
      <c r="V60" s="712" t="n">
        <f aca="false">IF(V55="M",$D$7*($D45*12),0)</f>
        <v>0</v>
      </c>
      <c r="W60" s="156"/>
    </row>
    <row r="61" customFormat="false" ht="15.75" hidden="true" customHeight="false" outlineLevel="0" collapsed="false">
      <c r="A61" s="383"/>
      <c r="B61" s="714" t="n">
        <f aca="false">SUM(B56:B60)</f>
        <v>0</v>
      </c>
      <c r="C61" s="714" t="n">
        <f aca="false">SUM(C56:C60)</f>
        <v>0</v>
      </c>
      <c r="D61" s="714" t="n">
        <f aca="false">SUM(D56:D60)</f>
        <v>0</v>
      </c>
      <c r="E61" s="714" t="n">
        <f aca="false">SUM(E56:E60)</f>
        <v>2856000</v>
      </c>
      <c r="F61" s="714" t="n">
        <f aca="false">SUM(F56:F60)</f>
        <v>0</v>
      </c>
      <c r="G61" s="714" t="n">
        <f aca="false">SUM(G56:G60)</f>
        <v>0</v>
      </c>
      <c r="H61" s="714" t="n">
        <f aca="false">SUM(H56:H60)</f>
        <v>6623600</v>
      </c>
      <c r="I61" s="714" t="n">
        <f aca="false">SUM(I56:I60)</f>
        <v>0</v>
      </c>
      <c r="J61" s="714" t="n">
        <f aca="false">SUM(J56:J60)</f>
        <v>0</v>
      </c>
      <c r="K61" s="714" t="n">
        <f aca="false">SUM(K56:K60)</f>
        <v>0</v>
      </c>
      <c r="L61" s="714" t="n">
        <f aca="false">SUM(L56:L60)</f>
        <v>2856000</v>
      </c>
      <c r="M61" s="714" t="n">
        <f aca="false">SUM(M56:M60)</f>
        <v>0</v>
      </c>
      <c r="N61" s="714" t="n">
        <f aca="false">SUM(N56:N60)</f>
        <v>6623600</v>
      </c>
      <c r="O61" s="714" t="n">
        <f aca="false">SUM(O56:O60)</f>
        <v>0</v>
      </c>
      <c r="P61" s="714" t="n">
        <f aca="false">SUM(P56:P60)</f>
        <v>0</v>
      </c>
      <c r="Q61" s="714" t="n">
        <f aca="false">SUM(Q56:Q60)</f>
        <v>2856000</v>
      </c>
      <c r="R61" s="714" t="n">
        <f aca="false">SUM(R56:R60)</f>
        <v>0</v>
      </c>
      <c r="S61" s="714" t="n">
        <f aca="false">SUM(S56:S60)</f>
        <v>0</v>
      </c>
      <c r="T61" s="714" t="n">
        <f aca="false">SUM(T56:T60)</f>
        <v>6623600</v>
      </c>
      <c r="U61" s="714" t="n">
        <f aca="false">SUM(U56:U60)</f>
        <v>0</v>
      </c>
      <c r="V61" s="714" t="n">
        <f aca="false">SUM(V56:V60)</f>
        <v>0</v>
      </c>
      <c r="W61" s="156"/>
    </row>
    <row r="62" customFormat="false" ht="15.75" hidden="true" customHeight="false" outlineLevel="0" collapsed="false">
      <c r="A62" s="383"/>
      <c r="B62" s="714"/>
      <c r="C62" s="714" t="n">
        <f aca="false">B62+C61</f>
        <v>0</v>
      </c>
      <c r="D62" s="714" t="n">
        <f aca="false">C62+D61</f>
        <v>0</v>
      </c>
      <c r="E62" s="714" t="n">
        <f aca="false">D62+E61</f>
        <v>2856000</v>
      </c>
      <c r="F62" s="714" t="n">
        <f aca="false">E62+F61</f>
        <v>2856000</v>
      </c>
      <c r="G62" s="714" t="n">
        <f aca="false">F62+G61</f>
        <v>2856000</v>
      </c>
      <c r="H62" s="714" t="n">
        <f aca="false">G62+H61</f>
        <v>9479600</v>
      </c>
      <c r="I62" s="714" t="n">
        <f aca="false">H62+I61</f>
        <v>9479600</v>
      </c>
      <c r="J62" s="714" t="n">
        <f aca="false">I62+J61</f>
        <v>9479600</v>
      </c>
      <c r="K62" s="714" t="n">
        <f aca="false">J62+K61</f>
        <v>9479600</v>
      </c>
      <c r="L62" s="714" t="n">
        <f aca="false">K62+L61</f>
        <v>12335600</v>
      </c>
      <c r="M62" s="714" t="n">
        <f aca="false">L62+M61</f>
        <v>12335600</v>
      </c>
      <c r="N62" s="714" t="n">
        <f aca="false">M62+N61</f>
        <v>18959200</v>
      </c>
      <c r="O62" s="714" t="n">
        <f aca="false">N62+O61</f>
        <v>18959200</v>
      </c>
      <c r="P62" s="714" t="n">
        <f aca="false">O62+P61</f>
        <v>18959200</v>
      </c>
      <c r="Q62" s="714" t="n">
        <f aca="false">P62+Q61</f>
        <v>21815200</v>
      </c>
      <c r="R62" s="714" t="n">
        <f aca="false">Q62+R61</f>
        <v>21815200</v>
      </c>
      <c r="S62" s="714" t="n">
        <f aca="false">R62+S61</f>
        <v>21815200</v>
      </c>
      <c r="T62" s="714" t="n">
        <f aca="false">S62+T61</f>
        <v>28438800</v>
      </c>
      <c r="U62" s="714" t="n">
        <f aca="false">T62+U61</f>
        <v>28438800</v>
      </c>
      <c r="V62" s="714" t="n">
        <f aca="false">U62+V61</f>
        <v>28438800</v>
      </c>
      <c r="W62" s="156"/>
    </row>
    <row r="63" customFormat="false" ht="12.75" hidden="true" customHeight="false" outlineLevel="0" collapsed="false">
      <c r="A63" s="383" t="s">
        <v>1380</v>
      </c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6"/>
    </row>
    <row r="64" customFormat="false" ht="12.75" hidden="true" customHeight="false" outlineLevel="0" collapsed="false">
      <c r="A64" s="383" t="s">
        <v>1392</v>
      </c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6"/>
    </row>
    <row r="65" customFormat="false" ht="12.75" hidden="true" customHeight="false" outlineLevel="0" collapsed="false">
      <c r="A65" s="383" t="s">
        <v>1393</v>
      </c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6"/>
    </row>
    <row r="66" customFormat="false" ht="13.5" hidden="true" customHeight="false" outlineLevel="0" collapsed="false">
      <c r="A66" s="692" t="s">
        <v>1383</v>
      </c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93"/>
    </row>
    <row r="67" customFormat="false" ht="12.75" hidden="true" customHeight="false" outlineLevel="0" collapsed="false"/>
    <row r="68" customFormat="false" ht="12.75" hidden="true" customHeight="false" outlineLevel="0" collapsed="false"/>
  </sheetData>
  <mergeCells count="5">
    <mergeCell ref="A1:W1"/>
    <mergeCell ref="A3:M3"/>
    <mergeCell ref="F4:G4"/>
    <mergeCell ref="A36:K36"/>
    <mergeCell ref="F37:G37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 Bickings
&amp;D&amp;CPage &amp;P&amp;R&amp;F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M57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F35" activeCellId="0" sqref="F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3" min="3" style="0" width="4.56"/>
    <col collapsed="false" customWidth="true" hidden="false" outlineLevel="0" max="4" min="4" style="0" width="31.7"/>
    <col collapsed="false" customWidth="true" hidden="false" outlineLevel="0" max="5" min="5" style="0" width="3.42"/>
    <col collapsed="false" customWidth="true" hidden="false" outlineLevel="0" max="6" min="6" style="12" width="19.99"/>
    <col collapsed="false" customWidth="true" hidden="false" outlineLevel="0" max="11" min="11" style="0" width="4.7"/>
  </cols>
  <sheetData>
    <row r="1" customFormat="false" ht="15.75" hidden="false" customHeight="false" outlineLevel="0" collapsed="false">
      <c r="A1" s="13" t="str">
        <f aca="false">CONCATENATE(F7,", ",F9," (",F12," MW)")</f>
        <v>Synthetic CC Plants, TVA (445 MW)</v>
      </c>
      <c r="B1" s="13"/>
      <c r="C1" s="13"/>
      <c r="D1" s="13"/>
      <c r="E1" s="13"/>
      <c r="F1" s="13"/>
      <c r="G1" s="14"/>
      <c r="H1" s="14"/>
      <c r="I1" s="14"/>
      <c r="J1" s="14"/>
      <c r="K1" s="14"/>
      <c r="L1" s="14"/>
      <c r="M1" s="14"/>
    </row>
    <row r="2" customFormat="false" ht="15.75" hidden="false" customHeight="false" outlineLevel="0" collapsed="false">
      <c r="A2" s="13"/>
      <c r="B2" s="13"/>
      <c r="C2" s="13"/>
      <c r="D2" s="13"/>
      <c r="E2" s="13"/>
      <c r="F2" s="13"/>
      <c r="G2" s="14"/>
      <c r="H2" s="14"/>
      <c r="I2" s="14"/>
      <c r="J2" s="14"/>
      <c r="K2" s="14"/>
      <c r="L2" s="14"/>
      <c r="M2" s="14"/>
    </row>
    <row r="3" customFormat="false" ht="15.75" hidden="false" customHeight="false" outlineLevel="0" collapsed="false">
      <c r="A3" s="15" t="s">
        <v>3</v>
      </c>
      <c r="B3" s="15"/>
      <c r="C3" s="15"/>
      <c r="D3" s="15"/>
      <c r="E3" s="15"/>
      <c r="F3" s="15"/>
      <c r="G3" s="16"/>
      <c r="H3" s="16"/>
      <c r="I3" s="16"/>
      <c r="J3" s="16"/>
      <c r="K3" s="16"/>
      <c r="L3" s="16"/>
      <c r="M3" s="16"/>
    </row>
    <row r="7" customFormat="false" ht="12.75" hidden="false" customHeight="false" outlineLevel="0" collapsed="false">
      <c r="A7" s="17" t="s">
        <v>22</v>
      </c>
      <c r="D7" s="0" t="s">
        <v>23</v>
      </c>
      <c r="F7" s="18" t="s">
        <v>24</v>
      </c>
      <c r="G7" s="19"/>
    </row>
    <row r="8" customFormat="false" ht="12.75" hidden="false" customHeight="false" outlineLevel="0" collapsed="false">
      <c r="F8" s="19"/>
      <c r="G8" s="19"/>
    </row>
    <row r="9" customFormat="false" ht="12.75" hidden="false" customHeight="false" outlineLevel="0" collapsed="false">
      <c r="A9" s="8" t="s">
        <v>25</v>
      </c>
      <c r="D9" s="20" t="s">
        <v>26</v>
      </c>
      <c r="F9" s="21" t="s">
        <v>27</v>
      </c>
    </row>
    <row r="10" customFormat="false" ht="12.75" hidden="false" customHeight="false" outlineLevel="0" collapsed="false">
      <c r="A10" s="8"/>
      <c r="D10" s="20" t="s">
        <v>28</v>
      </c>
      <c r="F10" s="21" t="s">
        <v>29</v>
      </c>
    </row>
    <row r="11" customFormat="false" ht="18.75" hidden="false" customHeight="true" outlineLevel="0" collapsed="false"/>
    <row r="12" customFormat="false" ht="12.75" hidden="false" customHeight="false" outlineLevel="0" collapsed="false">
      <c r="A12" s="8" t="s">
        <v>30</v>
      </c>
      <c r="D12" s="0" t="s">
        <v>31</v>
      </c>
      <c r="F12" s="22" t="n">
        <f aca="false">IF('O&amp;M Backup_Detail'!O7=5,0,(F15*E14))+IF('O&amp;M Backup_Detail'!R7=5,0,(F18*E17))+IF('O&amp;M Backup_Detail'!U7=5,0,(F21*E20))+(F24*E23)</f>
        <v>445</v>
      </c>
    </row>
    <row r="13" customFormat="false" ht="21.75" hidden="false" customHeight="true" outlineLevel="0" collapsed="false"/>
    <row r="14" customFormat="false" ht="12.75" hidden="false" customHeight="false" outlineLevel="0" collapsed="false">
      <c r="A14" s="8" t="s">
        <v>32</v>
      </c>
      <c r="D14" s="0" t="s">
        <v>33</v>
      </c>
      <c r="E14" s="23" t="n">
        <f aca="false">'O&amp;M Backup_Detail'!$O$26</f>
        <v>2</v>
      </c>
      <c r="F14" s="21" t="str">
        <f aca="false">'O&amp;M Backup_Detail'!$P$7</f>
        <v>GE 7FA</v>
      </c>
    </row>
    <row r="15" customFormat="false" ht="12" hidden="false" customHeight="true" outlineLevel="0" collapsed="false">
      <c r="D15" s="0" t="s">
        <v>34</v>
      </c>
      <c r="F15" s="24" t="n">
        <f aca="false">IF('O&amp;M Backup_Detail'!O7=5,0,HLOOKUP(F14,Plant_Configuration,'Plant Configuration'!A326,FALSE()))</f>
        <v>170</v>
      </c>
    </row>
    <row r="16" customFormat="false" ht="12" hidden="false" customHeight="true" outlineLevel="0" collapsed="false">
      <c r="D16" s="0" t="s">
        <v>35</v>
      </c>
      <c r="F16" s="21" t="str">
        <f aca="false">'O&amp;M Backup_Detail'!$P$26</f>
        <v>combined</v>
      </c>
    </row>
    <row r="17" customFormat="false" ht="12" hidden="true" customHeight="true" outlineLevel="0" collapsed="false">
      <c r="D17" s="0" t="s">
        <v>33</v>
      </c>
      <c r="E17" s="23" t="n">
        <f aca="false">'O&amp;M Backup_Detail'!$R$26</f>
        <v>0</v>
      </c>
      <c r="F17" s="21" t="str">
        <f aca="false">'O&amp;M Backup_Detail'!$S$7</f>
        <v>None</v>
      </c>
    </row>
    <row r="18" customFormat="false" ht="12" hidden="true" customHeight="true" outlineLevel="0" collapsed="false">
      <c r="D18" s="0" t="s">
        <v>34</v>
      </c>
      <c r="F18" s="24" t="n">
        <f aca="false">IF('O&amp;M Backup_Detail'!R7=5,0,HLOOKUP(F17,Plant_Configuration,'Plant Configuration'!A326,FALSE()))</f>
        <v>0</v>
      </c>
    </row>
    <row r="19" customFormat="false" ht="12" hidden="true" customHeight="true" outlineLevel="0" collapsed="false">
      <c r="D19" s="0" t="s">
        <v>35</v>
      </c>
      <c r="F19" s="21" t="n">
        <f aca="false">'O&amp;M Backup_Detail'!$S$26</f>
        <v>0</v>
      </c>
    </row>
    <row r="20" customFormat="false" ht="12" hidden="true" customHeight="true" outlineLevel="0" collapsed="false">
      <c r="D20" s="0" t="s">
        <v>33</v>
      </c>
      <c r="E20" s="23" t="n">
        <f aca="false">'O&amp;M Backup_Detail'!$U$26</f>
        <v>0</v>
      </c>
      <c r="F20" s="21" t="str">
        <f aca="false">'O&amp;M Backup_Detail'!V7</f>
        <v>None</v>
      </c>
    </row>
    <row r="21" customFormat="false" ht="12" hidden="true" customHeight="true" outlineLevel="0" collapsed="false">
      <c r="D21" s="0" t="s">
        <v>34</v>
      </c>
      <c r="F21" s="24" t="n">
        <f aca="false">IF('O&amp;M Backup_Detail'!U7=5,0,HLOOKUP(F20,Plant_Configuration,'Plant Configuration'!A326,FALSE()))</f>
        <v>0</v>
      </c>
    </row>
    <row r="22" customFormat="false" ht="12" hidden="true" customHeight="true" outlineLevel="0" collapsed="false">
      <c r="D22" s="0" t="s">
        <v>35</v>
      </c>
      <c r="F22" s="24" t="n">
        <f aca="false">'O&amp;M Backup_Detail'!$V$26</f>
        <v>0</v>
      </c>
    </row>
    <row r="23" customFormat="false" ht="12" hidden="false" customHeight="true" outlineLevel="0" collapsed="false">
      <c r="D23" s="0" t="s">
        <v>36</v>
      </c>
      <c r="E23" s="23" t="n">
        <v>1</v>
      </c>
      <c r="F23" s="24" t="s">
        <v>37</v>
      </c>
    </row>
    <row r="24" customFormat="false" ht="12" hidden="false" customHeight="true" outlineLevel="0" collapsed="false">
      <c r="D24" s="0" t="s">
        <v>38</v>
      </c>
      <c r="F24" s="24" t="n">
        <v>105</v>
      </c>
    </row>
    <row r="25" customFormat="false" ht="12" hidden="false" customHeight="true" outlineLevel="0" collapsed="false">
      <c r="D25" s="0" t="s">
        <v>39</v>
      </c>
      <c r="F25" s="24" t="s">
        <v>40</v>
      </c>
    </row>
    <row r="26" customFormat="false" ht="12" hidden="true" customHeight="true" outlineLevel="0" collapsed="false">
      <c r="D26" s="0" t="s">
        <v>41</v>
      </c>
      <c r="F26" s="24"/>
    </row>
    <row r="27" customFormat="false" ht="12" hidden="true" customHeight="true" outlineLevel="0" collapsed="false">
      <c r="D27" s="0" t="s">
        <v>42</v>
      </c>
      <c r="F27" s="24"/>
    </row>
    <row r="28" customFormat="false" ht="12" hidden="false" customHeight="true" outlineLevel="0" collapsed="false">
      <c r="D28" s="0" t="s">
        <v>43</v>
      </c>
      <c r="F28" s="24" t="s">
        <v>44</v>
      </c>
    </row>
    <row r="29" customFormat="false" ht="19.5" hidden="false" customHeight="true" outlineLevel="0" collapsed="false">
      <c r="F29" s="25"/>
    </row>
    <row r="30" customFormat="false" ht="12.75" hidden="false" customHeight="false" outlineLevel="0" collapsed="false">
      <c r="A30" s="8" t="s">
        <v>45</v>
      </c>
      <c r="D30" s="20" t="s">
        <v>46</v>
      </c>
      <c r="E30" s="20"/>
      <c r="F30" s="21" t="s">
        <v>47</v>
      </c>
    </row>
    <row r="31" customFormat="false" ht="12.75" hidden="false" customHeight="false" outlineLevel="0" collapsed="false">
      <c r="D31" s="0" t="s">
        <v>48</v>
      </c>
      <c r="F31" s="24" t="s">
        <v>49</v>
      </c>
    </row>
    <row r="32" customFormat="false" ht="19.5" hidden="false" customHeight="true" outlineLevel="0" collapsed="false"/>
    <row r="33" customFormat="false" ht="12.75" hidden="false" customHeight="false" outlineLevel="0" collapsed="false">
      <c r="A33" s="8" t="s">
        <v>50</v>
      </c>
      <c r="D33" s="20" t="s">
        <v>51</v>
      </c>
      <c r="E33" s="20"/>
      <c r="F33" s="26" t="n">
        <v>0.95</v>
      </c>
      <c r="G33" s="27"/>
    </row>
    <row r="34" customFormat="false" ht="12.75" hidden="false" customHeight="false" outlineLevel="0" collapsed="false">
      <c r="A34" s="8"/>
      <c r="D34" s="20" t="s">
        <v>52</v>
      </c>
      <c r="E34" s="20"/>
      <c r="F34" s="28" t="n">
        <f aca="false">8760*F33*F12</f>
        <v>3703290</v>
      </c>
      <c r="G34" s="12"/>
    </row>
    <row r="35" customFormat="false" ht="12.75" hidden="false" customHeight="false" outlineLevel="0" collapsed="false">
      <c r="D35" s="0" t="s">
        <v>53</v>
      </c>
      <c r="F35" s="29" t="n">
        <f aca="false">F33*8760</f>
        <v>8322</v>
      </c>
    </row>
    <row r="36" customFormat="false" ht="12.75" hidden="false" customHeight="false" outlineLevel="0" collapsed="false">
      <c r="D36" s="0" t="s">
        <v>54</v>
      </c>
      <c r="F36" s="21" t="s">
        <v>55</v>
      </c>
    </row>
    <row r="37" customFormat="false" ht="12.75" hidden="false" customHeight="false" outlineLevel="0" collapsed="false">
      <c r="D37" s="0" t="s">
        <v>56</v>
      </c>
      <c r="F37" s="24" t="s">
        <v>57</v>
      </c>
    </row>
    <row r="38" customFormat="false" ht="21" hidden="false" customHeight="true" outlineLevel="0" collapsed="false"/>
    <row r="39" customFormat="false" ht="12.75" hidden="false" customHeight="false" outlineLevel="0" collapsed="false">
      <c r="A39" s="8" t="s">
        <v>58</v>
      </c>
      <c r="D39" s="0" t="s">
        <v>59</v>
      </c>
      <c r="F39" s="21" t="s">
        <v>60</v>
      </c>
    </row>
    <row r="40" customFormat="false" ht="19.5" hidden="false" customHeight="true" outlineLevel="0" collapsed="false"/>
    <row r="41" customFormat="false" ht="12.75" hidden="false" customHeight="false" outlineLevel="0" collapsed="false">
      <c r="A41" s="8" t="s">
        <v>61</v>
      </c>
      <c r="D41" s="0" t="s">
        <v>62</v>
      </c>
      <c r="F41" s="30" t="s">
        <v>60</v>
      </c>
      <c r="H41" s="31"/>
    </row>
    <row r="42" customFormat="false" ht="12.75" hidden="false" customHeight="false" outlineLevel="0" collapsed="false">
      <c r="D42" s="0" t="s">
        <v>63</v>
      </c>
      <c r="F42" s="30" t="s">
        <v>64</v>
      </c>
      <c r="H42" s="32"/>
    </row>
    <row r="43" customFormat="false" ht="22.5" hidden="false" customHeight="true" outlineLevel="0" collapsed="false">
      <c r="F43" s="25"/>
    </row>
    <row r="44" customFormat="false" ht="12.75" hidden="true" customHeight="false" outlineLevel="0" collapsed="false">
      <c r="A44" s="8" t="s">
        <v>65</v>
      </c>
      <c r="D44" s="23" t="s">
        <v>66</v>
      </c>
      <c r="F44" s="25"/>
    </row>
    <row r="45" customFormat="false" ht="12.75" hidden="true" customHeight="false" outlineLevel="0" collapsed="false">
      <c r="F45" s="25"/>
    </row>
    <row r="46" customFormat="false" ht="12.75" hidden="true" customHeight="false" outlineLevel="0" collapsed="false">
      <c r="F46" s="25"/>
    </row>
    <row r="47" customFormat="false" ht="12.75" hidden="true" customHeight="false" outlineLevel="0" collapsed="false">
      <c r="A47" s="8" t="s">
        <v>67</v>
      </c>
      <c r="D47" s="0" t="s">
        <v>68</v>
      </c>
      <c r="F47" s="21" t="s">
        <v>69</v>
      </c>
    </row>
    <row r="48" customFormat="false" ht="12.75" hidden="true" customHeight="false" outlineLevel="0" collapsed="false"/>
    <row r="49" customFormat="false" ht="12" hidden="true" customHeight="true" outlineLevel="0" collapsed="false">
      <c r="A49" s="8" t="s">
        <v>70</v>
      </c>
      <c r="D49" s="0" t="s">
        <v>71</v>
      </c>
      <c r="F49" s="25"/>
    </row>
    <row r="50" customFormat="false" ht="12.75" hidden="false" customHeight="false" outlineLevel="0" collapsed="false">
      <c r="A50" s="17" t="s">
        <v>72</v>
      </c>
      <c r="D50" s="0" t="s">
        <v>73</v>
      </c>
      <c r="F50" s="21" t="s">
        <v>74</v>
      </c>
    </row>
    <row r="51" customFormat="false" ht="12.75" hidden="false" customHeight="false" outlineLevel="0" collapsed="false">
      <c r="F51" s="25"/>
    </row>
    <row r="52" customFormat="false" ht="12.75" hidden="false" customHeight="false" outlineLevel="0" collapsed="false">
      <c r="A52" s="17" t="s">
        <v>75</v>
      </c>
      <c r="D52" s="0" t="s">
        <v>76</v>
      </c>
      <c r="F52" s="33" t="n">
        <f aca="true">NOW()</f>
        <v>45926.8845778644</v>
      </c>
    </row>
    <row r="53" customFormat="false" ht="12.75" hidden="false" customHeight="false" outlineLevel="0" collapsed="false">
      <c r="D53" s="0" t="s">
        <v>77</v>
      </c>
      <c r="F53" s="24" t="s">
        <v>78</v>
      </c>
    </row>
    <row r="55" customFormat="false" ht="12.75" hidden="false" customHeight="false" outlineLevel="0" collapsed="false">
      <c r="F55" s="25"/>
    </row>
    <row r="56" customFormat="false" ht="12.75" hidden="false" customHeight="false" outlineLevel="0" collapsed="false">
      <c r="F56" s="25"/>
    </row>
    <row r="57" customFormat="false" ht="12.75" hidden="false" customHeight="false" outlineLevel="0" collapsed="false">
      <c r="F57" s="25"/>
    </row>
  </sheetData>
  <mergeCells count="2">
    <mergeCell ref="A1:F2"/>
    <mergeCell ref="A3:F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CONCATENATE('rotation(7EA)'!$X$7,"x",'GTDB(7EA)'!$B$5," GT Scheduled Maintenance  Cost")</f>
        <v>0xGE-Frame 7EA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CONCATENATE('rotation(7EA)'!C$12,'rotation(7EA)'!C$13,'rotation(7EA)'!C$14)</f>
        <v>   </v>
      </c>
      <c r="E5" s="710" t="str">
        <f aca="false">CONCATENATE('rotation(7EA)'!D$12,'rotation(7EA)'!D$13,'rotation(7EA)'!D$14)</f>
        <v>   </v>
      </c>
      <c r="F5" s="710" t="str">
        <f aca="false">CONCATENATE('rotation(7EA)'!E$12,'rotation(7EA)'!E$13,'rotation(7EA)'!E$14)</f>
        <v>   </v>
      </c>
      <c r="G5" s="710" t="str">
        <f aca="false">CONCATENATE('rotation(7EA)'!F$12,'rotation(7EA)'!F$13,'rotation(7EA)'!F$14)</f>
        <v>   </v>
      </c>
      <c r="H5" s="710" t="str">
        <f aca="false">CONCATENATE('rotation(7EA)'!G$12,'rotation(7EA)'!G$13,'rotation(7EA)'!G$14)</f>
        <v>   </v>
      </c>
      <c r="I5" s="710" t="str">
        <f aca="false">CONCATENATE('rotation(7EA)'!H$12,'rotation(7EA)'!H$13,'rotation(7EA)'!H$14)</f>
        <v>   </v>
      </c>
      <c r="J5" s="710" t="str">
        <f aca="false">CONCATENATE('rotation(7EA)'!I$12,'rotation(7EA)'!I$13,'rotation(7EA)'!I$14)</f>
        <v>   </v>
      </c>
      <c r="K5" s="710" t="str">
        <f aca="false">CONCATENATE('rotation(7EA)'!J$12,'rotation(7EA)'!J$13,'rotation(7EA)'!J$14)</f>
        <v>   </v>
      </c>
      <c r="L5" s="710" t="str">
        <f aca="false">CONCATENATE('rotation(7EA)'!K$12,'rotation(7EA)'!K$13,'rotation(7EA)'!K$14)</f>
        <v>   </v>
      </c>
      <c r="M5" s="710" t="str">
        <f aca="false">CONCATENATE('rotation(7EA)'!L$12,'rotation(7EA)'!L$13,'rotation(7EA)'!L$14)</f>
        <v>   </v>
      </c>
      <c r="N5" s="710" t="str">
        <f aca="false">CONCATENATE('rotation(7EA)'!M$12,'rotation(7EA)'!M$13,'rotation(7EA)'!M$14)</f>
        <v>   </v>
      </c>
      <c r="O5" s="710" t="str">
        <f aca="false">CONCATENATE('rotation(7EA)'!N$12,'rotation(7EA)'!N$13,'rotation(7EA)'!N$14)</f>
        <v>   </v>
      </c>
      <c r="P5" s="710" t="str">
        <f aca="false">CONCATENATE('rotation(7EA)'!O$12,'rotation(7EA)'!O$13,'rotation(7EA)'!O$14)</f>
        <v>   </v>
      </c>
      <c r="Q5" s="710" t="str">
        <f aca="false">CONCATENATE('rotation(7EA)'!P$12,'rotation(7EA)'!P$13,'rotation(7EA)'!P$14)</f>
        <v>   </v>
      </c>
      <c r="R5" s="710" t="str">
        <f aca="false">CONCATENATE('rotation(7EA)'!Q$12,'rotation(7EA)'!Q$13,'rotation(7EA)'!Q$14)</f>
        <v>   </v>
      </c>
      <c r="S5" s="710" t="str">
        <f aca="false">CONCATENATE('rotation(7EA)'!R$12,'rotation(7EA)'!R$13,'rotation(7EA)'!R$14)</f>
        <v>   </v>
      </c>
      <c r="T5" s="710" t="str">
        <f aca="false">CONCATENATE('rotation(7EA)'!S$12,'rotation(7EA)'!S$13,'rotation(7EA)'!S$14)</f>
        <v>   </v>
      </c>
      <c r="U5" s="710" t="str">
        <f aca="false">CONCATENATE('rotation(7EA)'!T$12,'rotation(7EA)'!T$13,'rotation(7EA)'!T$14)</f>
        <v>   </v>
      </c>
      <c r="V5" s="710" t="str">
        <f aca="false">CONCATENATE('rotation(7EA)'!U$12,'rotation(7EA)'!U$13,'rotation(7EA)'!U$14)</f>
        <v>   </v>
      </c>
      <c r="W5" s="710" t="str">
        <f aca="false">CONCATENATE('rotation(7EA)'!V$12,'rotation(7EA)'!V$13,'rotation(7EA)'!V$14)</f>
        <v> 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IF('rotation(7EA)'!$X$7&lt;2," ",CONCATENATE('rotation(7EA)'!C$12,'rotation(7EA)'!C$13,'rotation(7EA)'!C$14))</f>
        <v> </v>
      </c>
      <c r="E6" s="710" t="str">
        <f aca="false">IF('rotation(7EA)'!$X$7&lt;2," ",CONCATENATE('rotation(7EA)'!D$12,'rotation(7EA)'!D$13,'rotation(7EA)'!D$14))</f>
        <v> </v>
      </c>
      <c r="F6" s="710" t="str">
        <f aca="false">IF('rotation(7EA)'!$X$7&lt;2," ",CONCATENATE('rotation(7EA)'!E$12,'rotation(7EA)'!E$13,'rotation(7EA)'!E$14))</f>
        <v> </v>
      </c>
      <c r="G6" s="710" t="str">
        <f aca="false">IF('rotation(7EA)'!$X$7&lt;2," ",CONCATENATE('rotation(7EA)'!F$12,'rotation(7EA)'!F$13,'rotation(7EA)'!F$14))</f>
        <v> </v>
      </c>
      <c r="H6" s="710" t="str">
        <f aca="false">IF('rotation(7EA)'!$X$7&lt;2," ",CONCATENATE('rotation(7EA)'!G$12,'rotation(7EA)'!G$13,'rotation(7EA)'!G$14))</f>
        <v> </v>
      </c>
      <c r="I6" s="710" t="str">
        <f aca="false">IF('rotation(7EA)'!$X$7&lt;2," ",CONCATENATE('rotation(7EA)'!H$12,'rotation(7EA)'!H$13,'rotation(7EA)'!H$14))</f>
        <v> </v>
      </c>
      <c r="J6" s="710" t="str">
        <f aca="false">IF('rotation(7EA)'!$X$7&lt;2," ",CONCATENATE('rotation(7EA)'!I$12,'rotation(7EA)'!I$13,'rotation(7EA)'!I$14))</f>
        <v> </v>
      </c>
      <c r="K6" s="710" t="str">
        <f aca="false">IF('rotation(7EA)'!$X$7&lt;2," ",CONCATENATE('rotation(7EA)'!J$12,'rotation(7EA)'!J$13,'rotation(7EA)'!J$14))</f>
        <v> </v>
      </c>
      <c r="L6" s="710" t="str">
        <f aca="false">IF('rotation(7EA)'!$X$7&lt;2," ",CONCATENATE('rotation(7EA)'!K$12,'rotation(7EA)'!K$13,'rotation(7EA)'!K$14))</f>
        <v> </v>
      </c>
      <c r="M6" s="710" t="str">
        <f aca="false">IF('rotation(7EA)'!$X$7&lt;2," ",CONCATENATE('rotation(7EA)'!L$12,'rotation(7EA)'!L$13,'rotation(7EA)'!L$14))</f>
        <v> </v>
      </c>
      <c r="N6" s="710" t="str">
        <f aca="false">IF('rotation(7EA)'!$X$7&lt;2," ",CONCATENATE('rotation(7EA)'!M$12,'rotation(7EA)'!M$13,'rotation(7EA)'!M$14))</f>
        <v> </v>
      </c>
      <c r="O6" s="710" t="str">
        <f aca="false">IF('rotation(7EA)'!$X$7&lt;2," ",CONCATENATE('rotation(7EA)'!N$12,'rotation(7EA)'!N$13,'rotation(7EA)'!N$14))</f>
        <v> </v>
      </c>
      <c r="P6" s="710" t="str">
        <f aca="false">IF('rotation(7EA)'!$X$7&lt;2," ",CONCATENATE('rotation(7EA)'!O$12,'rotation(7EA)'!O$13,'rotation(7EA)'!O$14))</f>
        <v> </v>
      </c>
      <c r="Q6" s="710" t="str">
        <f aca="false">IF('rotation(7EA)'!$X$7&lt;2," ",CONCATENATE('rotation(7EA)'!P$12,'rotation(7EA)'!P$13,'rotation(7EA)'!P$14))</f>
        <v> </v>
      </c>
      <c r="R6" s="710" t="str">
        <f aca="false">IF('rotation(7EA)'!$X$7&lt;2," ",CONCATENATE('rotation(7EA)'!Q$12,'rotation(7EA)'!Q$13,'rotation(7EA)'!Q$14))</f>
        <v> </v>
      </c>
      <c r="S6" s="710" t="str">
        <f aca="false">IF('rotation(7EA)'!$X$7&lt;2," ",CONCATENATE('rotation(7EA)'!R$12,'rotation(7EA)'!R$13,'rotation(7EA)'!R$14))</f>
        <v> </v>
      </c>
      <c r="T6" s="710" t="str">
        <f aca="false">IF('rotation(7EA)'!$X$7&lt;2," ",CONCATENATE('rotation(7EA)'!S$12,'rotation(7EA)'!S$13,'rotation(7EA)'!S$14))</f>
        <v> </v>
      </c>
      <c r="U6" s="710" t="str">
        <f aca="false">IF('rotation(7EA)'!$X$7&lt;2," ",CONCATENATE('rotation(7EA)'!T$12,'rotation(7EA)'!T$13,'rotation(7EA)'!T$14))</f>
        <v> </v>
      </c>
      <c r="V6" s="710" t="str">
        <f aca="false">IF('rotation(7EA)'!$X$7&lt;2," ",CONCATENATE('rotation(7EA)'!U$12,'rotation(7EA)'!U$13,'rotation(7EA)'!U$14))</f>
        <v> </v>
      </c>
      <c r="W6" s="710" t="str">
        <f aca="false">IF('rotation(7EA)'!$X$7&lt;2," ",CONCATENATE('rotation(7EA)'!V$12,'rotation(7EA)'!V$13,'rotation(7EA)'!V$14))</f>
        <v>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IF('rotation(7EA)'!$X$7&lt;3," ",CONCATENATE('rotation(7EA)'!C$12,'rotation(7EA)'!C$13,'rotation(7EA)'!C$14))</f>
        <v> </v>
      </c>
      <c r="E7" s="710" t="str">
        <f aca="false">IF('rotation(7EA)'!$X$7&lt;3," ",CONCATENATE('rotation(7EA)'!D$12,'rotation(7EA)'!D$13,'rotation(7EA)'!D$14))</f>
        <v> </v>
      </c>
      <c r="F7" s="710" t="str">
        <f aca="false">IF('rotation(7EA)'!$X$7&lt;3," ",CONCATENATE('rotation(7EA)'!E$12,'rotation(7EA)'!E$13,'rotation(7EA)'!E$14))</f>
        <v> </v>
      </c>
      <c r="G7" s="710" t="str">
        <f aca="false">IF('rotation(7EA)'!$X$7&lt;3," ",CONCATENATE('rotation(7EA)'!F$12,'rotation(7EA)'!F$13,'rotation(7EA)'!F$14))</f>
        <v> </v>
      </c>
      <c r="H7" s="710" t="str">
        <f aca="false">IF('rotation(7EA)'!$X$7&lt;3," ",CONCATENATE('rotation(7EA)'!G$12,'rotation(7EA)'!G$13,'rotation(7EA)'!G$14))</f>
        <v> </v>
      </c>
      <c r="I7" s="710" t="str">
        <f aca="false">IF('rotation(7EA)'!$X$7&lt;3," ",CONCATENATE('rotation(7EA)'!H$12,'rotation(7EA)'!H$13,'rotation(7EA)'!H$14))</f>
        <v> </v>
      </c>
      <c r="J7" s="710" t="str">
        <f aca="false">IF('rotation(7EA)'!$X$7&lt;3," ",CONCATENATE('rotation(7EA)'!I$12,'rotation(7EA)'!I$13,'rotation(7EA)'!I$14))</f>
        <v> </v>
      </c>
      <c r="K7" s="710" t="str">
        <f aca="false">IF('rotation(7EA)'!$X$7&lt;3," ",CONCATENATE('rotation(7EA)'!J$12,'rotation(7EA)'!J$13,'rotation(7EA)'!J$14))</f>
        <v> </v>
      </c>
      <c r="L7" s="710" t="str">
        <f aca="false">IF('rotation(7EA)'!$X$7&lt;3," ",CONCATENATE('rotation(7EA)'!K$12,'rotation(7EA)'!K$13,'rotation(7EA)'!K$14))</f>
        <v> </v>
      </c>
      <c r="M7" s="710" t="str">
        <f aca="false">IF('rotation(7EA)'!$X$7&lt;3," ",CONCATENATE('rotation(7EA)'!L$12,'rotation(7EA)'!L$13,'rotation(7EA)'!L$14))</f>
        <v> </v>
      </c>
      <c r="N7" s="710" t="str">
        <f aca="false">IF('rotation(7EA)'!$X$7&lt;3," ",CONCATENATE('rotation(7EA)'!M$12,'rotation(7EA)'!M$13,'rotation(7EA)'!M$14))</f>
        <v> </v>
      </c>
      <c r="O7" s="710" t="str">
        <f aca="false">IF('rotation(7EA)'!$X$7&lt;3," ",CONCATENATE('rotation(7EA)'!N$12,'rotation(7EA)'!N$13,'rotation(7EA)'!N$14))</f>
        <v> </v>
      </c>
      <c r="P7" s="710" t="str">
        <f aca="false">IF('rotation(7EA)'!$X$7&lt;3," ",CONCATENATE('rotation(7EA)'!O$12,'rotation(7EA)'!O$13,'rotation(7EA)'!O$14))</f>
        <v> </v>
      </c>
      <c r="Q7" s="710" t="str">
        <f aca="false">IF('rotation(7EA)'!$X$7&lt;3," ",CONCATENATE('rotation(7EA)'!P$12,'rotation(7EA)'!P$13,'rotation(7EA)'!P$14))</f>
        <v> </v>
      </c>
      <c r="R7" s="710" t="str">
        <f aca="false">IF('rotation(7EA)'!$X$7&lt;3," ",CONCATENATE('rotation(7EA)'!Q$12,'rotation(7EA)'!Q$13,'rotation(7EA)'!Q$14))</f>
        <v> </v>
      </c>
      <c r="S7" s="710" t="str">
        <f aca="false">IF('rotation(7EA)'!$X$7&lt;3," ",CONCATENATE('rotation(7EA)'!R$12,'rotation(7EA)'!R$13,'rotation(7EA)'!R$14))</f>
        <v> </v>
      </c>
      <c r="T7" s="710" t="str">
        <f aca="false">IF('rotation(7EA)'!$X$7&lt;3," ",CONCATENATE('rotation(7EA)'!S$12,'rotation(7EA)'!S$13,'rotation(7EA)'!S$14))</f>
        <v> </v>
      </c>
      <c r="U7" s="710" t="str">
        <f aca="false">IF('rotation(7EA)'!$X$7&lt;3," ",CONCATENATE('rotation(7EA)'!T$12,'rotation(7EA)'!T$13,'rotation(7EA)'!T$14))</f>
        <v> </v>
      </c>
      <c r="V7" s="710" t="str">
        <f aca="false">IF('rotation(7EA)'!$X$7&lt;3," ",CONCATENATE('rotation(7EA)'!U$12,'rotation(7EA)'!U$13,'rotation(7EA)'!U$14))</f>
        <v> </v>
      </c>
      <c r="W7" s="710" t="str">
        <f aca="false">IF('rotation(7EA)'!$X$7&lt;3," ",CONCATENATE('rotation(7EA)'!V$12,'rotation(7EA)'!V$13,'rotation(7EA)'!V$14))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IF('rotation(7EA)'!$X$7&lt;4," ",CONCATENATE('rotation(7EA)'!C$12,'rotation(7EA)'!C$13,'rotation(7EA)'!C$14))</f>
        <v> </v>
      </c>
      <c r="E8" s="710" t="str">
        <f aca="false">IF('rotation(7EA)'!$X$7&lt;4," ",CONCATENATE('rotation(7EA)'!D$12,'rotation(7EA)'!D$13,'rotation(7EA)'!D$14))</f>
        <v> </v>
      </c>
      <c r="F8" s="710" t="str">
        <f aca="false">IF('rotation(7EA)'!$X$7&lt;4," ",CONCATENATE('rotation(7EA)'!E$12,'rotation(7EA)'!E$13,'rotation(7EA)'!E$14))</f>
        <v> </v>
      </c>
      <c r="G8" s="710" t="str">
        <f aca="false">IF('rotation(7EA)'!$X$7&lt;4," ",CONCATENATE('rotation(7EA)'!F$12,'rotation(7EA)'!F$13,'rotation(7EA)'!F$14))</f>
        <v> </v>
      </c>
      <c r="H8" s="710" t="str">
        <f aca="false">IF('rotation(7EA)'!$X$7&lt;4," ",CONCATENATE('rotation(7EA)'!G$12,'rotation(7EA)'!G$13,'rotation(7EA)'!G$14))</f>
        <v> </v>
      </c>
      <c r="I8" s="710" t="str">
        <f aca="false">IF('rotation(7EA)'!$X$7&lt;4," ",CONCATENATE('rotation(7EA)'!H$12,'rotation(7EA)'!H$13,'rotation(7EA)'!H$14))</f>
        <v> </v>
      </c>
      <c r="J8" s="710" t="str">
        <f aca="false">IF('rotation(7EA)'!$X$7&lt;4," ",CONCATENATE('rotation(7EA)'!I$12,'rotation(7EA)'!I$13,'rotation(7EA)'!I$14))</f>
        <v> </v>
      </c>
      <c r="K8" s="710" t="str">
        <f aca="false">IF('rotation(7EA)'!$X$7&lt;4," ",CONCATENATE('rotation(7EA)'!J$12,'rotation(7EA)'!J$13,'rotation(7EA)'!J$14))</f>
        <v> </v>
      </c>
      <c r="L8" s="710" t="str">
        <f aca="false">IF('rotation(7EA)'!$X$7&lt;4," ",CONCATENATE('rotation(7EA)'!K$12,'rotation(7EA)'!K$13,'rotation(7EA)'!K$14))</f>
        <v> </v>
      </c>
      <c r="M8" s="710" t="str">
        <f aca="false">IF('rotation(7EA)'!$X$7&lt;4," ",CONCATENATE('rotation(7EA)'!L$12,'rotation(7EA)'!L$13,'rotation(7EA)'!L$14))</f>
        <v> </v>
      </c>
      <c r="N8" s="710" t="str">
        <f aca="false">IF('rotation(7EA)'!$X$7&lt;4," ",CONCATENATE('rotation(7EA)'!M$12,'rotation(7EA)'!M$13,'rotation(7EA)'!M$14))</f>
        <v> </v>
      </c>
      <c r="O8" s="710" t="str">
        <f aca="false">IF('rotation(7EA)'!$X$7&lt;4," ",CONCATENATE('rotation(7EA)'!N$12,'rotation(7EA)'!N$13,'rotation(7EA)'!N$14))</f>
        <v> </v>
      </c>
      <c r="P8" s="710" t="str">
        <f aca="false">IF('rotation(7EA)'!$X$7&lt;4," ",CONCATENATE('rotation(7EA)'!O$12,'rotation(7EA)'!O$13,'rotation(7EA)'!O$14))</f>
        <v> </v>
      </c>
      <c r="Q8" s="710" t="str">
        <f aca="false">IF('rotation(7EA)'!$X$7&lt;4," ",CONCATENATE('rotation(7EA)'!P$12,'rotation(7EA)'!P$13,'rotation(7EA)'!P$14))</f>
        <v> </v>
      </c>
      <c r="R8" s="710" t="str">
        <f aca="false">IF('rotation(7EA)'!$X$7&lt;4," ",CONCATENATE('rotation(7EA)'!Q$12,'rotation(7EA)'!Q$13,'rotation(7EA)'!Q$14))</f>
        <v> </v>
      </c>
      <c r="S8" s="710" t="str">
        <f aca="false">IF('rotation(7EA)'!$X$7&lt;4," ",CONCATENATE('rotation(7EA)'!R$12,'rotation(7EA)'!R$13,'rotation(7EA)'!R$14))</f>
        <v> </v>
      </c>
      <c r="T8" s="710" t="str">
        <f aca="false">IF('rotation(7EA)'!$X$7&lt;4," ",CONCATENATE('rotation(7EA)'!S$12,'rotation(7EA)'!S$13,'rotation(7EA)'!S$14))</f>
        <v> </v>
      </c>
      <c r="U8" s="710" t="str">
        <f aca="false">IF('rotation(7EA)'!$X$7&lt;4," ",CONCATENATE('rotation(7EA)'!T$12,'rotation(7EA)'!T$13,'rotation(7EA)'!T$14))</f>
        <v> </v>
      </c>
      <c r="V8" s="710" t="str">
        <f aca="false">IF('rotation(7EA)'!$X$7&lt;4," ",CONCATENATE('rotation(7EA)'!U$12,'rotation(7EA)'!U$13,'rotation(7EA)'!U$14))</f>
        <v> </v>
      </c>
      <c r="W8" s="710" t="str">
        <f aca="false">IF('rotation(7EA)'!$X$7&lt;4," ",CONCATENATE('rotation(7EA)'!V$12,'rotation(7EA)'!V$13,'rotation(7EA)'!V$14))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9" t="n">
        <f aca="false">'rotation(7EA)'!C8*'GTDB(7EA)'!$C12+'rotation(7EA)'!C9*'GTDB(7EA)'!$C13+'rotation(7EA)'!C10*'GTDB(7EA)'!$C14</f>
        <v>0</v>
      </c>
      <c r="E10" s="729" t="n">
        <f aca="false">'rotation(7EA)'!D8*'GTDB(7EA)'!$C12+'rotation(7EA)'!D9*'GTDB(7EA)'!$C13+'rotation(7EA)'!D10*'GTDB(7EA)'!$C14</f>
        <v>0</v>
      </c>
      <c r="F10" s="729" t="n">
        <f aca="false">'rotation(7EA)'!E8*'GTDB(7EA)'!$C12+'rotation(7EA)'!E9*'GTDB(7EA)'!$C13+'rotation(7EA)'!E10*'GTDB(7EA)'!$C14</f>
        <v>0</v>
      </c>
      <c r="G10" s="729" t="n">
        <f aca="false">'rotation(7EA)'!F8*'GTDB(7EA)'!$C12+'rotation(7EA)'!F9*'GTDB(7EA)'!$C13+'rotation(7EA)'!F10*'GTDB(7EA)'!$C14</f>
        <v>0</v>
      </c>
      <c r="H10" s="729" t="n">
        <f aca="false">'rotation(7EA)'!G8*'GTDB(7EA)'!$C12+'rotation(7EA)'!G9*'GTDB(7EA)'!$C13+'rotation(7EA)'!G10*'GTDB(7EA)'!$C14</f>
        <v>0</v>
      </c>
      <c r="I10" s="729" t="n">
        <f aca="false">'rotation(7EA)'!H8*'GTDB(7EA)'!$C12+'rotation(7EA)'!H9*'GTDB(7EA)'!$C13+'rotation(7EA)'!H10*'GTDB(7EA)'!$C14</f>
        <v>0</v>
      </c>
      <c r="J10" s="729" t="n">
        <f aca="false">'rotation(7EA)'!I8*'GTDB(7EA)'!$C12+'rotation(7EA)'!I9*'GTDB(7EA)'!$C13+'rotation(7EA)'!I10*'GTDB(7EA)'!$C14</f>
        <v>0</v>
      </c>
      <c r="K10" s="729" t="n">
        <f aca="false">'rotation(7EA)'!J8*'GTDB(7EA)'!$C12+'rotation(7EA)'!J9*'GTDB(7EA)'!$C13+'rotation(7EA)'!J10*'GTDB(7EA)'!$C14</f>
        <v>0</v>
      </c>
      <c r="L10" s="729" t="n">
        <f aca="false">'rotation(7EA)'!K8*'GTDB(7EA)'!$C12+'rotation(7EA)'!K9*'GTDB(7EA)'!$C13+'rotation(7EA)'!K10*'GTDB(7EA)'!$C14</f>
        <v>0</v>
      </c>
      <c r="M10" s="729" t="n">
        <f aca="false">'rotation(7EA)'!L8*'GTDB(7EA)'!$C12+'rotation(7EA)'!L9*'GTDB(7EA)'!$C13+'rotation(7EA)'!L10*'GTDB(7EA)'!$C14</f>
        <v>0</v>
      </c>
      <c r="N10" s="729" t="n">
        <f aca="false">'rotation(7EA)'!M8*'GTDB(7EA)'!$C12+'rotation(7EA)'!M9*'GTDB(7EA)'!$C13+'rotation(7EA)'!M10*'GTDB(7EA)'!$C14</f>
        <v>0</v>
      </c>
      <c r="O10" s="729" t="n">
        <f aca="false">'rotation(7EA)'!N8*'GTDB(7EA)'!$C12+'rotation(7EA)'!N9*'GTDB(7EA)'!$C13+'rotation(7EA)'!N10*'GTDB(7EA)'!$C14</f>
        <v>0</v>
      </c>
      <c r="P10" s="729" t="n">
        <f aca="false">'rotation(7EA)'!O8*'GTDB(7EA)'!$C12+'rotation(7EA)'!O9*'GTDB(7EA)'!$C13+'rotation(7EA)'!O10*'GTDB(7EA)'!$C14</f>
        <v>0</v>
      </c>
      <c r="Q10" s="729" t="n">
        <f aca="false">'rotation(7EA)'!P8*'GTDB(7EA)'!$C12+'rotation(7EA)'!P9*'GTDB(7EA)'!$C13+'rotation(7EA)'!P10*'GTDB(7EA)'!$C14</f>
        <v>0</v>
      </c>
      <c r="R10" s="729" t="n">
        <f aca="false">'rotation(7EA)'!Q8*'GTDB(7EA)'!$C12+'rotation(7EA)'!Q9*'GTDB(7EA)'!$C13+'rotation(7EA)'!Q10*'GTDB(7EA)'!$C14</f>
        <v>0</v>
      </c>
      <c r="S10" s="729" t="n">
        <f aca="false">'rotation(7EA)'!R8*'GTDB(7EA)'!$C12+'rotation(7EA)'!R9*'GTDB(7EA)'!$C13+'rotation(7EA)'!R10*'GTDB(7EA)'!$C14</f>
        <v>0</v>
      </c>
      <c r="T10" s="729" t="n">
        <f aca="false">'rotation(7EA)'!S8*'GTDB(7EA)'!$C12+'rotation(7EA)'!S9*'GTDB(7EA)'!$C13+'rotation(7EA)'!S10*'GTDB(7EA)'!$C14</f>
        <v>0</v>
      </c>
      <c r="U10" s="729" t="n">
        <f aca="false">'rotation(7EA)'!T8*'GTDB(7EA)'!$C12+'rotation(7EA)'!T9*'GTDB(7EA)'!$C13+'rotation(7EA)'!T10*'GTDB(7EA)'!$C14</f>
        <v>0</v>
      </c>
      <c r="V10" s="729" t="n">
        <f aca="false">'rotation(7EA)'!U8*'GTDB(7EA)'!$C12+'rotation(7EA)'!U9*'GTDB(7EA)'!$C13+'rotation(7EA)'!U10*'GTDB(7EA)'!$C14</f>
        <v>0</v>
      </c>
      <c r="W10" s="729" t="n">
        <f aca="false">'rotation(7EA)'!V8*'GTDB(7EA)'!$C12+'rotation(7EA)'!V9*'GTDB(7EA)'!$C13+'rotation(7EA)'!V10*'GTDB(7EA)'!$C14</f>
        <v>0</v>
      </c>
      <c r="X10" s="730" t="n">
        <f aca="false">SUM(D10:W10)</f>
        <v>0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'GTDB(7EA)'!A17</f>
        <v>Combustion Liners</v>
      </c>
      <c r="B14" s="731" t="n">
        <f aca="false">'GTDB(7EA)'!E17</f>
        <v>1058.9</v>
      </c>
      <c r="C14" s="731" t="str">
        <f aca="false">IF('rotation(7EA)'!AA17=0," ",B14*'rotation(7EA)'!AA17)</f>
        <v> </v>
      </c>
      <c r="D14" s="732" t="str">
        <f aca="false">IF('rotation(7EA)'!C18=0," ",$B14*'rotation(7EA)'!C18)</f>
        <v> </v>
      </c>
      <c r="E14" s="732" t="str">
        <f aca="false">IF('rotation(7EA)'!D18=0," ",$B14*'rotation(7EA)'!D18)</f>
        <v> </v>
      </c>
      <c r="F14" s="732" t="str">
        <f aca="false">IF('rotation(7EA)'!E18=0," ",$B14*'rotation(7EA)'!E18)</f>
        <v> </v>
      </c>
      <c r="G14" s="732" t="str">
        <f aca="false">IF('rotation(7EA)'!F18=0," ",$B14*'rotation(7EA)'!F18)</f>
        <v> </v>
      </c>
      <c r="H14" s="732" t="str">
        <f aca="false">IF('rotation(7EA)'!G18=0," ",$B14*'rotation(7EA)'!G18)</f>
        <v> </v>
      </c>
      <c r="I14" s="732" t="str">
        <f aca="false">IF('rotation(7EA)'!H18=0," ",$B14*'rotation(7EA)'!H18)</f>
        <v> </v>
      </c>
      <c r="J14" s="732" t="str">
        <f aca="false">IF('rotation(7EA)'!I18=0," ",$B14*'rotation(7EA)'!I18)</f>
        <v> </v>
      </c>
      <c r="K14" s="732" t="str">
        <f aca="false">IF('rotation(7EA)'!J18=0," ",$B14*'rotation(7EA)'!J18)</f>
        <v> </v>
      </c>
      <c r="L14" s="732" t="str">
        <f aca="false">IF('rotation(7EA)'!K18=0," ",$B14*'rotation(7EA)'!K18)</f>
        <v> </v>
      </c>
      <c r="M14" s="732" t="str">
        <f aca="false">IF('rotation(7EA)'!L18=0," ",$B14*'rotation(7EA)'!L18)</f>
        <v> </v>
      </c>
      <c r="N14" s="732" t="str">
        <f aca="false">IF('rotation(7EA)'!M18=0," ",$B14*'rotation(7EA)'!M18)</f>
        <v> </v>
      </c>
      <c r="O14" s="732" t="str">
        <f aca="false">IF('rotation(7EA)'!N18=0," ",$B14*'rotation(7EA)'!N18)</f>
        <v> </v>
      </c>
      <c r="P14" s="732" t="str">
        <f aca="false">IF('rotation(7EA)'!O18=0," ",$B14*'rotation(7EA)'!O18)</f>
        <v> </v>
      </c>
      <c r="Q14" s="732" t="str">
        <f aca="false">IF('rotation(7EA)'!P18=0," ",$B14*'rotation(7EA)'!P18)</f>
        <v> </v>
      </c>
      <c r="R14" s="732" t="str">
        <f aca="false">IF('rotation(7EA)'!Q18=0," ",$B14*'rotation(7EA)'!Q18)</f>
        <v> </v>
      </c>
      <c r="S14" s="732" t="str">
        <f aca="false">IF('rotation(7EA)'!R18=0," ",$B14*'rotation(7EA)'!R18)</f>
        <v> </v>
      </c>
      <c r="T14" s="732" t="str">
        <f aca="false">IF('rotation(7EA)'!S18=0," ",$B14*'rotation(7EA)'!S18)</f>
        <v> </v>
      </c>
      <c r="U14" s="732" t="str">
        <f aca="false">IF('rotation(7EA)'!T18=0," ",$B14*'rotation(7EA)'!T18)</f>
        <v> </v>
      </c>
      <c r="V14" s="732" t="str">
        <f aca="false">IF('rotation(7EA)'!U18=0," ",$B14*'rotation(7EA)'!U18)</f>
        <v> </v>
      </c>
      <c r="W14" s="732" t="str">
        <f aca="false">IF('rotation(7EA)'!V18=0," ",$B14*'rotation(7EA)'!V18)</f>
        <v> </v>
      </c>
      <c r="X14" s="633" t="n">
        <f aca="false">SUM(D14:W14)</f>
        <v>0</v>
      </c>
    </row>
    <row r="15" customFormat="false" ht="12.75" hidden="false" customHeight="false" outlineLevel="0" collapsed="false">
      <c r="A15" s="731" t="str">
        <f aca="false">'GTDB(7EA)'!A18</f>
        <v>Transition Pieces</v>
      </c>
      <c r="B15" s="731" t="n">
        <f aca="false">'GTDB(7EA)'!E18</f>
        <v>463.064</v>
      </c>
      <c r="C15" s="731" t="str">
        <f aca="false">IF('rotation(7EA)'!AA21=0," ",B15*'rotation(7EA)'!AA21)</f>
        <v> </v>
      </c>
      <c r="D15" s="732" t="str">
        <f aca="false">IF('rotation(7EA)'!C22=0," ",$B15*'rotation(7EA)'!C22)</f>
        <v> </v>
      </c>
      <c r="E15" s="732" t="str">
        <f aca="false">IF('rotation(7EA)'!D22=0," ",$B15*'rotation(7EA)'!D22)</f>
        <v> </v>
      </c>
      <c r="F15" s="732" t="str">
        <f aca="false">IF('rotation(7EA)'!E22=0," ",$B15*'rotation(7EA)'!E22)</f>
        <v> </v>
      </c>
      <c r="G15" s="732" t="str">
        <f aca="false">IF('rotation(7EA)'!F22=0," ",$B15*'rotation(7EA)'!F22)</f>
        <v> </v>
      </c>
      <c r="H15" s="732" t="str">
        <f aca="false">IF('rotation(7EA)'!G22=0," ",$B15*'rotation(7EA)'!G22)</f>
        <v> </v>
      </c>
      <c r="I15" s="732" t="str">
        <f aca="false">IF('rotation(7EA)'!H22=0," ",$B15*'rotation(7EA)'!H22)</f>
        <v> </v>
      </c>
      <c r="J15" s="732" t="str">
        <f aca="false">IF('rotation(7EA)'!I22=0," ",$B15*'rotation(7EA)'!I22)</f>
        <v> </v>
      </c>
      <c r="K15" s="732" t="str">
        <f aca="false">IF('rotation(7EA)'!J22=0," ",$B15*'rotation(7EA)'!J22)</f>
        <v> </v>
      </c>
      <c r="L15" s="732" t="str">
        <f aca="false">IF('rotation(7EA)'!K22=0," ",$B15*'rotation(7EA)'!K22)</f>
        <v> </v>
      </c>
      <c r="M15" s="732" t="str">
        <f aca="false">IF('rotation(7EA)'!L22=0," ",$B15*'rotation(7EA)'!L22)</f>
        <v> </v>
      </c>
      <c r="N15" s="732" t="str">
        <f aca="false">IF('rotation(7EA)'!M22=0," ",$B15*'rotation(7EA)'!M22)</f>
        <v> </v>
      </c>
      <c r="O15" s="732" t="str">
        <f aca="false">IF('rotation(7EA)'!N22=0," ",$B15*'rotation(7EA)'!N22)</f>
        <v> </v>
      </c>
      <c r="P15" s="732" t="str">
        <f aca="false">IF('rotation(7EA)'!O22=0," ",$B15*'rotation(7EA)'!O22)</f>
        <v> </v>
      </c>
      <c r="Q15" s="732" t="str">
        <f aca="false">IF('rotation(7EA)'!P22=0," ",$B15*'rotation(7EA)'!P22)</f>
        <v> </v>
      </c>
      <c r="R15" s="732" t="str">
        <f aca="false">IF('rotation(7EA)'!Q22=0," ",$B15*'rotation(7EA)'!Q22)</f>
        <v> </v>
      </c>
      <c r="S15" s="732" t="str">
        <f aca="false">IF('rotation(7EA)'!R22=0," ",$B15*'rotation(7EA)'!R22)</f>
        <v> </v>
      </c>
      <c r="T15" s="732" t="str">
        <f aca="false">IF('rotation(7EA)'!S22=0," ",$B15*'rotation(7EA)'!S22)</f>
        <v> </v>
      </c>
      <c r="U15" s="732" t="str">
        <f aca="false">IF('rotation(7EA)'!T22=0," ",$B15*'rotation(7EA)'!T22)</f>
        <v> </v>
      </c>
      <c r="V15" s="732" t="str">
        <f aca="false">IF('rotation(7EA)'!U22=0," ",$B15*'rotation(7EA)'!U22)</f>
        <v> </v>
      </c>
      <c r="W15" s="732" t="str">
        <f aca="false">IF('rotation(7EA)'!V22=0," ",$B15*'rotation(7EA)'!V22)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'GTDB(7EA)'!A19</f>
        <v>Fuel Nozzles</v>
      </c>
      <c r="B16" s="731" t="n">
        <f aca="false">'GTDB(7EA)'!E19</f>
        <v>489.47</v>
      </c>
      <c r="C16" s="731" t="str">
        <f aca="false">IF('rotation(7EA)'!AA29=0," ",B16*'rotation(7EA)'!AA29)</f>
        <v> </v>
      </c>
      <c r="D16" s="732" t="str">
        <f aca="false">IF('rotation(7EA)'!C30=0," ",$B16*'rotation(7EA)'!C30)</f>
        <v> </v>
      </c>
      <c r="E16" s="732" t="str">
        <f aca="false">IF('rotation(7EA)'!D30=0," ",$B16*'rotation(7EA)'!D30)</f>
        <v> </v>
      </c>
      <c r="F16" s="732" t="str">
        <f aca="false">IF('rotation(7EA)'!E30=0," ",$B16*'rotation(7EA)'!E30)</f>
        <v> </v>
      </c>
      <c r="G16" s="732" t="str">
        <f aca="false">IF('rotation(7EA)'!F30=0," ",$B16*'rotation(7EA)'!F30)</f>
        <v> </v>
      </c>
      <c r="H16" s="732" t="str">
        <f aca="false">IF('rotation(7EA)'!G30=0," ",$B16*'rotation(7EA)'!G30)</f>
        <v> </v>
      </c>
      <c r="I16" s="732" t="str">
        <f aca="false">IF('rotation(7EA)'!H30=0," ",$B16*'rotation(7EA)'!H30)</f>
        <v> </v>
      </c>
      <c r="J16" s="732" t="str">
        <f aca="false">IF('rotation(7EA)'!I30=0," ",$B16*'rotation(7EA)'!I30)</f>
        <v> </v>
      </c>
      <c r="K16" s="732" t="str">
        <f aca="false">IF('rotation(7EA)'!J30=0," ",$B16*'rotation(7EA)'!J30)</f>
        <v> </v>
      </c>
      <c r="L16" s="732" t="str">
        <f aca="false">IF('rotation(7EA)'!K30=0," ",$B16*'rotation(7EA)'!K30)</f>
        <v> </v>
      </c>
      <c r="M16" s="732" t="str">
        <f aca="false">IF('rotation(7EA)'!L30=0," ",$B16*'rotation(7EA)'!L30)</f>
        <v> </v>
      </c>
      <c r="N16" s="732" t="str">
        <f aca="false">IF('rotation(7EA)'!M30=0," ",$B16*'rotation(7EA)'!M30)</f>
        <v> </v>
      </c>
      <c r="O16" s="732" t="str">
        <f aca="false">IF('rotation(7EA)'!N30=0," ",$B16*'rotation(7EA)'!N30)</f>
        <v> </v>
      </c>
      <c r="P16" s="732" t="str">
        <f aca="false">IF('rotation(7EA)'!O30=0," ",$B16*'rotation(7EA)'!O30)</f>
        <v> </v>
      </c>
      <c r="Q16" s="732" t="str">
        <f aca="false">IF('rotation(7EA)'!P30=0," ",$B16*'rotation(7EA)'!P30)</f>
        <v> </v>
      </c>
      <c r="R16" s="732" t="str">
        <f aca="false">IF('rotation(7EA)'!Q30=0," ",$B16*'rotation(7EA)'!Q30)</f>
        <v> </v>
      </c>
      <c r="S16" s="732" t="str">
        <f aca="false">IF('rotation(7EA)'!R30=0," ",$B16*'rotation(7EA)'!R30)</f>
        <v> </v>
      </c>
      <c r="T16" s="732" t="str">
        <f aca="false">IF('rotation(7EA)'!S30=0," ",$B16*'rotation(7EA)'!S30)</f>
        <v> </v>
      </c>
      <c r="U16" s="732" t="str">
        <f aca="false">IF('rotation(7EA)'!T30=0," ",$B16*'rotation(7EA)'!T30)</f>
        <v> </v>
      </c>
      <c r="V16" s="732" t="str">
        <f aca="false">IF('rotation(7EA)'!U30=0," ",$B16*'rotation(7EA)'!U30)</f>
        <v> </v>
      </c>
      <c r="W16" s="732" t="str">
        <f aca="false">IF('rotation(7EA)'!V30=0," ",$B16*'rotation(7EA)'!V30)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'GTDB(7EA)'!A20</f>
        <v>Stage 1 Nozzles</v>
      </c>
      <c r="B17" s="731" t="n">
        <f aca="false">'GTDB(7EA)'!E20</f>
        <v>899.488</v>
      </c>
      <c r="C17" s="731" t="str">
        <f aca="false">IF('rotation(7EA)'!AA33=0," ",B17*'rotation(7EA)'!AA33)</f>
        <v> </v>
      </c>
      <c r="D17" s="732" t="str">
        <f aca="false">IF('rotation(7EA)'!C34=0," ",$B17*'rotation(7EA)'!C34)</f>
        <v> </v>
      </c>
      <c r="E17" s="732" t="str">
        <f aca="false">IF('rotation(7EA)'!D34=0," ",$B17*'rotation(7EA)'!D34)</f>
        <v> </v>
      </c>
      <c r="F17" s="732" t="str">
        <f aca="false">IF('rotation(7EA)'!E34=0," ",$B17*'rotation(7EA)'!E34)</f>
        <v> </v>
      </c>
      <c r="G17" s="732" t="str">
        <f aca="false">IF('rotation(7EA)'!F34=0," ",$B17*'rotation(7EA)'!F34)</f>
        <v> </v>
      </c>
      <c r="H17" s="732" t="str">
        <f aca="false">IF('rotation(7EA)'!G34=0," ",$B17*'rotation(7EA)'!G34)</f>
        <v> </v>
      </c>
      <c r="I17" s="732" t="str">
        <f aca="false">IF('rotation(7EA)'!H34=0," ",$B17*'rotation(7EA)'!H34)</f>
        <v> </v>
      </c>
      <c r="J17" s="732" t="str">
        <f aca="false">IF('rotation(7EA)'!I34=0," ",$B17*'rotation(7EA)'!I34)</f>
        <v> </v>
      </c>
      <c r="K17" s="732" t="str">
        <f aca="false">IF('rotation(7EA)'!J34=0," ",$B17*'rotation(7EA)'!J34)</f>
        <v> </v>
      </c>
      <c r="L17" s="732" t="str">
        <f aca="false">IF('rotation(7EA)'!K34=0," ",$B17*'rotation(7EA)'!K34)</f>
        <v> </v>
      </c>
      <c r="M17" s="732" t="str">
        <f aca="false">IF('rotation(7EA)'!L34=0," ",$B17*'rotation(7EA)'!L34)</f>
        <v> </v>
      </c>
      <c r="N17" s="732" t="str">
        <f aca="false">IF('rotation(7EA)'!M34=0," ",$B17*'rotation(7EA)'!M34)</f>
        <v> </v>
      </c>
      <c r="O17" s="732" t="str">
        <f aca="false">IF('rotation(7EA)'!N34=0," ",$B17*'rotation(7EA)'!N34)</f>
        <v> </v>
      </c>
      <c r="P17" s="732" t="str">
        <f aca="false">IF('rotation(7EA)'!O34=0," ",$B17*'rotation(7EA)'!O34)</f>
        <v> </v>
      </c>
      <c r="Q17" s="732" t="str">
        <f aca="false">IF('rotation(7EA)'!P34=0," ",$B17*'rotation(7EA)'!P34)</f>
        <v> </v>
      </c>
      <c r="R17" s="732" t="str">
        <f aca="false">IF('rotation(7EA)'!Q34=0," ",$B17*'rotation(7EA)'!Q34)</f>
        <v> </v>
      </c>
      <c r="S17" s="732" t="str">
        <f aca="false">IF('rotation(7EA)'!R34=0," ",$B17*'rotation(7EA)'!R34)</f>
        <v> </v>
      </c>
      <c r="T17" s="732" t="str">
        <f aca="false">IF('rotation(7EA)'!S34=0," ",$B17*'rotation(7EA)'!S34)</f>
        <v> </v>
      </c>
      <c r="U17" s="732" t="str">
        <f aca="false">IF('rotation(7EA)'!T34=0," ",$B17*'rotation(7EA)'!T34)</f>
        <v> </v>
      </c>
      <c r="V17" s="732" t="str">
        <f aca="false">IF('rotation(7EA)'!U34=0," ",$B17*'rotation(7EA)'!U34)</f>
        <v> </v>
      </c>
      <c r="W17" s="732" t="str">
        <f aca="false">IF('rotation(7EA)'!V34=0," ",$B17*'rotation(7EA)'!V34)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'GTDB(7EA)'!A21</f>
        <v>Stage 2 Nozzles</v>
      </c>
      <c r="B18" s="731" t="n">
        <f aca="false">'GTDB(7EA)'!E21</f>
        <v>926.971</v>
      </c>
      <c r="C18" s="731" t="str">
        <f aca="false">IF('rotation(7EA)'!AA37=0," ",B18*'rotation(7EA)'!AA37)</f>
        <v> </v>
      </c>
      <c r="D18" s="732" t="str">
        <f aca="false">IF('rotation(7EA)'!C38=0," ",$B18*'rotation(7EA)'!C38)</f>
        <v> </v>
      </c>
      <c r="E18" s="732" t="str">
        <f aca="false">IF('rotation(7EA)'!D38=0," ",$B18*'rotation(7EA)'!D38)</f>
        <v> </v>
      </c>
      <c r="F18" s="732" t="str">
        <f aca="false">IF('rotation(7EA)'!E38=0," ",$B18*'rotation(7EA)'!E38)</f>
        <v> </v>
      </c>
      <c r="G18" s="732" t="str">
        <f aca="false">IF('rotation(7EA)'!F38=0," ",$B18*'rotation(7EA)'!F38)</f>
        <v> </v>
      </c>
      <c r="H18" s="732" t="str">
        <f aca="false">IF('rotation(7EA)'!G38=0," ",$B18*'rotation(7EA)'!G38)</f>
        <v> </v>
      </c>
      <c r="I18" s="732" t="str">
        <f aca="false">IF('rotation(7EA)'!H38=0," ",$B18*'rotation(7EA)'!H38)</f>
        <v> </v>
      </c>
      <c r="J18" s="732" t="str">
        <f aca="false">IF('rotation(7EA)'!I38=0," ",$B18*'rotation(7EA)'!I38)</f>
        <v> </v>
      </c>
      <c r="K18" s="732" t="str">
        <f aca="false">IF('rotation(7EA)'!J38=0," ",$B18*'rotation(7EA)'!J38)</f>
        <v> </v>
      </c>
      <c r="L18" s="732" t="str">
        <f aca="false">IF('rotation(7EA)'!K38=0," ",$B18*'rotation(7EA)'!K38)</f>
        <v> </v>
      </c>
      <c r="M18" s="732" t="str">
        <f aca="false">IF('rotation(7EA)'!L38=0," ",$B18*'rotation(7EA)'!L38)</f>
        <v> </v>
      </c>
      <c r="N18" s="732" t="str">
        <f aca="false">IF('rotation(7EA)'!M38=0," ",$B18*'rotation(7EA)'!M38)</f>
        <v> </v>
      </c>
      <c r="O18" s="732" t="str">
        <f aca="false">IF('rotation(7EA)'!N38=0," ",$B18*'rotation(7EA)'!N38)</f>
        <v> </v>
      </c>
      <c r="P18" s="732" t="str">
        <f aca="false">IF('rotation(7EA)'!O38=0," ",$B18*'rotation(7EA)'!O38)</f>
        <v> </v>
      </c>
      <c r="Q18" s="732" t="str">
        <f aca="false">IF('rotation(7EA)'!P38=0," ",$B18*'rotation(7EA)'!P38)</f>
        <v> </v>
      </c>
      <c r="R18" s="732" t="str">
        <f aca="false">IF('rotation(7EA)'!Q38=0," ",$B18*'rotation(7EA)'!Q38)</f>
        <v> </v>
      </c>
      <c r="S18" s="732" t="str">
        <f aca="false">IF('rotation(7EA)'!R38=0," ",$B18*'rotation(7EA)'!R38)</f>
        <v> </v>
      </c>
      <c r="T18" s="732" t="str">
        <f aca="false">IF('rotation(7EA)'!S38=0," ",$B18*'rotation(7EA)'!S38)</f>
        <v> </v>
      </c>
      <c r="U18" s="732" t="str">
        <f aca="false">IF('rotation(7EA)'!T38=0," ",$B18*'rotation(7EA)'!T38)</f>
        <v> </v>
      </c>
      <c r="V18" s="732" t="str">
        <f aca="false">IF('rotation(7EA)'!U38=0," ",$B18*'rotation(7EA)'!U38)</f>
        <v> </v>
      </c>
      <c r="W18" s="732" t="str">
        <f aca="false">IF('rotation(7EA)'!V38=0," ",$B18*'rotation(7EA)'!V38)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'GTDB(7EA)'!A22</f>
        <v>Stage 3 Nozzles</v>
      </c>
      <c r="B19" s="731" t="n">
        <f aca="false">'GTDB(7EA)'!E22</f>
        <v>986.568</v>
      </c>
      <c r="C19" s="731" t="str">
        <f aca="false">IF('rotation(7EA)'!AA41=0," ",B19*'rotation(7EA)'!AA41)</f>
        <v> </v>
      </c>
      <c r="D19" s="732" t="str">
        <f aca="false">IF('rotation(7EA)'!C42=0," ",$B19*'rotation(7EA)'!C42)</f>
        <v> </v>
      </c>
      <c r="E19" s="732" t="str">
        <f aca="false">IF('rotation(7EA)'!D42=0," ",$B19*'rotation(7EA)'!D42)</f>
        <v> </v>
      </c>
      <c r="F19" s="732" t="str">
        <f aca="false">IF('rotation(7EA)'!E42=0," ",$B19*'rotation(7EA)'!E42)</f>
        <v> </v>
      </c>
      <c r="G19" s="732" t="str">
        <f aca="false">IF('rotation(7EA)'!F42=0," ",$B19*'rotation(7EA)'!F42)</f>
        <v> </v>
      </c>
      <c r="H19" s="732" t="str">
        <f aca="false">IF('rotation(7EA)'!G42=0," ",$B19*'rotation(7EA)'!G42)</f>
        <v> </v>
      </c>
      <c r="I19" s="732" t="str">
        <f aca="false">IF('rotation(7EA)'!H42=0," ",$B19*'rotation(7EA)'!H42)</f>
        <v> </v>
      </c>
      <c r="J19" s="732" t="str">
        <f aca="false">IF('rotation(7EA)'!I42=0," ",$B19*'rotation(7EA)'!I42)</f>
        <v> </v>
      </c>
      <c r="K19" s="732" t="str">
        <f aca="false">IF('rotation(7EA)'!J42=0," ",$B19*'rotation(7EA)'!J42)</f>
        <v> </v>
      </c>
      <c r="L19" s="732" t="str">
        <f aca="false">IF('rotation(7EA)'!K42=0," ",$B19*'rotation(7EA)'!K42)</f>
        <v> </v>
      </c>
      <c r="M19" s="732" t="str">
        <f aca="false">IF('rotation(7EA)'!L42=0," ",$B19*'rotation(7EA)'!L42)</f>
        <v> </v>
      </c>
      <c r="N19" s="732" t="str">
        <f aca="false">IF('rotation(7EA)'!M42=0," ",$B19*'rotation(7EA)'!M42)</f>
        <v> </v>
      </c>
      <c r="O19" s="732" t="str">
        <f aca="false">IF('rotation(7EA)'!N42=0," ",$B19*'rotation(7EA)'!N42)</f>
        <v> </v>
      </c>
      <c r="P19" s="732" t="str">
        <f aca="false">IF('rotation(7EA)'!O42=0," ",$B19*'rotation(7EA)'!O42)</f>
        <v> </v>
      </c>
      <c r="Q19" s="732" t="str">
        <f aca="false">IF('rotation(7EA)'!P42=0," ",$B19*'rotation(7EA)'!P42)</f>
        <v> </v>
      </c>
      <c r="R19" s="732" t="str">
        <f aca="false">IF('rotation(7EA)'!Q42=0," ",$B19*'rotation(7EA)'!Q42)</f>
        <v> </v>
      </c>
      <c r="S19" s="732" t="str">
        <f aca="false">IF('rotation(7EA)'!R42=0," ",$B19*'rotation(7EA)'!R42)</f>
        <v> </v>
      </c>
      <c r="T19" s="732" t="str">
        <f aca="false">IF('rotation(7EA)'!S42=0," ",$B19*'rotation(7EA)'!S42)</f>
        <v> </v>
      </c>
      <c r="U19" s="732" t="str">
        <f aca="false">IF('rotation(7EA)'!T42=0," ",$B19*'rotation(7EA)'!T42)</f>
        <v> </v>
      </c>
      <c r="V19" s="732" t="str">
        <f aca="false">IF('rotation(7EA)'!U42=0," ",$B19*'rotation(7EA)'!U42)</f>
        <v> </v>
      </c>
      <c r="W19" s="732" t="str">
        <f aca="false">IF('rotation(7EA)'!V42=0," ",$B19*'rotation(7EA)'!V42)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'GTDB(7EA)'!A23</f>
        <v>Stage 1 Buckets</v>
      </c>
      <c r="B20" s="731" t="n">
        <f aca="false">'GTDB(7EA)'!E23</f>
        <v>910.54</v>
      </c>
      <c r="C20" s="731" t="str">
        <f aca="false">IF('rotation(7EA)'!AA45=0," ",B20*'rotation(7EA)'!AA45)</f>
        <v> </v>
      </c>
      <c r="D20" s="732" t="str">
        <f aca="false">IF('rotation(7EA)'!C46=0," ",$B20*'rotation(7EA)'!C46)</f>
        <v> </v>
      </c>
      <c r="E20" s="732" t="str">
        <f aca="false">IF('rotation(7EA)'!D46=0," ",$B20*'rotation(7EA)'!D46)</f>
        <v> </v>
      </c>
      <c r="F20" s="732" t="str">
        <f aca="false">IF('rotation(7EA)'!E46=0," ",$B20*'rotation(7EA)'!E46)</f>
        <v> </v>
      </c>
      <c r="G20" s="732" t="str">
        <f aca="false">IF('rotation(7EA)'!F46=0," ",$B20*'rotation(7EA)'!F46)</f>
        <v> </v>
      </c>
      <c r="H20" s="732" t="str">
        <f aca="false">IF('rotation(7EA)'!G46=0," ",$B20*'rotation(7EA)'!G46)</f>
        <v> </v>
      </c>
      <c r="I20" s="732" t="str">
        <f aca="false">IF('rotation(7EA)'!H46=0," ",$B20*'rotation(7EA)'!H46)</f>
        <v> </v>
      </c>
      <c r="J20" s="732" t="str">
        <f aca="false">IF('rotation(7EA)'!I46=0," ",$B20*'rotation(7EA)'!I46)</f>
        <v> </v>
      </c>
      <c r="K20" s="732" t="str">
        <f aca="false">IF('rotation(7EA)'!J46=0," ",$B20*'rotation(7EA)'!J46)</f>
        <v> </v>
      </c>
      <c r="L20" s="732" t="str">
        <f aca="false">IF('rotation(7EA)'!K46=0," ",$B20*'rotation(7EA)'!K46)</f>
        <v> </v>
      </c>
      <c r="M20" s="732" t="str">
        <f aca="false">IF('rotation(7EA)'!L46=0," ",$B20*'rotation(7EA)'!L46)</f>
        <v> </v>
      </c>
      <c r="N20" s="732" t="str">
        <f aca="false">IF('rotation(7EA)'!M46=0," ",$B20*'rotation(7EA)'!M46)</f>
        <v> </v>
      </c>
      <c r="O20" s="732" t="str">
        <f aca="false">IF('rotation(7EA)'!N46=0," ",$B20*'rotation(7EA)'!N46)</f>
        <v> </v>
      </c>
      <c r="P20" s="732" t="str">
        <f aca="false">IF('rotation(7EA)'!O46=0," ",$B20*'rotation(7EA)'!O46)</f>
        <v> </v>
      </c>
      <c r="Q20" s="732" t="str">
        <f aca="false">IF('rotation(7EA)'!P46=0," ",$B20*'rotation(7EA)'!P46)</f>
        <v> </v>
      </c>
      <c r="R20" s="732" t="str">
        <f aca="false">IF('rotation(7EA)'!Q46=0," ",$B20*'rotation(7EA)'!Q46)</f>
        <v> </v>
      </c>
      <c r="S20" s="732" t="str">
        <f aca="false">IF('rotation(7EA)'!R46=0," ",$B20*'rotation(7EA)'!R46)</f>
        <v> </v>
      </c>
      <c r="T20" s="732" t="str">
        <f aca="false">IF('rotation(7EA)'!S46=0," ",$B20*'rotation(7EA)'!S46)</f>
        <v> </v>
      </c>
      <c r="U20" s="732" t="str">
        <f aca="false">IF('rotation(7EA)'!T46=0," ",$B20*'rotation(7EA)'!T46)</f>
        <v> </v>
      </c>
      <c r="V20" s="732" t="str">
        <f aca="false">IF('rotation(7EA)'!U46=0," ",$B20*'rotation(7EA)'!U46)</f>
        <v> </v>
      </c>
      <c r="W20" s="732" t="str">
        <f aca="false">IF('rotation(7EA)'!V46=0," ",$B20*'rotation(7EA)'!V46)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'GTDB(7EA)'!A24</f>
        <v>Stage 2 Buckets</v>
      </c>
      <c r="B21" s="731" t="n">
        <f aca="false">'GTDB(7EA)'!E24</f>
        <v>901.965</v>
      </c>
      <c r="C21" s="731" t="str">
        <f aca="false">IF('rotation(7EA)'!AA49=0," ",B21*'rotation(7EA)'!AA49)</f>
        <v> </v>
      </c>
      <c r="D21" s="732" t="str">
        <f aca="false">IF('rotation(7EA)'!C50=0," ",$B21*'rotation(7EA)'!C50)</f>
        <v> </v>
      </c>
      <c r="E21" s="732" t="str">
        <f aca="false">IF('rotation(7EA)'!D50=0," ",$B21*'rotation(7EA)'!D50)</f>
        <v> </v>
      </c>
      <c r="F21" s="732" t="str">
        <f aca="false">IF('rotation(7EA)'!E50=0," ",$B21*'rotation(7EA)'!E50)</f>
        <v> </v>
      </c>
      <c r="G21" s="732" t="str">
        <f aca="false">IF('rotation(7EA)'!F50=0," ",$B21*'rotation(7EA)'!F50)</f>
        <v> </v>
      </c>
      <c r="H21" s="732" t="str">
        <f aca="false">IF('rotation(7EA)'!G50=0," ",$B21*'rotation(7EA)'!G50)</f>
        <v> </v>
      </c>
      <c r="I21" s="732" t="str">
        <f aca="false">IF('rotation(7EA)'!H50=0," ",$B21*'rotation(7EA)'!H50)</f>
        <v> </v>
      </c>
      <c r="J21" s="732" t="str">
        <f aca="false">IF('rotation(7EA)'!I50=0," ",$B21*'rotation(7EA)'!I50)</f>
        <v> </v>
      </c>
      <c r="K21" s="732" t="str">
        <f aca="false">IF('rotation(7EA)'!J50=0," ",$B21*'rotation(7EA)'!J50)</f>
        <v> </v>
      </c>
      <c r="L21" s="732" t="str">
        <f aca="false">IF('rotation(7EA)'!K50=0," ",$B21*'rotation(7EA)'!K50)</f>
        <v> </v>
      </c>
      <c r="M21" s="732" t="str">
        <f aca="false">IF('rotation(7EA)'!L50=0," ",$B21*'rotation(7EA)'!L50)</f>
        <v> </v>
      </c>
      <c r="N21" s="732" t="str">
        <f aca="false">IF('rotation(7EA)'!M50=0," ",$B21*'rotation(7EA)'!M50)</f>
        <v> </v>
      </c>
      <c r="O21" s="732" t="str">
        <f aca="false">IF('rotation(7EA)'!N50=0," ",$B21*'rotation(7EA)'!N50)</f>
        <v> </v>
      </c>
      <c r="P21" s="732" t="str">
        <f aca="false">IF('rotation(7EA)'!O50=0," ",$B21*'rotation(7EA)'!O50)</f>
        <v> </v>
      </c>
      <c r="Q21" s="732" t="str">
        <f aca="false">IF('rotation(7EA)'!P50=0," ",$B21*'rotation(7EA)'!P50)</f>
        <v> </v>
      </c>
      <c r="R21" s="732" t="str">
        <f aca="false">IF('rotation(7EA)'!Q50=0," ",$B21*'rotation(7EA)'!Q50)</f>
        <v> </v>
      </c>
      <c r="S21" s="732" t="str">
        <f aca="false">IF('rotation(7EA)'!R50=0," ",$B21*'rotation(7EA)'!R50)</f>
        <v> </v>
      </c>
      <c r="T21" s="732" t="str">
        <f aca="false">IF('rotation(7EA)'!S50=0," ",$B21*'rotation(7EA)'!S50)</f>
        <v> </v>
      </c>
      <c r="U21" s="732" t="str">
        <f aca="false">IF('rotation(7EA)'!T50=0," ",$B21*'rotation(7EA)'!T50)</f>
        <v> </v>
      </c>
      <c r="V21" s="732" t="str">
        <f aca="false">IF('rotation(7EA)'!U50=0," ",$B21*'rotation(7EA)'!U50)</f>
        <v> </v>
      </c>
      <c r="W21" s="732" t="str">
        <f aca="false">IF('rotation(7EA)'!V50=0," ",$B21*'rotation(7EA)'!V50)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'GTDB(7EA)'!A25</f>
        <v>Stage 3 Buckets</v>
      </c>
      <c r="B22" s="731" t="n">
        <f aca="false">'GTDB(7EA)'!E25</f>
        <v>791.255</v>
      </c>
      <c r="C22" s="731" t="str">
        <f aca="false">IF('rotation(7EA)'!AA53=0," ",B22*'rotation(7EA)'!AA53)</f>
        <v> </v>
      </c>
      <c r="D22" s="732" t="str">
        <f aca="false">IF('rotation(7EA)'!C54=0," ",$B22*'rotation(7EA)'!C54)</f>
        <v> </v>
      </c>
      <c r="E22" s="732" t="str">
        <f aca="false">IF('rotation(7EA)'!D54=0," ",$B22*'rotation(7EA)'!D54)</f>
        <v> </v>
      </c>
      <c r="F22" s="732" t="str">
        <f aca="false">IF('rotation(7EA)'!E54=0," ",$B22*'rotation(7EA)'!E54)</f>
        <v> </v>
      </c>
      <c r="G22" s="732" t="str">
        <f aca="false">IF('rotation(7EA)'!F54=0," ",$B22*'rotation(7EA)'!F54)</f>
        <v> </v>
      </c>
      <c r="H22" s="732" t="str">
        <f aca="false">IF('rotation(7EA)'!G54=0," ",$B22*'rotation(7EA)'!G54)</f>
        <v> </v>
      </c>
      <c r="I22" s="732" t="str">
        <f aca="false">IF('rotation(7EA)'!H54=0," ",$B22*'rotation(7EA)'!H54)</f>
        <v> </v>
      </c>
      <c r="J22" s="732" t="str">
        <f aca="false">IF('rotation(7EA)'!I54=0," ",$B22*'rotation(7EA)'!I54)</f>
        <v> </v>
      </c>
      <c r="K22" s="732" t="str">
        <f aca="false">IF('rotation(7EA)'!J54=0," ",$B22*'rotation(7EA)'!J54)</f>
        <v> </v>
      </c>
      <c r="L22" s="732" t="str">
        <f aca="false">IF('rotation(7EA)'!K54=0," ",$B22*'rotation(7EA)'!K54)</f>
        <v> </v>
      </c>
      <c r="M22" s="732" t="str">
        <f aca="false">IF('rotation(7EA)'!L54=0," ",$B22*'rotation(7EA)'!L54)</f>
        <v> </v>
      </c>
      <c r="N22" s="732" t="str">
        <f aca="false">IF('rotation(7EA)'!M54=0," ",$B22*'rotation(7EA)'!M54)</f>
        <v> </v>
      </c>
      <c r="O22" s="732" t="str">
        <f aca="false">IF('rotation(7EA)'!N54=0," ",$B22*'rotation(7EA)'!N54)</f>
        <v> </v>
      </c>
      <c r="P22" s="732" t="str">
        <f aca="false">IF('rotation(7EA)'!O54=0," ",$B22*'rotation(7EA)'!O54)</f>
        <v> </v>
      </c>
      <c r="Q22" s="732" t="str">
        <f aca="false">IF('rotation(7EA)'!P54=0," ",$B22*'rotation(7EA)'!P54)</f>
        <v> </v>
      </c>
      <c r="R22" s="732" t="str">
        <f aca="false">IF('rotation(7EA)'!Q54=0," ",$B22*'rotation(7EA)'!Q54)</f>
        <v> </v>
      </c>
      <c r="S22" s="732" t="str">
        <f aca="false">IF('rotation(7EA)'!R54=0," ",$B22*'rotation(7EA)'!R54)</f>
        <v> </v>
      </c>
      <c r="T22" s="732" t="str">
        <f aca="false">IF('rotation(7EA)'!S54=0," ",$B22*'rotation(7EA)'!S54)</f>
        <v> </v>
      </c>
      <c r="U22" s="732" t="str">
        <f aca="false">IF('rotation(7EA)'!T54=0," ",$B22*'rotation(7EA)'!T54)</f>
        <v> </v>
      </c>
      <c r="V22" s="732" t="str">
        <f aca="false">IF('rotation(7EA)'!U54=0," ",$B22*'rotation(7EA)'!U54)</f>
        <v> </v>
      </c>
      <c r="W22" s="732" t="str">
        <f aca="false">IF('rotation(7EA)'!V54=0," ",$B22*'rotation(7EA)'!V54)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'GTDB(7EA)'!A26</f>
        <v>Row 1 Support Ring</v>
      </c>
      <c r="B23" s="731" t="n">
        <f aca="false">'GTDB(7EA)'!E26</f>
        <v>36.558</v>
      </c>
      <c r="C23" s="731" t="str">
        <f aca="false">IF('rotation(7EA)'!AA57=0," ",B23*'rotation(7EA)'!AA57)</f>
        <v> </v>
      </c>
      <c r="D23" s="732" t="str">
        <f aca="false">IF('rotation(7EA)'!C58=0," ",$B23*'rotation(7EA)'!C58)</f>
        <v> </v>
      </c>
      <c r="E23" s="732" t="str">
        <f aca="false">IF('rotation(7EA)'!D58=0," ",$B23*'rotation(7EA)'!D58)</f>
        <v> </v>
      </c>
      <c r="F23" s="732" t="str">
        <f aca="false">IF('rotation(7EA)'!E58=0," ",$B23*'rotation(7EA)'!E58)</f>
        <v> </v>
      </c>
      <c r="G23" s="732" t="str">
        <f aca="false">IF('rotation(7EA)'!F58=0," ",$B23*'rotation(7EA)'!F58)</f>
        <v> </v>
      </c>
      <c r="H23" s="732" t="str">
        <f aca="false">IF('rotation(7EA)'!G58=0," ",$B23*'rotation(7EA)'!G58)</f>
        <v> </v>
      </c>
      <c r="I23" s="732" t="str">
        <f aca="false">IF('rotation(7EA)'!H58=0," ",$B23*'rotation(7EA)'!H58)</f>
        <v> </v>
      </c>
      <c r="J23" s="732" t="str">
        <f aca="false">IF('rotation(7EA)'!I58=0," ",$B23*'rotation(7EA)'!I58)</f>
        <v> </v>
      </c>
      <c r="K23" s="732" t="str">
        <f aca="false">IF('rotation(7EA)'!J58=0," ",$B23*'rotation(7EA)'!J58)</f>
        <v> </v>
      </c>
      <c r="L23" s="732" t="str">
        <f aca="false">IF('rotation(7EA)'!K58=0," ",$B23*'rotation(7EA)'!K58)</f>
        <v> </v>
      </c>
      <c r="M23" s="732" t="str">
        <f aca="false">IF('rotation(7EA)'!L58=0," ",$B23*'rotation(7EA)'!L58)</f>
        <v> </v>
      </c>
      <c r="N23" s="732" t="str">
        <f aca="false">IF('rotation(7EA)'!M58=0," ",$B23*'rotation(7EA)'!M58)</f>
        <v> </v>
      </c>
      <c r="O23" s="732" t="str">
        <f aca="false">IF('rotation(7EA)'!N58=0," ",$B23*'rotation(7EA)'!N58)</f>
        <v> </v>
      </c>
      <c r="P23" s="732" t="str">
        <f aca="false">IF('rotation(7EA)'!O58=0," ",$B23*'rotation(7EA)'!O58)</f>
        <v> </v>
      </c>
      <c r="Q23" s="732" t="str">
        <f aca="false">IF('rotation(7EA)'!P58=0," ",$B23*'rotation(7EA)'!P58)</f>
        <v> </v>
      </c>
      <c r="R23" s="732" t="str">
        <f aca="false">IF('rotation(7EA)'!Q58=0," ",$B23*'rotation(7EA)'!Q58)</f>
        <v> </v>
      </c>
      <c r="S23" s="732" t="str">
        <f aca="false">IF('rotation(7EA)'!R58=0," ",$B23*'rotation(7EA)'!R58)</f>
        <v> </v>
      </c>
      <c r="T23" s="732" t="str">
        <f aca="false">IF('rotation(7EA)'!S58=0," ",$B23*'rotation(7EA)'!S58)</f>
        <v> </v>
      </c>
      <c r="U23" s="732" t="str">
        <f aca="false">IF('rotation(7EA)'!T58=0," ",$B23*'rotation(7EA)'!T58)</f>
        <v> </v>
      </c>
      <c r="V23" s="732" t="str">
        <f aca="false">IF('rotation(7EA)'!U58=0," ",$B23*'rotation(7EA)'!U58)</f>
        <v> </v>
      </c>
      <c r="W23" s="732" t="str">
        <f aca="false">IF('rotation(7EA)'!V58=0," ",$B23*'rotation(7EA)'!V58)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'GTDB(7EA)'!A27</f>
        <v>1st Stage Shroud Blocks </v>
      </c>
      <c r="B24" s="731" t="n">
        <f aca="false">'GTDB(7EA)'!E27</f>
        <v>182.902</v>
      </c>
      <c r="C24" s="731" t="str">
        <f aca="false">IF('rotation(7EA)'!AA61=0," ",B24*'rotation(7EA)'!AA61)</f>
        <v> </v>
      </c>
      <c r="D24" s="732" t="str">
        <f aca="false">IF('rotation(7EA)'!C62=0," ",$B24*'rotation(7EA)'!C62)</f>
        <v> </v>
      </c>
      <c r="E24" s="732" t="str">
        <f aca="false">IF('rotation(7EA)'!D62=0," ",$B24*'rotation(7EA)'!D62)</f>
        <v> </v>
      </c>
      <c r="F24" s="732" t="str">
        <f aca="false">IF('rotation(7EA)'!E62=0," ",$B24*'rotation(7EA)'!E62)</f>
        <v> </v>
      </c>
      <c r="G24" s="732" t="str">
        <f aca="false">IF('rotation(7EA)'!F62=0," ",$B24*'rotation(7EA)'!F62)</f>
        <v> </v>
      </c>
      <c r="H24" s="732" t="str">
        <f aca="false">IF('rotation(7EA)'!G62=0," ",$B24*'rotation(7EA)'!G62)</f>
        <v> </v>
      </c>
      <c r="I24" s="732" t="str">
        <f aca="false">IF('rotation(7EA)'!H62=0," ",$B24*'rotation(7EA)'!H62)</f>
        <v> </v>
      </c>
      <c r="J24" s="732" t="str">
        <f aca="false">IF('rotation(7EA)'!I62=0," ",$B24*'rotation(7EA)'!I62)</f>
        <v> </v>
      </c>
      <c r="K24" s="732" t="str">
        <f aca="false">IF('rotation(7EA)'!J62=0," ",$B24*'rotation(7EA)'!J62)</f>
        <v> </v>
      </c>
      <c r="L24" s="732" t="str">
        <f aca="false">IF('rotation(7EA)'!K62=0," ",$B24*'rotation(7EA)'!K62)</f>
        <v> </v>
      </c>
      <c r="M24" s="732" t="str">
        <f aca="false">IF('rotation(7EA)'!L62=0," ",$B24*'rotation(7EA)'!L62)</f>
        <v> </v>
      </c>
      <c r="N24" s="732" t="str">
        <f aca="false">IF('rotation(7EA)'!M62=0," ",$B24*'rotation(7EA)'!M62)</f>
        <v> </v>
      </c>
      <c r="O24" s="732" t="str">
        <f aca="false">IF('rotation(7EA)'!N62=0," ",$B24*'rotation(7EA)'!N62)</f>
        <v> </v>
      </c>
      <c r="P24" s="732" t="str">
        <f aca="false">IF('rotation(7EA)'!O62=0," ",$B24*'rotation(7EA)'!O62)</f>
        <v> </v>
      </c>
      <c r="Q24" s="732" t="str">
        <f aca="false">IF('rotation(7EA)'!P62=0," ",$B24*'rotation(7EA)'!P62)</f>
        <v> </v>
      </c>
      <c r="R24" s="732" t="str">
        <f aca="false">IF('rotation(7EA)'!Q62=0," ",$B24*'rotation(7EA)'!Q62)</f>
        <v> </v>
      </c>
      <c r="S24" s="732" t="str">
        <f aca="false">IF('rotation(7EA)'!R62=0," ",$B24*'rotation(7EA)'!R62)</f>
        <v> </v>
      </c>
      <c r="T24" s="732" t="str">
        <f aca="false">IF('rotation(7EA)'!S62=0," ",$B24*'rotation(7EA)'!S62)</f>
        <v> </v>
      </c>
      <c r="U24" s="732" t="str">
        <f aca="false">IF('rotation(7EA)'!T62=0," ",$B24*'rotation(7EA)'!T62)</f>
        <v> </v>
      </c>
      <c r="V24" s="732" t="str">
        <f aca="false">IF('rotation(7EA)'!U62=0," ",$B24*'rotation(7EA)'!U62)</f>
        <v> </v>
      </c>
      <c r="W24" s="732" t="str">
        <f aca="false">IF('rotation(7EA)'!V62=0," ",$B24*'rotation(7EA)'!V62)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'GTDB(7EA)'!A28</f>
        <v>2nd Stage Shroud Blocks</v>
      </c>
      <c r="B25" s="731" t="n">
        <f aca="false">'GTDB(7EA)'!E28</f>
        <v>137.414</v>
      </c>
      <c r="C25" s="731" t="str">
        <f aca="false">IF('rotation(7EA)'!AA65=0," ",B25*'rotation(7EA)'!AA65)</f>
        <v> </v>
      </c>
      <c r="D25" s="732" t="str">
        <f aca="false">IF('rotation(7EA)'!C66=0," ",$B25*'rotation(7EA)'!C66)</f>
        <v> </v>
      </c>
      <c r="E25" s="732" t="str">
        <f aca="false">IF('rotation(7EA)'!D66=0," ",$B25*'rotation(7EA)'!D66)</f>
        <v> </v>
      </c>
      <c r="F25" s="732" t="str">
        <f aca="false">IF('rotation(7EA)'!E66=0," ",$B25*'rotation(7EA)'!E66)</f>
        <v> </v>
      </c>
      <c r="G25" s="732" t="str">
        <f aca="false">IF('rotation(7EA)'!F66=0," ",$B25*'rotation(7EA)'!F66)</f>
        <v> </v>
      </c>
      <c r="H25" s="732" t="str">
        <f aca="false">IF('rotation(7EA)'!G66=0," ",$B25*'rotation(7EA)'!G66)</f>
        <v> </v>
      </c>
      <c r="I25" s="732" t="str">
        <f aca="false">IF('rotation(7EA)'!H66=0," ",$B25*'rotation(7EA)'!H66)</f>
        <v> </v>
      </c>
      <c r="J25" s="732" t="str">
        <f aca="false">IF('rotation(7EA)'!I66=0," ",$B25*'rotation(7EA)'!I66)</f>
        <v> </v>
      </c>
      <c r="K25" s="732" t="str">
        <f aca="false">IF('rotation(7EA)'!J66=0," ",$B25*'rotation(7EA)'!J66)</f>
        <v> </v>
      </c>
      <c r="L25" s="732" t="str">
        <f aca="false">IF('rotation(7EA)'!K66=0," ",$B25*'rotation(7EA)'!K66)</f>
        <v> </v>
      </c>
      <c r="M25" s="732" t="str">
        <f aca="false">IF('rotation(7EA)'!L66=0," ",$B25*'rotation(7EA)'!L66)</f>
        <v> </v>
      </c>
      <c r="N25" s="732" t="str">
        <f aca="false">IF('rotation(7EA)'!M66=0," ",$B25*'rotation(7EA)'!M66)</f>
        <v> </v>
      </c>
      <c r="O25" s="732" t="str">
        <f aca="false">IF('rotation(7EA)'!N66=0," ",$B25*'rotation(7EA)'!N66)</f>
        <v> </v>
      </c>
      <c r="P25" s="732" t="str">
        <f aca="false">IF('rotation(7EA)'!O66=0," ",$B25*'rotation(7EA)'!O66)</f>
        <v> </v>
      </c>
      <c r="Q25" s="732" t="str">
        <f aca="false">IF('rotation(7EA)'!P66=0," ",$B25*'rotation(7EA)'!P66)</f>
        <v> </v>
      </c>
      <c r="R25" s="732" t="str">
        <f aca="false">IF('rotation(7EA)'!Q66=0," ",$B25*'rotation(7EA)'!Q66)</f>
        <v> </v>
      </c>
      <c r="S25" s="732" t="str">
        <f aca="false">IF('rotation(7EA)'!R66=0," ",$B25*'rotation(7EA)'!R66)</f>
        <v> </v>
      </c>
      <c r="T25" s="732" t="str">
        <f aca="false">IF('rotation(7EA)'!S66=0," ",$B25*'rotation(7EA)'!S66)</f>
        <v> </v>
      </c>
      <c r="U25" s="732" t="str">
        <f aca="false">IF('rotation(7EA)'!T66=0," ",$B25*'rotation(7EA)'!T66)</f>
        <v> </v>
      </c>
      <c r="V25" s="732" t="str">
        <f aca="false">IF('rotation(7EA)'!U66=0," ",$B25*'rotation(7EA)'!U66)</f>
        <v> </v>
      </c>
      <c r="W25" s="732" t="str">
        <f aca="false">IF('rotation(7EA)'!V66=0," ",$B25*'rotation(7EA)'!V66)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'GTDB(7EA)'!A29</f>
        <v>3rd Stage Shroud Blocks</v>
      </c>
      <c r="B26" s="731" t="n">
        <f aca="false">'GTDB(7EA)'!E29</f>
        <v>74.762</v>
      </c>
      <c r="C26" s="731" t="str">
        <f aca="false">IF('rotation(7EA)'!AA69=0," ",B26*'rotation(7EA)'!AA69)</f>
        <v> </v>
      </c>
      <c r="D26" s="732" t="str">
        <f aca="false">IF('rotation(7EA)'!C70=0," ",$B26*'rotation(7EA)'!C70)</f>
        <v> </v>
      </c>
      <c r="E26" s="732" t="str">
        <f aca="false">IF('rotation(7EA)'!D70=0," ",$B26*'rotation(7EA)'!D70)</f>
        <v> </v>
      </c>
      <c r="F26" s="732" t="str">
        <f aca="false">IF('rotation(7EA)'!E70=0," ",$B26*'rotation(7EA)'!E70)</f>
        <v> </v>
      </c>
      <c r="G26" s="732" t="str">
        <f aca="false">IF('rotation(7EA)'!F70=0," ",$B26*'rotation(7EA)'!F70)</f>
        <v> </v>
      </c>
      <c r="H26" s="732" t="str">
        <f aca="false">IF('rotation(7EA)'!G70=0," ",$B26*'rotation(7EA)'!G70)</f>
        <v> </v>
      </c>
      <c r="I26" s="732" t="str">
        <f aca="false">IF('rotation(7EA)'!H70=0," ",$B26*'rotation(7EA)'!H70)</f>
        <v> </v>
      </c>
      <c r="J26" s="732" t="str">
        <f aca="false">IF('rotation(7EA)'!I70=0," ",$B26*'rotation(7EA)'!I70)</f>
        <v> </v>
      </c>
      <c r="K26" s="732" t="str">
        <f aca="false">IF('rotation(7EA)'!J70=0," ",$B26*'rotation(7EA)'!J70)</f>
        <v> </v>
      </c>
      <c r="L26" s="732" t="str">
        <f aca="false">IF('rotation(7EA)'!K70=0," ",$B26*'rotation(7EA)'!K70)</f>
        <v> </v>
      </c>
      <c r="M26" s="732" t="str">
        <f aca="false">IF('rotation(7EA)'!L70=0," ",$B26*'rotation(7EA)'!L70)</f>
        <v> </v>
      </c>
      <c r="N26" s="732" t="str">
        <f aca="false">IF('rotation(7EA)'!M70=0," ",$B26*'rotation(7EA)'!M70)</f>
        <v> </v>
      </c>
      <c r="O26" s="732" t="str">
        <f aca="false">IF('rotation(7EA)'!N70=0," ",$B26*'rotation(7EA)'!N70)</f>
        <v> </v>
      </c>
      <c r="P26" s="732" t="str">
        <f aca="false">IF('rotation(7EA)'!O70=0," ",$B26*'rotation(7EA)'!O70)</f>
        <v> </v>
      </c>
      <c r="Q26" s="732" t="str">
        <f aca="false">IF('rotation(7EA)'!P70=0," ",$B26*'rotation(7EA)'!P70)</f>
        <v> </v>
      </c>
      <c r="R26" s="732" t="str">
        <f aca="false">IF('rotation(7EA)'!Q70=0," ",$B26*'rotation(7EA)'!Q70)</f>
        <v> </v>
      </c>
      <c r="S26" s="732" t="str">
        <f aca="false">IF('rotation(7EA)'!R70=0," ",$B26*'rotation(7EA)'!R70)</f>
        <v> </v>
      </c>
      <c r="T26" s="732" t="str">
        <f aca="false">IF('rotation(7EA)'!S70=0," ",$B26*'rotation(7EA)'!S70)</f>
        <v> </v>
      </c>
      <c r="U26" s="732" t="str">
        <f aca="false">IF('rotation(7EA)'!T70=0," ",$B26*'rotation(7EA)'!T70)</f>
        <v> </v>
      </c>
      <c r="V26" s="732" t="str">
        <f aca="false">IF('rotation(7EA)'!U70=0," ",$B26*'rotation(7EA)'!U70)</f>
        <v> </v>
      </c>
      <c r="W26" s="732" t="str">
        <f aca="false">IF('rotation(7EA)'!V70=0," ",$B26*'rotation(7EA)'!V70)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27" t="s">
        <v>1405</v>
      </c>
      <c r="B27" s="731" t="n">
        <f aca="false">'GTDB(7EA)'!D12</f>
        <v>20.332</v>
      </c>
      <c r="C27" s="731"/>
      <c r="D27" s="732" t="str">
        <f aca="false">IF('rotation(7EA)'!C8=0," ",$B27*'rotation(7EA)'!C8)</f>
        <v> </v>
      </c>
      <c r="E27" s="732" t="str">
        <f aca="false">IF('rotation(7EA)'!D8=0," ",$B27*'rotation(7EA)'!D8)</f>
        <v> </v>
      </c>
      <c r="F27" s="732" t="str">
        <f aca="false">IF('rotation(7EA)'!E8=0," ",$B27*'rotation(7EA)'!E8)</f>
        <v> </v>
      </c>
      <c r="G27" s="732" t="str">
        <f aca="false">IF('rotation(7EA)'!F8=0," ",$B27*'rotation(7EA)'!F8)</f>
        <v> </v>
      </c>
      <c r="H27" s="732" t="str">
        <f aca="false">IF('rotation(7EA)'!G8=0," ",$B27*'rotation(7EA)'!G8)</f>
        <v> </v>
      </c>
      <c r="I27" s="732" t="str">
        <f aca="false">IF('rotation(7EA)'!H8=0," ",$B27*'rotation(7EA)'!H8)</f>
        <v> </v>
      </c>
      <c r="J27" s="732" t="str">
        <f aca="false">IF('rotation(7EA)'!I8=0," ",$B27*'rotation(7EA)'!I8)</f>
        <v> </v>
      </c>
      <c r="K27" s="732" t="str">
        <f aca="false">IF('rotation(7EA)'!J8=0," ",$B27*'rotation(7EA)'!J8)</f>
        <v> </v>
      </c>
      <c r="L27" s="732" t="str">
        <f aca="false">IF('rotation(7EA)'!K8=0," ",$B27*'rotation(7EA)'!K8)</f>
        <v> </v>
      </c>
      <c r="M27" s="732" t="str">
        <f aca="false">IF('rotation(7EA)'!L8=0," ",$B27*'rotation(7EA)'!L8)</f>
        <v> </v>
      </c>
      <c r="N27" s="732" t="str">
        <f aca="false">IF('rotation(7EA)'!M8=0," ",$B27*'rotation(7EA)'!M8)</f>
        <v> </v>
      </c>
      <c r="O27" s="732" t="str">
        <f aca="false">IF('rotation(7EA)'!N8=0," ",$B27*'rotation(7EA)'!N8)</f>
        <v> </v>
      </c>
      <c r="P27" s="732" t="str">
        <f aca="false">IF('rotation(7EA)'!O8=0," ",$B27*'rotation(7EA)'!O8)</f>
        <v> </v>
      </c>
      <c r="Q27" s="732" t="str">
        <f aca="false">IF('rotation(7EA)'!P8=0," ",$B27*'rotation(7EA)'!P8)</f>
        <v> </v>
      </c>
      <c r="R27" s="732" t="str">
        <f aca="false">IF('rotation(7EA)'!Q8=0," ",$B27*'rotation(7EA)'!Q8)</f>
        <v> </v>
      </c>
      <c r="S27" s="732" t="str">
        <f aca="false">IF('rotation(7EA)'!R8=0," ",$B27*'rotation(7EA)'!R8)</f>
        <v> </v>
      </c>
      <c r="T27" s="732" t="str">
        <f aca="false">IF('rotation(7EA)'!S8=0," ",$B27*'rotation(7EA)'!S8)</f>
        <v> </v>
      </c>
      <c r="U27" s="732" t="str">
        <f aca="false">IF('rotation(7EA)'!T8=0," ",$B27*'rotation(7EA)'!T8)</f>
        <v> </v>
      </c>
      <c r="V27" s="732" t="str">
        <f aca="false">IF('rotation(7EA)'!U8=0," ",$B27*'rotation(7EA)'!U8)</f>
        <v> </v>
      </c>
      <c r="W27" s="732" t="str">
        <f aca="false">IF('rotation(7EA)'!V8=0," ",$B27*'rotation(7EA)'!V8)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27" t="s">
        <v>1406</v>
      </c>
      <c r="B28" s="731" t="n">
        <f aca="false">'GTDB(7EA)'!D13</f>
        <v>32.328</v>
      </c>
      <c r="C28" s="731"/>
      <c r="D28" s="732" t="str">
        <f aca="false">IF('rotation(7EA)'!C9=0," ",$B28*'rotation(7EA)'!C9)</f>
        <v> </v>
      </c>
      <c r="E28" s="732" t="str">
        <f aca="false">IF('rotation(7EA)'!D9=0," ",$B28*'rotation(7EA)'!D9)</f>
        <v> </v>
      </c>
      <c r="F28" s="732" t="str">
        <f aca="false">IF('rotation(7EA)'!E9=0," ",$B28*'rotation(7EA)'!E9)</f>
        <v> </v>
      </c>
      <c r="G28" s="732" t="str">
        <f aca="false">IF('rotation(7EA)'!F9=0," ",$B28*'rotation(7EA)'!F9)</f>
        <v> </v>
      </c>
      <c r="H28" s="732" t="str">
        <f aca="false">IF('rotation(7EA)'!G9=0," ",$B28*'rotation(7EA)'!G9)</f>
        <v> </v>
      </c>
      <c r="I28" s="732" t="str">
        <f aca="false">IF('rotation(7EA)'!H9=0," ",$B28*'rotation(7EA)'!H9)</f>
        <v> </v>
      </c>
      <c r="J28" s="732" t="str">
        <f aca="false">IF('rotation(7EA)'!I9=0," ",$B28*'rotation(7EA)'!I9)</f>
        <v> </v>
      </c>
      <c r="K28" s="732" t="str">
        <f aca="false">IF('rotation(7EA)'!J9=0," ",$B28*'rotation(7EA)'!J9)</f>
        <v> </v>
      </c>
      <c r="L28" s="732" t="str">
        <f aca="false">IF('rotation(7EA)'!K9=0," ",$B28*'rotation(7EA)'!K9)</f>
        <v> </v>
      </c>
      <c r="M28" s="732" t="str">
        <f aca="false">IF('rotation(7EA)'!L9=0," ",$B28*'rotation(7EA)'!L9)</f>
        <v> </v>
      </c>
      <c r="N28" s="732" t="str">
        <f aca="false">IF('rotation(7EA)'!M9=0," ",$B28*'rotation(7EA)'!M9)</f>
        <v> </v>
      </c>
      <c r="O28" s="732" t="str">
        <f aca="false">IF('rotation(7EA)'!N9=0," ",$B28*'rotation(7EA)'!N9)</f>
        <v> </v>
      </c>
      <c r="P28" s="732" t="str">
        <f aca="false">IF('rotation(7EA)'!O9=0," ",$B28*'rotation(7EA)'!O9)</f>
        <v> </v>
      </c>
      <c r="Q28" s="732" t="str">
        <f aca="false">IF('rotation(7EA)'!P9=0," ",$B28*'rotation(7EA)'!P9)</f>
        <v> </v>
      </c>
      <c r="R28" s="732" t="str">
        <f aca="false">IF('rotation(7EA)'!Q9=0," ",$B28*'rotation(7EA)'!Q9)</f>
        <v> </v>
      </c>
      <c r="S28" s="732" t="str">
        <f aca="false">IF('rotation(7EA)'!R9=0," ",$B28*'rotation(7EA)'!R9)</f>
        <v> </v>
      </c>
      <c r="T28" s="732" t="str">
        <f aca="false">IF('rotation(7EA)'!S9=0," ",$B28*'rotation(7EA)'!S9)</f>
        <v> </v>
      </c>
      <c r="U28" s="732" t="str">
        <f aca="false">IF('rotation(7EA)'!T9=0," ",$B28*'rotation(7EA)'!T9)</f>
        <v> </v>
      </c>
      <c r="V28" s="732" t="str">
        <f aca="false">IF('rotation(7EA)'!U9=0," ",$B28*'rotation(7EA)'!U9)</f>
        <v> </v>
      </c>
      <c r="W28" s="732" t="str">
        <f aca="false">IF('rotation(7EA)'!V9=0," ",$B28*'rotation(7EA)'!V9)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27" t="s">
        <v>1407</v>
      </c>
      <c r="B29" s="731" t="n">
        <f aca="false">'GTDB(7EA)'!D14</f>
        <v>154.464</v>
      </c>
      <c r="C29" s="731"/>
      <c r="D29" s="732" t="str">
        <f aca="false">IF('rotation(7EA)'!C10=0," ",$B29*'rotation(7EA)'!C10)</f>
        <v> </v>
      </c>
      <c r="E29" s="732" t="str">
        <f aca="false">IF('rotation(7EA)'!D10=0," ",$B29*'rotation(7EA)'!D10)</f>
        <v> </v>
      </c>
      <c r="F29" s="732" t="str">
        <f aca="false">IF('rotation(7EA)'!E10=0," ",$B29*'rotation(7EA)'!E10)</f>
        <v> </v>
      </c>
      <c r="G29" s="732" t="str">
        <f aca="false">IF('rotation(7EA)'!F10=0," ",$B29*'rotation(7EA)'!F10)</f>
        <v> </v>
      </c>
      <c r="H29" s="732" t="str">
        <f aca="false">IF('rotation(7EA)'!G10=0," ",$B29*'rotation(7EA)'!G10)</f>
        <v> </v>
      </c>
      <c r="I29" s="732" t="str">
        <f aca="false">IF('rotation(7EA)'!H10=0," ",$B29*'rotation(7EA)'!H10)</f>
        <v> </v>
      </c>
      <c r="J29" s="732" t="str">
        <f aca="false">IF('rotation(7EA)'!I10=0," ",$B29*'rotation(7EA)'!I10)</f>
        <v> </v>
      </c>
      <c r="K29" s="732" t="str">
        <f aca="false">IF('rotation(7EA)'!J10=0," ",$B29*'rotation(7EA)'!J10)</f>
        <v> </v>
      </c>
      <c r="L29" s="732" t="str">
        <f aca="false">IF('rotation(7EA)'!K10=0," ",$B29*'rotation(7EA)'!K10)</f>
        <v> </v>
      </c>
      <c r="M29" s="732" t="str">
        <f aca="false">IF('rotation(7EA)'!L10=0," ",$B29*'rotation(7EA)'!L10)</f>
        <v> </v>
      </c>
      <c r="N29" s="732" t="str">
        <f aca="false">IF('rotation(7EA)'!M10=0," ",$B29*'rotation(7EA)'!M10)</f>
        <v> </v>
      </c>
      <c r="O29" s="732" t="str">
        <f aca="false">IF('rotation(7EA)'!N10=0," ",$B29*'rotation(7EA)'!N10)</f>
        <v> </v>
      </c>
      <c r="P29" s="732" t="str">
        <f aca="false">IF('rotation(7EA)'!O10=0," ",$B29*'rotation(7EA)'!O10)</f>
        <v> </v>
      </c>
      <c r="Q29" s="732" t="str">
        <f aca="false">IF('rotation(7EA)'!P10=0," ",$B29*'rotation(7EA)'!P10)</f>
        <v> </v>
      </c>
      <c r="R29" s="732" t="str">
        <f aca="false">IF('rotation(7EA)'!Q10=0," ",$B29*'rotation(7EA)'!Q10)</f>
        <v> </v>
      </c>
      <c r="S29" s="732" t="str">
        <f aca="false">IF('rotation(7EA)'!R10=0," ",$B29*'rotation(7EA)'!R10)</f>
        <v> </v>
      </c>
      <c r="T29" s="732" t="str">
        <f aca="false">IF('rotation(7EA)'!S10=0," ",$B29*'rotation(7EA)'!S10)</f>
        <v> </v>
      </c>
      <c r="U29" s="732" t="str">
        <f aca="false">IF('rotation(7EA)'!T10=0," ",$B29*'rotation(7EA)'!T10)</f>
        <v> </v>
      </c>
      <c r="V29" s="732" t="str">
        <f aca="false">IF('rotation(7EA)'!U10=0," ",$B29*'rotation(7EA)'!U10)</f>
        <v> </v>
      </c>
      <c r="W29" s="732" t="str">
        <f aca="false">IF('rotation(7EA)'!V10=0," ",$B29*'rotation(7EA)'!V10)</f>
        <v> </v>
      </c>
      <c r="X29" s="633" t="n">
        <f aca="false">SUM(D29:W29)</f>
        <v>0</v>
      </c>
    </row>
    <row r="30" customFormat="false" ht="15.75" hidden="false" customHeight="true" outlineLevel="0" collapsed="false">
      <c r="A30" s="724" t="s">
        <v>1408</v>
      </c>
      <c r="B30" s="633"/>
      <c r="C30" s="633" t="n">
        <f aca="false">SUM(C14:C29)</f>
        <v>0</v>
      </c>
      <c r="D30" s="633" t="n">
        <f aca="false">SUM(D14:D29)</f>
        <v>0</v>
      </c>
      <c r="E30" s="633" t="n">
        <f aca="false">SUM(E14:E29)</f>
        <v>0</v>
      </c>
      <c r="F30" s="633" t="n">
        <f aca="false">SUM(F14:F29)</f>
        <v>0</v>
      </c>
      <c r="G30" s="633" t="n">
        <f aca="false">SUM(G14:G29)</f>
        <v>0</v>
      </c>
      <c r="H30" s="633" t="n">
        <f aca="false">SUM(H14:H29)</f>
        <v>0</v>
      </c>
      <c r="I30" s="633" t="n">
        <f aca="false">SUM(I14:I29)</f>
        <v>0</v>
      </c>
      <c r="J30" s="633" t="n">
        <f aca="false">SUM(J14:J29)</f>
        <v>0</v>
      </c>
      <c r="K30" s="633" t="n">
        <f aca="false">SUM(K14:K29)</f>
        <v>0</v>
      </c>
      <c r="L30" s="633" t="n">
        <f aca="false">SUM(L14:L29)</f>
        <v>0</v>
      </c>
      <c r="M30" s="633" t="n">
        <f aca="false">SUM(M14:M29)</f>
        <v>0</v>
      </c>
      <c r="N30" s="633" t="n">
        <f aca="false">SUM(N14:N29)</f>
        <v>0</v>
      </c>
      <c r="O30" s="633" t="n">
        <f aca="false">SUM(O14:O29)</f>
        <v>0</v>
      </c>
      <c r="P30" s="633" t="n">
        <f aca="false">SUM(P14:P29)</f>
        <v>0</v>
      </c>
      <c r="Q30" s="633" t="n">
        <f aca="false">SUM(Q14:Q29)</f>
        <v>0</v>
      </c>
      <c r="R30" s="633" t="n">
        <f aca="false">SUM(R14:R29)</f>
        <v>0</v>
      </c>
      <c r="S30" s="633" t="n">
        <f aca="false">SUM(S14:S29)</f>
        <v>0</v>
      </c>
      <c r="T30" s="633" t="n">
        <f aca="false">SUM(T14:T29)</f>
        <v>0</v>
      </c>
      <c r="U30" s="633" t="n">
        <f aca="false">SUM(U14:U29)</f>
        <v>0</v>
      </c>
      <c r="V30" s="633" t="n">
        <f aca="false">SUM(V14:V29)</f>
        <v>0</v>
      </c>
      <c r="W30" s="633" t="n">
        <f aca="false">SUM(W14:W29)</f>
        <v>0</v>
      </c>
      <c r="X30" s="633" t="n">
        <f aca="false">SUM(D30:W30)</f>
        <v>0</v>
      </c>
    </row>
    <row r="31" customFormat="false" ht="16.5" hidden="false" customHeight="true" outlineLevel="0" collapsed="false">
      <c r="A31" s="724" t="s">
        <v>1409</v>
      </c>
      <c r="B31" s="733" t="n">
        <v>0.1</v>
      </c>
      <c r="C31" s="633" t="n">
        <f aca="false">C30*(1-$B31)</f>
        <v>0</v>
      </c>
      <c r="D31" s="633" t="n">
        <f aca="false">D30*(1-$B31)</f>
        <v>0</v>
      </c>
      <c r="E31" s="633" t="n">
        <f aca="false">E30*(1-$B31)</f>
        <v>0</v>
      </c>
      <c r="F31" s="633" t="n">
        <f aca="false">F30*(1-$B31)</f>
        <v>0</v>
      </c>
      <c r="G31" s="633" t="n">
        <f aca="false">G30*(1-$B31)</f>
        <v>0</v>
      </c>
      <c r="H31" s="633" t="n">
        <f aca="false">H30*(1-$B31)</f>
        <v>0</v>
      </c>
      <c r="I31" s="633" t="n">
        <f aca="false">I30*(1-$B31)</f>
        <v>0</v>
      </c>
      <c r="J31" s="633" t="n">
        <f aca="false">J30*(1-$B31)</f>
        <v>0</v>
      </c>
      <c r="K31" s="633" t="n">
        <f aca="false">K30*(1-$B31)</f>
        <v>0</v>
      </c>
      <c r="L31" s="633" t="n">
        <f aca="false">L30*(1-$B31)</f>
        <v>0</v>
      </c>
      <c r="M31" s="633" t="n">
        <f aca="false">M30*(1-$B31)</f>
        <v>0</v>
      </c>
      <c r="N31" s="633" t="n">
        <f aca="false">N30*(1-$B31)</f>
        <v>0</v>
      </c>
      <c r="O31" s="633" t="n">
        <f aca="false">O30*(1-$B31)</f>
        <v>0</v>
      </c>
      <c r="P31" s="633" t="n">
        <f aca="false">P30*(1-$B31)</f>
        <v>0</v>
      </c>
      <c r="Q31" s="633" t="n">
        <f aca="false">Q30*(1-$B31)</f>
        <v>0</v>
      </c>
      <c r="R31" s="633" t="n">
        <f aca="false">R30*(1-$B31)</f>
        <v>0</v>
      </c>
      <c r="S31" s="633" t="n">
        <f aca="false">S30*(1-$B31)</f>
        <v>0</v>
      </c>
      <c r="T31" s="633" t="n">
        <f aca="false">T30*(1-$B31)</f>
        <v>0</v>
      </c>
      <c r="U31" s="633" t="n">
        <f aca="false">U30*(1-$B31)</f>
        <v>0</v>
      </c>
      <c r="V31" s="633" t="n">
        <f aca="false">V30*(1-$B31)</f>
        <v>0</v>
      </c>
      <c r="W31" s="633" t="n">
        <f aca="false">W30*(1-$B31)</f>
        <v>0</v>
      </c>
      <c r="X31" s="633" t="n">
        <f aca="false">SUM(D31:W31)</f>
        <v>0</v>
      </c>
    </row>
    <row r="32" customFormat="false" ht="12.75" hidden="false" customHeight="true" outlineLevel="0" collapsed="false">
      <c r="A32" s="724" t="s">
        <v>1410</v>
      </c>
      <c r="B32" s="733" t="n">
        <v>0.03</v>
      </c>
      <c r="C32" s="633" t="n">
        <f aca="false">C31*(1+$B32)</f>
        <v>0</v>
      </c>
      <c r="D32" s="633" t="n">
        <f aca="false">D31*(1+$B32)</f>
        <v>0</v>
      </c>
      <c r="E32" s="633" t="n">
        <f aca="false">E31*(1+$B32)</f>
        <v>0</v>
      </c>
      <c r="F32" s="633" t="n">
        <f aca="false">F31*(1+$B32)</f>
        <v>0</v>
      </c>
      <c r="G32" s="633" t="n">
        <f aca="false">G31*(1+$B32)</f>
        <v>0</v>
      </c>
      <c r="H32" s="633" t="n">
        <f aca="false">H31*(1+$B32)</f>
        <v>0</v>
      </c>
      <c r="I32" s="633" t="n">
        <f aca="false">I31*(1+$B32)</f>
        <v>0</v>
      </c>
      <c r="J32" s="633" t="n">
        <f aca="false">J31*(1+$B32)</f>
        <v>0</v>
      </c>
      <c r="K32" s="633" t="n">
        <f aca="false">K31*(1+$B32)</f>
        <v>0</v>
      </c>
      <c r="L32" s="633" t="n">
        <f aca="false">L31*(1+$B32)</f>
        <v>0</v>
      </c>
      <c r="M32" s="633" t="n">
        <f aca="false">M31*(1+$B32)</f>
        <v>0</v>
      </c>
      <c r="N32" s="633" t="n">
        <f aca="false">N31*(1+$B32)</f>
        <v>0</v>
      </c>
      <c r="O32" s="633" t="n">
        <f aca="false">O31*(1+$B32)</f>
        <v>0</v>
      </c>
      <c r="P32" s="633" t="n">
        <f aca="false">P31*(1+$B32)</f>
        <v>0</v>
      </c>
      <c r="Q32" s="633" t="n">
        <f aca="false">Q31*(1+$B32)</f>
        <v>0</v>
      </c>
      <c r="R32" s="633" t="n">
        <f aca="false">R31*(1+$B32)</f>
        <v>0</v>
      </c>
      <c r="S32" s="633" t="n">
        <f aca="false">S31*(1+$B32)</f>
        <v>0</v>
      </c>
      <c r="T32" s="633" t="n">
        <f aca="false">T31*(1+$B32)</f>
        <v>0</v>
      </c>
      <c r="U32" s="633" t="n">
        <f aca="false">U31*(1+$B32)</f>
        <v>0</v>
      </c>
      <c r="V32" s="633" t="n">
        <f aca="false">V31*(1+$B32)</f>
        <v>0</v>
      </c>
      <c r="W32" s="633" t="n">
        <f aca="false">W31*(1+$B32)</f>
        <v>0</v>
      </c>
      <c r="X32" s="734" t="n">
        <f aca="false">SUM(D32:W32)</f>
        <v>0</v>
      </c>
    </row>
    <row r="33" customFormat="false" ht="12.75" hidden="false" customHeight="false" outlineLevel="0" collapsed="false"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A35" s="735" t="s">
        <v>1411</v>
      </c>
      <c r="B35" s="633"/>
      <c r="C35" s="633"/>
      <c r="D35" s="633" t="n">
        <v>1</v>
      </c>
      <c r="E35" s="633" t="n">
        <v>2</v>
      </c>
      <c r="F35" s="633" t="n">
        <v>3</v>
      </c>
      <c r="G35" s="633" t="n">
        <v>4</v>
      </c>
      <c r="H35" s="633" t="n">
        <v>5</v>
      </c>
      <c r="I35" s="633" t="n">
        <v>6</v>
      </c>
      <c r="J35" s="633" t="n">
        <v>7</v>
      </c>
      <c r="K35" s="633" t="n">
        <v>8</v>
      </c>
      <c r="L35" s="633" t="n">
        <v>9</v>
      </c>
      <c r="M35" s="633" t="n">
        <v>10</v>
      </c>
      <c r="N35" s="633" t="n">
        <v>11</v>
      </c>
      <c r="O35" s="633" t="n">
        <v>12</v>
      </c>
      <c r="P35" s="633" t="n">
        <v>13</v>
      </c>
      <c r="Q35" s="633" t="n">
        <v>14</v>
      </c>
      <c r="R35" s="633" t="n">
        <v>15</v>
      </c>
      <c r="S35" s="633" t="n">
        <v>16</v>
      </c>
      <c r="T35" s="633" t="n">
        <v>17</v>
      </c>
      <c r="U35" s="633" t="n">
        <v>18</v>
      </c>
      <c r="V35" s="633" t="n">
        <v>19</v>
      </c>
      <c r="W35" s="633" t="n">
        <v>20</v>
      </c>
      <c r="X35" s="633"/>
    </row>
    <row r="36" customFormat="false" ht="12.75" hidden="false" customHeight="false" outlineLevel="0" collapsed="false">
      <c r="A36" s="736" t="s">
        <v>1402</v>
      </c>
      <c r="B36" s="737" t="s">
        <v>1412</v>
      </c>
      <c r="C36" s="732"/>
      <c r="D36" s="732"/>
      <c r="E36" s="732"/>
      <c r="F36" s="732"/>
      <c r="G36" s="732"/>
      <c r="H36" s="732"/>
      <c r="I36" s="732"/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633"/>
    </row>
    <row r="37" customFormat="false" ht="12.75" hidden="false" customHeight="false" outlineLevel="0" collapsed="false">
      <c r="A37" s="738" t="str">
        <f aca="false">'GTDB(7EA)'!A17</f>
        <v>Combustion Liners</v>
      </c>
      <c r="B37" s="731" t="n">
        <f aca="false">'GTDB(7EA)'!D17</f>
        <v>18</v>
      </c>
      <c r="C37" s="732" t="n">
        <v>0</v>
      </c>
      <c r="D37" s="732" t="str">
        <f aca="false">IF('rotation(7EA)'!C17=0," ",$B37*'rotation(7EA)'!C17)</f>
        <v> </v>
      </c>
      <c r="E37" s="732" t="str">
        <f aca="false">IF('rotation(7EA)'!D17=0," ",$B37*'rotation(7EA)'!D17)</f>
        <v> </v>
      </c>
      <c r="F37" s="732" t="str">
        <f aca="false">IF('rotation(7EA)'!E17=0," ",$B37*'rotation(7EA)'!E17)</f>
        <v> </v>
      </c>
      <c r="G37" s="732" t="str">
        <f aca="false">IF('rotation(7EA)'!F17=0," ",$B37*'rotation(7EA)'!F17)</f>
        <v> </v>
      </c>
      <c r="H37" s="732" t="str">
        <f aca="false">IF('rotation(7EA)'!G17=0," ",$B37*'rotation(7EA)'!G17)</f>
        <v> </v>
      </c>
      <c r="I37" s="732" t="str">
        <f aca="false">IF('rotation(7EA)'!H17=0," ",$B37*'rotation(7EA)'!H17)</f>
        <v> </v>
      </c>
      <c r="J37" s="732" t="str">
        <f aca="false">IF('rotation(7EA)'!I17=0," ",$B37*'rotation(7EA)'!I17)</f>
        <v> </v>
      </c>
      <c r="K37" s="732" t="str">
        <f aca="false">IF('rotation(7EA)'!J17=0," ",$B37*'rotation(7EA)'!J17)</f>
        <v> </v>
      </c>
      <c r="L37" s="732" t="str">
        <f aca="false">IF('rotation(7EA)'!K17=0," ",$B37*'rotation(7EA)'!K17)</f>
        <v> </v>
      </c>
      <c r="M37" s="732" t="str">
        <f aca="false">IF('rotation(7EA)'!L17=0," ",$B37*'rotation(7EA)'!L17)</f>
        <v> </v>
      </c>
      <c r="N37" s="732" t="str">
        <f aca="false">IF('rotation(7EA)'!M17=0," ",$B37*'rotation(7EA)'!M17)</f>
        <v> </v>
      </c>
      <c r="O37" s="732" t="str">
        <f aca="false">IF('rotation(7EA)'!N17=0," ",$B37*'rotation(7EA)'!N17)</f>
        <v> </v>
      </c>
      <c r="P37" s="732" t="str">
        <f aca="false">IF('rotation(7EA)'!O17=0," ",$B37*'rotation(7EA)'!O17)</f>
        <v> </v>
      </c>
      <c r="Q37" s="732" t="str">
        <f aca="false">IF('rotation(7EA)'!P17=0," ",$B37*'rotation(7EA)'!P17)</f>
        <v> </v>
      </c>
      <c r="R37" s="732" t="str">
        <f aca="false">IF('rotation(7EA)'!Q17=0," ",$B37*'rotation(7EA)'!Q17)</f>
        <v> </v>
      </c>
      <c r="S37" s="732" t="str">
        <f aca="false">IF('rotation(7EA)'!R17=0," ",$B37*'rotation(7EA)'!R17)</f>
        <v> </v>
      </c>
      <c r="T37" s="732" t="str">
        <f aca="false">IF('rotation(7EA)'!S17=0," ",$B37*'rotation(7EA)'!S17)</f>
        <v> </v>
      </c>
      <c r="U37" s="732" t="str">
        <f aca="false">IF('rotation(7EA)'!T17=0," ",$B37*'rotation(7EA)'!T17)</f>
        <v> </v>
      </c>
      <c r="V37" s="732" t="str">
        <f aca="false">IF('rotation(7EA)'!U17=0," ",$B37*'rotation(7EA)'!U17)</f>
        <v> </v>
      </c>
      <c r="W37" s="732" t="str">
        <f aca="false">IF('rotation(7EA)'!V17=0," ",$B37*'rotation(7EA)'!V17)</f>
        <v> </v>
      </c>
      <c r="X37" s="633" t="n">
        <f aca="false">SUM(D37:W37)</f>
        <v>0</v>
      </c>
    </row>
    <row r="38" customFormat="false" ht="12.75" hidden="false" customHeight="false" outlineLevel="0" collapsed="false">
      <c r="A38" s="738" t="str">
        <f aca="false">'GTDB(7EA)'!A18</f>
        <v>Transition Pieces</v>
      </c>
      <c r="B38" s="731" t="n">
        <f aca="false">'GTDB(7EA)'!D18</f>
        <v>18.5</v>
      </c>
      <c r="C38" s="732"/>
      <c r="D38" s="732" t="str">
        <f aca="false">IF('rotation(7EA)'!C21=0," ",$B38*'rotation(7EA)'!C21)</f>
        <v> </v>
      </c>
      <c r="E38" s="732" t="str">
        <f aca="false">IF('rotation(7EA)'!D21=0," ",$B38*'rotation(7EA)'!D21)</f>
        <v> </v>
      </c>
      <c r="F38" s="732" t="str">
        <f aca="false">IF('rotation(7EA)'!E21=0," ",$B38*'rotation(7EA)'!E21)</f>
        <v> </v>
      </c>
      <c r="G38" s="732" t="str">
        <f aca="false">IF('rotation(7EA)'!F21=0," ",$B38*'rotation(7EA)'!F21)</f>
        <v> </v>
      </c>
      <c r="H38" s="732" t="str">
        <f aca="false">IF('rotation(7EA)'!G21=0," ",$B38*'rotation(7EA)'!G21)</f>
        <v> </v>
      </c>
      <c r="I38" s="732" t="str">
        <f aca="false">IF('rotation(7EA)'!H21=0," ",$B38*'rotation(7EA)'!H21)</f>
        <v> </v>
      </c>
      <c r="J38" s="732" t="str">
        <f aca="false">IF('rotation(7EA)'!I21=0," ",$B38*'rotation(7EA)'!I21)</f>
        <v> </v>
      </c>
      <c r="K38" s="732" t="str">
        <f aca="false">IF('rotation(7EA)'!J21=0," ",$B38*'rotation(7EA)'!J21)</f>
        <v> </v>
      </c>
      <c r="L38" s="732" t="str">
        <f aca="false">IF('rotation(7EA)'!K21=0," ",$B38*'rotation(7EA)'!K21)</f>
        <v> </v>
      </c>
      <c r="M38" s="732" t="str">
        <f aca="false">IF('rotation(7EA)'!L21=0," ",$B38*'rotation(7EA)'!L21)</f>
        <v> </v>
      </c>
      <c r="N38" s="732" t="str">
        <f aca="false">IF('rotation(7EA)'!M21=0," ",$B38*'rotation(7EA)'!M21)</f>
        <v> </v>
      </c>
      <c r="O38" s="732" t="str">
        <f aca="false">IF('rotation(7EA)'!N21=0," ",$B38*'rotation(7EA)'!N21)</f>
        <v> </v>
      </c>
      <c r="P38" s="732" t="str">
        <f aca="false">IF('rotation(7EA)'!O21=0," ",$B38*'rotation(7EA)'!O21)</f>
        <v> </v>
      </c>
      <c r="Q38" s="732" t="str">
        <f aca="false">IF('rotation(7EA)'!P21=0," ",$B38*'rotation(7EA)'!P21)</f>
        <v> </v>
      </c>
      <c r="R38" s="732" t="str">
        <f aca="false">IF('rotation(7EA)'!Q21=0," ",$B38*'rotation(7EA)'!Q21)</f>
        <v> </v>
      </c>
      <c r="S38" s="732" t="str">
        <f aca="false">IF('rotation(7EA)'!R21=0," ",$B38*'rotation(7EA)'!R21)</f>
        <v> </v>
      </c>
      <c r="T38" s="732" t="str">
        <f aca="false">IF('rotation(7EA)'!S21=0," ",$B38*'rotation(7EA)'!S21)</f>
        <v> </v>
      </c>
      <c r="U38" s="732" t="str">
        <f aca="false">IF('rotation(7EA)'!T21=0," ",$B38*'rotation(7EA)'!T21)</f>
        <v> </v>
      </c>
      <c r="V38" s="732" t="str">
        <f aca="false">IF('rotation(7EA)'!U21=0," ",$B38*'rotation(7EA)'!U21)</f>
        <v> </v>
      </c>
      <c r="W38" s="732" t="str">
        <f aca="false">IF('rotation(7EA)'!V21=0," ",$B38*'rotation(7EA)'!V21)</f>
        <v> </v>
      </c>
      <c r="X38" s="633" t="n">
        <f aca="false">SUM(D38:W38)</f>
        <v>0</v>
      </c>
    </row>
    <row r="39" customFormat="false" ht="12.75" hidden="false" customHeight="false" outlineLevel="0" collapsed="false">
      <c r="A39" s="738" t="str">
        <f aca="false">'GTDB(7EA)'!A19</f>
        <v>Fuel Nozzles</v>
      </c>
      <c r="B39" s="731" t="n">
        <f aca="false">'GTDB(7EA)'!D19</f>
        <v>120</v>
      </c>
      <c r="C39" s="732"/>
      <c r="D39" s="732" t="str">
        <f aca="false">IF('rotation(7EA)'!C29=0," ",$B39*'rotation(7EA)'!C29)</f>
        <v> </v>
      </c>
      <c r="E39" s="732" t="str">
        <f aca="false">IF('rotation(7EA)'!D29=0," ",$B39*'rotation(7EA)'!D29)</f>
        <v> </v>
      </c>
      <c r="F39" s="732" t="str">
        <f aca="false">IF('rotation(7EA)'!E29=0," ",$B39*'rotation(7EA)'!E29)</f>
        <v> </v>
      </c>
      <c r="G39" s="732" t="str">
        <f aca="false">IF('rotation(7EA)'!F29=0," ",$B39*'rotation(7EA)'!F29)</f>
        <v> </v>
      </c>
      <c r="H39" s="732" t="str">
        <f aca="false">IF('rotation(7EA)'!G29=0," ",$B39*'rotation(7EA)'!G29)</f>
        <v> </v>
      </c>
      <c r="I39" s="732" t="str">
        <f aca="false">IF('rotation(7EA)'!H29=0," ",$B39*'rotation(7EA)'!H29)</f>
        <v> </v>
      </c>
      <c r="J39" s="732" t="str">
        <f aca="false">IF('rotation(7EA)'!I29=0," ",$B39*'rotation(7EA)'!I29)</f>
        <v> </v>
      </c>
      <c r="K39" s="732" t="str">
        <f aca="false">IF('rotation(7EA)'!J29=0," ",$B39*'rotation(7EA)'!J29)</f>
        <v> </v>
      </c>
      <c r="L39" s="732" t="str">
        <f aca="false">IF('rotation(7EA)'!K29=0," ",$B39*'rotation(7EA)'!K29)</f>
        <v> </v>
      </c>
      <c r="M39" s="732" t="str">
        <f aca="false">IF('rotation(7EA)'!L29=0," ",$B39*'rotation(7EA)'!L29)</f>
        <v> </v>
      </c>
      <c r="N39" s="732" t="str">
        <f aca="false">IF('rotation(7EA)'!M29=0," ",$B39*'rotation(7EA)'!M29)</f>
        <v> </v>
      </c>
      <c r="O39" s="732" t="str">
        <f aca="false">IF('rotation(7EA)'!N29=0," ",$B39*'rotation(7EA)'!N29)</f>
        <v> </v>
      </c>
      <c r="P39" s="732" t="str">
        <f aca="false">IF('rotation(7EA)'!O29=0," ",$B39*'rotation(7EA)'!O29)</f>
        <v> </v>
      </c>
      <c r="Q39" s="732" t="str">
        <f aca="false">IF('rotation(7EA)'!P29=0," ",$B39*'rotation(7EA)'!P29)</f>
        <v> </v>
      </c>
      <c r="R39" s="732" t="str">
        <f aca="false">IF('rotation(7EA)'!Q29=0," ",$B39*'rotation(7EA)'!Q29)</f>
        <v> </v>
      </c>
      <c r="S39" s="732" t="str">
        <f aca="false">IF('rotation(7EA)'!R29=0," ",$B39*'rotation(7EA)'!R29)</f>
        <v> </v>
      </c>
      <c r="T39" s="732" t="str">
        <f aca="false">IF('rotation(7EA)'!S29=0," ",$B39*'rotation(7EA)'!S29)</f>
        <v> </v>
      </c>
      <c r="U39" s="732" t="str">
        <f aca="false">IF('rotation(7EA)'!T29=0," ",$B39*'rotation(7EA)'!T29)</f>
        <v> </v>
      </c>
      <c r="V39" s="732" t="str">
        <f aca="false">IF('rotation(7EA)'!U29=0," ",$B39*'rotation(7EA)'!U29)</f>
        <v> </v>
      </c>
      <c r="W39" s="732" t="str">
        <f aca="false">IF('rotation(7EA)'!V29=0," ",$B39*'rotation(7EA)'!V29)</f>
        <v> </v>
      </c>
      <c r="X39" s="633" t="n">
        <f aca="false">SUM(D39:W39)</f>
        <v>0</v>
      </c>
    </row>
    <row r="40" customFormat="false" ht="12.75" hidden="false" customHeight="false" outlineLevel="0" collapsed="false">
      <c r="A40" s="738" t="str">
        <f aca="false">'GTDB(7EA)'!A20</f>
        <v>Stage 1 Nozzles</v>
      </c>
      <c r="B40" s="731" t="n">
        <f aca="false">'GTDB(7EA)'!D20</f>
        <v>46</v>
      </c>
      <c r="C40" s="732"/>
      <c r="D40" s="732" t="str">
        <f aca="false">IF('rotation(7EA)'!C33=0," ",$B40*'rotation(7EA)'!C33)</f>
        <v> </v>
      </c>
      <c r="E40" s="732" t="str">
        <f aca="false">IF('rotation(7EA)'!D33=0," ",$B40*'rotation(7EA)'!D33)</f>
        <v> </v>
      </c>
      <c r="F40" s="732" t="str">
        <f aca="false">IF('rotation(7EA)'!E33=0," ",$B40*'rotation(7EA)'!E33)</f>
        <v> </v>
      </c>
      <c r="G40" s="732" t="str">
        <f aca="false">IF('rotation(7EA)'!F33=0," ",$B40*'rotation(7EA)'!F33)</f>
        <v> </v>
      </c>
      <c r="H40" s="732" t="str">
        <f aca="false">IF('rotation(7EA)'!G33=0," ",$B40*'rotation(7EA)'!G33)</f>
        <v> </v>
      </c>
      <c r="I40" s="732" t="str">
        <f aca="false">IF('rotation(7EA)'!H33=0," ",$B40*'rotation(7EA)'!H33)</f>
        <v> </v>
      </c>
      <c r="J40" s="732" t="str">
        <f aca="false">IF('rotation(7EA)'!I33=0," ",$B40*'rotation(7EA)'!I33)</f>
        <v> </v>
      </c>
      <c r="K40" s="732" t="str">
        <f aca="false">IF('rotation(7EA)'!J33=0," ",$B40*'rotation(7EA)'!J33)</f>
        <v> </v>
      </c>
      <c r="L40" s="732" t="str">
        <f aca="false">IF('rotation(7EA)'!K33=0," ",$B40*'rotation(7EA)'!K33)</f>
        <v> </v>
      </c>
      <c r="M40" s="732" t="str">
        <f aca="false">IF('rotation(7EA)'!L33=0," ",$B40*'rotation(7EA)'!L33)</f>
        <v> </v>
      </c>
      <c r="N40" s="732" t="str">
        <f aca="false">IF('rotation(7EA)'!M33=0," ",$B40*'rotation(7EA)'!M33)</f>
        <v> </v>
      </c>
      <c r="O40" s="732" t="str">
        <f aca="false">IF('rotation(7EA)'!N33=0," ",$B40*'rotation(7EA)'!N33)</f>
        <v> </v>
      </c>
      <c r="P40" s="732" t="str">
        <f aca="false">IF('rotation(7EA)'!O33=0," ",$B40*'rotation(7EA)'!O33)</f>
        <v> </v>
      </c>
      <c r="Q40" s="732" t="str">
        <f aca="false">IF('rotation(7EA)'!P33=0," ",$B40*'rotation(7EA)'!P33)</f>
        <v> </v>
      </c>
      <c r="R40" s="732" t="str">
        <f aca="false">IF('rotation(7EA)'!Q33=0," ",$B40*'rotation(7EA)'!Q33)</f>
        <v> </v>
      </c>
      <c r="S40" s="732" t="str">
        <f aca="false">IF('rotation(7EA)'!R33=0," ",$B40*'rotation(7EA)'!R33)</f>
        <v> </v>
      </c>
      <c r="T40" s="732" t="str">
        <f aca="false">IF('rotation(7EA)'!S33=0," ",$B40*'rotation(7EA)'!S33)</f>
        <v> </v>
      </c>
      <c r="U40" s="732" t="str">
        <f aca="false">IF('rotation(7EA)'!T33=0," ",$B40*'rotation(7EA)'!T33)</f>
        <v> </v>
      </c>
      <c r="V40" s="732" t="str">
        <f aca="false">IF('rotation(7EA)'!U33=0," ",$B40*'rotation(7EA)'!U33)</f>
        <v> </v>
      </c>
      <c r="W40" s="732" t="str">
        <f aca="false">IF('rotation(7EA)'!V33=0," ",$B40*'rotation(7EA)'!V33)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'GTDB(7EA)'!A21</f>
        <v>Stage 2 Nozzles</v>
      </c>
      <c r="B41" s="731" t="n">
        <f aca="false">'GTDB(7EA)'!D21</f>
        <v>29.5</v>
      </c>
      <c r="C41" s="732"/>
      <c r="D41" s="732" t="str">
        <f aca="false">IF('rotation(7EA)'!C37=0," ",$B41*'rotation(7EA)'!C37)</f>
        <v> </v>
      </c>
      <c r="E41" s="732" t="str">
        <f aca="false">IF('rotation(7EA)'!D37=0," ",$B41*'rotation(7EA)'!D37)</f>
        <v> </v>
      </c>
      <c r="F41" s="732" t="str">
        <f aca="false">IF('rotation(7EA)'!E37=0," ",$B41*'rotation(7EA)'!E37)</f>
        <v> </v>
      </c>
      <c r="G41" s="732" t="str">
        <f aca="false">IF('rotation(7EA)'!F37=0," ",$B41*'rotation(7EA)'!F37)</f>
        <v> </v>
      </c>
      <c r="H41" s="732" t="str">
        <f aca="false">IF('rotation(7EA)'!G37=0," ",$B41*'rotation(7EA)'!G37)</f>
        <v> </v>
      </c>
      <c r="I41" s="732" t="str">
        <f aca="false">IF('rotation(7EA)'!H37=0," ",$B41*'rotation(7EA)'!H37)</f>
        <v> </v>
      </c>
      <c r="J41" s="732" t="str">
        <f aca="false">IF('rotation(7EA)'!I37=0," ",$B41*'rotation(7EA)'!I37)</f>
        <v> </v>
      </c>
      <c r="K41" s="732" t="str">
        <f aca="false">IF('rotation(7EA)'!J37=0," ",$B41*'rotation(7EA)'!J37)</f>
        <v> </v>
      </c>
      <c r="L41" s="732" t="str">
        <f aca="false">IF('rotation(7EA)'!K37=0," ",$B41*'rotation(7EA)'!K37)</f>
        <v> </v>
      </c>
      <c r="M41" s="732" t="str">
        <f aca="false">IF('rotation(7EA)'!L37=0," ",$B41*'rotation(7EA)'!L37)</f>
        <v> </v>
      </c>
      <c r="N41" s="732" t="str">
        <f aca="false">IF('rotation(7EA)'!M37=0," ",$B41*'rotation(7EA)'!M37)</f>
        <v> </v>
      </c>
      <c r="O41" s="732" t="str">
        <f aca="false">IF('rotation(7EA)'!N37=0," ",$B41*'rotation(7EA)'!N37)</f>
        <v> </v>
      </c>
      <c r="P41" s="732" t="str">
        <f aca="false">IF('rotation(7EA)'!O37=0," ",$B41*'rotation(7EA)'!O37)</f>
        <v> </v>
      </c>
      <c r="Q41" s="732" t="str">
        <f aca="false">IF('rotation(7EA)'!P37=0," ",$B41*'rotation(7EA)'!P37)</f>
        <v> </v>
      </c>
      <c r="R41" s="732" t="str">
        <f aca="false">IF('rotation(7EA)'!Q37=0," ",$B41*'rotation(7EA)'!Q37)</f>
        <v> </v>
      </c>
      <c r="S41" s="732" t="str">
        <f aca="false">IF('rotation(7EA)'!R37=0," ",$B41*'rotation(7EA)'!R37)</f>
        <v> </v>
      </c>
      <c r="T41" s="732" t="str">
        <f aca="false">IF('rotation(7EA)'!S37=0," ",$B41*'rotation(7EA)'!S37)</f>
        <v> </v>
      </c>
      <c r="U41" s="732" t="str">
        <f aca="false">IF('rotation(7EA)'!T37=0," ",$B41*'rotation(7EA)'!T37)</f>
        <v> </v>
      </c>
      <c r="V41" s="732" t="str">
        <f aca="false">IF('rotation(7EA)'!U37=0," ",$B41*'rotation(7EA)'!U37)</f>
        <v> </v>
      </c>
      <c r="W41" s="732" t="str">
        <f aca="false">IF('rotation(7EA)'!V37=0," ",$B41*'rotation(7EA)'!V37)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'GTDB(7EA)'!A22</f>
        <v>Stage 3 Nozzles</v>
      </c>
      <c r="B42" s="731" t="n">
        <f aca="false">'GTDB(7EA)'!D22</f>
        <v>26</v>
      </c>
      <c r="C42" s="732"/>
      <c r="D42" s="732" t="str">
        <f aca="false">IF('rotation(7EA)'!C41=0," ",$B42*'rotation(7EA)'!C41)</f>
        <v> </v>
      </c>
      <c r="E42" s="732" t="str">
        <f aca="false">IF('rotation(7EA)'!D41=0," ",$B42*'rotation(7EA)'!D41)</f>
        <v> </v>
      </c>
      <c r="F42" s="732" t="str">
        <f aca="false">IF('rotation(7EA)'!E41=0," ",$B42*'rotation(7EA)'!E41)</f>
        <v> </v>
      </c>
      <c r="G42" s="732" t="str">
        <f aca="false">IF('rotation(7EA)'!F41=0," ",$B42*'rotation(7EA)'!F41)</f>
        <v> </v>
      </c>
      <c r="H42" s="732" t="str">
        <f aca="false">IF('rotation(7EA)'!G41=0," ",$B42*'rotation(7EA)'!G41)</f>
        <v> </v>
      </c>
      <c r="I42" s="732" t="str">
        <f aca="false">IF('rotation(7EA)'!H41=0," ",$B42*'rotation(7EA)'!H41)</f>
        <v> </v>
      </c>
      <c r="J42" s="732" t="str">
        <f aca="false">IF('rotation(7EA)'!I41=0," ",$B42*'rotation(7EA)'!I41)</f>
        <v> </v>
      </c>
      <c r="K42" s="732" t="str">
        <f aca="false">IF('rotation(7EA)'!J41=0," ",$B42*'rotation(7EA)'!J41)</f>
        <v> </v>
      </c>
      <c r="L42" s="732" t="str">
        <f aca="false">IF('rotation(7EA)'!K41=0," ",$B42*'rotation(7EA)'!K41)</f>
        <v> </v>
      </c>
      <c r="M42" s="732" t="str">
        <f aca="false">IF('rotation(7EA)'!L41=0," ",$B42*'rotation(7EA)'!L41)</f>
        <v> </v>
      </c>
      <c r="N42" s="732" t="str">
        <f aca="false">IF('rotation(7EA)'!M41=0," ",$B42*'rotation(7EA)'!M41)</f>
        <v> </v>
      </c>
      <c r="O42" s="732" t="str">
        <f aca="false">IF('rotation(7EA)'!N41=0," ",$B42*'rotation(7EA)'!N41)</f>
        <v> </v>
      </c>
      <c r="P42" s="732" t="str">
        <f aca="false">IF('rotation(7EA)'!O41=0," ",$B42*'rotation(7EA)'!O41)</f>
        <v> </v>
      </c>
      <c r="Q42" s="732" t="str">
        <f aca="false">IF('rotation(7EA)'!P41=0," ",$B42*'rotation(7EA)'!P41)</f>
        <v> </v>
      </c>
      <c r="R42" s="732" t="str">
        <f aca="false">IF('rotation(7EA)'!Q41=0," ",$B42*'rotation(7EA)'!Q41)</f>
        <v> </v>
      </c>
      <c r="S42" s="732" t="str">
        <f aca="false">IF('rotation(7EA)'!R41=0," ",$B42*'rotation(7EA)'!R41)</f>
        <v> </v>
      </c>
      <c r="T42" s="732" t="str">
        <f aca="false">IF('rotation(7EA)'!S41=0," ",$B42*'rotation(7EA)'!S41)</f>
        <v> </v>
      </c>
      <c r="U42" s="732" t="str">
        <f aca="false">IF('rotation(7EA)'!T41=0," ",$B42*'rotation(7EA)'!T41)</f>
        <v> </v>
      </c>
      <c r="V42" s="732" t="str">
        <f aca="false">IF('rotation(7EA)'!U41=0," ",$B42*'rotation(7EA)'!U41)</f>
        <v> </v>
      </c>
      <c r="W42" s="732" t="str">
        <f aca="false">IF('rotation(7EA)'!V41=0," ",$B42*'rotation(7EA)'!V41)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'GTDB(7EA)'!A23</f>
        <v>Stage 1 Buckets</v>
      </c>
      <c r="B43" s="731" t="n">
        <f aca="false">'GTDB(7EA)'!D23</f>
        <v>74.5</v>
      </c>
      <c r="C43" s="732"/>
      <c r="D43" s="732" t="str">
        <f aca="false">IF('rotation(7EA)'!C45=0," ",$B43*'rotation(7EA)'!C45)</f>
        <v> </v>
      </c>
      <c r="E43" s="732" t="str">
        <f aca="false">IF('rotation(7EA)'!D45=0," ",$B43*'rotation(7EA)'!D45)</f>
        <v> </v>
      </c>
      <c r="F43" s="732" t="str">
        <f aca="false">IF('rotation(7EA)'!E45=0," ",$B43*'rotation(7EA)'!E45)</f>
        <v> </v>
      </c>
      <c r="G43" s="732" t="str">
        <f aca="false">IF('rotation(7EA)'!F45=0," ",$B43*'rotation(7EA)'!F45)</f>
        <v> </v>
      </c>
      <c r="H43" s="732" t="str">
        <f aca="false">IF('rotation(7EA)'!G45=0," ",$B43*'rotation(7EA)'!G45)</f>
        <v> </v>
      </c>
      <c r="I43" s="732" t="str">
        <f aca="false">IF('rotation(7EA)'!H45=0," ",$B43*'rotation(7EA)'!H45)</f>
        <v> </v>
      </c>
      <c r="J43" s="732" t="str">
        <f aca="false">IF('rotation(7EA)'!I45=0," ",$B43*'rotation(7EA)'!I45)</f>
        <v> </v>
      </c>
      <c r="K43" s="732" t="str">
        <f aca="false">IF('rotation(7EA)'!J45=0," ",$B43*'rotation(7EA)'!J45)</f>
        <v> </v>
      </c>
      <c r="L43" s="732" t="str">
        <f aca="false">IF('rotation(7EA)'!K45=0," ",$B43*'rotation(7EA)'!K45)</f>
        <v> </v>
      </c>
      <c r="M43" s="732" t="str">
        <f aca="false">IF('rotation(7EA)'!L45=0," ",$B43*'rotation(7EA)'!L45)</f>
        <v> </v>
      </c>
      <c r="N43" s="732" t="str">
        <f aca="false">IF('rotation(7EA)'!M45=0," ",$B43*'rotation(7EA)'!M45)</f>
        <v> </v>
      </c>
      <c r="O43" s="732" t="str">
        <f aca="false">IF('rotation(7EA)'!N45=0," ",$B43*'rotation(7EA)'!N45)</f>
        <v> </v>
      </c>
      <c r="P43" s="732" t="str">
        <f aca="false">IF('rotation(7EA)'!O45=0," ",$B43*'rotation(7EA)'!O45)</f>
        <v> </v>
      </c>
      <c r="Q43" s="732" t="str">
        <f aca="false">IF('rotation(7EA)'!P45=0," ",$B43*'rotation(7EA)'!P45)</f>
        <v> </v>
      </c>
      <c r="R43" s="732" t="str">
        <f aca="false">IF('rotation(7EA)'!Q45=0," ",$B43*'rotation(7EA)'!Q45)</f>
        <v> </v>
      </c>
      <c r="S43" s="732" t="str">
        <f aca="false">IF('rotation(7EA)'!R45=0," ",$B43*'rotation(7EA)'!R45)</f>
        <v> </v>
      </c>
      <c r="T43" s="732" t="str">
        <f aca="false">IF('rotation(7EA)'!S45=0," ",$B43*'rotation(7EA)'!S45)</f>
        <v> </v>
      </c>
      <c r="U43" s="732" t="str">
        <f aca="false">IF('rotation(7EA)'!T45=0," ",$B43*'rotation(7EA)'!T45)</f>
        <v> </v>
      </c>
      <c r="V43" s="732" t="str">
        <f aca="false">IF('rotation(7EA)'!U45=0," ",$B43*'rotation(7EA)'!U45)</f>
        <v> </v>
      </c>
      <c r="W43" s="732" t="str">
        <f aca="false">IF('rotation(7EA)'!V45=0," ",$B43*'rotation(7EA)'!V45)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'GTDB(7EA)'!A24</f>
        <v>Stage 2 Buckets</v>
      </c>
      <c r="B44" s="731" t="n">
        <f aca="false">'GTDB(7EA)'!D24</f>
        <v>39</v>
      </c>
      <c r="C44" s="732"/>
      <c r="D44" s="732" t="str">
        <f aca="false">IF('rotation(7EA)'!C49=0," ",$B44*'rotation(7EA)'!C49)</f>
        <v> </v>
      </c>
      <c r="E44" s="732" t="str">
        <f aca="false">IF('rotation(7EA)'!D49=0," ",$B44*'rotation(7EA)'!D49)</f>
        <v> </v>
      </c>
      <c r="F44" s="732" t="str">
        <f aca="false">IF('rotation(7EA)'!E49=0," ",$B44*'rotation(7EA)'!E49)</f>
        <v> </v>
      </c>
      <c r="G44" s="732" t="str">
        <f aca="false">IF('rotation(7EA)'!F49=0," ",$B44*'rotation(7EA)'!F49)</f>
        <v> </v>
      </c>
      <c r="H44" s="732" t="str">
        <f aca="false">IF('rotation(7EA)'!G49=0," ",$B44*'rotation(7EA)'!G49)</f>
        <v> </v>
      </c>
      <c r="I44" s="732" t="str">
        <f aca="false">IF('rotation(7EA)'!H49=0," ",$B44*'rotation(7EA)'!H49)</f>
        <v> </v>
      </c>
      <c r="J44" s="732" t="str">
        <f aca="false">IF('rotation(7EA)'!I49=0," ",$B44*'rotation(7EA)'!I49)</f>
        <v> </v>
      </c>
      <c r="K44" s="732" t="str">
        <f aca="false">IF('rotation(7EA)'!J49=0," ",$B44*'rotation(7EA)'!J49)</f>
        <v> </v>
      </c>
      <c r="L44" s="732" t="str">
        <f aca="false">IF('rotation(7EA)'!K49=0," ",$B44*'rotation(7EA)'!K49)</f>
        <v> </v>
      </c>
      <c r="M44" s="732" t="str">
        <f aca="false">IF('rotation(7EA)'!L49=0," ",$B44*'rotation(7EA)'!L49)</f>
        <v> </v>
      </c>
      <c r="N44" s="732" t="str">
        <f aca="false">IF('rotation(7EA)'!M49=0," ",$B44*'rotation(7EA)'!M49)</f>
        <v> </v>
      </c>
      <c r="O44" s="732" t="str">
        <f aca="false">IF('rotation(7EA)'!N49=0," ",$B44*'rotation(7EA)'!N49)</f>
        <v> </v>
      </c>
      <c r="P44" s="732" t="str">
        <f aca="false">IF('rotation(7EA)'!O49=0," ",$B44*'rotation(7EA)'!O49)</f>
        <v> </v>
      </c>
      <c r="Q44" s="732" t="str">
        <f aca="false">IF('rotation(7EA)'!P49=0," ",$B44*'rotation(7EA)'!P49)</f>
        <v> </v>
      </c>
      <c r="R44" s="732" t="str">
        <f aca="false">IF('rotation(7EA)'!Q49=0," ",$B44*'rotation(7EA)'!Q49)</f>
        <v> </v>
      </c>
      <c r="S44" s="732" t="str">
        <f aca="false">IF('rotation(7EA)'!R49=0," ",$B44*'rotation(7EA)'!R49)</f>
        <v> </v>
      </c>
      <c r="T44" s="732" t="str">
        <f aca="false">IF('rotation(7EA)'!S49=0," ",$B44*'rotation(7EA)'!S49)</f>
        <v> </v>
      </c>
      <c r="U44" s="732" t="str">
        <f aca="false">IF('rotation(7EA)'!T49=0," ",$B44*'rotation(7EA)'!T49)</f>
        <v> </v>
      </c>
      <c r="V44" s="732" t="str">
        <f aca="false">IF('rotation(7EA)'!U49=0," ",$B44*'rotation(7EA)'!U49)</f>
        <v> </v>
      </c>
      <c r="W44" s="732" t="str">
        <f aca="false">IF('rotation(7EA)'!V49=0," ",$B44*'rotation(7EA)'!V49)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'GTDB(7EA)'!A25</f>
        <v>Stage 3 Buckets</v>
      </c>
      <c r="B45" s="731" t="n">
        <f aca="false">'GTDB(7EA)'!D25</f>
        <v>42</v>
      </c>
      <c r="C45" s="732"/>
      <c r="D45" s="732" t="str">
        <f aca="false">IF('rotation(7EA)'!C53=0," ",$B45*'rotation(7EA)'!C53)</f>
        <v> </v>
      </c>
      <c r="E45" s="732" t="str">
        <f aca="false">IF('rotation(7EA)'!D53=0," ",$B45*'rotation(7EA)'!D53)</f>
        <v> </v>
      </c>
      <c r="F45" s="732" t="str">
        <f aca="false">IF('rotation(7EA)'!E53=0," ",$B45*'rotation(7EA)'!E53)</f>
        <v> </v>
      </c>
      <c r="G45" s="732" t="str">
        <f aca="false">IF('rotation(7EA)'!F53=0," ",$B45*'rotation(7EA)'!F53)</f>
        <v> </v>
      </c>
      <c r="H45" s="732" t="str">
        <f aca="false">IF('rotation(7EA)'!G53=0," ",$B45*'rotation(7EA)'!G53)</f>
        <v> </v>
      </c>
      <c r="I45" s="732" t="str">
        <f aca="false">IF('rotation(7EA)'!H53=0," ",$B45*'rotation(7EA)'!H53)</f>
        <v> </v>
      </c>
      <c r="J45" s="732" t="str">
        <f aca="false">IF('rotation(7EA)'!I53=0," ",$B45*'rotation(7EA)'!I53)</f>
        <v> </v>
      </c>
      <c r="K45" s="732" t="str">
        <f aca="false">IF('rotation(7EA)'!J53=0," ",$B45*'rotation(7EA)'!J53)</f>
        <v> </v>
      </c>
      <c r="L45" s="732" t="str">
        <f aca="false">IF('rotation(7EA)'!K53=0," ",$B45*'rotation(7EA)'!K53)</f>
        <v> </v>
      </c>
      <c r="M45" s="732" t="str">
        <f aca="false">IF('rotation(7EA)'!L53=0," ",$B45*'rotation(7EA)'!L53)</f>
        <v> </v>
      </c>
      <c r="N45" s="732" t="str">
        <f aca="false">IF('rotation(7EA)'!M53=0," ",$B45*'rotation(7EA)'!M53)</f>
        <v> </v>
      </c>
      <c r="O45" s="732" t="str">
        <f aca="false">IF('rotation(7EA)'!N53=0," ",$B45*'rotation(7EA)'!N53)</f>
        <v> </v>
      </c>
      <c r="P45" s="732" t="str">
        <f aca="false">IF('rotation(7EA)'!O53=0," ",$B45*'rotation(7EA)'!O53)</f>
        <v> </v>
      </c>
      <c r="Q45" s="732" t="str">
        <f aca="false">IF('rotation(7EA)'!P53=0," ",$B45*'rotation(7EA)'!P53)</f>
        <v> </v>
      </c>
      <c r="R45" s="732" t="str">
        <f aca="false">IF('rotation(7EA)'!Q53=0," ",$B45*'rotation(7EA)'!Q53)</f>
        <v> </v>
      </c>
      <c r="S45" s="732" t="str">
        <f aca="false">IF('rotation(7EA)'!R53=0," ",$B45*'rotation(7EA)'!R53)</f>
        <v> </v>
      </c>
      <c r="T45" s="732" t="str">
        <f aca="false">IF('rotation(7EA)'!S53=0," ",$B45*'rotation(7EA)'!S53)</f>
        <v> </v>
      </c>
      <c r="U45" s="732" t="str">
        <f aca="false">IF('rotation(7EA)'!T53=0," ",$B45*'rotation(7EA)'!T53)</f>
        <v> </v>
      </c>
      <c r="V45" s="732" t="str">
        <f aca="false">IF('rotation(7EA)'!U53=0," ",$B45*'rotation(7EA)'!U53)</f>
        <v> </v>
      </c>
      <c r="W45" s="732" t="str">
        <f aca="false">IF('rotation(7EA)'!V53=0," ",$B45*'rotation(7EA)'!V53)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'GTDB(7EA)'!A26</f>
        <v>Row 1 Support Ring</v>
      </c>
      <c r="B46" s="731" t="n">
        <f aca="false">'GTDB(7EA)'!D26</f>
        <v>25</v>
      </c>
      <c r="C46" s="732"/>
      <c r="D46" s="732" t="str">
        <f aca="false">IF('rotation(7EA)'!C57=0," ",$B46*'rotation(7EA)'!C57)</f>
        <v> </v>
      </c>
      <c r="E46" s="732" t="str">
        <f aca="false">IF('rotation(7EA)'!D57=0," ",$B46*'rotation(7EA)'!D57)</f>
        <v> </v>
      </c>
      <c r="F46" s="732" t="str">
        <f aca="false">IF('rotation(7EA)'!E57=0," ",$B46*'rotation(7EA)'!E57)</f>
        <v> </v>
      </c>
      <c r="G46" s="732" t="str">
        <f aca="false">IF('rotation(7EA)'!F57=0," ",$B46*'rotation(7EA)'!F57)</f>
        <v> </v>
      </c>
      <c r="H46" s="732" t="str">
        <f aca="false">IF('rotation(7EA)'!G57=0," ",$B46*'rotation(7EA)'!G57)</f>
        <v> </v>
      </c>
      <c r="I46" s="732" t="str">
        <f aca="false">IF('rotation(7EA)'!H57=0," ",$B46*'rotation(7EA)'!H57)</f>
        <v> </v>
      </c>
      <c r="J46" s="732" t="str">
        <f aca="false">IF('rotation(7EA)'!I57=0," ",$B46*'rotation(7EA)'!I57)</f>
        <v> </v>
      </c>
      <c r="K46" s="732" t="str">
        <f aca="false">IF('rotation(7EA)'!J57=0," ",$B46*'rotation(7EA)'!J57)</f>
        <v> </v>
      </c>
      <c r="L46" s="732" t="str">
        <f aca="false">IF('rotation(7EA)'!K57=0," ",$B46*'rotation(7EA)'!K57)</f>
        <v> </v>
      </c>
      <c r="M46" s="732" t="str">
        <f aca="false">IF('rotation(7EA)'!L57=0," ",$B46*'rotation(7EA)'!L57)</f>
        <v> </v>
      </c>
      <c r="N46" s="732" t="str">
        <f aca="false">IF('rotation(7EA)'!M57=0," ",$B46*'rotation(7EA)'!M57)</f>
        <v> </v>
      </c>
      <c r="O46" s="732" t="str">
        <f aca="false">IF('rotation(7EA)'!N57=0," ",$B46*'rotation(7EA)'!N57)</f>
        <v> </v>
      </c>
      <c r="P46" s="732" t="str">
        <f aca="false">IF('rotation(7EA)'!O57=0," ",$B46*'rotation(7EA)'!O57)</f>
        <v> </v>
      </c>
      <c r="Q46" s="732" t="str">
        <f aca="false">IF('rotation(7EA)'!P57=0," ",$B46*'rotation(7EA)'!P57)</f>
        <v> </v>
      </c>
      <c r="R46" s="732" t="str">
        <f aca="false">IF('rotation(7EA)'!Q57=0," ",$B46*'rotation(7EA)'!Q57)</f>
        <v> </v>
      </c>
      <c r="S46" s="732" t="str">
        <f aca="false">IF('rotation(7EA)'!R57=0," ",$B46*'rotation(7EA)'!R57)</f>
        <v> </v>
      </c>
      <c r="T46" s="732" t="str">
        <f aca="false">IF('rotation(7EA)'!S57=0," ",$B46*'rotation(7EA)'!S57)</f>
        <v> </v>
      </c>
      <c r="U46" s="732" t="str">
        <f aca="false">IF('rotation(7EA)'!T57=0," ",$B46*'rotation(7EA)'!T57)</f>
        <v> </v>
      </c>
      <c r="V46" s="732" t="str">
        <f aca="false">IF('rotation(7EA)'!U57=0," ",$B46*'rotation(7EA)'!U57)</f>
        <v> </v>
      </c>
      <c r="W46" s="732" t="str">
        <f aca="false">IF('rotation(7EA)'!V57=0," ",$B46*'rotation(7EA)'!V57)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'GTDB(7EA)'!A27</f>
        <v>1st Stage Shroud Blocks </v>
      </c>
      <c r="B47" s="731" t="n">
        <f aca="false">'GTDB(7EA)'!D27</f>
        <v>15.4</v>
      </c>
      <c r="C47" s="732"/>
      <c r="D47" s="732" t="str">
        <f aca="false">IF('rotation(7EA)'!C61=0," ",$B47*'rotation(7EA)'!C61)</f>
        <v> </v>
      </c>
      <c r="E47" s="732" t="str">
        <f aca="false">IF('rotation(7EA)'!D61=0," ",$B47*'rotation(7EA)'!D61)</f>
        <v> </v>
      </c>
      <c r="F47" s="732" t="str">
        <f aca="false">IF('rotation(7EA)'!E61=0," ",$B47*'rotation(7EA)'!E61)</f>
        <v> </v>
      </c>
      <c r="G47" s="732" t="str">
        <f aca="false">IF('rotation(7EA)'!F61=0," ",$B47*'rotation(7EA)'!F61)</f>
        <v> </v>
      </c>
      <c r="H47" s="732" t="str">
        <f aca="false">IF('rotation(7EA)'!G61=0," ",$B47*'rotation(7EA)'!G61)</f>
        <v> </v>
      </c>
      <c r="I47" s="732" t="str">
        <f aca="false">IF('rotation(7EA)'!H61=0," ",$B47*'rotation(7EA)'!H61)</f>
        <v> </v>
      </c>
      <c r="J47" s="732" t="str">
        <f aca="false">IF('rotation(7EA)'!I61=0," ",$B47*'rotation(7EA)'!I61)</f>
        <v> </v>
      </c>
      <c r="K47" s="732" t="str">
        <f aca="false">IF('rotation(7EA)'!J61=0," ",$B47*'rotation(7EA)'!J61)</f>
        <v> </v>
      </c>
      <c r="L47" s="732" t="str">
        <f aca="false">IF('rotation(7EA)'!K61=0," ",$B47*'rotation(7EA)'!K61)</f>
        <v> </v>
      </c>
      <c r="M47" s="732" t="str">
        <f aca="false">IF('rotation(7EA)'!L61=0," ",$B47*'rotation(7EA)'!L61)</f>
        <v> </v>
      </c>
      <c r="N47" s="732" t="str">
        <f aca="false">IF('rotation(7EA)'!M61=0," ",$B47*'rotation(7EA)'!M61)</f>
        <v> </v>
      </c>
      <c r="O47" s="732" t="str">
        <f aca="false">IF('rotation(7EA)'!N61=0," ",$B47*'rotation(7EA)'!N61)</f>
        <v> </v>
      </c>
      <c r="P47" s="732" t="str">
        <f aca="false">IF('rotation(7EA)'!O61=0," ",$B47*'rotation(7EA)'!O61)</f>
        <v> </v>
      </c>
      <c r="Q47" s="732" t="str">
        <f aca="false">IF('rotation(7EA)'!P61=0," ",$B47*'rotation(7EA)'!P61)</f>
        <v> </v>
      </c>
      <c r="R47" s="732" t="str">
        <f aca="false">IF('rotation(7EA)'!Q61=0," ",$B47*'rotation(7EA)'!Q61)</f>
        <v> </v>
      </c>
      <c r="S47" s="732" t="str">
        <f aca="false">IF('rotation(7EA)'!R61=0," ",$B47*'rotation(7EA)'!R61)</f>
        <v> </v>
      </c>
      <c r="T47" s="732" t="str">
        <f aca="false">IF('rotation(7EA)'!S61=0," ",$B47*'rotation(7EA)'!S61)</f>
        <v> </v>
      </c>
      <c r="U47" s="732" t="str">
        <f aca="false">IF('rotation(7EA)'!T61=0," ",$B47*'rotation(7EA)'!T61)</f>
        <v> </v>
      </c>
      <c r="V47" s="732" t="str">
        <f aca="false">IF('rotation(7EA)'!U61=0," ",$B47*'rotation(7EA)'!U61)</f>
        <v> </v>
      </c>
      <c r="W47" s="732" t="str">
        <f aca="false">IF('rotation(7EA)'!V61=0," ",$B47*'rotation(7EA)'!V61)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'GTDB(7EA)'!A28</f>
        <v>2nd Stage Shroud Blocks</v>
      </c>
      <c r="B48" s="731" t="n">
        <f aca="false">'GTDB(7EA)'!D28</f>
        <v>14.4</v>
      </c>
      <c r="C48" s="732"/>
      <c r="D48" s="732" t="str">
        <f aca="false">IF('rotation(7EA)'!C65=0," ",$B48*'rotation(7EA)'!C65)</f>
        <v> </v>
      </c>
      <c r="E48" s="732" t="str">
        <f aca="false">IF('rotation(7EA)'!D65=0," ",$B48*'rotation(7EA)'!D65)</f>
        <v> </v>
      </c>
      <c r="F48" s="732" t="str">
        <f aca="false">IF('rotation(7EA)'!E65=0," ",$B48*'rotation(7EA)'!E65)</f>
        <v> </v>
      </c>
      <c r="G48" s="732" t="str">
        <f aca="false">IF('rotation(7EA)'!F65=0," ",$B48*'rotation(7EA)'!F65)</f>
        <v> </v>
      </c>
      <c r="H48" s="732" t="str">
        <f aca="false">IF('rotation(7EA)'!G65=0," ",$B48*'rotation(7EA)'!G65)</f>
        <v> </v>
      </c>
      <c r="I48" s="732" t="str">
        <f aca="false">IF('rotation(7EA)'!H65=0," ",$B48*'rotation(7EA)'!H65)</f>
        <v> </v>
      </c>
      <c r="J48" s="732" t="str">
        <f aca="false">IF('rotation(7EA)'!I65=0," ",$B48*'rotation(7EA)'!I65)</f>
        <v> </v>
      </c>
      <c r="K48" s="732" t="str">
        <f aca="false">IF('rotation(7EA)'!J65=0," ",$B48*'rotation(7EA)'!J65)</f>
        <v> </v>
      </c>
      <c r="L48" s="732" t="str">
        <f aca="false">IF('rotation(7EA)'!K65=0," ",$B48*'rotation(7EA)'!K65)</f>
        <v> </v>
      </c>
      <c r="M48" s="732" t="str">
        <f aca="false">IF('rotation(7EA)'!L65=0," ",$B48*'rotation(7EA)'!L65)</f>
        <v> </v>
      </c>
      <c r="N48" s="732" t="str">
        <f aca="false">IF('rotation(7EA)'!M65=0," ",$B48*'rotation(7EA)'!M65)</f>
        <v> </v>
      </c>
      <c r="O48" s="732" t="str">
        <f aca="false">IF('rotation(7EA)'!N65=0," ",$B48*'rotation(7EA)'!N65)</f>
        <v> </v>
      </c>
      <c r="P48" s="732" t="str">
        <f aca="false">IF('rotation(7EA)'!O65=0," ",$B48*'rotation(7EA)'!O65)</f>
        <v> </v>
      </c>
      <c r="Q48" s="732" t="str">
        <f aca="false">IF('rotation(7EA)'!P65=0," ",$B48*'rotation(7EA)'!P65)</f>
        <v> </v>
      </c>
      <c r="R48" s="732" t="str">
        <f aca="false">IF('rotation(7EA)'!Q65=0," ",$B48*'rotation(7EA)'!Q65)</f>
        <v> </v>
      </c>
      <c r="S48" s="732" t="str">
        <f aca="false">IF('rotation(7EA)'!R65=0," ",$B48*'rotation(7EA)'!R65)</f>
        <v> </v>
      </c>
      <c r="T48" s="732" t="str">
        <f aca="false">IF('rotation(7EA)'!S65=0," ",$B48*'rotation(7EA)'!S65)</f>
        <v> </v>
      </c>
      <c r="U48" s="732" t="str">
        <f aca="false">IF('rotation(7EA)'!T65=0," ",$B48*'rotation(7EA)'!T65)</f>
        <v> </v>
      </c>
      <c r="V48" s="732" t="str">
        <f aca="false">IF('rotation(7EA)'!U65=0," ",$B48*'rotation(7EA)'!U65)</f>
        <v> </v>
      </c>
      <c r="W48" s="732" t="str">
        <f aca="false">IF('rotation(7EA)'!V65=0," ",$B48*'rotation(7EA)'!V65)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'GTDB(7EA)'!A29</f>
        <v>3rd Stage Shroud Blocks</v>
      </c>
      <c r="B49" s="731" t="n">
        <f aca="false">'GTDB(7EA)'!D29</f>
        <v>13.4</v>
      </c>
      <c r="C49" s="732"/>
      <c r="D49" s="732" t="str">
        <f aca="false">IF('rotation(7EA)'!C69=0," ",$B49*'rotation(7EA)'!C69)</f>
        <v> </v>
      </c>
      <c r="E49" s="732" t="str">
        <f aca="false">IF('rotation(7EA)'!D69=0," ",$B49*'rotation(7EA)'!D69)</f>
        <v> </v>
      </c>
      <c r="F49" s="732" t="str">
        <f aca="false">IF('rotation(7EA)'!E69=0," ",$B49*'rotation(7EA)'!E69)</f>
        <v> </v>
      </c>
      <c r="G49" s="732" t="str">
        <f aca="false">IF('rotation(7EA)'!F69=0," ",$B49*'rotation(7EA)'!F69)</f>
        <v> </v>
      </c>
      <c r="H49" s="732" t="str">
        <f aca="false">IF('rotation(7EA)'!G69=0," ",$B49*'rotation(7EA)'!G69)</f>
        <v> </v>
      </c>
      <c r="I49" s="732" t="str">
        <f aca="false">IF('rotation(7EA)'!H69=0," ",$B49*'rotation(7EA)'!H69)</f>
        <v> </v>
      </c>
      <c r="J49" s="732" t="str">
        <f aca="false">IF('rotation(7EA)'!I69=0," ",$B49*'rotation(7EA)'!I69)</f>
        <v> </v>
      </c>
      <c r="K49" s="732" t="str">
        <f aca="false">IF('rotation(7EA)'!J69=0," ",$B49*'rotation(7EA)'!J69)</f>
        <v> </v>
      </c>
      <c r="L49" s="732" t="str">
        <f aca="false">IF('rotation(7EA)'!K69=0," ",$B49*'rotation(7EA)'!K69)</f>
        <v> </v>
      </c>
      <c r="M49" s="732" t="str">
        <f aca="false">IF('rotation(7EA)'!L69=0," ",$B49*'rotation(7EA)'!L69)</f>
        <v> </v>
      </c>
      <c r="N49" s="732" t="str">
        <f aca="false">IF('rotation(7EA)'!M69=0," ",$B49*'rotation(7EA)'!M69)</f>
        <v> </v>
      </c>
      <c r="O49" s="732" t="str">
        <f aca="false">IF('rotation(7EA)'!N69=0," ",$B49*'rotation(7EA)'!N69)</f>
        <v> </v>
      </c>
      <c r="P49" s="732" t="str">
        <f aca="false">IF('rotation(7EA)'!O69=0," ",$B49*'rotation(7EA)'!O69)</f>
        <v> </v>
      </c>
      <c r="Q49" s="732" t="str">
        <f aca="false">IF('rotation(7EA)'!P69=0," ",$B49*'rotation(7EA)'!P69)</f>
        <v> </v>
      </c>
      <c r="R49" s="732" t="str">
        <f aca="false">IF('rotation(7EA)'!Q69=0," ",$B49*'rotation(7EA)'!Q69)</f>
        <v> </v>
      </c>
      <c r="S49" s="732" t="str">
        <f aca="false">IF('rotation(7EA)'!R69=0," ",$B49*'rotation(7EA)'!R69)</f>
        <v> </v>
      </c>
      <c r="T49" s="732" t="str">
        <f aca="false">IF('rotation(7EA)'!S69=0," ",$B49*'rotation(7EA)'!S69)</f>
        <v> </v>
      </c>
      <c r="U49" s="732" t="str">
        <f aca="false">IF('rotation(7EA)'!T69=0," ",$B49*'rotation(7EA)'!T69)</f>
        <v> </v>
      </c>
      <c r="V49" s="732" t="str">
        <f aca="false">IF('rotation(7EA)'!U69=0," ",$B49*'rotation(7EA)'!U69)</f>
        <v> </v>
      </c>
      <c r="W49" s="732" t="str">
        <f aca="false">IF('rotation(7EA)'!V69=0," ",$B49*'rotation(7EA)'!V69)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9"/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  <c r="T50" s="648"/>
      <c r="U50" s="648"/>
      <c r="V50" s="648"/>
      <c r="W50" s="648"/>
      <c r="X50" s="633"/>
    </row>
    <row r="51" customFormat="false" ht="12.75" hidden="false" customHeight="false" outlineLevel="0" collapsed="false">
      <c r="A51" s="740" t="s">
        <v>1413</v>
      </c>
      <c r="B51" s="733" t="n">
        <v>0.02</v>
      </c>
      <c r="C51" s="648"/>
      <c r="D51" s="648" t="n">
        <f aca="false">SUM(D37:D49)*(1-$B51)</f>
        <v>0</v>
      </c>
      <c r="E51" s="648" t="n">
        <f aca="false">SUM(E37:E49)*(1-$B51)</f>
        <v>0</v>
      </c>
      <c r="F51" s="648" t="n">
        <f aca="false">SUM(F37:F49)*(1-$B51)</f>
        <v>0</v>
      </c>
      <c r="G51" s="648" t="n">
        <f aca="false">SUM(G37:G49)*(1-$B51)</f>
        <v>0</v>
      </c>
      <c r="H51" s="648" t="n">
        <f aca="false">SUM(H37:H49)*(1-$B51)</f>
        <v>0</v>
      </c>
      <c r="I51" s="648" t="n">
        <f aca="false">SUM(I37:I49)*(1-$B51)</f>
        <v>0</v>
      </c>
      <c r="J51" s="648" t="n">
        <f aca="false">SUM(J37:J49)*(1-$B51)</f>
        <v>0</v>
      </c>
      <c r="K51" s="648" t="n">
        <f aca="false">SUM(K37:K49)*(1-$B51)</f>
        <v>0</v>
      </c>
      <c r="L51" s="648" t="n">
        <f aca="false">SUM(L37:L49)*(1-$B51)</f>
        <v>0</v>
      </c>
      <c r="M51" s="648" t="n">
        <f aca="false">SUM(M37:M49)*(1-$B51)</f>
        <v>0</v>
      </c>
      <c r="N51" s="648" t="n">
        <f aca="false">SUM(N37:N49)*(1-$B51)</f>
        <v>0</v>
      </c>
      <c r="O51" s="648" t="n">
        <f aca="false">SUM(O37:O49)*(1-$B51)</f>
        <v>0</v>
      </c>
      <c r="P51" s="648" t="n">
        <f aca="false">SUM(P37:P49)*(1-$B51)</f>
        <v>0</v>
      </c>
      <c r="Q51" s="648" t="n">
        <f aca="false">SUM(Q37:Q49)*(1-$B51)</f>
        <v>0</v>
      </c>
      <c r="R51" s="648" t="n">
        <f aca="false">SUM(R37:R49)*(1-$B51)</f>
        <v>0</v>
      </c>
      <c r="S51" s="648" t="n">
        <f aca="false">SUM(S37:S49)*(1-$B51)</f>
        <v>0</v>
      </c>
      <c r="T51" s="648" t="n">
        <f aca="false">SUM(T37:T49)*(1-$B51)</f>
        <v>0</v>
      </c>
      <c r="U51" s="648" t="n">
        <f aca="false">SUM(U37:U49)*(1-$B51)</f>
        <v>0</v>
      </c>
      <c r="V51" s="648" t="n">
        <f aca="false">SUM(V37:V49)*(1-$B51)</f>
        <v>0</v>
      </c>
      <c r="W51" s="648" t="n">
        <f aca="false">SUM(W37:W49)*(1-$B51)</f>
        <v>0</v>
      </c>
      <c r="X51" s="633" t="n">
        <f aca="false">SUM(D51:W51)</f>
        <v>0</v>
      </c>
    </row>
    <row r="52" customFormat="false" ht="12.75" hidden="false" customHeight="false" outlineLevel="0" collapsed="false">
      <c r="A52" s="740" t="s">
        <v>1414</v>
      </c>
      <c r="B52" s="733" t="n">
        <v>0.01</v>
      </c>
      <c r="C52" s="648"/>
      <c r="D52" s="648" t="n">
        <f aca="false">D51*(1+$B52)</f>
        <v>0</v>
      </c>
      <c r="E52" s="648" t="n">
        <f aca="false">E51*(1+$B52)</f>
        <v>0</v>
      </c>
      <c r="F52" s="648" t="n">
        <f aca="false">F51*(1+$B52)</f>
        <v>0</v>
      </c>
      <c r="G52" s="648" t="n">
        <f aca="false">G51*(1+$B52)</f>
        <v>0</v>
      </c>
      <c r="H52" s="648" t="n">
        <f aca="false">H51*(1+$B52)</f>
        <v>0</v>
      </c>
      <c r="I52" s="648" t="n">
        <f aca="false">I51*(1+$B52)</f>
        <v>0</v>
      </c>
      <c r="J52" s="648" t="n">
        <f aca="false">J51*(1+$B52)</f>
        <v>0</v>
      </c>
      <c r="K52" s="648" t="n">
        <f aca="false">K51*(1+$B52)</f>
        <v>0</v>
      </c>
      <c r="L52" s="648" t="n">
        <f aca="false">L51*(1+$B52)</f>
        <v>0</v>
      </c>
      <c r="M52" s="648" t="n">
        <f aca="false">M51*(1+$B52)</f>
        <v>0</v>
      </c>
      <c r="N52" s="648" t="n">
        <f aca="false">N51*(1+$B52)</f>
        <v>0</v>
      </c>
      <c r="O52" s="648" t="n">
        <f aca="false">O51*(1+$B52)</f>
        <v>0</v>
      </c>
      <c r="P52" s="648" t="n">
        <f aca="false">P51*(1+$B52)</f>
        <v>0</v>
      </c>
      <c r="Q52" s="648" t="n">
        <f aca="false">Q51*(1+$B52)</f>
        <v>0</v>
      </c>
      <c r="R52" s="648" t="n">
        <f aca="false">R51*(1+$B52)</f>
        <v>0</v>
      </c>
      <c r="S52" s="648" t="n">
        <f aca="false">S51*(1+$B52)</f>
        <v>0</v>
      </c>
      <c r="T52" s="648" t="n">
        <f aca="false">T51*(1+$B52)</f>
        <v>0</v>
      </c>
      <c r="U52" s="648" t="n">
        <f aca="false">U51*(1+$B52)</f>
        <v>0</v>
      </c>
      <c r="V52" s="648" t="n">
        <f aca="false">V51*(1+$B52)</f>
        <v>0</v>
      </c>
      <c r="W52" s="648" t="n">
        <f aca="false">W51*(1+$B52)</f>
        <v>0</v>
      </c>
      <c r="X52" s="734" t="n">
        <f aca="false">SUM(D52:W52)</f>
        <v>0</v>
      </c>
    </row>
    <row r="53" customFormat="false" ht="12.75" hidden="false" customHeight="false" outlineLevel="0" collapsed="false"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</row>
    <row r="54" customFormat="false" ht="12.75" hidden="false" customHeight="false" outlineLevel="0" collapsed="false">
      <c r="A54" s="724" t="s">
        <v>1415</v>
      </c>
      <c r="B54" s="633"/>
      <c r="C54" s="633"/>
      <c r="D54" s="633" t="n">
        <f aca="false">D10+D32+D52</f>
        <v>0</v>
      </c>
      <c r="E54" s="633" t="n">
        <f aca="false">E10+E32+E52</f>
        <v>0</v>
      </c>
      <c r="F54" s="633" t="n">
        <f aca="false">F10+F32+F52</f>
        <v>0</v>
      </c>
      <c r="G54" s="633" t="n">
        <f aca="false">G10+G32+G52</f>
        <v>0</v>
      </c>
      <c r="H54" s="633" t="n">
        <f aca="false">H10+H32+H52</f>
        <v>0</v>
      </c>
      <c r="I54" s="633" t="n">
        <f aca="false">I10+I32+I52</f>
        <v>0</v>
      </c>
      <c r="J54" s="633" t="n">
        <f aca="false">J10+J32+J52</f>
        <v>0</v>
      </c>
      <c r="K54" s="633" t="n">
        <f aca="false">K10+K32+K52</f>
        <v>0</v>
      </c>
      <c r="L54" s="633" t="n">
        <f aca="false">L10+L32+L52</f>
        <v>0</v>
      </c>
      <c r="M54" s="633" t="n">
        <f aca="false">M10+M32+M52</f>
        <v>0</v>
      </c>
      <c r="N54" s="633" t="n">
        <f aca="false">N10+N32+N52</f>
        <v>0</v>
      </c>
      <c r="O54" s="633" t="n">
        <f aca="false">O10+O32+O52</f>
        <v>0</v>
      </c>
      <c r="P54" s="633" t="n">
        <f aca="false">P10+P32+P52</f>
        <v>0</v>
      </c>
      <c r="Q54" s="633" t="n">
        <f aca="false">Q10+Q32+Q52</f>
        <v>0</v>
      </c>
      <c r="R54" s="633" t="n">
        <f aca="false">R10+R32+R52</f>
        <v>0</v>
      </c>
      <c r="S54" s="633" t="n">
        <f aca="false">S10+S32+S52</f>
        <v>0</v>
      </c>
      <c r="T54" s="633" t="n">
        <f aca="false">T10+T32+T52</f>
        <v>0</v>
      </c>
      <c r="U54" s="633" t="n">
        <f aca="false">U10+U32+U52</f>
        <v>0</v>
      </c>
      <c r="V54" s="633" t="n">
        <f aca="false">V10+V32+V52</f>
        <v>0</v>
      </c>
      <c r="W54" s="633" t="n">
        <f aca="false">W10+W32+W52</f>
        <v>0</v>
      </c>
      <c r="X54" s="741" t="n">
        <f aca="false">SUM(D54:W54)</f>
        <v>0</v>
      </c>
    </row>
    <row r="55" customFormat="false" ht="12.75" hidden="false" customHeight="false" outlineLevel="0" collapsed="false"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7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CONCATENATE('rotation(W501D5)'!X7,"x","W501D5 GT Scheduled Maintenance  Cost")</f>
        <v>0xW501D5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CONCATENATE('rotation(W501D5)'!C$12,'rotation(W501D5)'!C$13,'rotation(W501D5)'!C$14)</f>
        <v>   </v>
      </c>
      <c r="E5" s="710" t="str">
        <f aca="false">CONCATENATE('rotation(W501D5)'!D$12,'rotation(W501D5)'!D$13,'rotation(W501D5)'!D$14)</f>
        <v>   </v>
      </c>
      <c r="F5" s="710" t="str">
        <f aca="false">CONCATENATE('rotation(W501D5)'!E$12,'rotation(W501D5)'!E$13,'rotation(W501D5)'!E$14)</f>
        <v>   </v>
      </c>
      <c r="G5" s="710" t="str">
        <f aca="false">CONCATENATE('rotation(W501D5)'!F$12,'rotation(W501D5)'!F$13,'rotation(W501D5)'!F$14)</f>
        <v>   </v>
      </c>
      <c r="H5" s="710" t="str">
        <f aca="false">CONCATENATE('rotation(W501D5)'!G$12,'rotation(W501D5)'!G$13,'rotation(W501D5)'!G$14)</f>
        <v>   </v>
      </c>
      <c r="I5" s="710" t="str">
        <f aca="false">CONCATENATE('rotation(W501D5)'!H$12,'rotation(W501D5)'!H$13,'rotation(W501D5)'!H$14)</f>
        <v>   </v>
      </c>
      <c r="J5" s="710" t="str">
        <f aca="false">CONCATENATE('rotation(W501D5)'!I$12,'rotation(W501D5)'!I$13,'rotation(W501D5)'!I$14)</f>
        <v>   </v>
      </c>
      <c r="K5" s="710" t="str">
        <f aca="false">CONCATENATE('rotation(W501D5)'!J$12,'rotation(W501D5)'!J$13,'rotation(W501D5)'!J$14)</f>
        <v>   </v>
      </c>
      <c r="L5" s="710" t="str">
        <f aca="false">CONCATENATE('rotation(W501D5)'!K$12,'rotation(W501D5)'!K$13,'rotation(W501D5)'!K$14)</f>
        <v>   </v>
      </c>
      <c r="M5" s="710" t="str">
        <f aca="false">CONCATENATE('rotation(W501D5)'!L$12,'rotation(W501D5)'!L$13,'rotation(W501D5)'!L$14)</f>
        <v>   </v>
      </c>
      <c r="N5" s="710" t="str">
        <f aca="false">CONCATENATE('rotation(W501D5)'!M$12,'rotation(W501D5)'!M$13,'rotation(W501D5)'!M$14)</f>
        <v>   </v>
      </c>
      <c r="O5" s="710" t="str">
        <f aca="false">CONCATENATE('rotation(W501D5)'!N$12,'rotation(W501D5)'!N$13,'rotation(W501D5)'!N$14)</f>
        <v>   </v>
      </c>
      <c r="P5" s="710" t="str">
        <f aca="false">CONCATENATE('rotation(W501D5)'!O$12,'rotation(W501D5)'!O$13,'rotation(W501D5)'!O$14)</f>
        <v>   </v>
      </c>
      <c r="Q5" s="710" t="str">
        <f aca="false">CONCATENATE('rotation(W501D5)'!P$12,'rotation(W501D5)'!P$13,'rotation(W501D5)'!P$14)</f>
        <v>   </v>
      </c>
      <c r="R5" s="710" t="str">
        <f aca="false">CONCATENATE('rotation(W501D5)'!Q$12,'rotation(W501D5)'!Q$13,'rotation(W501D5)'!Q$14)</f>
        <v>   </v>
      </c>
      <c r="S5" s="710" t="str">
        <f aca="false">CONCATENATE('rotation(W501D5)'!R$12,'rotation(W501D5)'!R$13,'rotation(W501D5)'!R$14)</f>
        <v>   </v>
      </c>
      <c r="T5" s="710" t="str">
        <f aca="false">CONCATENATE('rotation(W501D5)'!S$12,'rotation(W501D5)'!S$13,'rotation(W501D5)'!S$14)</f>
        <v>   </v>
      </c>
      <c r="U5" s="710" t="str">
        <f aca="false">CONCATENATE('rotation(W501D5)'!T$12,'rotation(W501D5)'!T$13,'rotation(W501D5)'!T$14)</f>
        <v>   </v>
      </c>
      <c r="V5" s="710" t="str">
        <f aca="false">CONCATENATE('rotation(W501D5)'!U$12,'rotation(W501D5)'!U$13,'rotation(W501D5)'!U$14)</f>
        <v>   </v>
      </c>
      <c r="W5" s="710" t="str">
        <f aca="false">CONCATENATE('rotation(W501D5)'!V$12,'rotation(W501D5)'!V$13,'rotation(W501D5)'!V$14)</f>
        <v> 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IF('rotation(W501D5)'!$X$7&lt;2," ",CONCATENATE('rotation(W501D5)'!C$12,'rotation(W501D5)'!C$13,'rotation(W501D5)'!C$14))</f>
        <v> </v>
      </c>
      <c r="E6" s="710" t="str">
        <f aca="false">IF('rotation(W501D5)'!$X$7&lt;2," ",CONCATENATE('rotation(W501D5)'!D$12,'rotation(W501D5)'!D$13,'rotation(W501D5)'!D$14))</f>
        <v> </v>
      </c>
      <c r="F6" s="710" t="str">
        <f aca="false">IF('rotation(W501D5)'!$X$7&lt;2," ",CONCATENATE('rotation(W501D5)'!E$12,'rotation(W501D5)'!E$13,'rotation(W501D5)'!E$14))</f>
        <v> </v>
      </c>
      <c r="G6" s="710" t="str">
        <f aca="false">IF('rotation(W501D5)'!$X$7&lt;2," ",CONCATENATE('rotation(W501D5)'!F$12,'rotation(W501D5)'!F$13,'rotation(W501D5)'!F$14))</f>
        <v> </v>
      </c>
      <c r="H6" s="710" t="str">
        <f aca="false">IF('rotation(W501D5)'!$X$7&lt;2," ",CONCATENATE('rotation(W501D5)'!G$12,'rotation(W501D5)'!G$13,'rotation(W501D5)'!G$14))</f>
        <v> </v>
      </c>
      <c r="I6" s="710" t="str">
        <f aca="false">IF('rotation(W501D5)'!$X$7&lt;2," ",CONCATENATE('rotation(W501D5)'!H$12,'rotation(W501D5)'!H$13,'rotation(W501D5)'!H$14))</f>
        <v> </v>
      </c>
      <c r="J6" s="710" t="str">
        <f aca="false">IF('rotation(W501D5)'!$X$7&lt;2," ",CONCATENATE('rotation(W501D5)'!I$12,'rotation(W501D5)'!I$13,'rotation(W501D5)'!I$14))</f>
        <v> </v>
      </c>
      <c r="K6" s="710" t="str">
        <f aca="false">IF('rotation(W501D5)'!$X$7&lt;2," ",CONCATENATE('rotation(W501D5)'!J$12,'rotation(W501D5)'!J$13,'rotation(W501D5)'!J$14))</f>
        <v> </v>
      </c>
      <c r="L6" s="710" t="str">
        <f aca="false">IF('rotation(W501D5)'!$X$7&lt;2," ",CONCATENATE('rotation(W501D5)'!K$12,'rotation(W501D5)'!K$13,'rotation(W501D5)'!K$14))</f>
        <v> </v>
      </c>
      <c r="M6" s="710" t="str">
        <f aca="false">IF('rotation(W501D5)'!$X$7&lt;2," ",CONCATENATE('rotation(W501D5)'!L$12,'rotation(W501D5)'!L$13,'rotation(W501D5)'!L$14))</f>
        <v> </v>
      </c>
      <c r="N6" s="710" t="str">
        <f aca="false">IF('rotation(W501D5)'!$X$7&lt;2," ",CONCATENATE('rotation(W501D5)'!M$12,'rotation(W501D5)'!M$13,'rotation(W501D5)'!M$14))</f>
        <v> </v>
      </c>
      <c r="O6" s="710" t="str">
        <f aca="false">IF('rotation(W501D5)'!$X$7&lt;2," ",CONCATENATE('rotation(W501D5)'!N$12,'rotation(W501D5)'!N$13,'rotation(W501D5)'!N$14))</f>
        <v> </v>
      </c>
      <c r="P6" s="710" t="str">
        <f aca="false">IF('rotation(W501D5)'!$X$7&lt;2," ",CONCATENATE('rotation(W501D5)'!O$12,'rotation(W501D5)'!O$13,'rotation(W501D5)'!O$14))</f>
        <v> </v>
      </c>
      <c r="Q6" s="710" t="str">
        <f aca="false">IF('rotation(W501D5)'!$X$7&lt;2," ",CONCATENATE('rotation(W501D5)'!P$12,'rotation(W501D5)'!P$13,'rotation(W501D5)'!P$14))</f>
        <v> </v>
      </c>
      <c r="R6" s="710" t="str">
        <f aca="false">IF('rotation(W501D5)'!$X$7&lt;2," ",CONCATENATE('rotation(W501D5)'!Q$12,'rotation(W501D5)'!Q$13,'rotation(W501D5)'!Q$14))</f>
        <v> </v>
      </c>
      <c r="S6" s="710" t="str">
        <f aca="false">IF('rotation(W501D5)'!$X$7&lt;2," ",CONCATENATE('rotation(W501D5)'!R$12,'rotation(W501D5)'!R$13,'rotation(W501D5)'!R$14))</f>
        <v> </v>
      </c>
      <c r="T6" s="710" t="str">
        <f aca="false">IF('rotation(W501D5)'!$X$7&lt;2," ",CONCATENATE('rotation(W501D5)'!S$12,'rotation(W501D5)'!S$13,'rotation(W501D5)'!S$14))</f>
        <v> </v>
      </c>
      <c r="U6" s="710" t="str">
        <f aca="false">IF('rotation(W501D5)'!$X$7&lt;2," ",CONCATENATE('rotation(W501D5)'!T$12,'rotation(W501D5)'!T$13,'rotation(W501D5)'!T$14))</f>
        <v> </v>
      </c>
      <c r="V6" s="710" t="str">
        <f aca="false">IF('rotation(W501D5)'!$X$7&lt;2," ",CONCATENATE('rotation(W501D5)'!U$12,'rotation(W501D5)'!U$13,'rotation(W501D5)'!U$14))</f>
        <v> </v>
      </c>
      <c r="W6" s="710" t="str">
        <f aca="false">IF('rotation(W501D5)'!$X$7&lt;2," ",CONCATENATE('rotation(W501D5)'!V$12,'rotation(W501D5)'!V$13,'rotation(W501D5)'!V$14))</f>
        <v>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IF('rotation(W501D5)'!$X$7&lt;3," ",CONCATENATE('rotation(W501D5)'!C$12,'rotation(W501D5)'!C$13,'rotation(W501D5)'!C$14))</f>
        <v> </v>
      </c>
      <c r="E7" s="710" t="str">
        <f aca="false">IF('rotation(W501D5)'!$X$7&lt;3," ",CONCATENATE('rotation(W501D5)'!D$12,'rotation(W501D5)'!D$13,'rotation(W501D5)'!D$14))</f>
        <v> </v>
      </c>
      <c r="F7" s="710" t="str">
        <f aca="false">IF('rotation(W501D5)'!$X$7&lt;3," ",CONCATENATE('rotation(W501D5)'!E$12,'rotation(W501D5)'!E$13,'rotation(W501D5)'!E$14))</f>
        <v> </v>
      </c>
      <c r="G7" s="710" t="str">
        <f aca="false">IF('rotation(W501D5)'!$X$7&lt;3," ",CONCATENATE('rotation(W501D5)'!F$12,'rotation(W501D5)'!F$13,'rotation(W501D5)'!F$14))</f>
        <v> </v>
      </c>
      <c r="H7" s="710" t="str">
        <f aca="false">IF('rotation(W501D5)'!$X$7&lt;3," ",CONCATENATE('rotation(W501D5)'!G$12,'rotation(W501D5)'!G$13,'rotation(W501D5)'!G$14))</f>
        <v> </v>
      </c>
      <c r="I7" s="710" t="str">
        <f aca="false">IF('rotation(W501D5)'!$X$7&lt;3," ",CONCATENATE('rotation(W501D5)'!H$12,'rotation(W501D5)'!H$13,'rotation(W501D5)'!H$14))</f>
        <v> </v>
      </c>
      <c r="J7" s="710" t="str">
        <f aca="false">IF('rotation(W501D5)'!$X$7&lt;3," ",CONCATENATE('rotation(W501D5)'!I$12,'rotation(W501D5)'!I$13,'rotation(W501D5)'!I$14))</f>
        <v> </v>
      </c>
      <c r="K7" s="710" t="str">
        <f aca="false">IF('rotation(W501D5)'!$X$7&lt;3," ",CONCATENATE('rotation(W501D5)'!J$12,'rotation(W501D5)'!J$13,'rotation(W501D5)'!J$14))</f>
        <v> </v>
      </c>
      <c r="L7" s="710" t="str">
        <f aca="false">IF('rotation(W501D5)'!$X$7&lt;3," ",CONCATENATE('rotation(W501D5)'!K$12,'rotation(W501D5)'!K$13,'rotation(W501D5)'!K$14))</f>
        <v> </v>
      </c>
      <c r="M7" s="710" t="str">
        <f aca="false">IF('rotation(W501D5)'!$X$7&lt;3," ",CONCATENATE('rotation(W501D5)'!L$12,'rotation(W501D5)'!L$13,'rotation(W501D5)'!L$14))</f>
        <v> </v>
      </c>
      <c r="N7" s="710" t="str">
        <f aca="false">IF('rotation(W501D5)'!$X$7&lt;3," ",CONCATENATE('rotation(W501D5)'!M$12,'rotation(W501D5)'!M$13,'rotation(W501D5)'!M$14))</f>
        <v> </v>
      </c>
      <c r="O7" s="710" t="str">
        <f aca="false">IF('rotation(W501D5)'!$X$7&lt;3," ",CONCATENATE('rotation(W501D5)'!N$12,'rotation(W501D5)'!N$13,'rotation(W501D5)'!N$14))</f>
        <v> </v>
      </c>
      <c r="P7" s="710" t="str">
        <f aca="false">IF('rotation(W501D5)'!$X$7&lt;3," ",CONCATENATE('rotation(W501D5)'!O$12,'rotation(W501D5)'!O$13,'rotation(W501D5)'!O$14))</f>
        <v> </v>
      </c>
      <c r="Q7" s="710" t="str">
        <f aca="false">IF('rotation(W501D5)'!$X$7&lt;3," ",CONCATENATE('rotation(W501D5)'!P$12,'rotation(W501D5)'!P$13,'rotation(W501D5)'!P$14))</f>
        <v> </v>
      </c>
      <c r="R7" s="710" t="str">
        <f aca="false">IF('rotation(W501D5)'!$X$7&lt;3," ",CONCATENATE('rotation(W501D5)'!Q$12,'rotation(W501D5)'!Q$13,'rotation(W501D5)'!Q$14))</f>
        <v> </v>
      </c>
      <c r="S7" s="710" t="str">
        <f aca="false">IF('rotation(W501D5)'!$X$7&lt;3," ",CONCATENATE('rotation(W501D5)'!R$12,'rotation(W501D5)'!R$13,'rotation(W501D5)'!R$14))</f>
        <v> </v>
      </c>
      <c r="T7" s="710" t="str">
        <f aca="false">IF('rotation(W501D5)'!$X$7&lt;3," ",CONCATENATE('rotation(W501D5)'!S$12,'rotation(W501D5)'!S$13,'rotation(W501D5)'!S$14))</f>
        <v> </v>
      </c>
      <c r="U7" s="710" t="str">
        <f aca="false">IF('rotation(W501D5)'!$X$7&lt;3," ",CONCATENATE('rotation(W501D5)'!T$12,'rotation(W501D5)'!T$13,'rotation(W501D5)'!T$14))</f>
        <v> </v>
      </c>
      <c r="V7" s="710" t="str">
        <f aca="false">IF('rotation(W501D5)'!$X$7&lt;3," ",CONCATENATE('rotation(W501D5)'!U$12,'rotation(W501D5)'!U$13,'rotation(W501D5)'!U$14))</f>
        <v> </v>
      </c>
      <c r="W7" s="710" t="str">
        <f aca="false">IF('rotation(W501D5)'!$X$7&lt;3," ",CONCATENATE('rotation(W501D5)'!V$12,'rotation(W501D5)'!V$13,'rotation(W501D5)'!V$14))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IF('rotation(W501D5)'!$X$7&lt;4," ",CONCATENATE('rotation(W501D5)'!C$12,'rotation(W501D5)'!C$13,'rotation(W501D5)'!C$14))</f>
        <v> </v>
      </c>
      <c r="E8" s="710" t="str">
        <f aca="false">IF('rotation(W501D5)'!$X$7&lt;4," ",CONCATENATE('rotation(W501D5)'!D$12,'rotation(W501D5)'!D$13,'rotation(W501D5)'!D$14))</f>
        <v> </v>
      </c>
      <c r="F8" s="710" t="str">
        <f aca="false">IF('rotation(W501D5)'!$X$7&lt;4," ",CONCATENATE('rotation(W501D5)'!E$12,'rotation(W501D5)'!E$13,'rotation(W501D5)'!E$14))</f>
        <v> </v>
      </c>
      <c r="G8" s="710" t="str">
        <f aca="false">IF('rotation(W501D5)'!$X$7&lt;4," ",CONCATENATE('rotation(W501D5)'!F$12,'rotation(W501D5)'!F$13,'rotation(W501D5)'!F$14))</f>
        <v> </v>
      </c>
      <c r="H8" s="710" t="str">
        <f aca="false">IF('rotation(W501D5)'!$X$7&lt;4," ",CONCATENATE('rotation(W501D5)'!G$12,'rotation(W501D5)'!G$13,'rotation(W501D5)'!G$14))</f>
        <v> </v>
      </c>
      <c r="I8" s="710" t="str">
        <f aca="false">IF('rotation(W501D5)'!$X$7&lt;4," ",CONCATENATE('rotation(W501D5)'!H$12,'rotation(W501D5)'!H$13,'rotation(W501D5)'!H$14))</f>
        <v> </v>
      </c>
      <c r="J8" s="710" t="str">
        <f aca="false">IF('rotation(W501D5)'!$X$7&lt;4," ",CONCATENATE('rotation(W501D5)'!I$12,'rotation(W501D5)'!I$13,'rotation(W501D5)'!I$14))</f>
        <v> </v>
      </c>
      <c r="K8" s="710" t="str">
        <f aca="false">IF('rotation(W501D5)'!$X$7&lt;4," ",CONCATENATE('rotation(W501D5)'!J$12,'rotation(W501D5)'!J$13,'rotation(W501D5)'!J$14))</f>
        <v> </v>
      </c>
      <c r="L8" s="710" t="str">
        <f aca="false">IF('rotation(W501D5)'!$X$7&lt;4," ",CONCATENATE('rotation(W501D5)'!K$12,'rotation(W501D5)'!K$13,'rotation(W501D5)'!K$14))</f>
        <v> </v>
      </c>
      <c r="M8" s="710" t="str">
        <f aca="false">IF('rotation(W501D5)'!$X$7&lt;4," ",CONCATENATE('rotation(W501D5)'!L$12,'rotation(W501D5)'!L$13,'rotation(W501D5)'!L$14))</f>
        <v> </v>
      </c>
      <c r="N8" s="710" t="str">
        <f aca="false">IF('rotation(W501D5)'!$X$7&lt;4," ",CONCATENATE('rotation(W501D5)'!M$12,'rotation(W501D5)'!M$13,'rotation(W501D5)'!M$14))</f>
        <v> </v>
      </c>
      <c r="O8" s="710" t="str">
        <f aca="false">IF('rotation(W501D5)'!$X$7&lt;4," ",CONCATENATE('rotation(W501D5)'!N$12,'rotation(W501D5)'!N$13,'rotation(W501D5)'!N$14))</f>
        <v> </v>
      </c>
      <c r="P8" s="710" t="str">
        <f aca="false">IF('rotation(W501D5)'!$X$7&lt;4," ",CONCATENATE('rotation(W501D5)'!O$12,'rotation(W501D5)'!O$13,'rotation(W501D5)'!O$14))</f>
        <v> </v>
      </c>
      <c r="Q8" s="710" t="str">
        <f aca="false">IF('rotation(W501D5)'!$X$7&lt;4," ",CONCATENATE('rotation(W501D5)'!P$12,'rotation(W501D5)'!P$13,'rotation(W501D5)'!P$14))</f>
        <v> </v>
      </c>
      <c r="R8" s="710" t="str">
        <f aca="false">IF('rotation(W501D5)'!$X$7&lt;4," ",CONCATENATE('rotation(W501D5)'!Q$12,'rotation(W501D5)'!Q$13,'rotation(W501D5)'!Q$14))</f>
        <v> </v>
      </c>
      <c r="S8" s="710" t="str">
        <f aca="false">IF('rotation(W501D5)'!$X$7&lt;4," ",CONCATENATE('rotation(W501D5)'!R$12,'rotation(W501D5)'!R$13,'rotation(W501D5)'!R$14))</f>
        <v> </v>
      </c>
      <c r="T8" s="710" t="str">
        <f aca="false">IF('rotation(W501D5)'!$X$7&lt;4," ",CONCATENATE('rotation(W501D5)'!S$12,'rotation(W501D5)'!S$13,'rotation(W501D5)'!S$14))</f>
        <v> </v>
      </c>
      <c r="U8" s="710" t="str">
        <f aca="false">IF('rotation(W501D5)'!$X$7&lt;4," ",CONCATENATE('rotation(W501D5)'!T$12,'rotation(W501D5)'!T$13,'rotation(W501D5)'!T$14))</f>
        <v> </v>
      </c>
      <c r="V8" s="710" t="str">
        <f aca="false">IF('rotation(W501D5)'!$X$7&lt;4," ",CONCATENATE('rotation(W501D5)'!U$12,'rotation(W501D5)'!U$13,'rotation(W501D5)'!U$14))</f>
        <v> </v>
      </c>
      <c r="W8" s="710" t="str">
        <f aca="false">IF('rotation(W501D5)'!$X$7&lt;4," ",CONCATENATE('rotation(W501D5)'!V$12,'rotation(W501D5)'!V$13,'rotation(W501D5)'!V$14))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8" t="n">
        <f aca="false">'rotation(W501D5)'!C8*'GTDB(W501D5)'!$C12+'rotation(W501D5)'!C9*'GTDB(W501D5)'!$C13+'rotation(W501D5)'!C10*'GTDB(W501D5)'!$C14</f>
        <v>0</v>
      </c>
      <c r="E10" s="728" t="n">
        <f aca="false">'rotation(W501D5)'!D8*'GTDB(W501D5)'!$C12+'rotation(W501D5)'!D9*'GTDB(W501D5)'!$C13+'rotation(W501D5)'!D10*'GTDB(W501D5)'!$C14</f>
        <v>0</v>
      </c>
      <c r="F10" s="728" t="n">
        <f aca="false">'rotation(W501D5)'!E8*'GTDB(W501D5)'!$C12+'rotation(W501D5)'!E9*'GTDB(W501D5)'!$C13+'rotation(W501D5)'!E10*'GTDB(W501D5)'!$C14</f>
        <v>0</v>
      </c>
      <c r="G10" s="728" t="n">
        <f aca="false">'rotation(W501D5)'!F8*'GTDB(W501D5)'!$C12+'rotation(W501D5)'!F9*'GTDB(W501D5)'!$C13+'rotation(W501D5)'!F10*'GTDB(W501D5)'!$C14</f>
        <v>0</v>
      </c>
      <c r="H10" s="728" t="n">
        <f aca="false">'rotation(W501D5)'!G8*'GTDB(W501D5)'!$C12+'rotation(W501D5)'!G9*'GTDB(W501D5)'!$C13+'rotation(W501D5)'!G10*'GTDB(W501D5)'!$C14</f>
        <v>0</v>
      </c>
      <c r="I10" s="728" t="n">
        <f aca="false">'rotation(W501D5)'!H8*'GTDB(W501D5)'!$C12+'rotation(W501D5)'!H9*'GTDB(W501D5)'!$C13+'rotation(W501D5)'!H10*'GTDB(W501D5)'!$C14</f>
        <v>0</v>
      </c>
      <c r="J10" s="728" t="n">
        <f aca="false">'rotation(W501D5)'!I8*'GTDB(W501D5)'!$C12+'rotation(W501D5)'!I9*'GTDB(W501D5)'!$C13+'rotation(W501D5)'!I10*'GTDB(W501D5)'!$C14</f>
        <v>0</v>
      </c>
      <c r="K10" s="728" t="n">
        <f aca="false">'rotation(W501D5)'!J8*'GTDB(W501D5)'!$C12+'rotation(W501D5)'!J9*'GTDB(W501D5)'!$C13+'rotation(W501D5)'!J10*'GTDB(W501D5)'!$C14</f>
        <v>0</v>
      </c>
      <c r="L10" s="728" t="n">
        <f aca="false">'rotation(W501D5)'!K8*'GTDB(W501D5)'!$C12+'rotation(W501D5)'!K9*'GTDB(W501D5)'!$C13+'rotation(W501D5)'!K10*'GTDB(W501D5)'!$C14</f>
        <v>0</v>
      </c>
      <c r="M10" s="728" t="n">
        <f aca="false">'rotation(W501D5)'!L8*'GTDB(W501D5)'!$C12+'rotation(W501D5)'!L9*'GTDB(W501D5)'!$C13+'rotation(W501D5)'!L10*'GTDB(W501D5)'!$C14</f>
        <v>0</v>
      </c>
      <c r="N10" s="728" t="n">
        <f aca="false">'rotation(W501D5)'!M8*'GTDB(W501D5)'!$C12+'rotation(W501D5)'!M9*'GTDB(W501D5)'!$C13+'rotation(W501D5)'!M10*'GTDB(W501D5)'!$C14</f>
        <v>0</v>
      </c>
      <c r="O10" s="728" t="n">
        <f aca="false">'rotation(W501D5)'!N8*'GTDB(W501D5)'!$C12+'rotation(W501D5)'!N9*'GTDB(W501D5)'!$C13+'rotation(W501D5)'!N10*'GTDB(W501D5)'!$C14</f>
        <v>0</v>
      </c>
      <c r="P10" s="728" t="n">
        <f aca="false">'rotation(W501D5)'!O8*'GTDB(W501D5)'!$C12+'rotation(W501D5)'!O9*'GTDB(W501D5)'!$C13+'rotation(W501D5)'!O10*'GTDB(W501D5)'!$C14</f>
        <v>0</v>
      </c>
      <c r="Q10" s="728" t="n">
        <f aca="false">'rotation(W501D5)'!P8*'GTDB(W501D5)'!$C12+'rotation(W501D5)'!P9*'GTDB(W501D5)'!$C13+'rotation(W501D5)'!P10*'GTDB(W501D5)'!$C14</f>
        <v>0</v>
      </c>
      <c r="R10" s="728" t="n">
        <f aca="false">'rotation(W501D5)'!Q8*'GTDB(W501D5)'!$C12+'rotation(W501D5)'!Q9*'GTDB(W501D5)'!$C13+'rotation(W501D5)'!Q10*'GTDB(W501D5)'!$C14</f>
        <v>0</v>
      </c>
      <c r="S10" s="728" t="n">
        <f aca="false">'rotation(W501D5)'!R8*'GTDB(W501D5)'!$C12+'rotation(W501D5)'!R9*'GTDB(W501D5)'!$C13+'rotation(W501D5)'!R10*'GTDB(W501D5)'!$C14</f>
        <v>0</v>
      </c>
      <c r="T10" s="728" t="n">
        <f aca="false">'rotation(W501D5)'!S8*'GTDB(W501D5)'!$C12+'rotation(W501D5)'!S9*'GTDB(W501D5)'!$C13+'rotation(W501D5)'!S10*'GTDB(W501D5)'!$C14</f>
        <v>0</v>
      </c>
      <c r="U10" s="728" t="n">
        <f aca="false">'rotation(W501D5)'!T8*'GTDB(W501D5)'!$C12+'rotation(W501D5)'!T9*'GTDB(W501D5)'!$C13+'rotation(W501D5)'!T10*'GTDB(W501D5)'!$C14</f>
        <v>0</v>
      </c>
      <c r="V10" s="728" t="n">
        <f aca="false">'rotation(W501D5)'!U8*'GTDB(W501D5)'!$C12+'rotation(W501D5)'!U9*'GTDB(W501D5)'!$C13+'rotation(W501D5)'!U10*'GTDB(W501D5)'!$C14</f>
        <v>0</v>
      </c>
      <c r="W10" s="728" t="n">
        <f aca="false">'rotation(W501D5)'!V8*'GTDB(W501D5)'!$C12+'rotation(W501D5)'!V9*'GTDB(W501D5)'!$C13+'rotation(W501D5)'!V10*'GTDB(W501D5)'!$C14</f>
        <v>0</v>
      </c>
      <c r="X10" s="730" t="n">
        <f aca="false">SUM(D10:W10)</f>
        <v>0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'GTDB(W501D5)'!A17</f>
        <v>Baskets</v>
      </c>
      <c r="B14" s="731" t="n">
        <f aca="false">'GTDB(W501D5)'!E17</f>
        <v>372.32076</v>
      </c>
      <c r="C14" s="731" t="str">
        <f aca="false">IF('rotation(W501D5)'!AA17=0," ",B14*'rotation(W501D5)'!AA17)</f>
        <v> </v>
      </c>
      <c r="D14" s="732" t="str">
        <f aca="false">IF('rotation(W501D5)'!C18=0," ",$B14*'rotation(W501D5)'!C18)</f>
        <v> </v>
      </c>
      <c r="E14" s="732" t="str">
        <f aca="false">IF('rotation(W501D5)'!D18=0," ",$B14*'rotation(W501D5)'!D18)</f>
        <v> </v>
      </c>
      <c r="F14" s="732" t="str">
        <f aca="false">IF('rotation(W501D5)'!E18=0," ",$B14*'rotation(W501D5)'!E18)</f>
        <v> </v>
      </c>
      <c r="G14" s="732" t="str">
        <f aca="false">IF('rotation(W501D5)'!F18=0," ",$B14*'rotation(W501D5)'!F18)</f>
        <v> </v>
      </c>
      <c r="H14" s="732" t="str">
        <f aca="false">IF('rotation(W501D5)'!G18=0," ",$B14*'rotation(W501D5)'!G18)</f>
        <v> </v>
      </c>
      <c r="I14" s="732" t="str">
        <f aca="false">IF('rotation(W501D5)'!H18=0," ",$B14*'rotation(W501D5)'!H18)</f>
        <v> </v>
      </c>
      <c r="J14" s="732" t="str">
        <f aca="false">IF('rotation(W501D5)'!I18=0," ",$B14*'rotation(W501D5)'!I18)</f>
        <v> </v>
      </c>
      <c r="K14" s="732" t="str">
        <f aca="false">IF('rotation(W501D5)'!J18=0," ",$B14*'rotation(W501D5)'!J18)</f>
        <v> </v>
      </c>
      <c r="L14" s="732" t="str">
        <f aca="false">IF('rotation(W501D5)'!K18=0," ",$B14*'rotation(W501D5)'!K18)</f>
        <v> </v>
      </c>
      <c r="M14" s="732" t="str">
        <f aca="false">IF('rotation(W501D5)'!L18=0," ",$B14*'rotation(W501D5)'!L18)</f>
        <v> </v>
      </c>
      <c r="N14" s="732" t="str">
        <f aca="false">IF('rotation(W501D5)'!M18=0," ",$B14*'rotation(W501D5)'!M18)</f>
        <v> </v>
      </c>
      <c r="O14" s="732" t="str">
        <f aca="false">IF('rotation(W501D5)'!N18=0," ",$B14*'rotation(W501D5)'!N18)</f>
        <v> </v>
      </c>
      <c r="P14" s="732" t="str">
        <f aca="false">IF('rotation(W501D5)'!O18=0," ",$B14*'rotation(W501D5)'!O18)</f>
        <v> </v>
      </c>
      <c r="Q14" s="732" t="str">
        <f aca="false">IF('rotation(W501D5)'!P18=0," ",$B14*'rotation(W501D5)'!P18)</f>
        <v> </v>
      </c>
      <c r="R14" s="732" t="str">
        <f aca="false">IF('rotation(W501D5)'!Q18=0," ",$B14*'rotation(W501D5)'!Q18)</f>
        <v> </v>
      </c>
      <c r="S14" s="732" t="str">
        <f aca="false">IF('rotation(W501D5)'!R18=0," ",$B14*'rotation(W501D5)'!R18)</f>
        <v> </v>
      </c>
      <c r="T14" s="732" t="str">
        <f aca="false">IF('rotation(W501D5)'!S18=0," ",$B14*'rotation(W501D5)'!S18)</f>
        <v> </v>
      </c>
      <c r="U14" s="732" t="str">
        <f aca="false">IF('rotation(W501D5)'!T18=0," ",$B14*'rotation(W501D5)'!T18)</f>
        <v> </v>
      </c>
      <c r="V14" s="732" t="str">
        <f aca="false">IF('rotation(W501D5)'!U18=0," ",$B14*'rotation(W501D5)'!U18)</f>
        <v> </v>
      </c>
      <c r="W14" s="732" t="str">
        <f aca="false">IF('rotation(W501D5)'!V18=0," ",$B14*'rotation(W501D5)'!V18)</f>
        <v> </v>
      </c>
      <c r="X14" s="633" t="n">
        <f aca="false">SUM(D14:W14)</f>
        <v>0</v>
      </c>
    </row>
    <row r="15" customFormat="false" ht="12.75" hidden="false" customHeight="false" outlineLevel="0" collapsed="false">
      <c r="A15" s="731" t="str">
        <f aca="false">'GTDB(W501D5)'!A18</f>
        <v>Transition Pieces</v>
      </c>
      <c r="B15" s="731" t="n">
        <f aca="false">'GTDB(W501D5)'!E18</f>
        <v>801.36</v>
      </c>
      <c r="C15" s="731" t="str">
        <f aca="false">IF('rotation(W501D5)'!AA21=0," ",B15*'rotation(W501D5)'!AA21)</f>
        <v> </v>
      </c>
      <c r="D15" s="732" t="str">
        <f aca="false">IF('rotation(W501D5)'!C22=0," ",$B15*'rotation(W501D5)'!C22)</f>
        <v> </v>
      </c>
      <c r="E15" s="732" t="str">
        <f aca="false">IF('rotation(W501D5)'!D22=0," ",$B15*'rotation(W501D5)'!D22)</f>
        <v> </v>
      </c>
      <c r="F15" s="732" t="str">
        <f aca="false">IF('rotation(W501D5)'!E22=0," ",$B15*'rotation(W501D5)'!E22)</f>
        <v> </v>
      </c>
      <c r="G15" s="732" t="str">
        <f aca="false">IF('rotation(W501D5)'!F22=0," ",$B15*'rotation(W501D5)'!F22)</f>
        <v> </v>
      </c>
      <c r="H15" s="732" t="str">
        <f aca="false">IF('rotation(W501D5)'!G22=0," ",$B15*'rotation(W501D5)'!G22)</f>
        <v> </v>
      </c>
      <c r="I15" s="732" t="str">
        <f aca="false">IF('rotation(W501D5)'!H22=0," ",$B15*'rotation(W501D5)'!H22)</f>
        <v> </v>
      </c>
      <c r="J15" s="732" t="str">
        <f aca="false">IF('rotation(W501D5)'!I22=0," ",$B15*'rotation(W501D5)'!I22)</f>
        <v> </v>
      </c>
      <c r="K15" s="732" t="str">
        <f aca="false">IF('rotation(W501D5)'!J22=0," ",$B15*'rotation(W501D5)'!J22)</f>
        <v> </v>
      </c>
      <c r="L15" s="732" t="str">
        <f aca="false">IF('rotation(W501D5)'!K22=0," ",$B15*'rotation(W501D5)'!K22)</f>
        <v> </v>
      </c>
      <c r="M15" s="732" t="str">
        <f aca="false">IF('rotation(W501D5)'!L22=0," ",$B15*'rotation(W501D5)'!L22)</f>
        <v> </v>
      </c>
      <c r="N15" s="732" t="str">
        <f aca="false">IF('rotation(W501D5)'!M22=0," ",$B15*'rotation(W501D5)'!M22)</f>
        <v> </v>
      </c>
      <c r="O15" s="732" t="str">
        <f aca="false">IF('rotation(W501D5)'!N22=0," ",$B15*'rotation(W501D5)'!N22)</f>
        <v> </v>
      </c>
      <c r="P15" s="732" t="str">
        <f aca="false">IF('rotation(W501D5)'!O22=0," ",$B15*'rotation(W501D5)'!O22)</f>
        <v> </v>
      </c>
      <c r="Q15" s="732" t="str">
        <f aca="false">IF('rotation(W501D5)'!P22=0," ",$B15*'rotation(W501D5)'!P22)</f>
        <v> </v>
      </c>
      <c r="R15" s="732" t="str">
        <f aca="false">IF('rotation(W501D5)'!Q22=0," ",$B15*'rotation(W501D5)'!Q22)</f>
        <v> </v>
      </c>
      <c r="S15" s="732" t="str">
        <f aca="false">IF('rotation(W501D5)'!R22=0," ",$B15*'rotation(W501D5)'!R22)</f>
        <v> </v>
      </c>
      <c r="T15" s="732" t="str">
        <f aca="false">IF('rotation(W501D5)'!S22=0," ",$B15*'rotation(W501D5)'!S22)</f>
        <v> </v>
      </c>
      <c r="U15" s="732" t="str">
        <f aca="false">IF('rotation(W501D5)'!T22=0," ",$B15*'rotation(W501D5)'!T22)</f>
        <v> </v>
      </c>
      <c r="V15" s="732" t="str">
        <f aca="false">IF('rotation(W501D5)'!U22=0," ",$B15*'rotation(W501D5)'!U22)</f>
        <v> </v>
      </c>
      <c r="W15" s="732" t="str">
        <f aca="false">IF('rotation(W501D5)'!V22=0," ",$B15*'rotation(W501D5)'!V22)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'GTDB(W501D5)'!A19</f>
        <v>Transition Seals</v>
      </c>
      <c r="B16" s="731" t="n">
        <f aca="false">'GTDB(W501D5)'!E19</f>
        <v>52.93428</v>
      </c>
      <c r="C16" s="731" t="str">
        <f aca="false">IF('rotation(W501D5)'!AA25=0," ",B16*'rotation(W501D5)'!AA25)</f>
        <v> </v>
      </c>
      <c r="D16" s="732" t="str">
        <f aca="false">IF('rotation(W501D5)'!C26=0," ",$B16*'rotation(W501D5)'!C26)</f>
        <v> </v>
      </c>
      <c r="E16" s="732" t="str">
        <f aca="false">IF('rotation(W501D5)'!D26=0," ",$B16*'rotation(W501D5)'!D26)</f>
        <v> </v>
      </c>
      <c r="F16" s="732" t="str">
        <f aca="false">IF('rotation(W501D5)'!E26=0," ",$B16*'rotation(W501D5)'!E26)</f>
        <v> </v>
      </c>
      <c r="G16" s="732" t="str">
        <f aca="false">IF('rotation(W501D5)'!F26=0," ",$B16*'rotation(W501D5)'!F26)</f>
        <v> </v>
      </c>
      <c r="H16" s="732" t="str">
        <f aca="false">IF('rotation(W501D5)'!G26=0," ",$B16*'rotation(W501D5)'!G26)</f>
        <v> </v>
      </c>
      <c r="I16" s="732" t="str">
        <f aca="false">IF('rotation(W501D5)'!H26=0," ",$B16*'rotation(W501D5)'!H26)</f>
        <v> </v>
      </c>
      <c r="J16" s="732" t="str">
        <f aca="false">IF('rotation(W501D5)'!I26=0," ",$B16*'rotation(W501D5)'!I26)</f>
        <v> </v>
      </c>
      <c r="K16" s="732" t="str">
        <f aca="false">IF('rotation(W501D5)'!J26=0," ",$B16*'rotation(W501D5)'!J26)</f>
        <v> </v>
      </c>
      <c r="L16" s="732" t="str">
        <f aca="false">IF('rotation(W501D5)'!K26=0," ",$B16*'rotation(W501D5)'!K26)</f>
        <v> </v>
      </c>
      <c r="M16" s="732" t="str">
        <f aca="false">IF('rotation(W501D5)'!L26=0," ",$B16*'rotation(W501D5)'!L26)</f>
        <v> </v>
      </c>
      <c r="N16" s="732" t="str">
        <f aca="false">IF('rotation(W501D5)'!M26=0," ",$B16*'rotation(W501D5)'!M26)</f>
        <v> </v>
      </c>
      <c r="O16" s="732" t="str">
        <f aca="false">IF('rotation(W501D5)'!N26=0," ",$B16*'rotation(W501D5)'!N26)</f>
        <v> </v>
      </c>
      <c r="P16" s="732" t="str">
        <f aca="false">IF('rotation(W501D5)'!O26=0," ",$B16*'rotation(W501D5)'!O26)</f>
        <v> </v>
      </c>
      <c r="Q16" s="732" t="str">
        <f aca="false">IF('rotation(W501D5)'!P26=0," ",$B16*'rotation(W501D5)'!P26)</f>
        <v> </v>
      </c>
      <c r="R16" s="732" t="str">
        <f aca="false">IF('rotation(W501D5)'!Q26=0," ",$B16*'rotation(W501D5)'!Q26)</f>
        <v> </v>
      </c>
      <c r="S16" s="732" t="str">
        <f aca="false">IF('rotation(W501D5)'!R26=0," ",$B16*'rotation(W501D5)'!R26)</f>
        <v> </v>
      </c>
      <c r="T16" s="732" t="str">
        <f aca="false">IF('rotation(W501D5)'!S26=0," ",$B16*'rotation(W501D5)'!S26)</f>
        <v> </v>
      </c>
      <c r="U16" s="732" t="str">
        <f aca="false">IF('rotation(W501D5)'!T26=0," ",$B16*'rotation(W501D5)'!T26)</f>
        <v> </v>
      </c>
      <c r="V16" s="732" t="str">
        <f aca="false">IF('rotation(W501D5)'!U26=0," ",$B16*'rotation(W501D5)'!U26)</f>
        <v> </v>
      </c>
      <c r="W16" s="732" t="str">
        <f aca="false">IF('rotation(W501D5)'!V26=0," ",$B16*'rotation(W501D5)'!V26)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'GTDB(W501D5)'!A20</f>
        <v>Fuel Nozzles</v>
      </c>
      <c r="B17" s="731" t="n">
        <f aca="false">'GTDB(W501D5)'!E20</f>
        <v>365.064</v>
      </c>
      <c r="C17" s="731" t="str">
        <f aca="false">IF('rotation(W501D5)'!AA29=0," ",B17*'rotation(W501D5)'!AA29)</f>
        <v> </v>
      </c>
      <c r="D17" s="732" t="str">
        <f aca="false">IF('rotation(W501D5)'!C30=0," ",$B17*'rotation(W501D5)'!C30)</f>
        <v> </v>
      </c>
      <c r="E17" s="732" t="str">
        <f aca="false">IF('rotation(W501D5)'!D30=0," ",$B17*'rotation(W501D5)'!D30)</f>
        <v> </v>
      </c>
      <c r="F17" s="732" t="str">
        <f aca="false">IF('rotation(W501D5)'!E30=0," ",$B17*'rotation(W501D5)'!E30)</f>
        <v> </v>
      </c>
      <c r="G17" s="732" t="str">
        <f aca="false">IF('rotation(W501D5)'!F30=0," ",$B17*'rotation(W501D5)'!F30)</f>
        <v> </v>
      </c>
      <c r="H17" s="732" t="str">
        <f aca="false">IF('rotation(W501D5)'!G30=0," ",$B17*'rotation(W501D5)'!G30)</f>
        <v> </v>
      </c>
      <c r="I17" s="732" t="str">
        <f aca="false">IF('rotation(W501D5)'!H30=0," ",$B17*'rotation(W501D5)'!H30)</f>
        <v> </v>
      </c>
      <c r="J17" s="732" t="str">
        <f aca="false">IF('rotation(W501D5)'!I30=0," ",$B17*'rotation(W501D5)'!I30)</f>
        <v> </v>
      </c>
      <c r="K17" s="732" t="str">
        <f aca="false">IF('rotation(W501D5)'!J30=0," ",$B17*'rotation(W501D5)'!J30)</f>
        <v> </v>
      </c>
      <c r="L17" s="732" t="str">
        <f aca="false">IF('rotation(W501D5)'!K30=0," ",$B17*'rotation(W501D5)'!K30)</f>
        <v> </v>
      </c>
      <c r="M17" s="732" t="str">
        <f aca="false">IF('rotation(W501D5)'!L30=0," ",$B17*'rotation(W501D5)'!L30)</f>
        <v> </v>
      </c>
      <c r="N17" s="732" t="str">
        <f aca="false">IF('rotation(W501D5)'!M30=0," ",$B17*'rotation(W501D5)'!M30)</f>
        <v> </v>
      </c>
      <c r="O17" s="732" t="str">
        <f aca="false">IF('rotation(W501D5)'!N30=0," ",$B17*'rotation(W501D5)'!N30)</f>
        <v> </v>
      </c>
      <c r="P17" s="732" t="str">
        <f aca="false">IF('rotation(W501D5)'!O30=0," ",$B17*'rotation(W501D5)'!O30)</f>
        <v> </v>
      </c>
      <c r="Q17" s="732" t="str">
        <f aca="false">IF('rotation(W501D5)'!P30=0," ",$B17*'rotation(W501D5)'!P30)</f>
        <v> </v>
      </c>
      <c r="R17" s="732" t="str">
        <f aca="false">IF('rotation(W501D5)'!Q30=0," ",$B17*'rotation(W501D5)'!Q30)</f>
        <v> </v>
      </c>
      <c r="S17" s="732" t="str">
        <f aca="false">IF('rotation(W501D5)'!R30=0," ",$B17*'rotation(W501D5)'!R30)</f>
        <v> </v>
      </c>
      <c r="T17" s="732" t="str">
        <f aca="false">IF('rotation(W501D5)'!S30=0," ",$B17*'rotation(W501D5)'!S30)</f>
        <v> </v>
      </c>
      <c r="U17" s="732" t="str">
        <f aca="false">IF('rotation(W501D5)'!T30=0," ",$B17*'rotation(W501D5)'!T30)</f>
        <v> </v>
      </c>
      <c r="V17" s="732" t="str">
        <f aca="false">IF('rotation(W501D5)'!U30=0," ",$B17*'rotation(W501D5)'!U30)</f>
        <v> </v>
      </c>
      <c r="W17" s="732" t="str">
        <f aca="false">IF('rotation(W501D5)'!V30=0," ",$B17*'rotation(W501D5)'!V30)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'GTDB(W501D5)'!A21</f>
        <v>Clamshells</v>
      </c>
      <c r="B18" s="731" t="n">
        <f aca="false">'GTDB(W501D5)'!E21</f>
        <v>86.814</v>
      </c>
      <c r="C18" s="731" t="str">
        <f aca="false">IF('rotation(W501D5)'!AA33=0," ",B18*'rotation(W501D5)'!AA33)</f>
        <v> </v>
      </c>
      <c r="D18" s="732" t="str">
        <f aca="false">IF('rotation(W501D5)'!C34=0," ",$B18*'rotation(W501D5)'!C34)</f>
        <v> </v>
      </c>
      <c r="E18" s="732" t="str">
        <f aca="false">IF('rotation(W501D5)'!D34=0," ",$B18*'rotation(W501D5)'!D34)</f>
        <v> </v>
      </c>
      <c r="F18" s="732" t="str">
        <f aca="false">IF('rotation(W501D5)'!E34=0," ",$B18*'rotation(W501D5)'!E34)</f>
        <v> </v>
      </c>
      <c r="G18" s="732" t="str">
        <f aca="false">IF('rotation(W501D5)'!F34=0," ",$B18*'rotation(W501D5)'!F34)</f>
        <v> </v>
      </c>
      <c r="H18" s="732" t="str">
        <f aca="false">IF('rotation(W501D5)'!G34=0," ",$B18*'rotation(W501D5)'!G34)</f>
        <v> </v>
      </c>
      <c r="I18" s="732" t="str">
        <f aca="false">IF('rotation(W501D5)'!H34=0," ",$B18*'rotation(W501D5)'!H34)</f>
        <v> </v>
      </c>
      <c r="J18" s="732" t="str">
        <f aca="false">IF('rotation(W501D5)'!I34=0," ",$B18*'rotation(W501D5)'!I34)</f>
        <v> </v>
      </c>
      <c r="K18" s="732" t="str">
        <f aca="false">IF('rotation(W501D5)'!J34=0," ",$B18*'rotation(W501D5)'!J34)</f>
        <v> </v>
      </c>
      <c r="L18" s="732" t="str">
        <f aca="false">IF('rotation(W501D5)'!K34=0," ",$B18*'rotation(W501D5)'!K34)</f>
        <v> </v>
      </c>
      <c r="M18" s="732" t="str">
        <f aca="false">IF('rotation(W501D5)'!L34=0," ",$B18*'rotation(W501D5)'!L34)</f>
        <v> </v>
      </c>
      <c r="N18" s="732" t="str">
        <f aca="false">IF('rotation(W501D5)'!M34=0," ",$B18*'rotation(W501D5)'!M34)</f>
        <v> </v>
      </c>
      <c r="O18" s="732" t="str">
        <f aca="false">IF('rotation(W501D5)'!N34=0," ",$B18*'rotation(W501D5)'!N34)</f>
        <v> </v>
      </c>
      <c r="P18" s="732" t="str">
        <f aca="false">IF('rotation(W501D5)'!O34=0," ",$B18*'rotation(W501D5)'!O34)</f>
        <v> </v>
      </c>
      <c r="Q18" s="732" t="str">
        <f aca="false">IF('rotation(W501D5)'!P34=0," ",$B18*'rotation(W501D5)'!P34)</f>
        <v> </v>
      </c>
      <c r="R18" s="732" t="str">
        <f aca="false">IF('rotation(W501D5)'!Q34=0," ",$B18*'rotation(W501D5)'!Q34)</f>
        <v> </v>
      </c>
      <c r="S18" s="732" t="str">
        <f aca="false">IF('rotation(W501D5)'!R34=0," ",$B18*'rotation(W501D5)'!R34)</f>
        <v> </v>
      </c>
      <c r="T18" s="732" t="str">
        <f aca="false">IF('rotation(W501D5)'!S34=0," ",$B18*'rotation(W501D5)'!S34)</f>
        <v> </v>
      </c>
      <c r="U18" s="732" t="str">
        <f aca="false">IF('rotation(W501D5)'!T34=0," ",$B18*'rotation(W501D5)'!T34)</f>
        <v> </v>
      </c>
      <c r="V18" s="732" t="str">
        <f aca="false">IF('rotation(W501D5)'!U34=0," ",$B18*'rotation(W501D5)'!U34)</f>
        <v> </v>
      </c>
      <c r="W18" s="732" t="str">
        <f aca="false">IF('rotation(W501D5)'!V34=0," ",$B18*'rotation(W501D5)'!V34)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'GTDB(W501D5)'!A22</f>
        <v>Row 1 Blades</v>
      </c>
      <c r="B19" s="731" t="n">
        <f aca="false">'GTDB(W501D5)'!E22</f>
        <v>593.7219</v>
      </c>
      <c r="C19" s="731" t="str">
        <f aca="false">IF('rotation(W501D5)'!AA37=0," ",B19*'rotation(W501D5)'!AA37)</f>
        <v> </v>
      </c>
      <c r="D19" s="732" t="str">
        <f aca="false">IF('rotation(W501D5)'!C38=0," ",$B19*'rotation(W501D5)'!C38)</f>
        <v> </v>
      </c>
      <c r="E19" s="732" t="str">
        <f aca="false">IF('rotation(W501D5)'!D38=0," ",$B19*'rotation(W501D5)'!D38)</f>
        <v> </v>
      </c>
      <c r="F19" s="732" t="str">
        <f aca="false">IF('rotation(W501D5)'!E38=0," ",$B19*'rotation(W501D5)'!E38)</f>
        <v> </v>
      </c>
      <c r="G19" s="732" t="str">
        <f aca="false">IF('rotation(W501D5)'!F38=0," ",$B19*'rotation(W501D5)'!F38)</f>
        <v> </v>
      </c>
      <c r="H19" s="732" t="str">
        <f aca="false">IF('rotation(W501D5)'!G38=0," ",$B19*'rotation(W501D5)'!G38)</f>
        <v> </v>
      </c>
      <c r="I19" s="732" t="str">
        <f aca="false">IF('rotation(W501D5)'!H38=0," ",$B19*'rotation(W501D5)'!H38)</f>
        <v> </v>
      </c>
      <c r="J19" s="732" t="str">
        <f aca="false">IF('rotation(W501D5)'!I38=0," ",$B19*'rotation(W501D5)'!I38)</f>
        <v> </v>
      </c>
      <c r="K19" s="732" t="str">
        <f aca="false">IF('rotation(W501D5)'!J38=0," ",$B19*'rotation(W501D5)'!J38)</f>
        <v> </v>
      </c>
      <c r="L19" s="732" t="str">
        <f aca="false">IF('rotation(W501D5)'!K38=0," ",$B19*'rotation(W501D5)'!K38)</f>
        <v> </v>
      </c>
      <c r="M19" s="732" t="str">
        <f aca="false">IF('rotation(W501D5)'!L38=0," ",$B19*'rotation(W501D5)'!L38)</f>
        <v> </v>
      </c>
      <c r="N19" s="732" t="str">
        <f aca="false">IF('rotation(W501D5)'!M38=0," ",$B19*'rotation(W501D5)'!M38)</f>
        <v> </v>
      </c>
      <c r="O19" s="732" t="str">
        <f aca="false">IF('rotation(W501D5)'!N38=0," ",$B19*'rotation(W501D5)'!N38)</f>
        <v> </v>
      </c>
      <c r="P19" s="732" t="str">
        <f aca="false">IF('rotation(W501D5)'!O38=0," ",$B19*'rotation(W501D5)'!O38)</f>
        <v> </v>
      </c>
      <c r="Q19" s="732" t="str">
        <f aca="false">IF('rotation(W501D5)'!P38=0," ",$B19*'rotation(W501D5)'!P38)</f>
        <v> </v>
      </c>
      <c r="R19" s="732" t="str">
        <f aca="false">IF('rotation(W501D5)'!Q38=0," ",$B19*'rotation(W501D5)'!Q38)</f>
        <v> </v>
      </c>
      <c r="S19" s="732" t="str">
        <f aca="false">IF('rotation(W501D5)'!R38=0," ",$B19*'rotation(W501D5)'!R38)</f>
        <v> </v>
      </c>
      <c r="T19" s="732" t="str">
        <f aca="false">IF('rotation(W501D5)'!S38=0," ",$B19*'rotation(W501D5)'!S38)</f>
        <v> </v>
      </c>
      <c r="U19" s="732" t="str">
        <f aca="false">IF('rotation(W501D5)'!T38=0," ",$B19*'rotation(W501D5)'!T38)</f>
        <v> </v>
      </c>
      <c r="V19" s="732" t="str">
        <f aca="false">IF('rotation(W501D5)'!U38=0," ",$B19*'rotation(W501D5)'!U38)</f>
        <v> </v>
      </c>
      <c r="W19" s="732" t="str">
        <f aca="false">IF('rotation(W501D5)'!V38=0," ",$B19*'rotation(W501D5)'!V38)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'GTDB(W501D5)'!A23</f>
        <v>Row 2 Blades</v>
      </c>
      <c r="B20" s="731" t="n">
        <f aca="false">'GTDB(W501D5)'!E23</f>
        <v>498.3272</v>
      </c>
      <c r="C20" s="731" t="str">
        <f aca="false">IF('rotation(W501D5)'!AA41=0," ",B20*'rotation(W501D5)'!AA41)</f>
        <v> </v>
      </c>
      <c r="D20" s="732" t="str">
        <f aca="false">IF('rotation(W501D5)'!C42=0," ",$B20*'rotation(W501D5)'!C42)</f>
        <v> </v>
      </c>
      <c r="E20" s="732" t="str">
        <f aca="false">IF('rotation(W501D5)'!D42=0," ",$B20*'rotation(W501D5)'!D42)</f>
        <v> </v>
      </c>
      <c r="F20" s="732" t="str">
        <f aca="false">IF('rotation(W501D5)'!E42=0," ",$B20*'rotation(W501D5)'!E42)</f>
        <v> </v>
      </c>
      <c r="G20" s="732" t="str">
        <f aca="false">IF('rotation(W501D5)'!F42=0," ",$B20*'rotation(W501D5)'!F42)</f>
        <v> </v>
      </c>
      <c r="H20" s="732" t="str">
        <f aca="false">IF('rotation(W501D5)'!G42=0," ",$B20*'rotation(W501D5)'!G42)</f>
        <v> </v>
      </c>
      <c r="I20" s="732" t="str">
        <f aca="false">IF('rotation(W501D5)'!H42=0," ",$B20*'rotation(W501D5)'!H42)</f>
        <v> </v>
      </c>
      <c r="J20" s="732" t="str">
        <f aca="false">IF('rotation(W501D5)'!I42=0," ",$B20*'rotation(W501D5)'!I42)</f>
        <v> </v>
      </c>
      <c r="K20" s="732" t="str">
        <f aca="false">IF('rotation(W501D5)'!J42=0," ",$B20*'rotation(W501D5)'!J42)</f>
        <v> </v>
      </c>
      <c r="L20" s="732" t="str">
        <f aca="false">IF('rotation(W501D5)'!K42=0," ",$B20*'rotation(W501D5)'!K42)</f>
        <v> </v>
      </c>
      <c r="M20" s="732" t="str">
        <f aca="false">IF('rotation(W501D5)'!L42=0," ",$B20*'rotation(W501D5)'!L42)</f>
        <v> </v>
      </c>
      <c r="N20" s="732" t="str">
        <f aca="false">IF('rotation(W501D5)'!M42=0," ",$B20*'rotation(W501D5)'!M42)</f>
        <v> </v>
      </c>
      <c r="O20" s="732" t="str">
        <f aca="false">IF('rotation(W501D5)'!N42=0," ",$B20*'rotation(W501D5)'!N42)</f>
        <v> </v>
      </c>
      <c r="P20" s="732" t="str">
        <f aca="false">IF('rotation(W501D5)'!O42=0," ",$B20*'rotation(W501D5)'!O42)</f>
        <v> </v>
      </c>
      <c r="Q20" s="732" t="str">
        <f aca="false">IF('rotation(W501D5)'!P42=0," ",$B20*'rotation(W501D5)'!P42)</f>
        <v> </v>
      </c>
      <c r="R20" s="732" t="str">
        <f aca="false">IF('rotation(W501D5)'!Q42=0," ",$B20*'rotation(W501D5)'!Q42)</f>
        <v> </v>
      </c>
      <c r="S20" s="732" t="str">
        <f aca="false">IF('rotation(W501D5)'!R42=0," ",$B20*'rotation(W501D5)'!R42)</f>
        <v> </v>
      </c>
      <c r="T20" s="732" t="str">
        <f aca="false">IF('rotation(W501D5)'!S42=0," ",$B20*'rotation(W501D5)'!S42)</f>
        <v> </v>
      </c>
      <c r="U20" s="732" t="str">
        <f aca="false">IF('rotation(W501D5)'!T42=0," ",$B20*'rotation(W501D5)'!T42)</f>
        <v> </v>
      </c>
      <c r="V20" s="732" t="str">
        <f aca="false">IF('rotation(W501D5)'!U42=0," ",$B20*'rotation(W501D5)'!U42)</f>
        <v> </v>
      </c>
      <c r="W20" s="732" t="str">
        <f aca="false">IF('rotation(W501D5)'!V42=0," ",$B20*'rotation(W501D5)'!V42)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'GTDB(W501D5)'!A24</f>
        <v>Row 3 Blades</v>
      </c>
      <c r="B21" s="731" t="n">
        <f aca="false">'GTDB(W501D5)'!E24</f>
        <v>521.4352</v>
      </c>
      <c r="C21" s="731" t="str">
        <f aca="false">IF('rotation(W501D5)'!AA45=0," ",B21*'rotation(W501D5)'!AA45)</f>
        <v> </v>
      </c>
      <c r="D21" s="732" t="str">
        <f aca="false">IF('rotation(W501D5)'!C46=0," ",$B21*'rotation(W501D5)'!C46)</f>
        <v> </v>
      </c>
      <c r="E21" s="732" t="str">
        <f aca="false">IF('rotation(W501D5)'!D46=0," ",$B21*'rotation(W501D5)'!D46)</f>
        <v> </v>
      </c>
      <c r="F21" s="732" t="str">
        <f aca="false">IF('rotation(W501D5)'!E46=0," ",$B21*'rotation(W501D5)'!E46)</f>
        <v> </v>
      </c>
      <c r="G21" s="732" t="str">
        <f aca="false">IF('rotation(W501D5)'!F46=0," ",$B21*'rotation(W501D5)'!F46)</f>
        <v> </v>
      </c>
      <c r="H21" s="732" t="str">
        <f aca="false">IF('rotation(W501D5)'!G46=0," ",$B21*'rotation(W501D5)'!G46)</f>
        <v> </v>
      </c>
      <c r="I21" s="732" t="str">
        <f aca="false">IF('rotation(W501D5)'!H46=0," ",$B21*'rotation(W501D5)'!H46)</f>
        <v> </v>
      </c>
      <c r="J21" s="732" t="str">
        <f aca="false">IF('rotation(W501D5)'!I46=0," ",$B21*'rotation(W501D5)'!I46)</f>
        <v> </v>
      </c>
      <c r="K21" s="732" t="str">
        <f aca="false">IF('rotation(W501D5)'!J46=0," ",$B21*'rotation(W501D5)'!J46)</f>
        <v> </v>
      </c>
      <c r="L21" s="732" t="str">
        <f aca="false">IF('rotation(W501D5)'!K46=0," ",$B21*'rotation(W501D5)'!K46)</f>
        <v> </v>
      </c>
      <c r="M21" s="732" t="str">
        <f aca="false">IF('rotation(W501D5)'!L46=0," ",$B21*'rotation(W501D5)'!L46)</f>
        <v> </v>
      </c>
      <c r="N21" s="732" t="str">
        <f aca="false">IF('rotation(W501D5)'!M46=0," ",$B21*'rotation(W501D5)'!M46)</f>
        <v> </v>
      </c>
      <c r="O21" s="732" t="str">
        <f aca="false">IF('rotation(W501D5)'!N46=0," ",$B21*'rotation(W501D5)'!N46)</f>
        <v> </v>
      </c>
      <c r="P21" s="732" t="str">
        <f aca="false">IF('rotation(W501D5)'!O46=0," ",$B21*'rotation(W501D5)'!O46)</f>
        <v> </v>
      </c>
      <c r="Q21" s="732" t="str">
        <f aca="false">IF('rotation(W501D5)'!P46=0," ",$B21*'rotation(W501D5)'!P46)</f>
        <v> </v>
      </c>
      <c r="R21" s="732" t="str">
        <f aca="false">IF('rotation(W501D5)'!Q46=0," ",$B21*'rotation(W501D5)'!Q46)</f>
        <v> </v>
      </c>
      <c r="S21" s="732" t="str">
        <f aca="false">IF('rotation(W501D5)'!R46=0," ",$B21*'rotation(W501D5)'!R46)</f>
        <v> </v>
      </c>
      <c r="T21" s="732" t="str">
        <f aca="false">IF('rotation(W501D5)'!S46=0," ",$B21*'rotation(W501D5)'!S46)</f>
        <v> </v>
      </c>
      <c r="U21" s="732" t="str">
        <f aca="false">IF('rotation(W501D5)'!T46=0," ",$B21*'rotation(W501D5)'!T46)</f>
        <v> </v>
      </c>
      <c r="V21" s="732" t="str">
        <f aca="false">IF('rotation(W501D5)'!U46=0," ",$B21*'rotation(W501D5)'!U46)</f>
        <v> </v>
      </c>
      <c r="W21" s="732" t="str">
        <f aca="false">IF('rotation(W501D5)'!V46=0," ",$B21*'rotation(W501D5)'!V46)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'GTDB(W501D5)'!A25</f>
        <v>Row 4 Blades</v>
      </c>
      <c r="B22" s="731" t="n">
        <f aca="false">'GTDB(W501D5)'!E25</f>
        <v>1043.73536</v>
      </c>
      <c r="C22" s="731" t="str">
        <f aca="false">IF('rotation(W501D5)'!AA49=0," ",B22*'rotation(W501D5)'!AA49)</f>
        <v> </v>
      </c>
      <c r="D22" s="732" t="str">
        <f aca="false">IF('rotation(W501D5)'!C50=0," ",$B22*'rotation(W501D5)'!C50)</f>
        <v> </v>
      </c>
      <c r="E22" s="732" t="str">
        <f aca="false">IF('rotation(W501D5)'!D50=0," ",$B22*'rotation(W501D5)'!D50)</f>
        <v> </v>
      </c>
      <c r="F22" s="732" t="str">
        <f aca="false">IF('rotation(W501D5)'!E50=0," ",$B22*'rotation(W501D5)'!E50)</f>
        <v> </v>
      </c>
      <c r="G22" s="732" t="str">
        <f aca="false">IF('rotation(W501D5)'!F50=0," ",$B22*'rotation(W501D5)'!F50)</f>
        <v> </v>
      </c>
      <c r="H22" s="732" t="str">
        <f aca="false">IF('rotation(W501D5)'!G50=0," ",$B22*'rotation(W501D5)'!G50)</f>
        <v> </v>
      </c>
      <c r="I22" s="732" t="str">
        <f aca="false">IF('rotation(W501D5)'!H50=0," ",$B22*'rotation(W501D5)'!H50)</f>
        <v> </v>
      </c>
      <c r="J22" s="732" t="str">
        <f aca="false">IF('rotation(W501D5)'!I50=0," ",$B22*'rotation(W501D5)'!I50)</f>
        <v> </v>
      </c>
      <c r="K22" s="732" t="str">
        <f aca="false">IF('rotation(W501D5)'!J50=0," ",$B22*'rotation(W501D5)'!J50)</f>
        <v> </v>
      </c>
      <c r="L22" s="732" t="str">
        <f aca="false">IF('rotation(W501D5)'!K50=0," ",$B22*'rotation(W501D5)'!K50)</f>
        <v> </v>
      </c>
      <c r="M22" s="732" t="str">
        <f aca="false">IF('rotation(W501D5)'!L50=0," ",$B22*'rotation(W501D5)'!L50)</f>
        <v> </v>
      </c>
      <c r="N22" s="732" t="str">
        <f aca="false">IF('rotation(W501D5)'!M50=0," ",$B22*'rotation(W501D5)'!M50)</f>
        <v> </v>
      </c>
      <c r="O22" s="732" t="str">
        <f aca="false">IF('rotation(W501D5)'!N50=0," ",$B22*'rotation(W501D5)'!N50)</f>
        <v> </v>
      </c>
      <c r="P22" s="732" t="str">
        <f aca="false">IF('rotation(W501D5)'!O50=0," ",$B22*'rotation(W501D5)'!O50)</f>
        <v> </v>
      </c>
      <c r="Q22" s="732" t="str">
        <f aca="false">IF('rotation(W501D5)'!P50=0," ",$B22*'rotation(W501D5)'!P50)</f>
        <v> </v>
      </c>
      <c r="R22" s="732" t="str">
        <f aca="false">IF('rotation(W501D5)'!Q50=0," ",$B22*'rotation(W501D5)'!Q50)</f>
        <v> </v>
      </c>
      <c r="S22" s="732" t="str">
        <f aca="false">IF('rotation(W501D5)'!R50=0," ",$B22*'rotation(W501D5)'!R50)</f>
        <v> </v>
      </c>
      <c r="T22" s="732" t="str">
        <f aca="false">IF('rotation(W501D5)'!S50=0," ",$B22*'rotation(W501D5)'!S50)</f>
        <v> </v>
      </c>
      <c r="U22" s="732" t="str">
        <f aca="false">IF('rotation(W501D5)'!T50=0," ",$B22*'rotation(W501D5)'!T50)</f>
        <v> </v>
      </c>
      <c r="V22" s="732" t="str">
        <f aca="false">IF('rotation(W501D5)'!U50=0," ",$B22*'rotation(W501D5)'!U50)</f>
        <v> </v>
      </c>
      <c r="W22" s="732" t="str">
        <f aca="false">IF('rotation(W501D5)'!V50=0," ",$B22*'rotation(W501D5)'!V50)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'GTDB(W501D5)'!A26</f>
        <v>Row 1 Vanes </v>
      </c>
      <c r="B23" s="731" t="n">
        <f aca="false">'GTDB(W501D5)'!E26</f>
        <v>954.35616</v>
      </c>
      <c r="C23" s="731" t="str">
        <f aca="false">IF('rotation(W501D5)'!AA53=0," ",B23*'rotation(W501D5)'!AA53)</f>
        <v> </v>
      </c>
      <c r="D23" s="732" t="str">
        <f aca="false">IF('rotation(W501D5)'!C54=0," ",$B23*'rotation(W501D5)'!C54)</f>
        <v> </v>
      </c>
      <c r="E23" s="732" t="str">
        <f aca="false">IF('rotation(W501D5)'!D54=0," ",$B23*'rotation(W501D5)'!D54)</f>
        <v> </v>
      </c>
      <c r="F23" s="732" t="str">
        <f aca="false">IF('rotation(W501D5)'!E54=0," ",$B23*'rotation(W501D5)'!E54)</f>
        <v> </v>
      </c>
      <c r="G23" s="732" t="str">
        <f aca="false">IF('rotation(W501D5)'!F54=0," ",$B23*'rotation(W501D5)'!F54)</f>
        <v> </v>
      </c>
      <c r="H23" s="732" t="str">
        <f aca="false">IF('rotation(W501D5)'!G54=0," ",$B23*'rotation(W501D5)'!G54)</f>
        <v> </v>
      </c>
      <c r="I23" s="732" t="str">
        <f aca="false">IF('rotation(W501D5)'!H54=0," ",$B23*'rotation(W501D5)'!H54)</f>
        <v> </v>
      </c>
      <c r="J23" s="732" t="str">
        <f aca="false">IF('rotation(W501D5)'!I54=0," ",$B23*'rotation(W501D5)'!I54)</f>
        <v> </v>
      </c>
      <c r="K23" s="732" t="str">
        <f aca="false">IF('rotation(W501D5)'!J54=0," ",$B23*'rotation(W501D5)'!J54)</f>
        <v> </v>
      </c>
      <c r="L23" s="732" t="str">
        <f aca="false">IF('rotation(W501D5)'!K54=0," ",$B23*'rotation(W501D5)'!K54)</f>
        <v> </v>
      </c>
      <c r="M23" s="732" t="str">
        <f aca="false">IF('rotation(W501D5)'!L54=0," ",$B23*'rotation(W501D5)'!L54)</f>
        <v> </v>
      </c>
      <c r="N23" s="732" t="str">
        <f aca="false">IF('rotation(W501D5)'!M54=0," ",$B23*'rotation(W501D5)'!M54)</f>
        <v> </v>
      </c>
      <c r="O23" s="732" t="str">
        <f aca="false">IF('rotation(W501D5)'!N54=0," ",$B23*'rotation(W501D5)'!N54)</f>
        <v> </v>
      </c>
      <c r="P23" s="732" t="str">
        <f aca="false">IF('rotation(W501D5)'!O54=0," ",$B23*'rotation(W501D5)'!O54)</f>
        <v> </v>
      </c>
      <c r="Q23" s="732" t="str">
        <f aca="false">IF('rotation(W501D5)'!P54=0," ",$B23*'rotation(W501D5)'!P54)</f>
        <v> </v>
      </c>
      <c r="R23" s="732" t="str">
        <f aca="false">IF('rotation(W501D5)'!Q54=0," ",$B23*'rotation(W501D5)'!Q54)</f>
        <v> </v>
      </c>
      <c r="S23" s="732" t="str">
        <f aca="false">IF('rotation(W501D5)'!R54=0," ",$B23*'rotation(W501D5)'!R54)</f>
        <v> </v>
      </c>
      <c r="T23" s="732" t="str">
        <f aca="false">IF('rotation(W501D5)'!S54=0," ",$B23*'rotation(W501D5)'!S54)</f>
        <v> </v>
      </c>
      <c r="U23" s="732" t="str">
        <f aca="false">IF('rotation(W501D5)'!T54=0," ",$B23*'rotation(W501D5)'!T54)</f>
        <v> </v>
      </c>
      <c r="V23" s="732" t="str">
        <f aca="false">IF('rotation(W501D5)'!U54=0," ",$B23*'rotation(W501D5)'!U54)</f>
        <v> </v>
      </c>
      <c r="W23" s="732" t="str">
        <f aca="false">IF('rotation(W501D5)'!V54=0," ",$B23*'rotation(W501D5)'!V54)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'GTDB(W501D5)'!A27</f>
        <v>Row 2 Vanes</v>
      </c>
      <c r="B24" s="731" t="n">
        <f aca="false">'GTDB(W501D5)'!E27</f>
        <v>654.07936</v>
      </c>
      <c r="C24" s="731" t="str">
        <f aca="false">IF('rotation(W501D5)'!AA57=0," ",B24*'rotation(W501D5)'!AA57)</f>
        <v> </v>
      </c>
      <c r="D24" s="732" t="str">
        <f aca="false">IF('rotation(W501D5)'!C58=0," ",$B24*'rotation(W501D5)'!C58)</f>
        <v> </v>
      </c>
      <c r="E24" s="732" t="str">
        <f aca="false">IF('rotation(W501D5)'!D58=0," ",$B24*'rotation(W501D5)'!D58)</f>
        <v> </v>
      </c>
      <c r="F24" s="732" t="str">
        <f aca="false">IF('rotation(W501D5)'!E58=0," ",$B24*'rotation(W501D5)'!E58)</f>
        <v> </v>
      </c>
      <c r="G24" s="732" t="str">
        <f aca="false">IF('rotation(W501D5)'!F58=0," ",$B24*'rotation(W501D5)'!F58)</f>
        <v> </v>
      </c>
      <c r="H24" s="732" t="str">
        <f aca="false">IF('rotation(W501D5)'!G58=0," ",$B24*'rotation(W501D5)'!G58)</f>
        <v> </v>
      </c>
      <c r="I24" s="732" t="str">
        <f aca="false">IF('rotation(W501D5)'!H58=0," ",$B24*'rotation(W501D5)'!H58)</f>
        <v> </v>
      </c>
      <c r="J24" s="732" t="str">
        <f aca="false">IF('rotation(W501D5)'!I58=0," ",$B24*'rotation(W501D5)'!I58)</f>
        <v> </v>
      </c>
      <c r="K24" s="732" t="str">
        <f aca="false">IF('rotation(W501D5)'!J58=0," ",$B24*'rotation(W501D5)'!J58)</f>
        <v> </v>
      </c>
      <c r="L24" s="732" t="str">
        <f aca="false">IF('rotation(W501D5)'!K58=0," ",$B24*'rotation(W501D5)'!K58)</f>
        <v> </v>
      </c>
      <c r="M24" s="732" t="str">
        <f aca="false">IF('rotation(W501D5)'!L58=0," ",$B24*'rotation(W501D5)'!L58)</f>
        <v> </v>
      </c>
      <c r="N24" s="732" t="str">
        <f aca="false">IF('rotation(W501D5)'!M58=0," ",$B24*'rotation(W501D5)'!M58)</f>
        <v> </v>
      </c>
      <c r="O24" s="732" t="str">
        <f aca="false">IF('rotation(W501D5)'!N58=0," ",$B24*'rotation(W501D5)'!N58)</f>
        <v> </v>
      </c>
      <c r="P24" s="732" t="str">
        <f aca="false">IF('rotation(W501D5)'!O58=0," ",$B24*'rotation(W501D5)'!O58)</f>
        <v> </v>
      </c>
      <c r="Q24" s="732" t="str">
        <f aca="false">IF('rotation(W501D5)'!P58=0," ",$B24*'rotation(W501D5)'!P58)</f>
        <v> </v>
      </c>
      <c r="R24" s="732" t="str">
        <f aca="false">IF('rotation(W501D5)'!Q58=0," ",$B24*'rotation(W501D5)'!Q58)</f>
        <v> </v>
      </c>
      <c r="S24" s="732" t="str">
        <f aca="false">IF('rotation(W501D5)'!R58=0," ",$B24*'rotation(W501D5)'!R58)</f>
        <v> </v>
      </c>
      <c r="T24" s="732" t="str">
        <f aca="false">IF('rotation(W501D5)'!S58=0," ",$B24*'rotation(W501D5)'!S58)</f>
        <v> </v>
      </c>
      <c r="U24" s="732" t="str">
        <f aca="false">IF('rotation(W501D5)'!T58=0," ",$B24*'rotation(W501D5)'!T58)</f>
        <v> </v>
      </c>
      <c r="V24" s="732" t="str">
        <f aca="false">IF('rotation(W501D5)'!U58=0," ",$B24*'rotation(W501D5)'!U58)</f>
        <v> </v>
      </c>
      <c r="W24" s="732" t="str">
        <f aca="false">IF('rotation(W501D5)'!V58=0," ",$B24*'rotation(W501D5)'!V58)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'GTDB(W501D5)'!A28</f>
        <v>Row 3 Vanes</v>
      </c>
      <c r="B25" s="731" t="n">
        <f aca="false">'GTDB(W501D5)'!E28</f>
        <v>699.60212</v>
      </c>
      <c r="C25" s="731" t="str">
        <f aca="false">IF('rotation(W501D5)'!AA61=0," ",B25*'rotation(W501D5)'!AA61)</f>
        <v> </v>
      </c>
      <c r="D25" s="732" t="str">
        <f aca="false">IF('rotation(W501D5)'!C62=0," ",$B25*'rotation(W501D5)'!C62)</f>
        <v> </v>
      </c>
      <c r="E25" s="732" t="str">
        <f aca="false">IF('rotation(W501D5)'!D62=0," ",$B25*'rotation(W501D5)'!D62)</f>
        <v> </v>
      </c>
      <c r="F25" s="732" t="str">
        <f aca="false">IF('rotation(W501D5)'!E62=0," ",$B25*'rotation(W501D5)'!E62)</f>
        <v> </v>
      </c>
      <c r="G25" s="732" t="str">
        <f aca="false">IF('rotation(W501D5)'!F62=0," ",$B25*'rotation(W501D5)'!F62)</f>
        <v> </v>
      </c>
      <c r="H25" s="732" t="str">
        <f aca="false">IF('rotation(W501D5)'!G62=0," ",$B25*'rotation(W501D5)'!G62)</f>
        <v> </v>
      </c>
      <c r="I25" s="732" t="str">
        <f aca="false">IF('rotation(W501D5)'!H62=0," ",$B25*'rotation(W501D5)'!H62)</f>
        <v> </v>
      </c>
      <c r="J25" s="732" t="str">
        <f aca="false">IF('rotation(W501D5)'!I62=0," ",$B25*'rotation(W501D5)'!I62)</f>
        <v> </v>
      </c>
      <c r="K25" s="732" t="str">
        <f aca="false">IF('rotation(W501D5)'!J62=0," ",$B25*'rotation(W501D5)'!J62)</f>
        <v> </v>
      </c>
      <c r="L25" s="732" t="str">
        <f aca="false">IF('rotation(W501D5)'!K62=0," ",$B25*'rotation(W501D5)'!K62)</f>
        <v> </v>
      </c>
      <c r="M25" s="732" t="str">
        <f aca="false">IF('rotation(W501D5)'!L62=0," ",$B25*'rotation(W501D5)'!L62)</f>
        <v> </v>
      </c>
      <c r="N25" s="732" t="str">
        <f aca="false">IF('rotation(W501D5)'!M62=0," ",$B25*'rotation(W501D5)'!M62)</f>
        <v> </v>
      </c>
      <c r="O25" s="732" t="str">
        <f aca="false">IF('rotation(W501D5)'!N62=0," ",$B25*'rotation(W501D5)'!N62)</f>
        <v> </v>
      </c>
      <c r="P25" s="732" t="str">
        <f aca="false">IF('rotation(W501D5)'!O62=0," ",$B25*'rotation(W501D5)'!O62)</f>
        <v> </v>
      </c>
      <c r="Q25" s="732" t="str">
        <f aca="false">IF('rotation(W501D5)'!P62=0," ",$B25*'rotation(W501D5)'!P62)</f>
        <v> </v>
      </c>
      <c r="R25" s="732" t="str">
        <f aca="false">IF('rotation(W501D5)'!Q62=0," ",$B25*'rotation(W501D5)'!Q62)</f>
        <v> </v>
      </c>
      <c r="S25" s="732" t="str">
        <f aca="false">IF('rotation(W501D5)'!R62=0," ",$B25*'rotation(W501D5)'!R62)</f>
        <v> </v>
      </c>
      <c r="T25" s="732" t="str">
        <f aca="false">IF('rotation(W501D5)'!S62=0," ",$B25*'rotation(W501D5)'!S62)</f>
        <v> </v>
      </c>
      <c r="U25" s="732" t="str">
        <f aca="false">IF('rotation(W501D5)'!T62=0," ",$B25*'rotation(W501D5)'!T62)</f>
        <v> </v>
      </c>
      <c r="V25" s="732" t="str">
        <f aca="false">IF('rotation(W501D5)'!U62=0," ",$B25*'rotation(W501D5)'!U62)</f>
        <v> </v>
      </c>
      <c r="W25" s="732" t="str">
        <f aca="false">IF('rotation(W501D5)'!V62=0," ",$B25*'rotation(W501D5)'!V62)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'GTDB(W501D5)'!A29</f>
        <v>Row 4 Vanes</v>
      </c>
      <c r="B26" s="731" t="n">
        <f aca="false">'GTDB(W501D5)'!E29</f>
        <v>752.18024</v>
      </c>
      <c r="C26" s="731" t="str">
        <f aca="false">IF('rotation(W501D5)'!AA65=0," ",B26*'rotation(W501D5)'!AA65)</f>
        <v> </v>
      </c>
      <c r="D26" s="732" t="str">
        <f aca="false">IF('rotation(W501D5)'!C66=0," ",$B26*'rotation(W501D5)'!C66)</f>
        <v> </v>
      </c>
      <c r="E26" s="732" t="str">
        <f aca="false">IF('rotation(W501D5)'!D66=0," ",$B26*'rotation(W501D5)'!D66)</f>
        <v> </v>
      </c>
      <c r="F26" s="732" t="str">
        <f aca="false">IF('rotation(W501D5)'!E66=0," ",$B26*'rotation(W501D5)'!E66)</f>
        <v> </v>
      </c>
      <c r="G26" s="732" t="str">
        <f aca="false">IF('rotation(W501D5)'!F66=0," ",$B26*'rotation(W501D5)'!F66)</f>
        <v> </v>
      </c>
      <c r="H26" s="732" t="str">
        <f aca="false">IF('rotation(W501D5)'!G66=0," ",$B26*'rotation(W501D5)'!G66)</f>
        <v> </v>
      </c>
      <c r="I26" s="732" t="str">
        <f aca="false">IF('rotation(W501D5)'!H66=0," ",$B26*'rotation(W501D5)'!H66)</f>
        <v> </v>
      </c>
      <c r="J26" s="732" t="str">
        <f aca="false">IF('rotation(W501D5)'!I66=0," ",$B26*'rotation(W501D5)'!I66)</f>
        <v> </v>
      </c>
      <c r="K26" s="732" t="str">
        <f aca="false">IF('rotation(W501D5)'!J66=0," ",$B26*'rotation(W501D5)'!J66)</f>
        <v> </v>
      </c>
      <c r="L26" s="732" t="str">
        <f aca="false">IF('rotation(W501D5)'!K66=0," ",$B26*'rotation(W501D5)'!K66)</f>
        <v> </v>
      </c>
      <c r="M26" s="732" t="str">
        <f aca="false">IF('rotation(W501D5)'!L66=0," ",$B26*'rotation(W501D5)'!L66)</f>
        <v> </v>
      </c>
      <c r="N26" s="732" t="str">
        <f aca="false">IF('rotation(W501D5)'!M66=0," ",$B26*'rotation(W501D5)'!M66)</f>
        <v> </v>
      </c>
      <c r="O26" s="732" t="str">
        <f aca="false">IF('rotation(W501D5)'!N66=0," ",$B26*'rotation(W501D5)'!N66)</f>
        <v> </v>
      </c>
      <c r="P26" s="732" t="str">
        <f aca="false">IF('rotation(W501D5)'!O66=0," ",$B26*'rotation(W501D5)'!O66)</f>
        <v> </v>
      </c>
      <c r="Q26" s="732" t="str">
        <f aca="false">IF('rotation(W501D5)'!P66=0," ",$B26*'rotation(W501D5)'!P66)</f>
        <v> </v>
      </c>
      <c r="R26" s="732" t="str">
        <f aca="false">IF('rotation(W501D5)'!Q66=0," ",$B26*'rotation(W501D5)'!Q66)</f>
        <v> </v>
      </c>
      <c r="S26" s="732" t="str">
        <f aca="false">IF('rotation(W501D5)'!R66=0," ",$B26*'rotation(W501D5)'!R66)</f>
        <v> </v>
      </c>
      <c r="T26" s="732" t="str">
        <f aca="false">IF('rotation(W501D5)'!S66=0," ",$B26*'rotation(W501D5)'!S66)</f>
        <v> </v>
      </c>
      <c r="U26" s="732" t="str">
        <f aca="false">IF('rotation(W501D5)'!T66=0," ",$B26*'rotation(W501D5)'!T66)</f>
        <v> </v>
      </c>
      <c r="V26" s="732" t="str">
        <f aca="false">IF('rotation(W501D5)'!U66=0," ",$B26*'rotation(W501D5)'!U66)</f>
        <v> </v>
      </c>
      <c r="W26" s="732" t="str">
        <f aca="false">IF('rotation(W501D5)'!V66=0," ",$B26*'rotation(W501D5)'!V66)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31" t="str">
        <f aca="false">'GTDB(W501D5)'!A30</f>
        <v>Row 1 ring segments</v>
      </c>
      <c r="B27" s="731" t="n">
        <f aca="false">'GTDB(W501D5)'!E30</f>
        <v>136.6128</v>
      </c>
      <c r="C27" s="731" t="str">
        <f aca="false">IF('rotation(W501D5)'!AA69=0," ",B27*'rotation(W501D5)'!AA69)</f>
        <v> </v>
      </c>
      <c r="D27" s="732" t="str">
        <f aca="false">IF('rotation(W501D5)'!C70=0," ",$B27*'rotation(W501D5)'!C70)</f>
        <v> </v>
      </c>
      <c r="E27" s="732" t="str">
        <f aca="false">IF('rotation(W501D5)'!D70=0," ",$B27*'rotation(W501D5)'!D70)</f>
        <v> </v>
      </c>
      <c r="F27" s="732" t="str">
        <f aca="false">IF('rotation(W501D5)'!E70=0," ",$B27*'rotation(W501D5)'!E70)</f>
        <v> </v>
      </c>
      <c r="G27" s="732" t="str">
        <f aca="false">IF('rotation(W501D5)'!F70=0," ",$B27*'rotation(W501D5)'!F70)</f>
        <v> </v>
      </c>
      <c r="H27" s="732" t="str">
        <f aca="false">IF('rotation(W501D5)'!G70=0," ",$B27*'rotation(W501D5)'!G70)</f>
        <v> </v>
      </c>
      <c r="I27" s="732" t="str">
        <f aca="false">IF('rotation(W501D5)'!H70=0," ",$B27*'rotation(W501D5)'!H70)</f>
        <v> </v>
      </c>
      <c r="J27" s="732" t="str">
        <f aca="false">IF('rotation(W501D5)'!I70=0," ",$B27*'rotation(W501D5)'!I70)</f>
        <v> </v>
      </c>
      <c r="K27" s="732" t="str">
        <f aca="false">IF('rotation(W501D5)'!J70=0," ",$B27*'rotation(W501D5)'!J70)</f>
        <v> </v>
      </c>
      <c r="L27" s="732" t="str">
        <f aca="false">IF('rotation(W501D5)'!K70=0," ",$B27*'rotation(W501D5)'!K70)</f>
        <v> </v>
      </c>
      <c r="M27" s="732" t="str">
        <f aca="false">IF('rotation(W501D5)'!L70=0," ",$B27*'rotation(W501D5)'!L70)</f>
        <v> </v>
      </c>
      <c r="N27" s="732" t="str">
        <f aca="false">IF('rotation(W501D5)'!M70=0," ",$B27*'rotation(W501D5)'!M70)</f>
        <v> </v>
      </c>
      <c r="O27" s="732" t="str">
        <f aca="false">IF('rotation(W501D5)'!N70=0," ",$B27*'rotation(W501D5)'!N70)</f>
        <v> </v>
      </c>
      <c r="P27" s="732" t="str">
        <f aca="false">IF('rotation(W501D5)'!O70=0," ",$B27*'rotation(W501D5)'!O70)</f>
        <v> </v>
      </c>
      <c r="Q27" s="732" t="str">
        <f aca="false">IF('rotation(W501D5)'!P70=0," ",$B27*'rotation(W501D5)'!P70)</f>
        <v> </v>
      </c>
      <c r="R27" s="732" t="str">
        <f aca="false">IF('rotation(W501D5)'!Q70=0," ",$B27*'rotation(W501D5)'!Q70)</f>
        <v> </v>
      </c>
      <c r="S27" s="732" t="str">
        <f aca="false">IF('rotation(W501D5)'!R70=0," ",$B27*'rotation(W501D5)'!R70)</f>
        <v> </v>
      </c>
      <c r="T27" s="732" t="str">
        <f aca="false">IF('rotation(W501D5)'!S70=0," ",$B27*'rotation(W501D5)'!S70)</f>
        <v> </v>
      </c>
      <c r="U27" s="732" t="str">
        <f aca="false">IF('rotation(W501D5)'!T70=0," ",$B27*'rotation(W501D5)'!T70)</f>
        <v> </v>
      </c>
      <c r="V27" s="732" t="str">
        <f aca="false">IF('rotation(W501D5)'!U70=0," ",$B27*'rotation(W501D5)'!U70)</f>
        <v> </v>
      </c>
      <c r="W27" s="732" t="str">
        <f aca="false">IF('rotation(W501D5)'!V70=0," ",$B27*'rotation(W501D5)'!V70)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31" t="str">
        <f aca="false">'GTDB(W501D5)'!A31</f>
        <v>Row 2 ring segments</v>
      </c>
      <c r="B28" s="731" t="n">
        <f aca="false">'GTDB(W501D5)'!E31</f>
        <v>124.55424</v>
      </c>
      <c r="C28" s="731" t="str">
        <f aca="false">IF('rotation(W501D5)'!AA73=0," ",B28*'rotation(W501D5)'!AA73)</f>
        <v> </v>
      </c>
      <c r="D28" s="732" t="str">
        <f aca="false">IF('rotation(W501D5)'!C74=0," ",$B28*'rotation(W501D5)'!C74)</f>
        <v> </v>
      </c>
      <c r="E28" s="732" t="str">
        <f aca="false">IF('rotation(W501D5)'!D74=0," ",$B28*'rotation(W501D5)'!D74)</f>
        <v> </v>
      </c>
      <c r="F28" s="732" t="str">
        <f aca="false">IF('rotation(W501D5)'!E74=0," ",$B28*'rotation(W501D5)'!E74)</f>
        <v> </v>
      </c>
      <c r="G28" s="732" t="str">
        <f aca="false">IF('rotation(W501D5)'!F74=0," ",$B28*'rotation(W501D5)'!F74)</f>
        <v> </v>
      </c>
      <c r="H28" s="732" t="str">
        <f aca="false">IF('rotation(W501D5)'!G74=0," ",$B28*'rotation(W501D5)'!G74)</f>
        <v> </v>
      </c>
      <c r="I28" s="732" t="str">
        <f aca="false">IF('rotation(W501D5)'!H74=0," ",$B28*'rotation(W501D5)'!H74)</f>
        <v> </v>
      </c>
      <c r="J28" s="732" t="str">
        <f aca="false">IF('rotation(W501D5)'!I74=0," ",$B28*'rotation(W501D5)'!I74)</f>
        <v> </v>
      </c>
      <c r="K28" s="732" t="str">
        <f aca="false">IF('rotation(W501D5)'!J74=0," ",$B28*'rotation(W501D5)'!J74)</f>
        <v> </v>
      </c>
      <c r="L28" s="732" t="str">
        <f aca="false">IF('rotation(W501D5)'!K74=0," ",$B28*'rotation(W501D5)'!K74)</f>
        <v> </v>
      </c>
      <c r="M28" s="732" t="str">
        <f aca="false">IF('rotation(W501D5)'!L74=0," ",$B28*'rotation(W501D5)'!L74)</f>
        <v> </v>
      </c>
      <c r="N28" s="732" t="str">
        <f aca="false">IF('rotation(W501D5)'!M74=0," ",$B28*'rotation(W501D5)'!M74)</f>
        <v> </v>
      </c>
      <c r="O28" s="732" t="str">
        <f aca="false">IF('rotation(W501D5)'!N74=0," ",$B28*'rotation(W501D5)'!N74)</f>
        <v> </v>
      </c>
      <c r="P28" s="732" t="str">
        <f aca="false">IF('rotation(W501D5)'!O74=0," ",$B28*'rotation(W501D5)'!O74)</f>
        <v> </v>
      </c>
      <c r="Q28" s="732" t="str">
        <f aca="false">IF('rotation(W501D5)'!P74=0," ",$B28*'rotation(W501D5)'!P74)</f>
        <v> </v>
      </c>
      <c r="R28" s="732" t="str">
        <f aca="false">IF('rotation(W501D5)'!Q74=0," ",$B28*'rotation(W501D5)'!Q74)</f>
        <v> </v>
      </c>
      <c r="S28" s="732" t="str">
        <f aca="false">IF('rotation(W501D5)'!R74=0," ",$B28*'rotation(W501D5)'!R74)</f>
        <v> </v>
      </c>
      <c r="T28" s="732" t="str">
        <f aca="false">IF('rotation(W501D5)'!S74=0," ",$B28*'rotation(W501D5)'!S74)</f>
        <v> </v>
      </c>
      <c r="U28" s="732" t="str">
        <f aca="false">IF('rotation(W501D5)'!T74=0," ",$B28*'rotation(W501D5)'!T74)</f>
        <v> </v>
      </c>
      <c r="V28" s="732" t="str">
        <f aca="false">IF('rotation(W501D5)'!U74=0," ",$B28*'rotation(W501D5)'!U74)</f>
        <v> </v>
      </c>
      <c r="W28" s="732" t="str">
        <f aca="false">IF('rotation(W501D5)'!V74=0," ",$B28*'rotation(W501D5)'!V74)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31" t="str">
        <f aca="false">'GTDB(W501D5)'!A32</f>
        <v>Row 3 rings segments</v>
      </c>
      <c r="B29" s="731" t="n">
        <f aca="false">'GTDB(W501D5)'!E32</f>
        <v>68.6244</v>
      </c>
      <c r="C29" s="731" t="str">
        <f aca="false">IF('rotation(W501D5)'!AA77=0," ",B29*'rotation(W501D5)'!AA77)</f>
        <v> </v>
      </c>
      <c r="D29" s="732" t="str">
        <f aca="false">IF('rotation(W501D5)'!C78=0," ",$B29*'rotation(W501D5)'!C78)</f>
        <v> </v>
      </c>
      <c r="E29" s="732" t="str">
        <f aca="false">IF('rotation(W501D5)'!D78=0," ",$B29*'rotation(W501D5)'!D78)</f>
        <v> </v>
      </c>
      <c r="F29" s="732" t="str">
        <f aca="false">IF('rotation(W501D5)'!E78=0," ",$B29*'rotation(W501D5)'!E78)</f>
        <v> </v>
      </c>
      <c r="G29" s="732" t="str">
        <f aca="false">IF('rotation(W501D5)'!F78=0," ",$B29*'rotation(W501D5)'!F78)</f>
        <v> </v>
      </c>
      <c r="H29" s="732" t="str">
        <f aca="false">IF('rotation(W501D5)'!G78=0," ",$B29*'rotation(W501D5)'!G78)</f>
        <v> </v>
      </c>
      <c r="I29" s="732" t="str">
        <f aca="false">IF('rotation(W501D5)'!H78=0," ",$B29*'rotation(W501D5)'!H78)</f>
        <v> </v>
      </c>
      <c r="J29" s="732" t="str">
        <f aca="false">IF('rotation(W501D5)'!I78=0," ",$B29*'rotation(W501D5)'!I78)</f>
        <v> </v>
      </c>
      <c r="K29" s="732" t="str">
        <f aca="false">IF('rotation(W501D5)'!J78=0," ",$B29*'rotation(W501D5)'!J78)</f>
        <v> </v>
      </c>
      <c r="L29" s="732" t="str">
        <f aca="false">IF('rotation(W501D5)'!K78=0," ",$B29*'rotation(W501D5)'!K78)</f>
        <v> </v>
      </c>
      <c r="M29" s="732" t="str">
        <f aca="false">IF('rotation(W501D5)'!L78=0," ",$B29*'rotation(W501D5)'!L78)</f>
        <v> </v>
      </c>
      <c r="N29" s="732" t="str">
        <f aca="false">IF('rotation(W501D5)'!M78=0," ",$B29*'rotation(W501D5)'!M78)</f>
        <v> </v>
      </c>
      <c r="O29" s="732" t="str">
        <f aca="false">IF('rotation(W501D5)'!N78=0," ",$B29*'rotation(W501D5)'!N78)</f>
        <v> </v>
      </c>
      <c r="P29" s="732" t="str">
        <f aca="false">IF('rotation(W501D5)'!O78=0," ",$B29*'rotation(W501D5)'!O78)</f>
        <v> </v>
      </c>
      <c r="Q29" s="732" t="str">
        <f aca="false">IF('rotation(W501D5)'!P78=0," ",$B29*'rotation(W501D5)'!P78)</f>
        <v> </v>
      </c>
      <c r="R29" s="732" t="str">
        <f aca="false">IF('rotation(W501D5)'!Q78=0," ",$B29*'rotation(W501D5)'!Q78)</f>
        <v> </v>
      </c>
      <c r="S29" s="732" t="str">
        <f aca="false">IF('rotation(W501D5)'!R78=0," ",$B29*'rotation(W501D5)'!R78)</f>
        <v> </v>
      </c>
      <c r="T29" s="732" t="str">
        <f aca="false">IF('rotation(W501D5)'!S78=0," ",$B29*'rotation(W501D5)'!S78)</f>
        <v> </v>
      </c>
      <c r="U29" s="732" t="str">
        <f aca="false">IF('rotation(W501D5)'!T78=0," ",$B29*'rotation(W501D5)'!T78)</f>
        <v> </v>
      </c>
      <c r="V29" s="732" t="str">
        <f aca="false">IF('rotation(W501D5)'!U78=0," ",$B29*'rotation(W501D5)'!U78)</f>
        <v> </v>
      </c>
      <c r="W29" s="732" t="str">
        <f aca="false">IF('rotation(W501D5)'!V78=0," ",$B29*'rotation(W501D5)'!V78)</f>
        <v> </v>
      </c>
      <c r="X29" s="633" t="n">
        <f aca="false">SUM(D29:W29)</f>
        <v>0</v>
      </c>
    </row>
    <row r="30" customFormat="false" ht="12.75" hidden="false" customHeight="false" outlineLevel="0" collapsed="false">
      <c r="A30" s="731" t="str">
        <f aca="false">'GTDB(W501D5)'!A33</f>
        <v>Row 4 rings segments</v>
      </c>
      <c r="B30" s="731" t="n">
        <f aca="false">'GTDB(W501D5)'!E33</f>
        <v>132.5795</v>
      </c>
      <c r="C30" s="731" t="str">
        <f aca="false">IF('rotation(W501D5)'!AA81=0," ",B30*'rotation(W501D5)'!AA81)</f>
        <v> </v>
      </c>
      <c r="D30" s="732" t="str">
        <f aca="false">IF('rotation(W501D5)'!C82=0," ",$B30*'rotation(W501D5)'!C82)</f>
        <v> </v>
      </c>
      <c r="E30" s="732" t="str">
        <f aca="false">IF('rotation(W501D5)'!D82=0," ",$B30*'rotation(W501D5)'!D82)</f>
        <v> </v>
      </c>
      <c r="F30" s="732" t="str">
        <f aca="false">IF('rotation(W501D5)'!E82=0," ",$B30*'rotation(W501D5)'!E82)</f>
        <v> </v>
      </c>
      <c r="G30" s="732" t="str">
        <f aca="false">IF('rotation(W501D5)'!F82=0," ",$B30*'rotation(W501D5)'!F82)</f>
        <v> </v>
      </c>
      <c r="H30" s="732" t="str">
        <f aca="false">IF('rotation(W501D5)'!G82=0," ",$B30*'rotation(W501D5)'!G82)</f>
        <v> </v>
      </c>
      <c r="I30" s="732" t="str">
        <f aca="false">IF('rotation(W501D5)'!H82=0," ",$B30*'rotation(W501D5)'!H82)</f>
        <v> </v>
      </c>
      <c r="J30" s="732" t="str">
        <f aca="false">IF('rotation(W501D5)'!I82=0," ",$B30*'rotation(W501D5)'!I82)</f>
        <v> </v>
      </c>
      <c r="K30" s="732" t="str">
        <f aca="false">IF('rotation(W501D5)'!J82=0," ",$B30*'rotation(W501D5)'!J82)</f>
        <v> </v>
      </c>
      <c r="L30" s="732" t="str">
        <f aca="false">IF('rotation(W501D5)'!K82=0," ",$B30*'rotation(W501D5)'!K82)</f>
        <v> </v>
      </c>
      <c r="M30" s="732" t="str">
        <f aca="false">IF('rotation(W501D5)'!L82=0," ",$B30*'rotation(W501D5)'!L82)</f>
        <v> </v>
      </c>
      <c r="N30" s="732" t="str">
        <f aca="false">IF('rotation(W501D5)'!M82=0," ",$B30*'rotation(W501D5)'!M82)</f>
        <v> </v>
      </c>
      <c r="O30" s="732" t="str">
        <f aca="false">IF('rotation(W501D5)'!N82=0," ",$B30*'rotation(W501D5)'!N82)</f>
        <v> </v>
      </c>
      <c r="P30" s="732" t="str">
        <f aca="false">IF('rotation(W501D5)'!O82=0," ",$B30*'rotation(W501D5)'!O82)</f>
        <v> </v>
      </c>
      <c r="Q30" s="732" t="str">
        <f aca="false">IF('rotation(W501D5)'!P82=0," ",$B30*'rotation(W501D5)'!P82)</f>
        <v> </v>
      </c>
      <c r="R30" s="732" t="str">
        <f aca="false">IF('rotation(W501D5)'!Q82=0," ",$B30*'rotation(W501D5)'!Q82)</f>
        <v> </v>
      </c>
      <c r="S30" s="732" t="str">
        <f aca="false">IF('rotation(W501D5)'!R82=0," ",$B30*'rotation(W501D5)'!R82)</f>
        <v> </v>
      </c>
      <c r="T30" s="732" t="str">
        <f aca="false">IF('rotation(W501D5)'!S82=0," ",$B30*'rotation(W501D5)'!S82)</f>
        <v> </v>
      </c>
      <c r="U30" s="732" t="str">
        <f aca="false">IF('rotation(W501D5)'!T82=0," ",$B30*'rotation(W501D5)'!T82)</f>
        <v> </v>
      </c>
      <c r="V30" s="732" t="str">
        <f aca="false">IF('rotation(W501D5)'!U82=0," ",$B30*'rotation(W501D5)'!U82)</f>
        <v> </v>
      </c>
      <c r="W30" s="732" t="str">
        <f aca="false">IF('rotation(W501D5)'!V82=0," ",$B30*'rotation(W501D5)'!V82)</f>
        <v> </v>
      </c>
      <c r="X30" s="633" t="n">
        <f aca="false">SUM(D30:W30)</f>
        <v>0</v>
      </c>
    </row>
    <row r="31" customFormat="false" ht="12.75" hidden="false" customHeight="false" outlineLevel="0" collapsed="false">
      <c r="A31" s="731" t="str">
        <f aca="false">'GTDB(W501D5)'!A34</f>
        <v>Comp Rotor Blades</v>
      </c>
      <c r="B31" s="731" t="n">
        <f aca="false">'GTDB(W501D5)'!E34</f>
        <v>693.5951</v>
      </c>
      <c r="C31" s="731" t="str">
        <f aca="false">IF('rotation(W501D5)'!AA85=0," ",B31*'rotation(W501D5)'!AA85)</f>
        <v> </v>
      </c>
      <c r="D31" s="732" t="str">
        <f aca="false">IF('rotation(W501D5)'!C86=0," ",$B31*'rotation(W501D5)'!C86)</f>
        <v> </v>
      </c>
      <c r="E31" s="732" t="str">
        <f aca="false">IF('rotation(W501D5)'!D86=0," ",$B31*'rotation(W501D5)'!D86)</f>
        <v> </v>
      </c>
      <c r="F31" s="732" t="str">
        <f aca="false">IF('rotation(W501D5)'!E86=0," ",$B31*'rotation(W501D5)'!E86)</f>
        <v> </v>
      </c>
      <c r="G31" s="732" t="str">
        <f aca="false">IF('rotation(W501D5)'!F86=0," ",$B31*'rotation(W501D5)'!F86)</f>
        <v> </v>
      </c>
      <c r="H31" s="732" t="str">
        <f aca="false">IF('rotation(W501D5)'!G86=0," ",$B31*'rotation(W501D5)'!G86)</f>
        <v> </v>
      </c>
      <c r="I31" s="732" t="str">
        <f aca="false">IF('rotation(W501D5)'!H86=0," ",$B31*'rotation(W501D5)'!H86)</f>
        <v> </v>
      </c>
      <c r="J31" s="732" t="str">
        <f aca="false">IF('rotation(W501D5)'!I86=0," ",$B31*'rotation(W501D5)'!I86)</f>
        <v> </v>
      </c>
      <c r="K31" s="732" t="str">
        <f aca="false">IF('rotation(W501D5)'!J86=0," ",$B31*'rotation(W501D5)'!J86)</f>
        <v> </v>
      </c>
      <c r="L31" s="732" t="str">
        <f aca="false">IF('rotation(W501D5)'!K86=0," ",$B31*'rotation(W501D5)'!K86)</f>
        <v> </v>
      </c>
      <c r="M31" s="732" t="str">
        <f aca="false">IF('rotation(W501D5)'!L86=0," ",$B31*'rotation(W501D5)'!L86)</f>
        <v> </v>
      </c>
      <c r="N31" s="732" t="str">
        <f aca="false">IF('rotation(W501D5)'!M86=0," ",$B31*'rotation(W501D5)'!M86)</f>
        <v> </v>
      </c>
      <c r="O31" s="732" t="str">
        <f aca="false">IF('rotation(W501D5)'!N86=0," ",$B31*'rotation(W501D5)'!N86)</f>
        <v> </v>
      </c>
      <c r="P31" s="732" t="str">
        <f aca="false">IF('rotation(W501D5)'!O86=0," ",$B31*'rotation(W501D5)'!O86)</f>
        <v> </v>
      </c>
      <c r="Q31" s="732" t="str">
        <f aca="false">IF('rotation(W501D5)'!P86=0," ",$B31*'rotation(W501D5)'!P86)</f>
        <v> </v>
      </c>
      <c r="R31" s="732" t="str">
        <f aca="false">IF('rotation(W501D5)'!Q86=0," ",$B31*'rotation(W501D5)'!Q86)</f>
        <v> </v>
      </c>
      <c r="S31" s="732" t="str">
        <f aca="false">IF('rotation(W501D5)'!R86=0," ",$B31*'rotation(W501D5)'!R86)</f>
        <v> </v>
      </c>
      <c r="T31" s="732" t="str">
        <f aca="false">IF('rotation(W501D5)'!S86=0," ",$B31*'rotation(W501D5)'!S86)</f>
        <v> </v>
      </c>
      <c r="U31" s="732" t="str">
        <f aca="false">IF('rotation(W501D5)'!T86=0," ",$B31*'rotation(W501D5)'!T86)</f>
        <v> </v>
      </c>
      <c r="V31" s="732" t="str">
        <f aca="false">IF('rotation(W501D5)'!U86=0," ",$B31*'rotation(W501D5)'!U86)</f>
        <v> </v>
      </c>
      <c r="W31" s="732" t="str">
        <f aca="false">IF('rotation(W501D5)'!V86=0," ",$B31*'rotation(W501D5)'!V86)</f>
        <v> </v>
      </c>
      <c r="X31" s="633" t="n">
        <f aca="false">SUM(D31:W31)</f>
        <v>0</v>
      </c>
    </row>
    <row r="32" customFormat="false" ht="12.75" hidden="false" customHeight="false" outlineLevel="0" collapsed="false">
      <c r="A32" s="731" t="str">
        <f aca="false">'GTDB(W501D5)'!A35</f>
        <v>Comp Diaphragms</v>
      </c>
      <c r="B32" s="731" t="n">
        <f aca="false">'GTDB(W501D5)'!E35</f>
        <v>1926.58392</v>
      </c>
      <c r="C32" s="731" t="str">
        <f aca="false">IF('rotation(W501D5)'!AA89=0," ",B32*'rotation(W501D5)'!AA89)</f>
        <v> </v>
      </c>
      <c r="D32" s="732" t="str">
        <f aca="false">IF('rotation(W501D5)'!C90=0," ",$B32*'rotation(W501D5)'!C90)</f>
        <v> </v>
      </c>
      <c r="E32" s="732" t="str">
        <f aca="false">IF('rotation(W501D5)'!D90=0," ",$B32*'rotation(W501D5)'!D90)</f>
        <v> </v>
      </c>
      <c r="F32" s="732" t="str">
        <f aca="false">IF('rotation(W501D5)'!E90=0," ",$B32*'rotation(W501D5)'!E90)</f>
        <v> </v>
      </c>
      <c r="G32" s="732" t="str">
        <f aca="false">IF('rotation(W501D5)'!F90=0," ",$B32*'rotation(W501D5)'!F90)</f>
        <v> </v>
      </c>
      <c r="H32" s="732" t="str">
        <f aca="false">IF('rotation(W501D5)'!G90=0," ",$B32*'rotation(W501D5)'!G90)</f>
        <v> </v>
      </c>
      <c r="I32" s="732" t="str">
        <f aca="false">IF('rotation(W501D5)'!H90=0," ",$B32*'rotation(W501D5)'!H90)</f>
        <v> </v>
      </c>
      <c r="J32" s="732" t="str">
        <f aca="false">IF('rotation(W501D5)'!I90=0," ",$B32*'rotation(W501D5)'!I90)</f>
        <v> </v>
      </c>
      <c r="K32" s="732" t="str">
        <f aca="false">IF('rotation(W501D5)'!J90=0," ",$B32*'rotation(W501D5)'!J90)</f>
        <v> </v>
      </c>
      <c r="L32" s="732" t="str">
        <f aca="false">IF('rotation(W501D5)'!K90=0," ",$B32*'rotation(W501D5)'!K90)</f>
        <v> </v>
      </c>
      <c r="M32" s="732" t="str">
        <f aca="false">IF('rotation(W501D5)'!L90=0," ",$B32*'rotation(W501D5)'!L90)</f>
        <v> </v>
      </c>
      <c r="N32" s="732" t="str">
        <f aca="false">IF('rotation(W501D5)'!M90=0," ",$B32*'rotation(W501D5)'!M90)</f>
        <v> </v>
      </c>
      <c r="O32" s="732" t="str">
        <f aca="false">IF('rotation(W501D5)'!N90=0," ",$B32*'rotation(W501D5)'!N90)</f>
        <v> </v>
      </c>
      <c r="P32" s="732" t="str">
        <f aca="false">IF('rotation(W501D5)'!O90=0," ",$B32*'rotation(W501D5)'!O90)</f>
        <v> </v>
      </c>
      <c r="Q32" s="732" t="str">
        <f aca="false">IF('rotation(W501D5)'!P90=0," ",$B32*'rotation(W501D5)'!P90)</f>
        <v> </v>
      </c>
      <c r="R32" s="732" t="str">
        <f aca="false">IF('rotation(W501D5)'!Q90=0," ",$B32*'rotation(W501D5)'!Q90)</f>
        <v> </v>
      </c>
      <c r="S32" s="732" t="str">
        <f aca="false">IF('rotation(W501D5)'!R90=0," ",$B32*'rotation(W501D5)'!R90)</f>
        <v> </v>
      </c>
      <c r="T32" s="732" t="str">
        <f aca="false">IF('rotation(W501D5)'!S90=0," ",$B32*'rotation(W501D5)'!S90)</f>
        <v> </v>
      </c>
      <c r="U32" s="732" t="str">
        <f aca="false">IF('rotation(W501D5)'!T90=0," ",$B32*'rotation(W501D5)'!T90)</f>
        <v> </v>
      </c>
      <c r="V32" s="732" t="str">
        <f aca="false">IF('rotation(W501D5)'!U90=0," ",$B32*'rotation(W501D5)'!U90)</f>
        <v> </v>
      </c>
      <c r="W32" s="732" t="str">
        <f aca="false">IF('rotation(W501D5)'!V90=0," ",$B32*'rotation(W501D5)'!V90)</f>
        <v> </v>
      </c>
      <c r="X32" s="633" t="n">
        <f aca="false">SUM(D32:W32)</f>
        <v>0</v>
      </c>
    </row>
    <row r="33" customFormat="false" ht="15.75" hidden="false" customHeight="true" outlineLevel="0" collapsed="false">
      <c r="A33" s="724" t="s">
        <v>1408</v>
      </c>
      <c r="B33" s="633"/>
      <c r="C33" s="633" t="n">
        <f aca="false">SUM(C14:C32)</f>
        <v>0</v>
      </c>
      <c r="D33" s="633" t="n">
        <f aca="false">SUM(D14:D32)</f>
        <v>0</v>
      </c>
      <c r="E33" s="633" t="n">
        <f aca="false">SUM(E14:E32)</f>
        <v>0</v>
      </c>
      <c r="F33" s="633" t="n">
        <f aca="false">SUM(F14:F32)</f>
        <v>0</v>
      </c>
      <c r="G33" s="633" t="n">
        <f aca="false">SUM(G14:G32)</f>
        <v>0</v>
      </c>
      <c r="H33" s="633" t="n">
        <f aca="false">SUM(H14:H32)</f>
        <v>0</v>
      </c>
      <c r="I33" s="633" t="n">
        <f aca="false">SUM(I14:I32)</f>
        <v>0</v>
      </c>
      <c r="J33" s="633" t="n">
        <f aca="false">SUM(J14:J32)</f>
        <v>0</v>
      </c>
      <c r="K33" s="633" t="n">
        <f aca="false">SUM(K14:K32)</f>
        <v>0</v>
      </c>
      <c r="L33" s="633" t="n">
        <f aca="false">SUM(L14:L32)</f>
        <v>0</v>
      </c>
      <c r="M33" s="633" t="n">
        <f aca="false">SUM(M14:M32)</f>
        <v>0</v>
      </c>
      <c r="N33" s="633" t="n">
        <f aca="false">SUM(N14:N32)</f>
        <v>0</v>
      </c>
      <c r="O33" s="633" t="n">
        <f aca="false">SUM(O14:O32)</f>
        <v>0</v>
      </c>
      <c r="P33" s="633" t="n">
        <f aca="false">SUM(P14:P32)</f>
        <v>0</v>
      </c>
      <c r="Q33" s="633" t="n">
        <f aca="false">SUM(Q14:Q32)</f>
        <v>0</v>
      </c>
      <c r="R33" s="633" t="n">
        <f aca="false">SUM(R14:R32)</f>
        <v>0</v>
      </c>
      <c r="S33" s="633" t="n">
        <f aca="false">SUM(S14:S32)</f>
        <v>0</v>
      </c>
      <c r="T33" s="633" t="n">
        <f aca="false">SUM(T14:T32)</f>
        <v>0</v>
      </c>
      <c r="U33" s="633" t="n">
        <f aca="false">SUM(U14:U32)</f>
        <v>0</v>
      </c>
      <c r="V33" s="633" t="n">
        <f aca="false">SUM(V14:V32)</f>
        <v>0</v>
      </c>
      <c r="W33" s="633" t="n">
        <f aca="false">SUM(W14:W32)</f>
        <v>0</v>
      </c>
      <c r="X33" s="633" t="n">
        <f aca="false">SUM(D33:W33)</f>
        <v>0</v>
      </c>
    </row>
    <row r="34" customFormat="false" ht="16.5" hidden="false" customHeight="true" outlineLevel="0" collapsed="false">
      <c r="A34" s="724" t="s">
        <v>1416</v>
      </c>
      <c r="B34" s="733" t="n">
        <v>0.1</v>
      </c>
      <c r="C34" s="633" t="n">
        <f aca="false">C33*(1-$B34)</f>
        <v>0</v>
      </c>
      <c r="D34" s="633" t="n">
        <f aca="false">D33*(1-$B34)</f>
        <v>0</v>
      </c>
      <c r="E34" s="633" t="n">
        <f aca="false">E33*(1-$B34)</f>
        <v>0</v>
      </c>
      <c r="F34" s="633" t="n">
        <f aca="false">F33*(1-$B34)</f>
        <v>0</v>
      </c>
      <c r="G34" s="633" t="n">
        <f aca="false">G33*(1-$B34)</f>
        <v>0</v>
      </c>
      <c r="H34" s="633" t="n">
        <f aca="false">H33*(1-$B34)</f>
        <v>0</v>
      </c>
      <c r="I34" s="633" t="n">
        <f aca="false">I33*(1-$B34)</f>
        <v>0</v>
      </c>
      <c r="J34" s="633" t="n">
        <f aca="false">J33*(1-$B34)</f>
        <v>0</v>
      </c>
      <c r="K34" s="633" t="n">
        <f aca="false">K33*(1-$B34)</f>
        <v>0</v>
      </c>
      <c r="L34" s="633" t="n">
        <f aca="false">L33*(1-$B34)</f>
        <v>0</v>
      </c>
      <c r="M34" s="633" t="n">
        <f aca="false">M33*(1-$B34)</f>
        <v>0</v>
      </c>
      <c r="N34" s="633" t="n">
        <f aca="false">N33*(1-$B34)</f>
        <v>0</v>
      </c>
      <c r="O34" s="633" t="n">
        <f aca="false">O33*(1-$B34)</f>
        <v>0</v>
      </c>
      <c r="P34" s="633" t="n">
        <f aca="false">P33*(1-$B34)</f>
        <v>0</v>
      </c>
      <c r="Q34" s="633" t="n">
        <f aca="false">Q33*(1-$B34)</f>
        <v>0</v>
      </c>
      <c r="R34" s="633" t="n">
        <f aca="false">R33*(1-$B34)</f>
        <v>0</v>
      </c>
      <c r="S34" s="633" t="n">
        <f aca="false">S33*(1-$B34)</f>
        <v>0</v>
      </c>
      <c r="T34" s="633" t="n">
        <f aca="false">T33*(1-$B34)</f>
        <v>0</v>
      </c>
      <c r="U34" s="633" t="n">
        <f aca="false">U33*(1-$B34)</f>
        <v>0</v>
      </c>
      <c r="V34" s="633" t="n">
        <f aca="false">V33*(1-$B34)</f>
        <v>0</v>
      </c>
      <c r="W34" s="633" t="n">
        <f aca="false">W33*(1-$B34)</f>
        <v>0</v>
      </c>
      <c r="X34" s="633" t="n">
        <f aca="false">SUM(D34:W34)</f>
        <v>0</v>
      </c>
    </row>
    <row r="35" customFormat="false" ht="12.75" hidden="false" customHeight="true" outlineLevel="0" collapsed="false">
      <c r="A35" s="724" t="s">
        <v>1410</v>
      </c>
      <c r="B35" s="733" t="n">
        <v>0.03</v>
      </c>
      <c r="C35" s="633" t="n">
        <f aca="false">C34*(1+$B35)</f>
        <v>0</v>
      </c>
      <c r="D35" s="633" t="n">
        <f aca="false">D34*(1+$B35)</f>
        <v>0</v>
      </c>
      <c r="E35" s="633" t="n">
        <f aca="false">E34*(1+$B35)</f>
        <v>0</v>
      </c>
      <c r="F35" s="633" t="n">
        <f aca="false">F34*(1+$B35)</f>
        <v>0</v>
      </c>
      <c r="G35" s="633" t="n">
        <f aca="false">G34*(1+$B35)</f>
        <v>0</v>
      </c>
      <c r="H35" s="633" t="n">
        <f aca="false">H34*(1+$B35)</f>
        <v>0</v>
      </c>
      <c r="I35" s="633" t="n">
        <f aca="false">I34*(1+$B35)</f>
        <v>0</v>
      </c>
      <c r="J35" s="633" t="n">
        <f aca="false">J34*(1+$B35)</f>
        <v>0</v>
      </c>
      <c r="K35" s="633" t="n">
        <f aca="false">K34*(1+$B35)</f>
        <v>0</v>
      </c>
      <c r="L35" s="633" t="n">
        <f aca="false">L34*(1+$B35)</f>
        <v>0</v>
      </c>
      <c r="M35" s="633" t="n">
        <f aca="false">M34*(1+$B35)</f>
        <v>0</v>
      </c>
      <c r="N35" s="633" t="n">
        <f aca="false">N34*(1+$B35)</f>
        <v>0</v>
      </c>
      <c r="O35" s="633" t="n">
        <f aca="false">O34*(1+$B35)</f>
        <v>0</v>
      </c>
      <c r="P35" s="633" t="n">
        <f aca="false">P34*(1+$B35)</f>
        <v>0</v>
      </c>
      <c r="Q35" s="633" t="n">
        <f aca="false">Q34*(1+$B35)</f>
        <v>0</v>
      </c>
      <c r="R35" s="633" t="n">
        <f aca="false">R34*(1+$B35)</f>
        <v>0</v>
      </c>
      <c r="S35" s="633" t="n">
        <f aca="false">S34*(1+$B35)</f>
        <v>0</v>
      </c>
      <c r="T35" s="633" t="n">
        <f aca="false">T34*(1+$B35)</f>
        <v>0</v>
      </c>
      <c r="U35" s="633" t="n">
        <f aca="false">U34*(1+$B35)</f>
        <v>0</v>
      </c>
      <c r="V35" s="633" t="n">
        <f aca="false">V34*(1+$B35)</f>
        <v>0</v>
      </c>
      <c r="W35" s="633" t="n">
        <f aca="false">W34*(1+$B35)</f>
        <v>0</v>
      </c>
      <c r="X35" s="734" t="n">
        <f aca="false">SUM(D35:W35)</f>
        <v>0</v>
      </c>
    </row>
    <row r="36" customFormat="false" ht="12.75" hidden="false" customHeight="false" outlineLevel="0" collapsed="false"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</row>
    <row r="37" customFormat="false" ht="12.75" hidden="false" customHeight="false" outlineLevel="0" collapsed="false"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</row>
    <row r="38" customFormat="false" ht="12.75" hidden="false" customHeight="false" outlineLevel="0" collapsed="false">
      <c r="A38" s="735" t="s">
        <v>1411</v>
      </c>
      <c r="B38" s="633"/>
      <c r="C38" s="633"/>
      <c r="D38" s="633" t="n">
        <v>1</v>
      </c>
      <c r="E38" s="633" t="n">
        <v>2</v>
      </c>
      <c r="F38" s="633" t="n">
        <v>3</v>
      </c>
      <c r="G38" s="633" t="n">
        <v>4</v>
      </c>
      <c r="H38" s="633" t="n">
        <v>5</v>
      </c>
      <c r="I38" s="633" t="n">
        <v>6</v>
      </c>
      <c r="J38" s="633" t="n">
        <v>7</v>
      </c>
      <c r="K38" s="633" t="n">
        <v>8</v>
      </c>
      <c r="L38" s="633" t="n">
        <v>9</v>
      </c>
      <c r="M38" s="633" t="n">
        <v>10</v>
      </c>
      <c r="N38" s="633" t="n">
        <v>11</v>
      </c>
      <c r="O38" s="633" t="n">
        <v>12</v>
      </c>
      <c r="P38" s="633" t="n">
        <v>13</v>
      </c>
      <c r="Q38" s="633" t="n">
        <v>14</v>
      </c>
      <c r="R38" s="633" t="n">
        <v>15</v>
      </c>
      <c r="S38" s="633" t="n">
        <v>16</v>
      </c>
      <c r="T38" s="633" t="n">
        <v>17</v>
      </c>
      <c r="U38" s="633" t="n">
        <v>18</v>
      </c>
      <c r="V38" s="633" t="n">
        <v>19</v>
      </c>
      <c r="W38" s="633" t="n">
        <v>20</v>
      </c>
      <c r="X38" s="633"/>
    </row>
    <row r="39" customFormat="false" ht="12.75" hidden="false" customHeight="false" outlineLevel="0" collapsed="false">
      <c r="A39" s="736" t="s">
        <v>1402</v>
      </c>
      <c r="B39" s="737" t="s">
        <v>1412</v>
      </c>
      <c r="C39" s="732"/>
      <c r="D39" s="732"/>
      <c r="E39" s="732"/>
      <c r="F39" s="732"/>
      <c r="G39" s="732"/>
      <c r="H39" s="732"/>
      <c r="I39" s="732"/>
      <c r="J39" s="732"/>
      <c r="K39" s="732"/>
      <c r="L39" s="732"/>
      <c r="M39" s="732"/>
      <c r="N39" s="732"/>
      <c r="O39" s="732"/>
      <c r="P39" s="732"/>
      <c r="Q39" s="732"/>
      <c r="R39" s="732"/>
      <c r="S39" s="732"/>
      <c r="T39" s="732"/>
      <c r="U39" s="732"/>
      <c r="V39" s="732"/>
      <c r="W39" s="732"/>
      <c r="X39" s="633"/>
    </row>
    <row r="40" customFormat="false" ht="12.75" hidden="false" customHeight="false" outlineLevel="0" collapsed="false">
      <c r="A40" s="738" t="str">
        <f aca="false">'GTDB(W501D5)'!A17</f>
        <v>Baskets</v>
      </c>
      <c r="B40" s="731" t="n">
        <f aca="false">'GTDB(W501D5)'!D17</f>
        <v>124.02</v>
      </c>
      <c r="C40" s="732" t="n">
        <v>0</v>
      </c>
      <c r="D40" s="732" t="str">
        <f aca="false">IF('rotation(W501D5)'!C17=0," ",$B40*'rotation(W501D5)'!C17)</f>
        <v> </v>
      </c>
      <c r="E40" s="732" t="str">
        <f aca="false">IF('rotation(W501D5)'!D17=0," ",$B40*'rotation(W501D5)'!D17)</f>
        <v> </v>
      </c>
      <c r="F40" s="732" t="str">
        <f aca="false">IF('rotation(W501D5)'!E17=0," ",$B40*'rotation(W501D5)'!E17)</f>
        <v> </v>
      </c>
      <c r="G40" s="732" t="str">
        <f aca="false">IF('rotation(W501D5)'!F17=0," ",$B40*'rotation(W501D5)'!F17)</f>
        <v> </v>
      </c>
      <c r="H40" s="732" t="str">
        <f aca="false">IF('rotation(W501D5)'!G17=0," ",$B40*'rotation(W501D5)'!G17)</f>
        <v> </v>
      </c>
      <c r="I40" s="732" t="str">
        <f aca="false">IF('rotation(W501D5)'!H17=0," ",$B40*'rotation(W501D5)'!H17)</f>
        <v> </v>
      </c>
      <c r="J40" s="732" t="str">
        <f aca="false">IF('rotation(W501D5)'!I17=0," ",$B40*'rotation(W501D5)'!I17)</f>
        <v> </v>
      </c>
      <c r="K40" s="732" t="str">
        <f aca="false">IF('rotation(W501D5)'!J17=0," ",$B40*'rotation(W501D5)'!J17)</f>
        <v> </v>
      </c>
      <c r="L40" s="732" t="str">
        <f aca="false">IF('rotation(W501D5)'!K17=0," ",$B40*'rotation(W501D5)'!K17)</f>
        <v> </v>
      </c>
      <c r="M40" s="732" t="str">
        <f aca="false">IF('rotation(W501D5)'!L17=0," ",$B40*'rotation(W501D5)'!L17)</f>
        <v> </v>
      </c>
      <c r="N40" s="732" t="str">
        <f aca="false">IF('rotation(W501D5)'!M17=0," ",$B40*'rotation(W501D5)'!M17)</f>
        <v> </v>
      </c>
      <c r="O40" s="732" t="str">
        <f aca="false">IF('rotation(W501D5)'!N17=0," ",$B40*'rotation(W501D5)'!N17)</f>
        <v> </v>
      </c>
      <c r="P40" s="732" t="str">
        <f aca="false">IF('rotation(W501D5)'!O17=0," ",$B40*'rotation(W501D5)'!O17)</f>
        <v> </v>
      </c>
      <c r="Q40" s="732" t="str">
        <f aca="false">IF('rotation(W501D5)'!P17=0," ",$B40*'rotation(W501D5)'!P17)</f>
        <v> </v>
      </c>
      <c r="R40" s="732" t="str">
        <f aca="false">IF('rotation(W501D5)'!Q17=0," ",$B40*'rotation(W501D5)'!Q17)</f>
        <v> </v>
      </c>
      <c r="S40" s="732" t="str">
        <f aca="false">IF('rotation(W501D5)'!R17=0," ",$B40*'rotation(W501D5)'!R17)</f>
        <v> </v>
      </c>
      <c r="T40" s="732" t="str">
        <f aca="false">IF('rotation(W501D5)'!S17=0," ",$B40*'rotation(W501D5)'!S17)</f>
        <v> </v>
      </c>
      <c r="U40" s="732" t="str">
        <f aca="false">IF('rotation(W501D5)'!T17=0," ",$B40*'rotation(W501D5)'!T17)</f>
        <v> </v>
      </c>
      <c r="V40" s="732" t="str">
        <f aca="false">IF('rotation(W501D5)'!U17=0," ",$B40*'rotation(W501D5)'!U17)</f>
        <v> </v>
      </c>
      <c r="W40" s="732" t="str">
        <f aca="false">IF('rotation(W501D5)'!V17=0," ",$B40*'rotation(W501D5)'!V17)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'GTDB(W501D5)'!A18</f>
        <v>Transition Pieces</v>
      </c>
      <c r="B41" s="731" t="n">
        <f aca="false">'GTDB(W501D5)'!D18</f>
        <v>103.88</v>
      </c>
      <c r="C41" s="732"/>
      <c r="D41" s="732" t="str">
        <f aca="false">IF('rotation(W501D5)'!C21=0," ",$B41*'rotation(W501D5)'!C21)</f>
        <v> </v>
      </c>
      <c r="E41" s="732" t="str">
        <f aca="false">IF('rotation(W501D5)'!D21=0," ",$B41*'rotation(W501D5)'!D21)</f>
        <v> </v>
      </c>
      <c r="F41" s="732" t="str">
        <f aca="false">IF('rotation(W501D5)'!E21=0," ",$B41*'rotation(W501D5)'!E21)</f>
        <v> </v>
      </c>
      <c r="G41" s="732" t="str">
        <f aca="false">IF('rotation(W501D5)'!F21=0," ",$B41*'rotation(W501D5)'!F21)</f>
        <v> </v>
      </c>
      <c r="H41" s="732" t="str">
        <f aca="false">IF('rotation(W501D5)'!G21=0," ",$B41*'rotation(W501D5)'!G21)</f>
        <v> </v>
      </c>
      <c r="I41" s="732" t="str">
        <f aca="false">IF('rotation(W501D5)'!H21=0," ",$B41*'rotation(W501D5)'!H21)</f>
        <v> </v>
      </c>
      <c r="J41" s="732" t="str">
        <f aca="false">IF('rotation(W501D5)'!I21=0," ",$B41*'rotation(W501D5)'!I21)</f>
        <v> </v>
      </c>
      <c r="K41" s="732" t="str">
        <f aca="false">IF('rotation(W501D5)'!J21=0," ",$B41*'rotation(W501D5)'!J21)</f>
        <v> </v>
      </c>
      <c r="L41" s="732" t="str">
        <f aca="false">IF('rotation(W501D5)'!K21=0," ",$B41*'rotation(W501D5)'!K21)</f>
        <v> </v>
      </c>
      <c r="M41" s="732" t="str">
        <f aca="false">IF('rotation(W501D5)'!L21=0," ",$B41*'rotation(W501D5)'!L21)</f>
        <v> </v>
      </c>
      <c r="N41" s="732" t="str">
        <f aca="false">IF('rotation(W501D5)'!M21=0," ",$B41*'rotation(W501D5)'!M21)</f>
        <v> </v>
      </c>
      <c r="O41" s="732" t="str">
        <f aca="false">IF('rotation(W501D5)'!N21=0," ",$B41*'rotation(W501D5)'!N21)</f>
        <v> </v>
      </c>
      <c r="P41" s="732" t="str">
        <f aca="false">IF('rotation(W501D5)'!O21=0," ",$B41*'rotation(W501D5)'!O21)</f>
        <v> </v>
      </c>
      <c r="Q41" s="732" t="str">
        <f aca="false">IF('rotation(W501D5)'!P21=0," ",$B41*'rotation(W501D5)'!P21)</f>
        <v> </v>
      </c>
      <c r="R41" s="732" t="str">
        <f aca="false">IF('rotation(W501D5)'!Q21=0," ",$B41*'rotation(W501D5)'!Q21)</f>
        <v> </v>
      </c>
      <c r="S41" s="732" t="str">
        <f aca="false">IF('rotation(W501D5)'!R21=0," ",$B41*'rotation(W501D5)'!R21)</f>
        <v> </v>
      </c>
      <c r="T41" s="732" t="str">
        <f aca="false">IF('rotation(W501D5)'!S21=0," ",$B41*'rotation(W501D5)'!S21)</f>
        <v> </v>
      </c>
      <c r="U41" s="732" t="str">
        <f aca="false">IF('rotation(W501D5)'!T21=0," ",$B41*'rotation(W501D5)'!T21)</f>
        <v> </v>
      </c>
      <c r="V41" s="732" t="str">
        <f aca="false">IF('rotation(W501D5)'!U21=0," ",$B41*'rotation(W501D5)'!U21)</f>
        <v> </v>
      </c>
      <c r="W41" s="732" t="str">
        <f aca="false">IF('rotation(W501D5)'!V21=0," ",$B41*'rotation(W501D5)'!V21)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'GTDB(W501D5)'!A19</f>
        <v>Transition Seals</v>
      </c>
      <c r="B42" s="731" t="n">
        <f aca="false">'GTDB(W501D5)'!D19</f>
        <v>15.9</v>
      </c>
      <c r="C42" s="732"/>
      <c r="D42" s="732" t="str">
        <f aca="false">IF('rotation(W501D5)'!C25=0," ",$B42*'rotation(W501D5)'!C25)</f>
        <v> </v>
      </c>
      <c r="E42" s="732" t="str">
        <f aca="false">IF('rotation(W501D5)'!D25=0," ",$B42*'rotation(W501D5)'!D25)</f>
        <v> </v>
      </c>
      <c r="F42" s="732" t="str">
        <f aca="false">IF('rotation(W501D5)'!E25=0," ",$B42*'rotation(W501D5)'!E25)</f>
        <v> </v>
      </c>
      <c r="G42" s="732" t="str">
        <f aca="false">IF('rotation(W501D5)'!F25=0," ",$B42*'rotation(W501D5)'!F25)</f>
        <v> </v>
      </c>
      <c r="H42" s="732" t="str">
        <f aca="false">IF('rotation(W501D5)'!G25=0," ",$B42*'rotation(W501D5)'!G25)</f>
        <v> </v>
      </c>
      <c r="I42" s="732" t="str">
        <f aca="false">IF('rotation(W501D5)'!H25=0," ",$B42*'rotation(W501D5)'!H25)</f>
        <v> </v>
      </c>
      <c r="J42" s="732" t="str">
        <f aca="false">IF('rotation(W501D5)'!I25=0," ",$B42*'rotation(W501D5)'!I25)</f>
        <v> </v>
      </c>
      <c r="K42" s="732" t="str">
        <f aca="false">IF('rotation(W501D5)'!J25=0," ",$B42*'rotation(W501D5)'!J25)</f>
        <v> </v>
      </c>
      <c r="L42" s="732" t="str">
        <f aca="false">IF('rotation(W501D5)'!K25=0," ",$B42*'rotation(W501D5)'!K25)</f>
        <v> </v>
      </c>
      <c r="M42" s="732" t="str">
        <f aca="false">IF('rotation(W501D5)'!L25=0," ",$B42*'rotation(W501D5)'!L25)</f>
        <v> </v>
      </c>
      <c r="N42" s="732" t="str">
        <f aca="false">IF('rotation(W501D5)'!M25=0," ",$B42*'rotation(W501D5)'!M25)</f>
        <v> </v>
      </c>
      <c r="O42" s="732" t="str">
        <f aca="false">IF('rotation(W501D5)'!N25=0," ",$B42*'rotation(W501D5)'!N25)</f>
        <v> </v>
      </c>
      <c r="P42" s="732" t="str">
        <f aca="false">IF('rotation(W501D5)'!O25=0," ",$B42*'rotation(W501D5)'!O25)</f>
        <v> </v>
      </c>
      <c r="Q42" s="732" t="str">
        <f aca="false">IF('rotation(W501D5)'!P25=0," ",$B42*'rotation(W501D5)'!P25)</f>
        <v> </v>
      </c>
      <c r="R42" s="732" t="str">
        <f aca="false">IF('rotation(W501D5)'!Q25=0," ",$B42*'rotation(W501D5)'!Q25)</f>
        <v> </v>
      </c>
      <c r="S42" s="732" t="str">
        <f aca="false">IF('rotation(W501D5)'!R25=0," ",$B42*'rotation(W501D5)'!R25)</f>
        <v> </v>
      </c>
      <c r="T42" s="732" t="str">
        <f aca="false">IF('rotation(W501D5)'!S25=0," ",$B42*'rotation(W501D5)'!S25)</f>
        <v> </v>
      </c>
      <c r="U42" s="732" t="str">
        <f aca="false">IF('rotation(W501D5)'!T25=0," ",$B42*'rotation(W501D5)'!T25)</f>
        <v> </v>
      </c>
      <c r="V42" s="732" t="str">
        <f aca="false">IF('rotation(W501D5)'!U25=0," ",$B42*'rotation(W501D5)'!U25)</f>
        <v> </v>
      </c>
      <c r="W42" s="732" t="str">
        <f aca="false">IF('rotation(W501D5)'!V25=0," ",$B42*'rotation(W501D5)'!V25)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'GTDB(W501D5)'!A20</f>
        <v>Fuel Nozzles</v>
      </c>
      <c r="B43" s="731" t="n">
        <f aca="false">'GTDB(W501D5)'!D20</f>
        <v>102.82</v>
      </c>
      <c r="C43" s="732"/>
      <c r="D43" s="732" t="str">
        <f aca="false">IF('rotation(W501D5)'!C29=0," ",$B43*'rotation(W501D5)'!C29)</f>
        <v> </v>
      </c>
      <c r="E43" s="732" t="str">
        <f aca="false">IF('rotation(W501D5)'!D29=0," ",$B43*'rotation(W501D5)'!D29)</f>
        <v> </v>
      </c>
      <c r="F43" s="732" t="str">
        <f aca="false">IF('rotation(W501D5)'!E29=0," ",$B43*'rotation(W501D5)'!E29)</f>
        <v> </v>
      </c>
      <c r="G43" s="732" t="str">
        <f aca="false">IF('rotation(W501D5)'!F29=0," ",$B43*'rotation(W501D5)'!F29)</f>
        <v> </v>
      </c>
      <c r="H43" s="732" t="str">
        <f aca="false">IF('rotation(W501D5)'!G29=0," ",$B43*'rotation(W501D5)'!G29)</f>
        <v> </v>
      </c>
      <c r="I43" s="732" t="str">
        <f aca="false">IF('rotation(W501D5)'!H29=0," ",$B43*'rotation(W501D5)'!H29)</f>
        <v> </v>
      </c>
      <c r="J43" s="732" t="str">
        <f aca="false">IF('rotation(W501D5)'!I29=0," ",$B43*'rotation(W501D5)'!I29)</f>
        <v> </v>
      </c>
      <c r="K43" s="732" t="str">
        <f aca="false">IF('rotation(W501D5)'!J29=0," ",$B43*'rotation(W501D5)'!J29)</f>
        <v> </v>
      </c>
      <c r="L43" s="732" t="str">
        <f aca="false">IF('rotation(W501D5)'!K29=0," ",$B43*'rotation(W501D5)'!K29)</f>
        <v> </v>
      </c>
      <c r="M43" s="732" t="str">
        <f aca="false">IF('rotation(W501D5)'!L29=0," ",$B43*'rotation(W501D5)'!L29)</f>
        <v> </v>
      </c>
      <c r="N43" s="732" t="str">
        <f aca="false">IF('rotation(W501D5)'!M29=0," ",$B43*'rotation(W501D5)'!M29)</f>
        <v> </v>
      </c>
      <c r="O43" s="732" t="str">
        <f aca="false">IF('rotation(W501D5)'!N29=0," ",$B43*'rotation(W501D5)'!N29)</f>
        <v> </v>
      </c>
      <c r="P43" s="732" t="str">
        <f aca="false">IF('rotation(W501D5)'!O29=0," ",$B43*'rotation(W501D5)'!O29)</f>
        <v> </v>
      </c>
      <c r="Q43" s="732" t="str">
        <f aca="false">IF('rotation(W501D5)'!P29=0," ",$B43*'rotation(W501D5)'!P29)</f>
        <v> </v>
      </c>
      <c r="R43" s="732" t="str">
        <f aca="false">IF('rotation(W501D5)'!Q29=0," ",$B43*'rotation(W501D5)'!Q29)</f>
        <v> </v>
      </c>
      <c r="S43" s="732" t="str">
        <f aca="false">IF('rotation(W501D5)'!R29=0," ",$B43*'rotation(W501D5)'!R29)</f>
        <v> </v>
      </c>
      <c r="T43" s="732" t="str">
        <f aca="false">IF('rotation(W501D5)'!S29=0," ",$B43*'rotation(W501D5)'!S29)</f>
        <v> </v>
      </c>
      <c r="U43" s="732" t="str">
        <f aca="false">IF('rotation(W501D5)'!T29=0," ",$B43*'rotation(W501D5)'!T29)</f>
        <v> </v>
      </c>
      <c r="V43" s="732" t="str">
        <f aca="false">IF('rotation(W501D5)'!U29=0," ",$B43*'rotation(W501D5)'!U29)</f>
        <v> </v>
      </c>
      <c r="W43" s="732" t="str">
        <f aca="false">IF('rotation(W501D5)'!V29=0," ",$B43*'rotation(W501D5)'!V29)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'GTDB(W501D5)'!A21</f>
        <v>Clamshells</v>
      </c>
      <c r="B44" s="731" t="n">
        <f aca="false">'GTDB(W501D5)'!D21</f>
        <v>15.9</v>
      </c>
      <c r="C44" s="732"/>
      <c r="D44" s="732" t="str">
        <f aca="false">IF('rotation(W501D5)'!C33=0," ",$B44*'rotation(W501D5)'!C33)</f>
        <v> </v>
      </c>
      <c r="E44" s="732" t="str">
        <f aca="false">IF('rotation(W501D5)'!D33=0," ",$B44*'rotation(W501D5)'!D33)</f>
        <v> </v>
      </c>
      <c r="F44" s="732" t="str">
        <f aca="false">IF('rotation(W501D5)'!E33=0," ",$B44*'rotation(W501D5)'!E33)</f>
        <v> </v>
      </c>
      <c r="G44" s="732" t="str">
        <f aca="false">IF('rotation(W501D5)'!F33=0," ",$B44*'rotation(W501D5)'!F33)</f>
        <v> </v>
      </c>
      <c r="H44" s="732" t="str">
        <f aca="false">IF('rotation(W501D5)'!G33=0," ",$B44*'rotation(W501D5)'!G33)</f>
        <v> </v>
      </c>
      <c r="I44" s="732" t="str">
        <f aca="false">IF('rotation(W501D5)'!H33=0," ",$B44*'rotation(W501D5)'!H33)</f>
        <v> </v>
      </c>
      <c r="J44" s="732" t="str">
        <f aca="false">IF('rotation(W501D5)'!I33=0," ",$B44*'rotation(W501D5)'!I33)</f>
        <v> </v>
      </c>
      <c r="K44" s="732" t="str">
        <f aca="false">IF('rotation(W501D5)'!J33=0," ",$B44*'rotation(W501D5)'!J33)</f>
        <v> </v>
      </c>
      <c r="L44" s="732" t="str">
        <f aca="false">IF('rotation(W501D5)'!K33=0," ",$B44*'rotation(W501D5)'!K33)</f>
        <v> </v>
      </c>
      <c r="M44" s="732" t="str">
        <f aca="false">IF('rotation(W501D5)'!L33=0," ",$B44*'rotation(W501D5)'!L33)</f>
        <v> </v>
      </c>
      <c r="N44" s="732" t="str">
        <f aca="false">IF('rotation(W501D5)'!M33=0," ",$B44*'rotation(W501D5)'!M33)</f>
        <v> </v>
      </c>
      <c r="O44" s="732" t="str">
        <f aca="false">IF('rotation(W501D5)'!N33=0," ",$B44*'rotation(W501D5)'!N33)</f>
        <v> </v>
      </c>
      <c r="P44" s="732" t="str">
        <f aca="false">IF('rotation(W501D5)'!O33=0," ",$B44*'rotation(W501D5)'!O33)</f>
        <v> </v>
      </c>
      <c r="Q44" s="732" t="str">
        <f aca="false">IF('rotation(W501D5)'!P33=0," ",$B44*'rotation(W501D5)'!P33)</f>
        <v> </v>
      </c>
      <c r="R44" s="732" t="str">
        <f aca="false">IF('rotation(W501D5)'!Q33=0," ",$B44*'rotation(W501D5)'!Q33)</f>
        <v> </v>
      </c>
      <c r="S44" s="732" t="str">
        <f aca="false">IF('rotation(W501D5)'!R33=0," ",$B44*'rotation(W501D5)'!R33)</f>
        <v> </v>
      </c>
      <c r="T44" s="732" t="str">
        <f aca="false">IF('rotation(W501D5)'!S33=0," ",$B44*'rotation(W501D5)'!S33)</f>
        <v> </v>
      </c>
      <c r="U44" s="732" t="str">
        <f aca="false">IF('rotation(W501D5)'!T33=0," ",$B44*'rotation(W501D5)'!T33)</f>
        <v> </v>
      </c>
      <c r="V44" s="732" t="str">
        <f aca="false">IF('rotation(W501D5)'!U33=0," ",$B44*'rotation(W501D5)'!U33)</f>
        <v> </v>
      </c>
      <c r="W44" s="732" t="str">
        <f aca="false">IF('rotation(W501D5)'!V33=0," ",$B44*'rotation(W501D5)'!V33)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'GTDB(W501D5)'!A22</f>
        <v>Row 1 Blades</v>
      </c>
      <c r="B45" s="731" t="n">
        <f aca="false">'GTDB(W501D5)'!D22</f>
        <v>145.22</v>
      </c>
      <c r="C45" s="732"/>
      <c r="D45" s="732" t="str">
        <f aca="false">IF('rotation(W501D5)'!C37=0," ",$B45*'rotation(W501D5)'!C37)</f>
        <v> </v>
      </c>
      <c r="E45" s="732" t="str">
        <f aca="false">IF('rotation(W501D5)'!D37=0," ",$B45*'rotation(W501D5)'!D37)</f>
        <v> </v>
      </c>
      <c r="F45" s="732" t="str">
        <f aca="false">IF('rotation(W501D5)'!E37=0," ",$B45*'rotation(W501D5)'!E37)</f>
        <v> </v>
      </c>
      <c r="G45" s="732" t="str">
        <f aca="false">IF('rotation(W501D5)'!F37=0," ",$B45*'rotation(W501D5)'!F37)</f>
        <v> </v>
      </c>
      <c r="H45" s="732" t="str">
        <f aca="false">IF('rotation(W501D5)'!G37=0," ",$B45*'rotation(W501D5)'!G37)</f>
        <v> </v>
      </c>
      <c r="I45" s="732" t="str">
        <f aca="false">IF('rotation(W501D5)'!H37=0," ",$B45*'rotation(W501D5)'!H37)</f>
        <v> </v>
      </c>
      <c r="J45" s="732" t="str">
        <f aca="false">IF('rotation(W501D5)'!I37=0," ",$B45*'rotation(W501D5)'!I37)</f>
        <v> </v>
      </c>
      <c r="K45" s="732" t="str">
        <f aca="false">IF('rotation(W501D5)'!J37=0," ",$B45*'rotation(W501D5)'!J37)</f>
        <v> </v>
      </c>
      <c r="L45" s="732" t="str">
        <f aca="false">IF('rotation(W501D5)'!K37=0," ",$B45*'rotation(W501D5)'!K37)</f>
        <v> </v>
      </c>
      <c r="M45" s="732" t="str">
        <f aca="false">IF('rotation(W501D5)'!L37=0," ",$B45*'rotation(W501D5)'!L37)</f>
        <v> </v>
      </c>
      <c r="N45" s="732" t="str">
        <f aca="false">IF('rotation(W501D5)'!M37=0," ",$B45*'rotation(W501D5)'!M37)</f>
        <v> </v>
      </c>
      <c r="O45" s="732" t="str">
        <f aca="false">IF('rotation(W501D5)'!N37=0," ",$B45*'rotation(W501D5)'!N37)</f>
        <v> </v>
      </c>
      <c r="P45" s="732" t="str">
        <f aca="false">IF('rotation(W501D5)'!O37=0," ",$B45*'rotation(W501D5)'!O37)</f>
        <v> </v>
      </c>
      <c r="Q45" s="732" t="str">
        <f aca="false">IF('rotation(W501D5)'!P37=0," ",$B45*'rotation(W501D5)'!P37)</f>
        <v> </v>
      </c>
      <c r="R45" s="732" t="str">
        <f aca="false">IF('rotation(W501D5)'!Q37=0," ",$B45*'rotation(W501D5)'!Q37)</f>
        <v> </v>
      </c>
      <c r="S45" s="732" t="str">
        <f aca="false">IF('rotation(W501D5)'!R37=0," ",$B45*'rotation(W501D5)'!R37)</f>
        <v> </v>
      </c>
      <c r="T45" s="732" t="str">
        <f aca="false">IF('rotation(W501D5)'!S37=0," ",$B45*'rotation(W501D5)'!S37)</f>
        <v> </v>
      </c>
      <c r="U45" s="732" t="str">
        <f aca="false">IF('rotation(W501D5)'!T37=0," ",$B45*'rotation(W501D5)'!T37)</f>
        <v> </v>
      </c>
      <c r="V45" s="732" t="str">
        <f aca="false">IF('rotation(W501D5)'!U37=0," ",$B45*'rotation(W501D5)'!U37)</f>
        <v> </v>
      </c>
      <c r="W45" s="732" t="str">
        <f aca="false">IF('rotation(W501D5)'!V37=0," ",$B45*'rotation(W501D5)'!V37)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'GTDB(W501D5)'!A23</f>
        <v>Row 2 Blades</v>
      </c>
      <c r="B46" s="731" t="n">
        <f aca="false">'GTDB(W501D5)'!D23</f>
        <v>121.9</v>
      </c>
      <c r="C46" s="732"/>
      <c r="D46" s="732" t="str">
        <f aca="false">IF('rotation(W501D5)'!C41=0," ",$B46*'rotation(W501D5)'!C41)</f>
        <v> </v>
      </c>
      <c r="E46" s="732" t="str">
        <f aca="false">IF('rotation(W501D5)'!D41=0," ",$B46*'rotation(W501D5)'!D41)</f>
        <v> </v>
      </c>
      <c r="F46" s="732" t="str">
        <f aca="false">IF('rotation(W501D5)'!E41=0," ",$B46*'rotation(W501D5)'!E41)</f>
        <v> </v>
      </c>
      <c r="G46" s="732" t="str">
        <f aca="false">IF('rotation(W501D5)'!F41=0," ",$B46*'rotation(W501D5)'!F41)</f>
        <v> </v>
      </c>
      <c r="H46" s="732" t="str">
        <f aca="false">IF('rotation(W501D5)'!G41=0," ",$B46*'rotation(W501D5)'!G41)</f>
        <v> </v>
      </c>
      <c r="I46" s="732" t="str">
        <f aca="false">IF('rotation(W501D5)'!H41=0," ",$B46*'rotation(W501D5)'!H41)</f>
        <v> </v>
      </c>
      <c r="J46" s="732" t="str">
        <f aca="false">IF('rotation(W501D5)'!I41=0," ",$B46*'rotation(W501D5)'!I41)</f>
        <v> </v>
      </c>
      <c r="K46" s="732" t="str">
        <f aca="false">IF('rotation(W501D5)'!J41=0," ",$B46*'rotation(W501D5)'!J41)</f>
        <v> </v>
      </c>
      <c r="L46" s="732" t="str">
        <f aca="false">IF('rotation(W501D5)'!K41=0," ",$B46*'rotation(W501D5)'!K41)</f>
        <v> </v>
      </c>
      <c r="M46" s="732" t="str">
        <f aca="false">IF('rotation(W501D5)'!L41=0," ",$B46*'rotation(W501D5)'!L41)</f>
        <v> </v>
      </c>
      <c r="N46" s="732" t="str">
        <f aca="false">IF('rotation(W501D5)'!M41=0," ",$B46*'rotation(W501D5)'!M41)</f>
        <v> </v>
      </c>
      <c r="O46" s="732" t="str">
        <f aca="false">IF('rotation(W501D5)'!N41=0," ",$B46*'rotation(W501D5)'!N41)</f>
        <v> </v>
      </c>
      <c r="P46" s="732" t="str">
        <f aca="false">IF('rotation(W501D5)'!O41=0," ",$B46*'rotation(W501D5)'!O41)</f>
        <v> </v>
      </c>
      <c r="Q46" s="732" t="str">
        <f aca="false">IF('rotation(W501D5)'!P41=0," ",$B46*'rotation(W501D5)'!P41)</f>
        <v> </v>
      </c>
      <c r="R46" s="732" t="str">
        <f aca="false">IF('rotation(W501D5)'!Q41=0," ",$B46*'rotation(W501D5)'!Q41)</f>
        <v> </v>
      </c>
      <c r="S46" s="732" t="str">
        <f aca="false">IF('rotation(W501D5)'!R41=0," ",$B46*'rotation(W501D5)'!R41)</f>
        <v> </v>
      </c>
      <c r="T46" s="732" t="str">
        <f aca="false">IF('rotation(W501D5)'!S41=0," ",$B46*'rotation(W501D5)'!S41)</f>
        <v> </v>
      </c>
      <c r="U46" s="732" t="str">
        <f aca="false">IF('rotation(W501D5)'!T41=0," ",$B46*'rotation(W501D5)'!T41)</f>
        <v> </v>
      </c>
      <c r="V46" s="732" t="str">
        <f aca="false">IF('rotation(W501D5)'!U41=0," ",$B46*'rotation(W501D5)'!U41)</f>
        <v> </v>
      </c>
      <c r="W46" s="732" t="str">
        <f aca="false">IF('rotation(W501D5)'!V41=0," ",$B46*'rotation(W501D5)'!V41)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'GTDB(W501D5)'!A24</f>
        <v>Row 3 Blades</v>
      </c>
      <c r="B47" s="731" t="n">
        <f aca="false">'GTDB(W501D5)'!D24</f>
        <v>117.66</v>
      </c>
      <c r="C47" s="732"/>
      <c r="D47" s="732" t="str">
        <f aca="false">IF('rotation(W501D5)'!C45=0," ",$B47*'rotation(W501D5)'!C45)</f>
        <v> </v>
      </c>
      <c r="E47" s="732" t="str">
        <f aca="false">IF('rotation(W501D5)'!D45=0," ",$B47*'rotation(W501D5)'!D45)</f>
        <v> </v>
      </c>
      <c r="F47" s="732" t="str">
        <f aca="false">IF('rotation(W501D5)'!E45=0," ",$B47*'rotation(W501D5)'!E45)</f>
        <v> </v>
      </c>
      <c r="G47" s="732" t="str">
        <f aca="false">IF('rotation(W501D5)'!F45=0," ",$B47*'rotation(W501D5)'!F45)</f>
        <v> </v>
      </c>
      <c r="H47" s="732" t="str">
        <f aca="false">IF('rotation(W501D5)'!G45=0," ",$B47*'rotation(W501D5)'!G45)</f>
        <v> </v>
      </c>
      <c r="I47" s="732" t="str">
        <f aca="false">IF('rotation(W501D5)'!H45=0," ",$B47*'rotation(W501D5)'!H45)</f>
        <v> </v>
      </c>
      <c r="J47" s="732" t="str">
        <f aca="false">IF('rotation(W501D5)'!I45=0," ",$B47*'rotation(W501D5)'!I45)</f>
        <v> </v>
      </c>
      <c r="K47" s="732" t="str">
        <f aca="false">IF('rotation(W501D5)'!J45=0," ",$B47*'rotation(W501D5)'!J45)</f>
        <v> </v>
      </c>
      <c r="L47" s="732" t="str">
        <f aca="false">IF('rotation(W501D5)'!K45=0," ",$B47*'rotation(W501D5)'!K45)</f>
        <v> </v>
      </c>
      <c r="M47" s="732" t="str">
        <f aca="false">IF('rotation(W501D5)'!L45=0," ",$B47*'rotation(W501D5)'!L45)</f>
        <v> </v>
      </c>
      <c r="N47" s="732" t="str">
        <f aca="false">IF('rotation(W501D5)'!M45=0," ",$B47*'rotation(W501D5)'!M45)</f>
        <v> </v>
      </c>
      <c r="O47" s="732" t="str">
        <f aca="false">IF('rotation(W501D5)'!N45=0," ",$B47*'rotation(W501D5)'!N45)</f>
        <v> </v>
      </c>
      <c r="P47" s="732" t="str">
        <f aca="false">IF('rotation(W501D5)'!O45=0," ",$B47*'rotation(W501D5)'!O45)</f>
        <v> </v>
      </c>
      <c r="Q47" s="732" t="str">
        <f aca="false">IF('rotation(W501D5)'!P45=0," ",$B47*'rotation(W501D5)'!P45)</f>
        <v> </v>
      </c>
      <c r="R47" s="732" t="str">
        <f aca="false">IF('rotation(W501D5)'!Q45=0," ",$B47*'rotation(W501D5)'!Q45)</f>
        <v> </v>
      </c>
      <c r="S47" s="732" t="str">
        <f aca="false">IF('rotation(W501D5)'!R45=0," ",$B47*'rotation(W501D5)'!R45)</f>
        <v> </v>
      </c>
      <c r="T47" s="732" t="str">
        <f aca="false">IF('rotation(W501D5)'!S45=0," ",$B47*'rotation(W501D5)'!S45)</f>
        <v> </v>
      </c>
      <c r="U47" s="732" t="str">
        <f aca="false">IF('rotation(W501D5)'!T45=0," ",$B47*'rotation(W501D5)'!T45)</f>
        <v> </v>
      </c>
      <c r="V47" s="732" t="str">
        <f aca="false">IF('rotation(W501D5)'!U45=0," ",$B47*'rotation(W501D5)'!U45)</f>
        <v> </v>
      </c>
      <c r="W47" s="732" t="str">
        <f aca="false">IF('rotation(W501D5)'!V45=0," ",$B47*'rotation(W501D5)'!V45)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'GTDB(W501D5)'!A25</f>
        <v>Row 4 Blades</v>
      </c>
      <c r="B48" s="731" t="n">
        <f aca="false">'GTDB(W501D5)'!D25</f>
        <v>120.84</v>
      </c>
      <c r="C48" s="732"/>
      <c r="D48" s="732" t="str">
        <f aca="false">IF('rotation(W501D5)'!C49=0," ",$B48*'rotation(W501D5)'!C49)</f>
        <v> </v>
      </c>
      <c r="E48" s="732" t="str">
        <f aca="false">IF('rotation(W501D5)'!D49=0," ",$B48*'rotation(W501D5)'!D49)</f>
        <v> </v>
      </c>
      <c r="F48" s="732" t="str">
        <f aca="false">IF('rotation(W501D5)'!E49=0," ",$B48*'rotation(W501D5)'!E49)</f>
        <v> </v>
      </c>
      <c r="G48" s="732" t="str">
        <f aca="false">IF('rotation(W501D5)'!F49=0," ",$B48*'rotation(W501D5)'!F49)</f>
        <v> </v>
      </c>
      <c r="H48" s="732" t="str">
        <f aca="false">IF('rotation(W501D5)'!G49=0," ",$B48*'rotation(W501D5)'!G49)</f>
        <v> </v>
      </c>
      <c r="I48" s="732" t="str">
        <f aca="false">IF('rotation(W501D5)'!H49=0," ",$B48*'rotation(W501D5)'!H49)</f>
        <v> </v>
      </c>
      <c r="J48" s="732" t="str">
        <f aca="false">IF('rotation(W501D5)'!I49=0," ",$B48*'rotation(W501D5)'!I49)</f>
        <v> </v>
      </c>
      <c r="K48" s="732" t="str">
        <f aca="false">IF('rotation(W501D5)'!J49=0," ",$B48*'rotation(W501D5)'!J49)</f>
        <v> </v>
      </c>
      <c r="L48" s="732" t="str">
        <f aca="false">IF('rotation(W501D5)'!K49=0," ",$B48*'rotation(W501D5)'!K49)</f>
        <v> </v>
      </c>
      <c r="M48" s="732" t="str">
        <f aca="false">IF('rotation(W501D5)'!L49=0," ",$B48*'rotation(W501D5)'!L49)</f>
        <v> </v>
      </c>
      <c r="N48" s="732" t="str">
        <f aca="false">IF('rotation(W501D5)'!M49=0," ",$B48*'rotation(W501D5)'!M49)</f>
        <v> </v>
      </c>
      <c r="O48" s="732" t="str">
        <f aca="false">IF('rotation(W501D5)'!N49=0," ",$B48*'rotation(W501D5)'!N49)</f>
        <v> </v>
      </c>
      <c r="P48" s="732" t="str">
        <f aca="false">IF('rotation(W501D5)'!O49=0," ",$B48*'rotation(W501D5)'!O49)</f>
        <v> </v>
      </c>
      <c r="Q48" s="732" t="str">
        <f aca="false">IF('rotation(W501D5)'!P49=0," ",$B48*'rotation(W501D5)'!P49)</f>
        <v> </v>
      </c>
      <c r="R48" s="732" t="str">
        <f aca="false">IF('rotation(W501D5)'!Q49=0," ",$B48*'rotation(W501D5)'!Q49)</f>
        <v> </v>
      </c>
      <c r="S48" s="732" t="str">
        <f aca="false">IF('rotation(W501D5)'!R49=0," ",$B48*'rotation(W501D5)'!R49)</f>
        <v> </v>
      </c>
      <c r="T48" s="732" t="str">
        <f aca="false">IF('rotation(W501D5)'!S49=0," ",$B48*'rotation(W501D5)'!S49)</f>
        <v> </v>
      </c>
      <c r="U48" s="732" t="str">
        <f aca="false">IF('rotation(W501D5)'!T49=0," ",$B48*'rotation(W501D5)'!T49)</f>
        <v> </v>
      </c>
      <c r="V48" s="732" t="str">
        <f aca="false">IF('rotation(W501D5)'!U49=0," ",$B48*'rotation(W501D5)'!U49)</f>
        <v> </v>
      </c>
      <c r="W48" s="732" t="str">
        <f aca="false">IF('rotation(W501D5)'!V49=0," ",$B48*'rotation(W501D5)'!V49)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'GTDB(W501D5)'!A26</f>
        <v>Row 1 Vanes </v>
      </c>
      <c r="B49" s="731" t="n">
        <f aca="false">'GTDB(W501D5)'!D26</f>
        <v>188.68</v>
      </c>
      <c r="C49" s="732"/>
      <c r="D49" s="732" t="str">
        <f aca="false">IF('rotation(W501D5)'!C53=0," ",$B49*'rotation(W501D5)'!C53)</f>
        <v> </v>
      </c>
      <c r="E49" s="732" t="str">
        <f aca="false">IF('rotation(W501D5)'!D53=0," ",$B49*'rotation(W501D5)'!D53)</f>
        <v> </v>
      </c>
      <c r="F49" s="732" t="str">
        <f aca="false">IF('rotation(W501D5)'!E53=0," ",$B49*'rotation(W501D5)'!E53)</f>
        <v> </v>
      </c>
      <c r="G49" s="732" t="str">
        <f aca="false">IF('rotation(W501D5)'!F53=0," ",$B49*'rotation(W501D5)'!F53)</f>
        <v> </v>
      </c>
      <c r="H49" s="732" t="str">
        <f aca="false">IF('rotation(W501D5)'!G53=0," ",$B49*'rotation(W501D5)'!G53)</f>
        <v> </v>
      </c>
      <c r="I49" s="732" t="str">
        <f aca="false">IF('rotation(W501D5)'!H53=0," ",$B49*'rotation(W501D5)'!H53)</f>
        <v> </v>
      </c>
      <c r="J49" s="732" t="str">
        <f aca="false">IF('rotation(W501D5)'!I53=0," ",$B49*'rotation(W501D5)'!I53)</f>
        <v> </v>
      </c>
      <c r="K49" s="732" t="str">
        <f aca="false">IF('rotation(W501D5)'!J53=0," ",$B49*'rotation(W501D5)'!J53)</f>
        <v> </v>
      </c>
      <c r="L49" s="732" t="str">
        <f aca="false">IF('rotation(W501D5)'!K53=0," ",$B49*'rotation(W501D5)'!K53)</f>
        <v> </v>
      </c>
      <c r="M49" s="732" t="str">
        <f aca="false">IF('rotation(W501D5)'!L53=0," ",$B49*'rotation(W501D5)'!L53)</f>
        <v> </v>
      </c>
      <c r="N49" s="732" t="str">
        <f aca="false">IF('rotation(W501D5)'!M53=0," ",$B49*'rotation(W501D5)'!M53)</f>
        <v> </v>
      </c>
      <c r="O49" s="732" t="str">
        <f aca="false">IF('rotation(W501D5)'!N53=0," ",$B49*'rotation(W501D5)'!N53)</f>
        <v> </v>
      </c>
      <c r="P49" s="732" t="str">
        <f aca="false">IF('rotation(W501D5)'!O53=0," ",$B49*'rotation(W501D5)'!O53)</f>
        <v> </v>
      </c>
      <c r="Q49" s="732" t="str">
        <f aca="false">IF('rotation(W501D5)'!P53=0," ",$B49*'rotation(W501D5)'!P53)</f>
        <v> </v>
      </c>
      <c r="R49" s="732" t="str">
        <f aca="false">IF('rotation(W501D5)'!Q53=0," ",$B49*'rotation(W501D5)'!Q53)</f>
        <v> </v>
      </c>
      <c r="S49" s="732" t="str">
        <f aca="false">IF('rotation(W501D5)'!R53=0," ",$B49*'rotation(W501D5)'!R53)</f>
        <v> </v>
      </c>
      <c r="T49" s="732" t="str">
        <f aca="false">IF('rotation(W501D5)'!S53=0," ",$B49*'rotation(W501D5)'!S53)</f>
        <v> </v>
      </c>
      <c r="U49" s="732" t="str">
        <f aca="false">IF('rotation(W501D5)'!T53=0," ",$B49*'rotation(W501D5)'!T53)</f>
        <v> </v>
      </c>
      <c r="V49" s="732" t="str">
        <f aca="false">IF('rotation(W501D5)'!U53=0," ",$B49*'rotation(W501D5)'!U53)</f>
        <v> </v>
      </c>
      <c r="W49" s="732" t="str">
        <f aca="false">IF('rotation(W501D5)'!V53=0," ",$B49*'rotation(W501D5)'!V53)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8" t="str">
        <f aca="false">'GTDB(W501D5)'!A27</f>
        <v>Row 2 Vanes</v>
      </c>
      <c r="B50" s="731" t="n">
        <f aca="false">'GTDB(W501D5)'!D27</f>
        <v>139.92</v>
      </c>
      <c r="C50" s="732"/>
      <c r="D50" s="732" t="str">
        <f aca="false">IF('rotation(W501D5)'!C57=0," ",$B50*'rotation(W501D5)'!C57)</f>
        <v> </v>
      </c>
      <c r="E50" s="732" t="str">
        <f aca="false">IF('rotation(W501D5)'!D57=0," ",$B50*'rotation(W501D5)'!D57)</f>
        <v> </v>
      </c>
      <c r="F50" s="732" t="str">
        <f aca="false">IF('rotation(W501D5)'!E57=0," ",$B50*'rotation(W501D5)'!E57)</f>
        <v> </v>
      </c>
      <c r="G50" s="732" t="str">
        <f aca="false">IF('rotation(W501D5)'!F57=0," ",$B50*'rotation(W501D5)'!F57)</f>
        <v> </v>
      </c>
      <c r="H50" s="732" t="str">
        <f aca="false">IF('rotation(W501D5)'!G57=0," ",$B50*'rotation(W501D5)'!G57)</f>
        <v> </v>
      </c>
      <c r="I50" s="732" t="str">
        <f aca="false">IF('rotation(W501D5)'!H57=0," ",$B50*'rotation(W501D5)'!H57)</f>
        <v> </v>
      </c>
      <c r="J50" s="732" t="str">
        <f aca="false">IF('rotation(W501D5)'!I57=0," ",$B50*'rotation(W501D5)'!I57)</f>
        <v> </v>
      </c>
      <c r="K50" s="732" t="str">
        <f aca="false">IF('rotation(W501D5)'!J57=0," ",$B50*'rotation(W501D5)'!J57)</f>
        <v> </v>
      </c>
      <c r="L50" s="732" t="str">
        <f aca="false">IF('rotation(W501D5)'!K57=0," ",$B50*'rotation(W501D5)'!K57)</f>
        <v> </v>
      </c>
      <c r="M50" s="732" t="str">
        <f aca="false">IF('rotation(W501D5)'!L57=0," ",$B50*'rotation(W501D5)'!L57)</f>
        <v> </v>
      </c>
      <c r="N50" s="732" t="str">
        <f aca="false">IF('rotation(W501D5)'!M57=0," ",$B50*'rotation(W501D5)'!M57)</f>
        <v> </v>
      </c>
      <c r="O50" s="732" t="str">
        <f aca="false">IF('rotation(W501D5)'!N57=0," ",$B50*'rotation(W501D5)'!N57)</f>
        <v> </v>
      </c>
      <c r="P50" s="732" t="str">
        <f aca="false">IF('rotation(W501D5)'!O57=0," ",$B50*'rotation(W501D5)'!O57)</f>
        <v> </v>
      </c>
      <c r="Q50" s="732" t="str">
        <f aca="false">IF('rotation(W501D5)'!P57=0," ",$B50*'rotation(W501D5)'!P57)</f>
        <v> </v>
      </c>
      <c r="R50" s="732" t="str">
        <f aca="false">IF('rotation(W501D5)'!Q57=0," ",$B50*'rotation(W501D5)'!Q57)</f>
        <v> </v>
      </c>
      <c r="S50" s="732" t="str">
        <f aca="false">IF('rotation(W501D5)'!R57=0," ",$B50*'rotation(W501D5)'!R57)</f>
        <v> </v>
      </c>
      <c r="T50" s="732" t="str">
        <f aca="false">IF('rotation(W501D5)'!S57=0," ",$B50*'rotation(W501D5)'!S57)</f>
        <v> </v>
      </c>
      <c r="U50" s="732" t="str">
        <f aca="false">IF('rotation(W501D5)'!T57=0," ",$B50*'rotation(W501D5)'!T57)</f>
        <v> </v>
      </c>
      <c r="V50" s="732" t="str">
        <f aca="false">IF('rotation(W501D5)'!U57=0," ",$B50*'rotation(W501D5)'!U57)</f>
        <v> </v>
      </c>
      <c r="W50" s="732" t="str">
        <f aca="false">IF('rotation(W501D5)'!V57=0," ",$B50*'rotation(W501D5)'!V57)</f>
        <v> </v>
      </c>
      <c r="X50" s="633" t="n">
        <f aca="false">SUM(D50:W50)</f>
        <v>0</v>
      </c>
    </row>
    <row r="51" customFormat="false" ht="12.75" hidden="false" customHeight="false" outlineLevel="0" collapsed="false">
      <c r="A51" s="738" t="str">
        <f aca="false">'GTDB(W501D5)'!A28</f>
        <v>Row 3 Vanes</v>
      </c>
      <c r="B51" s="731" t="n">
        <f aca="false">'GTDB(W501D5)'!D28</f>
        <v>81.62</v>
      </c>
      <c r="C51" s="732"/>
      <c r="D51" s="732" t="str">
        <f aca="false">IF('rotation(W501D5)'!C61=0," ",$B51*'rotation(W501D5)'!C61)</f>
        <v> </v>
      </c>
      <c r="E51" s="732" t="str">
        <f aca="false">IF('rotation(W501D5)'!D61=0," ",$B51*'rotation(W501D5)'!D61)</f>
        <v> </v>
      </c>
      <c r="F51" s="732" t="str">
        <f aca="false">IF('rotation(W501D5)'!E61=0," ",$B51*'rotation(W501D5)'!E61)</f>
        <v> </v>
      </c>
      <c r="G51" s="732" t="str">
        <f aca="false">IF('rotation(W501D5)'!F61=0," ",$B51*'rotation(W501D5)'!F61)</f>
        <v> </v>
      </c>
      <c r="H51" s="732" t="str">
        <f aca="false">IF('rotation(W501D5)'!G61=0," ",$B51*'rotation(W501D5)'!G61)</f>
        <v> </v>
      </c>
      <c r="I51" s="732" t="str">
        <f aca="false">IF('rotation(W501D5)'!H61=0," ",$B51*'rotation(W501D5)'!H61)</f>
        <v> </v>
      </c>
      <c r="J51" s="732" t="str">
        <f aca="false">IF('rotation(W501D5)'!I61=0," ",$B51*'rotation(W501D5)'!I61)</f>
        <v> </v>
      </c>
      <c r="K51" s="732" t="str">
        <f aca="false">IF('rotation(W501D5)'!J61=0," ",$B51*'rotation(W501D5)'!J61)</f>
        <v> </v>
      </c>
      <c r="L51" s="732" t="str">
        <f aca="false">IF('rotation(W501D5)'!K61=0," ",$B51*'rotation(W501D5)'!K61)</f>
        <v> </v>
      </c>
      <c r="M51" s="732" t="str">
        <f aca="false">IF('rotation(W501D5)'!L61=0," ",$B51*'rotation(W501D5)'!L61)</f>
        <v> </v>
      </c>
      <c r="N51" s="732" t="str">
        <f aca="false">IF('rotation(W501D5)'!M61=0," ",$B51*'rotation(W501D5)'!M61)</f>
        <v> </v>
      </c>
      <c r="O51" s="732" t="str">
        <f aca="false">IF('rotation(W501D5)'!N61=0," ",$B51*'rotation(W501D5)'!N61)</f>
        <v> </v>
      </c>
      <c r="P51" s="732" t="str">
        <f aca="false">IF('rotation(W501D5)'!O61=0," ",$B51*'rotation(W501D5)'!O61)</f>
        <v> </v>
      </c>
      <c r="Q51" s="732" t="str">
        <f aca="false">IF('rotation(W501D5)'!P61=0," ",$B51*'rotation(W501D5)'!P61)</f>
        <v> </v>
      </c>
      <c r="R51" s="732" t="str">
        <f aca="false">IF('rotation(W501D5)'!Q61=0," ",$B51*'rotation(W501D5)'!Q61)</f>
        <v> </v>
      </c>
      <c r="S51" s="732" t="str">
        <f aca="false">IF('rotation(W501D5)'!R61=0," ",$B51*'rotation(W501D5)'!R61)</f>
        <v> </v>
      </c>
      <c r="T51" s="732" t="str">
        <f aca="false">IF('rotation(W501D5)'!S61=0," ",$B51*'rotation(W501D5)'!S61)</f>
        <v> </v>
      </c>
      <c r="U51" s="732" t="str">
        <f aca="false">IF('rotation(W501D5)'!T61=0," ",$B51*'rotation(W501D5)'!T61)</f>
        <v> </v>
      </c>
      <c r="V51" s="732" t="str">
        <f aca="false">IF('rotation(W501D5)'!U61=0," ",$B51*'rotation(W501D5)'!U61)</f>
        <v> </v>
      </c>
      <c r="W51" s="732" t="str">
        <f aca="false">IF('rotation(W501D5)'!V61=0," ",$B51*'rotation(W501D5)'!V61)</f>
        <v> </v>
      </c>
      <c r="X51" s="633" t="n">
        <f aca="false">SUM(D51:W51)</f>
        <v>0</v>
      </c>
    </row>
    <row r="52" customFormat="false" ht="12.75" hidden="false" customHeight="false" outlineLevel="0" collapsed="false">
      <c r="A52" s="738" t="str">
        <f aca="false">'GTDB(W501D5)'!A29</f>
        <v>Row 4 Vanes</v>
      </c>
      <c r="B52" s="731" t="n">
        <f aca="false">'GTDB(W501D5)'!D29</f>
        <v>95.4</v>
      </c>
      <c r="C52" s="732"/>
      <c r="D52" s="732" t="str">
        <f aca="false">IF('rotation(W501D5)'!C65=0," ",$B52*'rotation(W501D5)'!C65)</f>
        <v> </v>
      </c>
      <c r="E52" s="732" t="str">
        <f aca="false">IF('rotation(W501D5)'!D65=0," ",$B52*'rotation(W501D5)'!D65)</f>
        <v> </v>
      </c>
      <c r="F52" s="732" t="str">
        <f aca="false">IF('rotation(W501D5)'!E65=0," ",$B52*'rotation(W501D5)'!E65)</f>
        <v> </v>
      </c>
      <c r="G52" s="732" t="str">
        <f aca="false">IF('rotation(W501D5)'!F65=0," ",$B52*'rotation(W501D5)'!F65)</f>
        <v> </v>
      </c>
      <c r="H52" s="732" t="str">
        <f aca="false">IF('rotation(W501D5)'!G65=0," ",$B52*'rotation(W501D5)'!G65)</f>
        <v> </v>
      </c>
      <c r="I52" s="732" t="str">
        <f aca="false">IF('rotation(W501D5)'!H65=0," ",$B52*'rotation(W501D5)'!H65)</f>
        <v> </v>
      </c>
      <c r="J52" s="732" t="str">
        <f aca="false">IF('rotation(W501D5)'!I65=0," ",$B52*'rotation(W501D5)'!I65)</f>
        <v> </v>
      </c>
      <c r="K52" s="732" t="str">
        <f aca="false">IF('rotation(W501D5)'!J65=0," ",$B52*'rotation(W501D5)'!J65)</f>
        <v> </v>
      </c>
      <c r="L52" s="732" t="str">
        <f aca="false">IF('rotation(W501D5)'!K65=0," ",$B52*'rotation(W501D5)'!K65)</f>
        <v> </v>
      </c>
      <c r="M52" s="732" t="str">
        <f aca="false">IF('rotation(W501D5)'!L65=0," ",$B52*'rotation(W501D5)'!L65)</f>
        <v> </v>
      </c>
      <c r="N52" s="732" t="str">
        <f aca="false">IF('rotation(W501D5)'!M65=0," ",$B52*'rotation(W501D5)'!M65)</f>
        <v> </v>
      </c>
      <c r="O52" s="732" t="str">
        <f aca="false">IF('rotation(W501D5)'!N65=0," ",$B52*'rotation(W501D5)'!N65)</f>
        <v> </v>
      </c>
      <c r="P52" s="732" t="str">
        <f aca="false">IF('rotation(W501D5)'!O65=0," ",$B52*'rotation(W501D5)'!O65)</f>
        <v> </v>
      </c>
      <c r="Q52" s="732" t="str">
        <f aca="false">IF('rotation(W501D5)'!P65=0," ",$B52*'rotation(W501D5)'!P65)</f>
        <v> </v>
      </c>
      <c r="R52" s="732" t="str">
        <f aca="false">IF('rotation(W501D5)'!Q65=0," ",$B52*'rotation(W501D5)'!Q65)</f>
        <v> </v>
      </c>
      <c r="S52" s="732" t="str">
        <f aca="false">IF('rotation(W501D5)'!R65=0," ",$B52*'rotation(W501D5)'!R65)</f>
        <v> </v>
      </c>
      <c r="T52" s="732" t="str">
        <f aca="false">IF('rotation(W501D5)'!S65=0," ",$B52*'rotation(W501D5)'!S65)</f>
        <v> </v>
      </c>
      <c r="U52" s="732" t="str">
        <f aca="false">IF('rotation(W501D5)'!T65=0," ",$B52*'rotation(W501D5)'!T65)</f>
        <v> </v>
      </c>
      <c r="V52" s="732" t="str">
        <f aca="false">IF('rotation(W501D5)'!U65=0," ",$B52*'rotation(W501D5)'!U65)</f>
        <v> </v>
      </c>
      <c r="W52" s="732" t="str">
        <f aca="false">IF('rotation(W501D5)'!V65=0," ",$B52*'rotation(W501D5)'!V65)</f>
        <v> </v>
      </c>
      <c r="X52" s="633" t="n">
        <f aca="false">SUM(D52:W52)</f>
        <v>0</v>
      </c>
    </row>
    <row r="53" customFormat="false" ht="12.75" hidden="false" customHeight="false" outlineLevel="0" collapsed="false">
      <c r="A53" s="738" t="str">
        <f aca="false">'GTDB(W501D5)'!A30</f>
        <v>Row 1 ring segments</v>
      </c>
      <c r="B53" s="731" t="n">
        <f aca="false">'GTDB(W501D5)'!D30</f>
        <v>15.9</v>
      </c>
      <c r="C53" s="732"/>
      <c r="D53" s="732" t="str">
        <f aca="false">IF('rotation(W501D5)'!C69=0," ",$B53*'rotation(W501D5)'!C69)</f>
        <v> </v>
      </c>
      <c r="E53" s="732" t="str">
        <f aca="false">IF('rotation(W501D5)'!D69=0," ",$B53*'rotation(W501D5)'!D69)</f>
        <v> </v>
      </c>
      <c r="F53" s="732" t="str">
        <f aca="false">IF('rotation(W501D5)'!E69=0," ",$B53*'rotation(W501D5)'!E69)</f>
        <v> </v>
      </c>
      <c r="G53" s="732" t="str">
        <f aca="false">IF('rotation(W501D5)'!F69=0," ",$B53*'rotation(W501D5)'!F69)</f>
        <v> </v>
      </c>
      <c r="H53" s="732" t="str">
        <f aca="false">IF('rotation(W501D5)'!G69=0," ",$B53*'rotation(W501D5)'!G69)</f>
        <v> </v>
      </c>
      <c r="I53" s="732" t="str">
        <f aca="false">IF('rotation(W501D5)'!H69=0," ",$B53*'rotation(W501D5)'!H69)</f>
        <v> </v>
      </c>
      <c r="J53" s="732" t="str">
        <f aca="false">IF('rotation(W501D5)'!I69=0," ",$B53*'rotation(W501D5)'!I69)</f>
        <v> </v>
      </c>
      <c r="K53" s="732" t="str">
        <f aca="false">IF('rotation(W501D5)'!J69=0," ",$B53*'rotation(W501D5)'!J69)</f>
        <v> </v>
      </c>
      <c r="L53" s="732" t="str">
        <f aca="false">IF('rotation(W501D5)'!K69=0," ",$B53*'rotation(W501D5)'!K69)</f>
        <v> </v>
      </c>
      <c r="M53" s="732" t="str">
        <f aca="false">IF('rotation(W501D5)'!L69=0," ",$B53*'rotation(W501D5)'!L69)</f>
        <v> </v>
      </c>
      <c r="N53" s="732" t="str">
        <f aca="false">IF('rotation(W501D5)'!M69=0," ",$B53*'rotation(W501D5)'!M69)</f>
        <v> </v>
      </c>
      <c r="O53" s="732" t="str">
        <f aca="false">IF('rotation(W501D5)'!N69=0," ",$B53*'rotation(W501D5)'!N69)</f>
        <v> </v>
      </c>
      <c r="P53" s="732" t="str">
        <f aca="false">IF('rotation(W501D5)'!O69=0," ",$B53*'rotation(W501D5)'!O69)</f>
        <v> </v>
      </c>
      <c r="Q53" s="732" t="str">
        <f aca="false">IF('rotation(W501D5)'!P69=0," ",$B53*'rotation(W501D5)'!P69)</f>
        <v> </v>
      </c>
      <c r="R53" s="732" t="str">
        <f aca="false">IF('rotation(W501D5)'!Q69=0," ",$B53*'rotation(W501D5)'!Q69)</f>
        <v> </v>
      </c>
      <c r="S53" s="732" t="str">
        <f aca="false">IF('rotation(W501D5)'!R69=0," ",$B53*'rotation(W501D5)'!R69)</f>
        <v> </v>
      </c>
      <c r="T53" s="732" t="str">
        <f aca="false">IF('rotation(W501D5)'!S69=0," ",$B53*'rotation(W501D5)'!S69)</f>
        <v> </v>
      </c>
      <c r="U53" s="732" t="str">
        <f aca="false">IF('rotation(W501D5)'!T69=0," ",$B53*'rotation(W501D5)'!T69)</f>
        <v> </v>
      </c>
      <c r="V53" s="732" t="str">
        <f aca="false">IF('rotation(W501D5)'!U69=0," ",$B53*'rotation(W501D5)'!U69)</f>
        <v> </v>
      </c>
      <c r="W53" s="732" t="str">
        <f aca="false">IF('rotation(W501D5)'!V69=0," ",$B53*'rotation(W501D5)'!V69)</f>
        <v> </v>
      </c>
      <c r="X53" s="633" t="n">
        <f aca="false">SUM(D53:W53)</f>
        <v>0</v>
      </c>
    </row>
    <row r="54" customFormat="false" ht="12.75" hidden="false" customHeight="false" outlineLevel="0" collapsed="false">
      <c r="A54" s="738" t="str">
        <f aca="false">'GTDB(W501D5)'!A31</f>
        <v>Row 2 ring segments</v>
      </c>
      <c r="B54" s="731" t="n">
        <f aca="false">'GTDB(W501D5)'!D31</f>
        <v>15.9</v>
      </c>
      <c r="C54" s="732"/>
      <c r="D54" s="732" t="str">
        <f aca="false">IF('rotation(W501D5)'!C73=0," ",$B54*'rotation(W501D5)'!C73)</f>
        <v> </v>
      </c>
      <c r="E54" s="732" t="str">
        <f aca="false">IF('rotation(W501D5)'!D73=0," ",$B54*'rotation(W501D5)'!D73)</f>
        <v> </v>
      </c>
      <c r="F54" s="732" t="str">
        <f aca="false">IF('rotation(W501D5)'!E73=0," ",$B54*'rotation(W501D5)'!E73)</f>
        <v> </v>
      </c>
      <c r="G54" s="732" t="str">
        <f aca="false">IF('rotation(W501D5)'!F73=0," ",$B54*'rotation(W501D5)'!F73)</f>
        <v> </v>
      </c>
      <c r="H54" s="732" t="str">
        <f aca="false">IF('rotation(W501D5)'!G73=0," ",$B54*'rotation(W501D5)'!G73)</f>
        <v> </v>
      </c>
      <c r="I54" s="732" t="str">
        <f aca="false">IF('rotation(W501D5)'!H73=0," ",$B54*'rotation(W501D5)'!H73)</f>
        <v> </v>
      </c>
      <c r="J54" s="732" t="str">
        <f aca="false">IF('rotation(W501D5)'!I73=0," ",$B54*'rotation(W501D5)'!I73)</f>
        <v> </v>
      </c>
      <c r="K54" s="732" t="str">
        <f aca="false">IF('rotation(W501D5)'!J73=0," ",$B54*'rotation(W501D5)'!J73)</f>
        <v> </v>
      </c>
      <c r="L54" s="732" t="str">
        <f aca="false">IF('rotation(W501D5)'!K73=0," ",$B54*'rotation(W501D5)'!K73)</f>
        <v> </v>
      </c>
      <c r="M54" s="732" t="str">
        <f aca="false">IF('rotation(W501D5)'!L73=0," ",$B54*'rotation(W501D5)'!L73)</f>
        <v> </v>
      </c>
      <c r="N54" s="732" t="str">
        <f aca="false">IF('rotation(W501D5)'!M73=0," ",$B54*'rotation(W501D5)'!M73)</f>
        <v> </v>
      </c>
      <c r="O54" s="732" t="str">
        <f aca="false">IF('rotation(W501D5)'!N73=0," ",$B54*'rotation(W501D5)'!N73)</f>
        <v> </v>
      </c>
      <c r="P54" s="732" t="str">
        <f aca="false">IF('rotation(W501D5)'!O73=0," ",$B54*'rotation(W501D5)'!O73)</f>
        <v> </v>
      </c>
      <c r="Q54" s="732" t="str">
        <f aca="false">IF('rotation(W501D5)'!P73=0," ",$B54*'rotation(W501D5)'!P73)</f>
        <v> </v>
      </c>
      <c r="R54" s="732" t="str">
        <f aca="false">IF('rotation(W501D5)'!Q73=0," ",$B54*'rotation(W501D5)'!Q73)</f>
        <v> </v>
      </c>
      <c r="S54" s="732" t="str">
        <f aca="false">IF('rotation(W501D5)'!R73=0," ",$B54*'rotation(W501D5)'!R73)</f>
        <v> </v>
      </c>
      <c r="T54" s="732" t="str">
        <f aca="false">IF('rotation(W501D5)'!S73=0," ",$B54*'rotation(W501D5)'!S73)</f>
        <v> </v>
      </c>
      <c r="U54" s="732" t="str">
        <f aca="false">IF('rotation(W501D5)'!T73=0," ",$B54*'rotation(W501D5)'!T73)</f>
        <v> </v>
      </c>
      <c r="V54" s="732" t="str">
        <f aca="false">IF('rotation(W501D5)'!U73=0," ",$B54*'rotation(W501D5)'!U73)</f>
        <v> </v>
      </c>
      <c r="W54" s="732" t="str">
        <f aca="false">IF('rotation(W501D5)'!V73=0," ",$B54*'rotation(W501D5)'!V73)</f>
        <v> </v>
      </c>
      <c r="X54" s="633" t="n">
        <f aca="false">SUM(D54:W54)</f>
        <v>0</v>
      </c>
    </row>
    <row r="55" customFormat="false" ht="12.75" hidden="false" customHeight="false" outlineLevel="0" collapsed="false">
      <c r="A55" s="738" t="str">
        <f aca="false">'GTDB(W501D5)'!A32</f>
        <v>Row 3 rings segments</v>
      </c>
      <c r="B55" s="731" t="n">
        <f aca="false">'GTDB(W501D5)'!D32</f>
        <v>13.78</v>
      </c>
      <c r="C55" s="732"/>
      <c r="D55" s="732" t="str">
        <f aca="false">IF('rotation(W501D5)'!C77=0," ",$B55*'rotation(W501D5)'!C77)</f>
        <v> </v>
      </c>
      <c r="E55" s="732" t="str">
        <f aca="false">IF('rotation(W501D5)'!D77=0," ",$B55*'rotation(W501D5)'!D77)</f>
        <v> </v>
      </c>
      <c r="F55" s="732" t="str">
        <f aca="false">IF('rotation(W501D5)'!E77=0," ",$B55*'rotation(W501D5)'!E77)</f>
        <v> </v>
      </c>
      <c r="G55" s="732" t="str">
        <f aca="false">IF('rotation(W501D5)'!F77=0," ",$B55*'rotation(W501D5)'!F77)</f>
        <v> </v>
      </c>
      <c r="H55" s="732" t="str">
        <f aca="false">IF('rotation(W501D5)'!G77=0," ",$B55*'rotation(W501D5)'!G77)</f>
        <v> </v>
      </c>
      <c r="I55" s="732" t="str">
        <f aca="false">IF('rotation(W501D5)'!H77=0," ",$B55*'rotation(W501D5)'!H77)</f>
        <v> </v>
      </c>
      <c r="J55" s="732" t="str">
        <f aca="false">IF('rotation(W501D5)'!I77=0," ",$B55*'rotation(W501D5)'!I77)</f>
        <v> </v>
      </c>
      <c r="K55" s="732" t="str">
        <f aca="false">IF('rotation(W501D5)'!J77=0," ",$B55*'rotation(W501D5)'!J77)</f>
        <v> </v>
      </c>
      <c r="L55" s="732" t="str">
        <f aca="false">IF('rotation(W501D5)'!K77=0," ",$B55*'rotation(W501D5)'!K77)</f>
        <v> </v>
      </c>
      <c r="M55" s="732" t="str">
        <f aca="false">IF('rotation(W501D5)'!L77=0," ",$B55*'rotation(W501D5)'!L77)</f>
        <v> </v>
      </c>
      <c r="N55" s="732" t="str">
        <f aca="false">IF('rotation(W501D5)'!M77=0," ",$B55*'rotation(W501D5)'!M77)</f>
        <v> </v>
      </c>
      <c r="O55" s="732" t="str">
        <f aca="false">IF('rotation(W501D5)'!N77=0," ",$B55*'rotation(W501D5)'!N77)</f>
        <v> </v>
      </c>
      <c r="P55" s="732" t="str">
        <f aca="false">IF('rotation(W501D5)'!O77=0," ",$B55*'rotation(W501D5)'!O77)</f>
        <v> </v>
      </c>
      <c r="Q55" s="732" t="str">
        <f aca="false">IF('rotation(W501D5)'!P77=0," ",$B55*'rotation(W501D5)'!P77)</f>
        <v> </v>
      </c>
      <c r="R55" s="732" t="str">
        <f aca="false">IF('rotation(W501D5)'!Q77=0," ",$B55*'rotation(W501D5)'!Q77)</f>
        <v> </v>
      </c>
      <c r="S55" s="732" t="str">
        <f aca="false">IF('rotation(W501D5)'!R77=0," ",$B55*'rotation(W501D5)'!R77)</f>
        <v> </v>
      </c>
      <c r="T55" s="732" t="str">
        <f aca="false">IF('rotation(W501D5)'!S77=0," ",$B55*'rotation(W501D5)'!S77)</f>
        <v> </v>
      </c>
      <c r="U55" s="732" t="str">
        <f aca="false">IF('rotation(W501D5)'!T77=0," ",$B55*'rotation(W501D5)'!T77)</f>
        <v> </v>
      </c>
      <c r="V55" s="732" t="str">
        <f aca="false">IF('rotation(W501D5)'!U77=0," ",$B55*'rotation(W501D5)'!U77)</f>
        <v> </v>
      </c>
      <c r="W55" s="732" t="str">
        <f aca="false">IF('rotation(W501D5)'!V77=0," ",$B55*'rotation(W501D5)'!V77)</f>
        <v> </v>
      </c>
      <c r="X55" s="633" t="n">
        <f aca="false">SUM(D55:W55)</f>
        <v>0</v>
      </c>
    </row>
    <row r="56" customFormat="false" ht="12.75" hidden="false" customHeight="false" outlineLevel="0" collapsed="false">
      <c r="A56" s="738" t="str">
        <f aca="false">'GTDB(W501D5)'!A33</f>
        <v>Row 4 rings segments</v>
      </c>
      <c r="B56" s="731" t="n">
        <f aca="false">'GTDB(W501D5)'!D33</f>
        <v>13.78</v>
      </c>
      <c r="C56" s="732"/>
      <c r="D56" s="732" t="str">
        <f aca="false">IF('rotation(W501D5)'!C81=0," ",$B56*'rotation(W501D5)'!C81)</f>
        <v> </v>
      </c>
      <c r="E56" s="732" t="str">
        <f aca="false">IF('rotation(W501D5)'!D81=0," ",$B56*'rotation(W501D5)'!D81)</f>
        <v> </v>
      </c>
      <c r="F56" s="732" t="str">
        <f aca="false">IF('rotation(W501D5)'!E81=0," ",$B56*'rotation(W501D5)'!E81)</f>
        <v> </v>
      </c>
      <c r="G56" s="732" t="str">
        <f aca="false">IF('rotation(W501D5)'!F81=0," ",$B56*'rotation(W501D5)'!F81)</f>
        <v> </v>
      </c>
      <c r="H56" s="732" t="str">
        <f aca="false">IF('rotation(W501D5)'!G81=0," ",$B56*'rotation(W501D5)'!G81)</f>
        <v> </v>
      </c>
      <c r="I56" s="732" t="str">
        <f aca="false">IF('rotation(W501D5)'!H81=0," ",$B56*'rotation(W501D5)'!H81)</f>
        <v> </v>
      </c>
      <c r="J56" s="732" t="str">
        <f aca="false">IF('rotation(W501D5)'!I81=0," ",$B56*'rotation(W501D5)'!I81)</f>
        <v> </v>
      </c>
      <c r="K56" s="732" t="str">
        <f aca="false">IF('rotation(W501D5)'!J81=0," ",$B56*'rotation(W501D5)'!J81)</f>
        <v> </v>
      </c>
      <c r="L56" s="732" t="str">
        <f aca="false">IF('rotation(W501D5)'!K81=0," ",$B56*'rotation(W501D5)'!K81)</f>
        <v> </v>
      </c>
      <c r="M56" s="732" t="str">
        <f aca="false">IF('rotation(W501D5)'!L81=0," ",$B56*'rotation(W501D5)'!L81)</f>
        <v> </v>
      </c>
      <c r="N56" s="732" t="str">
        <f aca="false">IF('rotation(W501D5)'!M81=0," ",$B56*'rotation(W501D5)'!M81)</f>
        <v> </v>
      </c>
      <c r="O56" s="732" t="str">
        <f aca="false">IF('rotation(W501D5)'!N81=0," ",$B56*'rotation(W501D5)'!N81)</f>
        <v> </v>
      </c>
      <c r="P56" s="732" t="str">
        <f aca="false">IF('rotation(W501D5)'!O81=0," ",$B56*'rotation(W501D5)'!O81)</f>
        <v> </v>
      </c>
      <c r="Q56" s="732" t="str">
        <f aca="false">IF('rotation(W501D5)'!P81=0," ",$B56*'rotation(W501D5)'!P81)</f>
        <v> </v>
      </c>
      <c r="R56" s="732" t="str">
        <f aca="false">IF('rotation(W501D5)'!Q81=0," ",$B56*'rotation(W501D5)'!Q81)</f>
        <v> </v>
      </c>
      <c r="S56" s="732" t="str">
        <f aca="false">IF('rotation(W501D5)'!R81=0," ",$B56*'rotation(W501D5)'!R81)</f>
        <v> </v>
      </c>
      <c r="T56" s="732" t="str">
        <f aca="false">IF('rotation(W501D5)'!S81=0," ",$B56*'rotation(W501D5)'!S81)</f>
        <v> </v>
      </c>
      <c r="U56" s="732" t="str">
        <f aca="false">IF('rotation(W501D5)'!T81=0," ",$B56*'rotation(W501D5)'!T81)</f>
        <v> </v>
      </c>
      <c r="V56" s="732" t="str">
        <f aca="false">IF('rotation(W501D5)'!U81=0," ",$B56*'rotation(W501D5)'!U81)</f>
        <v> </v>
      </c>
      <c r="W56" s="732" t="str">
        <f aca="false">IF('rotation(W501D5)'!V81=0," ",$B56*'rotation(W501D5)'!V81)</f>
        <v> </v>
      </c>
      <c r="X56" s="633" t="n">
        <f aca="false">SUM(D56:W56)</f>
        <v>0</v>
      </c>
    </row>
    <row r="57" customFormat="false" ht="12.75" hidden="false" customHeight="false" outlineLevel="0" collapsed="false">
      <c r="A57" s="738" t="str">
        <f aca="false">'GTDB(W501D5)'!A34</f>
        <v>Comp Rotor Blades</v>
      </c>
      <c r="B57" s="731" t="n">
        <f aca="false">'GTDB(W501D5)'!D34</f>
        <v>66.78</v>
      </c>
      <c r="C57" s="732"/>
      <c r="D57" s="732" t="str">
        <f aca="false">IF('rotation(W501D5)'!C85=0," ",$B57*'rotation(W501D5)'!C85)</f>
        <v> </v>
      </c>
      <c r="E57" s="732" t="str">
        <f aca="false">IF('rotation(W501D5)'!D85=0," ",$B57*'rotation(W501D5)'!D85)</f>
        <v> </v>
      </c>
      <c r="F57" s="732" t="str">
        <f aca="false">IF('rotation(W501D5)'!E85=0," ",$B57*'rotation(W501D5)'!E85)</f>
        <v> </v>
      </c>
      <c r="G57" s="732" t="str">
        <f aca="false">IF('rotation(W501D5)'!F85=0," ",$B57*'rotation(W501D5)'!F85)</f>
        <v> </v>
      </c>
      <c r="H57" s="732" t="str">
        <f aca="false">IF('rotation(W501D5)'!G85=0," ",$B57*'rotation(W501D5)'!G85)</f>
        <v> </v>
      </c>
      <c r="I57" s="732" t="str">
        <f aca="false">IF('rotation(W501D5)'!H85=0," ",$B57*'rotation(W501D5)'!H85)</f>
        <v> </v>
      </c>
      <c r="J57" s="732" t="str">
        <f aca="false">IF('rotation(W501D5)'!I85=0," ",$B57*'rotation(W501D5)'!I85)</f>
        <v> </v>
      </c>
      <c r="K57" s="732" t="str">
        <f aca="false">IF('rotation(W501D5)'!J85=0," ",$B57*'rotation(W501D5)'!J85)</f>
        <v> </v>
      </c>
      <c r="L57" s="732" t="str">
        <f aca="false">IF('rotation(W501D5)'!K85=0," ",$B57*'rotation(W501D5)'!K85)</f>
        <v> </v>
      </c>
      <c r="M57" s="732" t="str">
        <f aca="false">IF('rotation(W501D5)'!L85=0," ",$B57*'rotation(W501D5)'!L85)</f>
        <v> </v>
      </c>
      <c r="N57" s="732" t="str">
        <f aca="false">IF('rotation(W501D5)'!M85=0," ",$B57*'rotation(W501D5)'!M85)</f>
        <v> </v>
      </c>
      <c r="O57" s="732" t="str">
        <f aca="false">IF('rotation(W501D5)'!N85=0," ",$B57*'rotation(W501D5)'!N85)</f>
        <v> </v>
      </c>
      <c r="P57" s="732" t="str">
        <f aca="false">IF('rotation(W501D5)'!O85=0," ",$B57*'rotation(W501D5)'!O85)</f>
        <v> </v>
      </c>
      <c r="Q57" s="732" t="str">
        <f aca="false">IF('rotation(W501D5)'!P85=0," ",$B57*'rotation(W501D5)'!P85)</f>
        <v> </v>
      </c>
      <c r="R57" s="732" t="str">
        <f aca="false">IF('rotation(W501D5)'!Q85=0," ",$B57*'rotation(W501D5)'!Q85)</f>
        <v> </v>
      </c>
      <c r="S57" s="732" t="str">
        <f aca="false">IF('rotation(W501D5)'!R85=0," ",$B57*'rotation(W501D5)'!R85)</f>
        <v> </v>
      </c>
      <c r="T57" s="732" t="str">
        <f aca="false">IF('rotation(W501D5)'!S85=0," ",$B57*'rotation(W501D5)'!S85)</f>
        <v> </v>
      </c>
      <c r="U57" s="732" t="str">
        <f aca="false">IF('rotation(W501D5)'!T85=0," ",$B57*'rotation(W501D5)'!T85)</f>
        <v> </v>
      </c>
      <c r="V57" s="732" t="str">
        <f aca="false">IF('rotation(W501D5)'!U85=0," ",$B57*'rotation(W501D5)'!U85)</f>
        <v> </v>
      </c>
      <c r="W57" s="732" t="str">
        <f aca="false">IF('rotation(W501D5)'!V85=0," ",$B57*'rotation(W501D5)'!V85)</f>
        <v> </v>
      </c>
      <c r="X57" s="633" t="n">
        <f aca="false">SUM(D57:W57)</f>
        <v>0</v>
      </c>
    </row>
    <row r="58" customFormat="false" ht="12.75" hidden="false" customHeight="false" outlineLevel="0" collapsed="false">
      <c r="A58" s="738" t="str">
        <f aca="false">'GTDB(W501D5)'!A35</f>
        <v>Comp Diaphragms</v>
      </c>
      <c r="B58" s="731" t="n">
        <f aca="false">'GTDB(W501D5)'!D35</f>
        <v>66.78</v>
      </c>
      <c r="C58" s="732"/>
      <c r="D58" s="732" t="str">
        <f aca="false">IF('rotation(W501D5)'!C89=0," ",$B58*'rotation(W501D5)'!C89)</f>
        <v> </v>
      </c>
      <c r="E58" s="732" t="str">
        <f aca="false">IF('rotation(W501D5)'!D89=0," ",$B58*'rotation(W501D5)'!D89)</f>
        <v> </v>
      </c>
      <c r="F58" s="732" t="str">
        <f aca="false">IF('rotation(W501D5)'!E89=0," ",$B58*'rotation(W501D5)'!E89)</f>
        <v> </v>
      </c>
      <c r="G58" s="732" t="str">
        <f aca="false">IF('rotation(W501D5)'!F89=0," ",$B58*'rotation(W501D5)'!F89)</f>
        <v> </v>
      </c>
      <c r="H58" s="732" t="str">
        <f aca="false">IF('rotation(W501D5)'!G89=0," ",$B58*'rotation(W501D5)'!G89)</f>
        <v> </v>
      </c>
      <c r="I58" s="732" t="str">
        <f aca="false">IF('rotation(W501D5)'!H89=0," ",$B58*'rotation(W501D5)'!H89)</f>
        <v> </v>
      </c>
      <c r="J58" s="732" t="str">
        <f aca="false">IF('rotation(W501D5)'!I89=0," ",$B58*'rotation(W501D5)'!I89)</f>
        <v> </v>
      </c>
      <c r="K58" s="732" t="str">
        <f aca="false">IF('rotation(W501D5)'!J89=0," ",$B58*'rotation(W501D5)'!J89)</f>
        <v> </v>
      </c>
      <c r="L58" s="732" t="str">
        <f aca="false">IF('rotation(W501D5)'!K89=0," ",$B58*'rotation(W501D5)'!K89)</f>
        <v> </v>
      </c>
      <c r="M58" s="732" t="str">
        <f aca="false">IF('rotation(W501D5)'!L89=0," ",$B58*'rotation(W501D5)'!L89)</f>
        <v> </v>
      </c>
      <c r="N58" s="732" t="str">
        <f aca="false">IF('rotation(W501D5)'!M89=0," ",$B58*'rotation(W501D5)'!M89)</f>
        <v> </v>
      </c>
      <c r="O58" s="732" t="str">
        <f aca="false">IF('rotation(W501D5)'!N89=0," ",$B58*'rotation(W501D5)'!N89)</f>
        <v> </v>
      </c>
      <c r="P58" s="732" t="str">
        <f aca="false">IF('rotation(W501D5)'!O89=0," ",$B58*'rotation(W501D5)'!O89)</f>
        <v> </v>
      </c>
      <c r="Q58" s="732" t="str">
        <f aca="false">IF('rotation(W501D5)'!P89=0," ",$B58*'rotation(W501D5)'!P89)</f>
        <v> </v>
      </c>
      <c r="R58" s="732" t="str">
        <f aca="false">IF('rotation(W501D5)'!Q89=0," ",$B58*'rotation(W501D5)'!Q89)</f>
        <v> </v>
      </c>
      <c r="S58" s="732" t="str">
        <f aca="false">IF('rotation(W501D5)'!R89=0," ",$B58*'rotation(W501D5)'!R89)</f>
        <v> </v>
      </c>
      <c r="T58" s="732" t="str">
        <f aca="false">IF('rotation(W501D5)'!S89=0," ",$B58*'rotation(W501D5)'!S89)</f>
        <v> </v>
      </c>
      <c r="U58" s="732" t="str">
        <f aca="false">IF('rotation(W501D5)'!T89=0," ",$B58*'rotation(W501D5)'!T89)</f>
        <v> </v>
      </c>
      <c r="V58" s="732" t="str">
        <f aca="false">IF('rotation(W501D5)'!U89=0," ",$B58*'rotation(W501D5)'!U89)</f>
        <v> </v>
      </c>
      <c r="W58" s="732" t="str">
        <f aca="false">IF('rotation(W501D5)'!V89=0," ",$B58*'rotation(W501D5)'!V89)</f>
        <v> </v>
      </c>
      <c r="X58" s="633" t="n">
        <f aca="false">SUM(D58:W58)</f>
        <v>0</v>
      </c>
    </row>
    <row r="59" customFormat="false" ht="12.75" hidden="false" customHeight="false" outlineLevel="0" collapsed="false">
      <c r="A59" s="739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48"/>
      <c r="R59" s="648"/>
      <c r="S59" s="648"/>
      <c r="T59" s="648"/>
      <c r="U59" s="648"/>
      <c r="V59" s="648"/>
      <c r="W59" s="648"/>
      <c r="X59" s="633"/>
    </row>
    <row r="60" customFormat="false" ht="12.75" hidden="false" customHeight="false" outlineLevel="0" collapsed="false">
      <c r="A60" s="740" t="s">
        <v>1413</v>
      </c>
      <c r="B60" s="733" t="n">
        <v>0.02</v>
      </c>
      <c r="C60" s="648"/>
      <c r="D60" s="648" t="n">
        <f aca="false">SUM(D40:D58)*(1-$B60)</f>
        <v>0</v>
      </c>
      <c r="E60" s="648" t="n">
        <f aca="false">SUM(E40:E58)*(1-$B60)</f>
        <v>0</v>
      </c>
      <c r="F60" s="648" t="n">
        <f aca="false">SUM(F40:F58)*(1-$B60)</f>
        <v>0</v>
      </c>
      <c r="G60" s="648" t="n">
        <f aca="false">SUM(G40:G58)*(1-$B60)</f>
        <v>0</v>
      </c>
      <c r="H60" s="648" t="n">
        <f aca="false">SUM(H40:H58)*(1-$B60)</f>
        <v>0</v>
      </c>
      <c r="I60" s="648" t="n">
        <f aca="false">SUM(I40:I58)*(1-$B60)</f>
        <v>0</v>
      </c>
      <c r="J60" s="648" t="n">
        <f aca="false">SUM(J40:J58)*(1-$B60)</f>
        <v>0</v>
      </c>
      <c r="K60" s="648" t="n">
        <f aca="false">SUM(K40:K58)*(1-$B60)</f>
        <v>0</v>
      </c>
      <c r="L60" s="648" t="n">
        <f aca="false">SUM(L40:L58)*(1-$B60)</f>
        <v>0</v>
      </c>
      <c r="M60" s="648" t="n">
        <f aca="false">SUM(M40:M58)*(1-$B60)</f>
        <v>0</v>
      </c>
      <c r="N60" s="648" t="n">
        <f aca="false">SUM(N40:N58)*(1-$B60)</f>
        <v>0</v>
      </c>
      <c r="O60" s="648" t="n">
        <f aca="false">SUM(O40:O58)*(1-$B60)</f>
        <v>0</v>
      </c>
      <c r="P60" s="648" t="n">
        <f aca="false">SUM(P40:P58)*(1-$B60)</f>
        <v>0</v>
      </c>
      <c r="Q60" s="648" t="n">
        <f aca="false">SUM(Q40:Q58)*(1-$B60)</f>
        <v>0</v>
      </c>
      <c r="R60" s="648" t="n">
        <f aca="false">SUM(R40:R58)*(1-$B60)</f>
        <v>0</v>
      </c>
      <c r="S60" s="648" t="n">
        <f aca="false">SUM(S40:S58)*(1-$B60)</f>
        <v>0</v>
      </c>
      <c r="T60" s="648" t="n">
        <f aca="false">SUM(T40:T58)*(1-$B60)</f>
        <v>0</v>
      </c>
      <c r="U60" s="648" t="n">
        <f aca="false">SUM(U40:U58)*(1-$B60)</f>
        <v>0</v>
      </c>
      <c r="V60" s="648" t="n">
        <f aca="false">SUM(V40:V58)*(1-$B60)</f>
        <v>0</v>
      </c>
      <c r="W60" s="648" t="n">
        <f aca="false">SUM(W40:W58)*(1-$B60)</f>
        <v>0</v>
      </c>
      <c r="X60" s="633" t="n">
        <f aca="false">SUM(D60:W60)</f>
        <v>0</v>
      </c>
    </row>
    <row r="61" customFormat="false" ht="12.75" hidden="false" customHeight="false" outlineLevel="0" collapsed="false">
      <c r="A61" s="740" t="s">
        <v>1414</v>
      </c>
      <c r="B61" s="733" t="n">
        <v>0.01</v>
      </c>
      <c r="C61" s="648"/>
      <c r="D61" s="648" t="n">
        <f aca="false">D60*(1+$B61)</f>
        <v>0</v>
      </c>
      <c r="E61" s="648" t="n">
        <f aca="false">E60*(1+$B61)</f>
        <v>0</v>
      </c>
      <c r="F61" s="648" t="n">
        <f aca="false">F60*(1+$B61)</f>
        <v>0</v>
      </c>
      <c r="G61" s="648" t="n">
        <f aca="false">G60*(1+$B61)</f>
        <v>0</v>
      </c>
      <c r="H61" s="648" t="n">
        <f aca="false">H60*(1+$B61)</f>
        <v>0</v>
      </c>
      <c r="I61" s="648" t="n">
        <f aca="false">I60*(1+$B61)</f>
        <v>0</v>
      </c>
      <c r="J61" s="648" t="n">
        <f aca="false">J60*(1+$B61)</f>
        <v>0</v>
      </c>
      <c r="K61" s="648" t="n">
        <f aca="false">K60*(1+$B61)</f>
        <v>0</v>
      </c>
      <c r="L61" s="648" t="n">
        <f aca="false">L60*(1+$B61)</f>
        <v>0</v>
      </c>
      <c r="M61" s="648" t="n">
        <f aca="false">M60*(1+$B61)</f>
        <v>0</v>
      </c>
      <c r="N61" s="648" t="n">
        <f aca="false">N60*(1+$B61)</f>
        <v>0</v>
      </c>
      <c r="O61" s="648" t="n">
        <f aca="false">O60*(1+$B61)</f>
        <v>0</v>
      </c>
      <c r="P61" s="648" t="n">
        <f aca="false">P60*(1+$B61)</f>
        <v>0</v>
      </c>
      <c r="Q61" s="648" t="n">
        <f aca="false">Q60*(1+$B61)</f>
        <v>0</v>
      </c>
      <c r="R61" s="648" t="n">
        <f aca="false">R60*(1+$B61)</f>
        <v>0</v>
      </c>
      <c r="S61" s="648" t="n">
        <f aca="false">S60*(1+$B61)</f>
        <v>0</v>
      </c>
      <c r="T61" s="648" t="n">
        <f aca="false">T60*(1+$B61)</f>
        <v>0</v>
      </c>
      <c r="U61" s="648" t="n">
        <f aca="false">U60*(1+$B61)</f>
        <v>0</v>
      </c>
      <c r="V61" s="648" t="n">
        <f aca="false">V60*(1+$B61)</f>
        <v>0</v>
      </c>
      <c r="W61" s="648" t="n">
        <f aca="false">W60*(1+$B61)</f>
        <v>0</v>
      </c>
      <c r="X61" s="734" t="n">
        <f aca="false">SUM(D61:W61)</f>
        <v>0</v>
      </c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A63" s="724" t="s">
        <v>1415</v>
      </c>
      <c r="B63" s="633"/>
      <c r="C63" s="633"/>
      <c r="D63" s="633" t="n">
        <f aca="false">D10+D35+D61</f>
        <v>0</v>
      </c>
      <c r="E63" s="633" t="n">
        <f aca="false">E10+E35+E61</f>
        <v>0</v>
      </c>
      <c r="F63" s="633" t="n">
        <f aca="false">F10+F35+F61</f>
        <v>0</v>
      </c>
      <c r="G63" s="633" t="n">
        <f aca="false">G10+G35+G61</f>
        <v>0</v>
      </c>
      <c r="H63" s="633" t="n">
        <f aca="false">H10+H35+H61</f>
        <v>0</v>
      </c>
      <c r="I63" s="633" t="n">
        <f aca="false">I10+I35+I61</f>
        <v>0</v>
      </c>
      <c r="J63" s="633" t="n">
        <f aca="false">J10+J35+J61</f>
        <v>0</v>
      </c>
      <c r="K63" s="633" t="n">
        <f aca="false">K10+K35+K61</f>
        <v>0</v>
      </c>
      <c r="L63" s="633" t="n">
        <f aca="false">L10+L35+L61</f>
        <v>0</v>
      </c>
      <c r="M63" s="633" t="n">
        <f aca="false">M10+M35+M61</f>
        <v>0</v>
      </c>
      <c r="N63" s="633" t="n">
        <f aca="false">N10+N35+N61</f>
        <v>0</v>
      </c>
      <c r="O63" s="633" t="n">
        <f aca="false">O10+O35+O61</f>
        <v>0</v>
      </c>
      <c r="P63" s="633" t="n">
        <f aca="false">P10+P35+P61</f>
        <v>0</v>
      </c>
      <c r="Q63" s="633" t="n">
        <f aca="false">Q10+Q35+Q61</f>
        <v>0</v>
      </c>
      <c r="R63" s="633" t="n">
        <f aca="false">R10+R35+R61</f>
        <v>0</v>
      </c>
      <c r="S63" s="633" t="n">
        <f aca="false">S10+S35+S61</f>
        <v>0</v>
      </c>
      <c r="T63" s="633" t="n">
        <f aca="false">T10+T35+T61</f>
        <v>0</v>
      </c>
      <c r="U63" s="633" t="n">
        <f aca="false">U10+U35+U61</f>
        <v>0</v>
      </c>
      <c r="V63" s="633" t="n">
        <f aca="false">V10+V35+V61</f>
        <v>0</v>
      </c>
      <c r="W63" s="633" t="n">
        <f aca="false">W10+W35+W61</f>
        <v>0</v>
      </c>
      <c r="X63" s="741" t="n">
        <f aca="false">SUM(D63:W63)</f>
        <v>0</v>
      </c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  <row r="68" customFormat="false" ht="12.75" hidden="false" customHeight="false" outlineLevel="0" collapsed="false"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</row>
    <row r="69" customFormat="false" ht="12.75" hidden="false" customHeight="false" outlineLevel="0" collapsed="false"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</row>
    <row r="70" customFormat="false" ht="12.75" hidden="false" customHeight="false" outlineLevel="0" collapsed="false"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</row>
    <row r="71" customFormat="false" ht="12.75" hidden="false" customHeight="false" outlineLevel="0" collapsed="false"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</row>
    <row r="72" customFormat="false" ht="12.75" hidden="false" customHeight="false" outlineLevel="0" collapsed="false"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</row>
    <row r="73" customFormat="false" ht="12.75" hidden="false" customHeight="false" outlineLevel="0" collapsed="false"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</row>
    <row r="74" customFormat="false" ht="12.75" hidden="false" customHeight="false" outlineLevel="0" collapsed="false"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</row>
    <row r="75" customFormat="false" ht="12.75" hidden="false" customHeight="false" outlineLevel="0" collapsed="false"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</row>
    <row r="76" customFormat="false" ht="12.75" hidden="false" customHeight="false" outlineLevel="0" collapsed="false"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92"/>
  <sheetViews>
    <sheetView showFormulas="false" showGridLines="true" showRowColHeaders="true" showZeros="true" rightToLeft="false" tabSelected="false" showOutlineSymbols="true" defaultGridColor="true" view="normal" topLeftCell="A45" colorId="64" zoomScale="75" zoomScaleNormal="75" zoomScalePageLayoutView="100" workbookViewId="0">
      <selection pane="topLeft" activeCell="Z94" activeCellId="0" sqref="Z9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'GTDB(W501D5)'!B4</f>
        <v>W501D5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IF($AD$6=1,'GTDB(W501D5)'!B12,'GTDB(W501D5)'!G12)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IF($AD$6=1,'GTDB(W501D5)'!B13,'GTDB(W501D5)'!G13)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IF($AD$6=1,'GTDB(W501D5)'!B14,'GTDB(W501D5)'!G14)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cost(W501D5)'!A14</f>
        <v>Baskets</v>
      </c>
      <c r="X17" s="768" t="n">
        <f aca="false">IF($AD$6=1,'GTDB(W501D5)'!B17,'GTDB(W501D5)'!G17)</f>
        <v>8000</v>
      </c>
      <c r="Y17" s="768" t="n">
        <f aca="false">IF($AD$6=1,'GTDB(W501D5)'!C17,'GTDB(W501D5)'!H17)</f>
        <v>6</v>
      </c>
      <c r="Z17" s="769" t="n">
        <v>2</v>
      </c>
      <c r="AA17" s="770" t="n">
        <f aca="false">'Initial_Spares(W501)'!$E$11</f>
        <v>0</v>
      </c>
      <c r="AB17" s="732" t="n">
        <f aca="false">'GT schd cost(W501D5)'!X14+'GT schd cost(W501D5)'!X40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cost(W501D5)'!A15</f>
        <v>Transition Pieces</v>
      </c>
      <c r="X21" s="768" t="n">
        <f aca="false">IF($AD$6=1,'GTDB(W501D5)'!B18,'GTDB(W501D5)'!G18)</f>
        <v>8000</v>
      </c>
      <c r="Y21" s="768" t="n">
        <f aca="false">IF($AD$6=1,'GTDB(W501D5)'!C18,'GTDB(W501D5)'!H18)</f>
        <v>6</v>
      </c>
      <c r="Z21" s="769" t="n">
        <v>2</v>
      </c>
      <c r="AA21" s="772" t="n">
        <f aca="false">'Initial_Spares(W501)'!$E$12</f>
        <v>0</v>
      </c>
      <c r="AB21" s="732" t="n">
        <f aca="false">'GT schd cost(W501D5)'!X15+'GT schd cost(W501D5)'!X41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n">
        <f aca="false">INT((INT(C$6/$X25)*$X$7+$X$7+$Z25-1)/($X$7+$Z25)/$Y25)</f>
        <v>0</v>
      </c>
      <c r="D24" s="151" t="n">
        <f aca="false">INT((INT(D$6/$X25)*$X$7+$X$7+$Z25-1)/($X$7+$Z25)/$Y25)</f>
        <v>0</v>
      </c>
      <c r="E24" s="151" t="n">
        <f aca="false">INT((INT(E$6/$X25)*$X$7+$X$7+$Z25-1)/($X$7+$Z25)/$Y25)</f>
        <v>0</v>
      </c>
      <c r="F24" s="151" t="n">
        <f aca="false">INT((INT(F$6/$X25)*$X$7+$X$7+$Z25-1)/($X$7+$Z25)/$Y25)</f>
        <v>0</v>
      </c>
      <c r="G24" s="151" t="n">
        <f aca="false">INT((INT(G$6/$X25)*$X$7+$X$7+$Z25-1)/($X$7+$Z25)/$Y25)</f>
        <v>0</v>
      </c>
      <c r="H24" s="151" t="n">
        <f aca="false">INT((INT(H$6/$X25)*$X$7+$X$7+$Z25-1)/($X$7+$Z25)/$Y25)</f>
        <v>0</v>
      </c>
      <c r="I24" s="151" t="n">
        <f aca="false">INT((INT(I$6/$X25)*$X$7+$X$7+$Z25-1)/($X$7+$Z25)/$Y25)</f>
        <v>0</v>
      </c>
      <c r="J24" s="151" t="n">
        <f aca="false">INT((INT(J$6/$X25)*$X$7+$X$7+$Z25-1)/($X$7+$Z25)/$Y25)</f>
        <v>0</v>
      </c>
      <c r="K24" s="151" t="n">
        <f aca="false">INT((INT(K$6/$X25)*$X$7+$X$7+$Z25-1)/($X$7+$Z25)/$Y25)</f>
        <v>0</v>
      </c>
      <c r="L24" s="151" t="n">
        <f aca="false">INT((INT(L$6/$X25)*$X$7+$X$7+$Z25-1)/($X$7+$Z25)/$Y25)</f>
        <v>0</v>
      </c>
      <c r="M24" s="151" t="n">
        <f aca="false">INT((INT(M$6/$X25)*$X$7+$X$7+$Z25-1)/($X$7+$Z25)/$Y25)</f>
        <v>0</v>
      </c>
      <c r="N24" s="151" t="n">
        <f aca="false">INT((INT(N$6/$X25)*$X$7+$X$7+$Z25-1)/($X$7+$Z25)/$Y25)</f>
        <v>0</v>
      </c>
      <c r="O24" s="151" t="n">
        <f aca="false">INT((INT(O$6/$X25)*$X$7+$X$7+$Z25-1)/($X$7+$Z25)/$Y25)</f>
        <v>0</v>
      </c>
      <c r="P24" s="151" t="n">
        <f aca="false">INT((INT(P$6/$X25)*$X$7+$X$7+$Z25-1)/($X$7+$Z25)/$Y25)</f>
        <v>0</v>
      </c>
      <c r="Q24" s="151" t="n">
        <f aca="false">INT((INT(Q$6/$X25)*$X$7+$X$7+$Z25-1)/($X$7+$Z25)/$Y25)</f>
        <v>0</v>
      </c>
      <c r="R24" s="151" t="n">
        <f aca="false">INT((INT(R$6/$X25)*$X$7+$X$7+$Z25-1)/($X$7+$Z25)/$Y25)</f>
        <v>0</v>
      </c>
      <c r="S24" s="151" t="n">
        <f aca="false">INT((INT(S$6/$X25)*$X$7+$X$7+$Z25-1)/($X$7+$Z25)/$Y25)</f>
        <v>0</v>
      </c>
      <c r="T24" s="151" t="n">
        <f aca="false">INT((INT(T$6/$X25)*$X$7+$X$7+$Z25-1)/($X$7+$Z25)/$Y25)</f>
        <v>0</v>
      </c>
      <c r="U24" s="151" t="n">
        <f aca="false">INT((INT(U$6/$X25)*$X$7+$X$7+$Z25-1)/($X$7+$Z25)/$Y25)</f>
        <v>0</v>
      </c>
      <c r="V24" s="151" t="n">
        <f aca="false">INT((INT(V$6/$X25)*$X$7+$X$7+$Z25-1)/($X$7+$Z25)/$Y25)</f>
        <v>0</v>
      </c>
    </row>
    <row r="25" customFormat="false" ht="12.75" hidden="false" customHeight="false" outlineLevel="0" collapsed="false">
      <c r="A25" s="151" t="s">
        <v>1439</v>
      </c>
      <c r="B25" s="499" t="s">
        <v>1057</v>
      </c>
      <c r="C25" s="499" t="n">
        <f aca="false">IF($Y25=1,0,$X$7*(INT(C$6/$X25)-INT(B$6/$X25))-IF(SUM($B25:B25)&gt;0,C26,0))</f>
        <v>0</v>
      </c>
      <c r="D25" s="499" t="n">
        <f aca="false">IF($Y25=1,0,$X$7*(INT(D$6/$X25)-INT(C$6/$X25))-IF(SUM($B25:C25)&gt;0,D26,0))</f>
        <v>0</v>
      </c>
      <c r="E25" s="499" t="n">
        <f aca="false">IF($Y25=1,0,$X$7*(INT(E$6/$X25)-INT(D$6/$X25))-IF(SUM($B25:D25)&gt;0,E26,0))</f>
        <v>0</v>
      </c>
      <c r="F25" s="499" t="n">
        <f aca="false">IF($Y25=1,0,$X$7*(INT(F$6/$X25)-INT(E$6/$X25))-IF(SUM($B25:E25)&gt;0,F26,0))</f>
        <v>0</v>
      </c>
      <c r="G25" s="499" t="n">
        <f aca="false">IF($Y25=1,0,$X$7*(INT(G$6/$X25)-INT(F$6/$X25))-IF(SUM($B25:F25)&gt;0,G26,0))</f>
        <v>0</v>
      </c>
      <c r="H25" s="499" t="n">
        <f aca="false">IF($Y25=1,0,$X$7*(INT(H$6/$X25)-INT(G$6/$X25))-IF(SUM($B25:G25)&gt;0,H26,0))</f>
        <v>0</v>
      </c>
      <c r="I25" s="499" t="n">
        <f aca="false">IF($Y25=1,0,$X$7*(INT(I$6/$X25)-INT(H$6/$X25))-IF(SUM($B25:H25)&gt;0,I26,0))</f>
        <v>0</v>
      </c>
      <c r="J25" s="499" t="n">
        <f aca="false">IF($Y25=1,0,$X$7*(INT(J$6/$X25)-INT(I$6/$X25))-IF(SUM($B25:I25)&gt;0,J26,0))</f>
        <v>0</v>
      </c>
      <c r="K25" s="499" t="n">
        <f aca="false">IF($Y25=1,0,$X$7*(INT(K$6/$X25)-INT(J$6/$X25))-IF(SUM($B25:J25)&gt;0,K26,0))</f>
        <v>0</v>
      </c>
      <c r="L25" s="499" t="n">
        <f aca="false">IF($Y25=1,0,$X$7*(INT(L$6/$X25)-INT(K$6/$X25))-IF(SUM($B25:K25)&gt;0,L26,0))</f>
        <v>0</v>
      </c>
      <c r="M25" s="499" t="n">
        <f aca="false">IF($Y25=1,0,$X$7*(INT(M$6/$X25)-INT(L$6/$X25))-IF(SUM($B25:L25)&gt;0,M26,0))</f>
        <v>0</v>
      </c>
      <c r="N25" s="499" t="n">
        <f aca="false">IF($Y25=1,0,$X$7*(INT(N$6/$X25)-INT(M$6/$X25))-IF(SUM($B25:M25)&gt;0,N26,0))</f>
        <v>0</v>
      </c>
      <c r="O25" s="499" t="n">
        <f aca="false">IF($Y25=1,0,$X$7*(INT(O$6/$X25)-INT(N$6/$X25))-IF(SUM($B25:N25)&gt;0,O26,0))</f>
        <v>0</v>
      </c>
      <c r="P25" s="499" t="n">
        <f aca="false">IF($Y25=1,0,$X$7*(INT(P$6/$X25)-INT(O$6/$X25))-IF(SUM($B25:O25)&gt;0,P26,0))</f>
        <v>0</v>
      </c>
      <c r="Q25" s="499" t="n">
        <f aca="false">IF($Y25=1,0,$X$7*(INT(Q$6/$X25)-INT(P$6/$X25))-IF(SUM($B25:P25)&gt;0,Q26,0))</f>
        <v>0</v>
      </c>
      <c r="R25" s="499" t="n">
        <f aca="false">IF($Y25=1,0,$X$7*(INT(R$6/$X25)-INT(Q$6/$X25))-IF(SUM($B25:Q25)&gt;0,R26,0))</f>
        <v>0</v>
      </c>
      <c r="S25" s="499" t="n">
        <f aca="false">IF($Y25=1,0,$X$7*(INT(S$6/$X25)-INT(R$6/$X25))-IF(SUM($B25:R25)&gt;0,S26,0))</f>
        <v>0</v>
      </c>
      <c r="T25" s="499" t="n">
        <f aca="false">IF($Y25=1,0,$X$7*(INT(T$6/$X25)-INT(S$6/$X25))-IF(SUM($B25:S25)&gt;0,T26,0))</f>
        <v>0</v>
      </c>
      <c r="U25" s="499" t="n">
        <f aca="false">IF($Y25=1,0,$X$7*(INT(U$6/$X25)-INT(T$6/$X25))-IF(SUM($B25:T25)&gt;0,U26,0))</f>
        <v>0</v>
      </c>
      <c r="V25" s="499" t="n">
        <f aca="false">IF($Y25=1,0,$X$7*(INT(V$6/$X25)-INT(U$6/$X25))-IF(SUM($B25:U25)&gt;0,V26,0))</f>
        <v>0</v>
      </c>
      <c r="W25" s="768" t="str">
        <f aca="false">'GT schd cost(W501D5)'!A16</f>
        <v>Transition Seals</v>
      </c>
      <c r="X25" s="768" t="n">
        <f aca="false">IF($AD$6=1,'GTDB(W501D5)'!B19,'GTDB(W501D5)'!G19)</f>
        <v>8000</v>
      </c>
      <c r="Y25" s="768" t="n">
        <f aca="false">IF($AD$6=1,'GTDB(W501D5)'!C19,'GTDB(W501D5)'!H19)</f>
        <v>3</v>
      </c>
      <c r="Z25" s="769" t="n">
        <v>2</v>
      </c>
      <c r="AA25" s="773" t="n">
        <f aca="false">'Initial_Spares(W501)'!$E$13</f>
        <v>0</v>
      </c>
      <c r="AB25" s="732" t="n">
        <f aca="false">'GT schd cost(W501D5)'!X16+'GT schd cost(W501D5)'!X42</f>
        <v>0</v>
      </c>
    </row>
    <row r="26" customFormat="false" ht="12.75" hidden="false" customHeight="false" outlineLevel="0" collapsed="false">
      <c r="A26" s="151" t="s">
        <v>1440</v>
      </c>
      <c r="B26" s="499" t="s">
        <v>1057</v>
      </c>
      <c r="C26" s="499" t="n">
        <f aca="false">IF(INT(C$6/$X25)*$X$7&gt;C24*($X$7+$Z25)*$Y25,C24*($X$7+$Z25)-SUM($B26:B26),INT(C$6/$X25)*$X$7-C24*($X$7+$Z25)*($Y25-1)-SUM($B26:B26))+IF($Y25&gt;1,IF(INT(C$6/$X25)&gt;0,$Z25-$AA25,0),-$AA25)</f>
        <v>0</v>
      </c>
      <c r="D26" s="499" t="n">
        <f aca="false">IF(INT(D$6/$X25)*$X$7&gt;D24*($X$7+$Z25)*$Y25,D24*($X$7+$Z25)-SUM($B26:C26),INT(D$6/$X25)*$X$7-D24*($X$7+$Z25)*($Y25-1)-SUM($B26:C26))+IF($Y25&gt;1,IF(INT(D$6/$X25)&gt;0,$Z25-$AA25,0),-$AA25)</f>
        <v>0</v>
      </c>
      <c r="E26" s="499" t="n">
        <f aca="false">IF(INT(E$6/$X25)*$X$7&gt;E24*($X$7+$Z25)*$Y25,E24*($X$7+$Z25)-SUM($B26:D26),INT(E$6/$X25)*$X$7-E24*($X$7+$Z25)*($Y25-1)-SUM($B26:D26))+IF($Y25&gt;1,IF(INT(E$6/$X25)&gt;0,$Z25-$AA25,0),-$AA25)</f>
        <v>0</v>
      </c>
      <c r="F26" s="499" t="n">
        <f aca="false">IF(INT(F$6/$X25)*$X$7&gt;F24*($X$7+$Z25)*$Y25,F24*($X$7+$Z25)-SUM($B26:E26),INT(F$6/$X25)*$X$7-F24*($X$7+$Z25)*($Y25-1)-SUM($B26:E26))+IF($Y25&gt;1,IF(INT(F$6/$X25)&gt;0,$Z25-$AA25,0),-$AA25)</f>
        <v>0</v>
      </c>
      <c r="G26" s="499" t="n">
        <f aca="false">IF(INT(G$6/$X25)*$X$7&gt;G24*($X$7+$Z25)*$Y25,G24*($X$7+$Z25)-SUM($B26:F26),INT(G$6/$X25)*$X$7-G24*($X$7+$Z25)*($Y25-1)-SUM($B26:F26))+IF($Y25&gt;1,IF(INT(G$6/$X25)&gt;0,$Z25-$AA25,0),-$AA25)</f>
        <v>0</v>
      </c>
      <c r="H26" s="499" t="n">
        <f aca="false">IF(INT(H$6/$X25)*$X$7&gt;H24*($X$7+$Z25)*$Y25,H24*($X$7+$Z25)-SUM($B26:G26),INT(H$6/$X25)*$X$7-H24*($X$7+$Z25)*($Y25-1)-SUM($B26:G26))+IF($Y25&gt;1,IF(INT(H$6/$X25)&gt;0,$Z25-$AA25,0),-$AA25)</f>
        <v>0</v>
      </c>
      <c r="I26" s="499" t="n">
        <f aca="false">IF(INT(I$6/$X25)*$X$7&gt;I24*($X$7+$Z25)*$Y25,I24*($X$7+$Z25)-SUM($B26:H26),INT(I$6/$X25)*$X$7-I24*($X$7+$Z25)*($Y25-1)-SUM($B26:H26))+IF($Y25&gt;1,IF(INT(I$6/$X25)&gt;0,$Z25-$AA25,0),-$AA25)</f>
        <v>0</v>
      </c>
      <c r="J26" s="499" t="n">
        <f aca="false">IF(INT(J$6/$X25)*$X$7&gt;J24*($X$7+$Z25)*$Y25,J24*($X$7+$Z25)-SUM($B26:I26),INT(J$6/$X25)*$X$7-J24*($X$7+$Z25)*($Y25-1)-SUM($B26:I26))+IF($Y25&gt;1,IF(INT(J$6/$X25)&gt;0,$Z25-$AA25,0),-$AA25)</f>
        <v>0</v>
      </c>
      <c r="K26" s="499" t="n">
        <f aca="false">IF(INT(K$6/$X25)*$X$7&gt;K24*($X$7+$Z25)*$Y25,K24*($X$7+$Z25)-SUM($B26:J26),INT(K$6/$X25)*$X$7-K24*($X$7+$Z25)*($Y25-1)-SUM($B26:J26))+IF($Y25&gt;1,IF(INT(K$6/$X25)&gt;0,$Z25-$AA25,0),-$AA25)</f>
        <v>0</v>
      </c>
      <c r="L26" s="499" t="n">
        <f aca="false">IF(INT(L$6/$X25)*$X$7&gt;L24*($X$7+$Z25)*$Y25,L24*($X$7+$Z25)-SUM($B26:K26),INT(L$6/$X25)*$X$7-L24*($X$7+$Z25)*($Y25-1)-SUM($B26:K26))+IF($Y25&gt;1,IF(INT(L$6/$X25)&gt;0,$Z25-$AA25,0),-$AA25)</f>
        <v>0</v>
      </c>
      <c r="M26" s="499" t="n">
        <f aca="false">IF(INT(M$6/$X25)*$X$7&gt;M24*($X$7+$Z25)*$Y25,M24*($X$7+$Z25)-SUM($B26:L26),INT(M$6/$X25)*$X$7-M24*($X$7+$Z25)*($Y25-1)-SUM($B26:L26))+IF($Y25&gt;1,IF(INT(M$6/$X25)&gt;0,$Z25-$AA25,0),-$AA25)</f>
        <v>0</v>
      </c>
      <c r="N26" s="499" t="n">
        <f aca="false">IF(INT(N$6/$X25)*$X$7&gt;N24*($X$7+$Z25)*$Y25,N24*($X$7+$Z25)-SUM($B26:M26),INT(N$6/$X25)*$X$7-N24*($X$7+$Z25)*($Y25-1)-SUM($B26:M26))+IF($Y25&gt;1,IF(INT(N$6/$X25)&gt;0,$Z25-$AA25,0),-$AA25)</f>
        <v>0</v>
      </c>
      <c r="O26" s="499" t="n">
        <f aca="false">IF(INT(O$6/$X25)*$X$7&gt;O24*($X$7+$Z25)*$Y25,O24*($X$7+$Z25)-SUM($B26:N26),INT(O$6/$X25)*$X$7-O24*($X$7+$Z25)*($Y25-1)-SUM($B26:N26))+IF($Y25&gt;1,IF(INT(O$6/$X25)&gt;0,$Z25-$AA25,0),-$AA25)</f>
        <v>0</v>
      </c>
      <c r="P26" s="499" t="n">
        <f aca="false">IF(INT(P$6/$X25)*$X$7&gt;P24*($X$7+$Z25)*$Y25,P24*($X$7+$Z25)-SUM($B26:O26),INT(P$6/$X25)*$X$7-P24*($X$7+$Z25)*($Y25-1)-SUM($B26:O26))+IF($Y25&gt;1,IF(INT(P$6/$X25)&gt;0,$Z25-$AA25,0),-$AA25)</f>
        <v>0</v>
      </c>
      <c r="Q26" s="499" t="n">
        <f aca="false">IF(INT(Q$6/$X25)*$X$7&gt;Q24*($X$7+$Z25)*$Y25,Q24*($X$7+$Z25)-SUM($B26:P26),INT(Q$6/$X25)*$X$7-Q24*($X$7+$Z25)*($Y25-1)-SUM($B26:P26))+IF($Y25&gt;1,IF(INT(Q$6/$X25)&gt;0,$Z25-$AA25,0),-$AA25)</f>
        <v>0</v>
      </c>
      <c r="R26" s="499" t="n">
        <f aca="false">IF(INT(R$6/$X25)*$X$7&gt;R24*($X$7+$Z25)*$Y25,R24*($X$7+$Z25)-SUM($B26:Q26),INT(R$6/$X25)*$X$7-R24*($X$7+$Z25)*($Y25-1)-SUM($B26:Q26))+IF($Y25&gt;1,IF(INT(R$6/$X25)&gt;0,$Z25-$AA25,0),-$AA25)</f>
        <v>0</v>
      </c>
      <c r="S26" s="499" t="n">
        <f aca="false">IF(INT(S$6/$X25)*$X$7&gt;S24*($X$7+$Z25)*$Y25,S24*($X$7+$Z25)-SUM($B26:R26),INT(S$6/$X25)*$X$7-S24*($X$7+$Z25)*($Y25-1)-SUM($B26:R26))+IF($Y25&gt;1,IF(INT(S$6/$X25)&gt;0,$Z25-$AA25,0),-$AA25)</f>
        <v>0</v>
      </c>
      <c r="T26" s="499" t="n">
        <f aca="false">IF(INT(T$6/$X25)*$X$7&gt;T24*($X$7+$Z25)*$Y25,T24*($X$7+$Z25)-SUM($B26:S26),INT(T$6/$X25)*$X$7-T24*($X$7+$Z25)*($Y25-1)-SUM($B26:S26))+IF($Y25&gt;1,IF(INT(T$6/$X25)&gt;0,$Z25-$AA25,0),-$AA25)</f>
        <v>0</v>
      </c>
      <c r="U26" s="499" t="n">
        <f aca="false">IF(INT(U$6/$X25)*$X$7&gt;U24*($X$7+$Z25)*$Y25,U24*($X$7+$Z25)-SUM($B26:T26),INT(U$6/$X25)*$X$7-U24*($X$7+$Z25)*($Y25-1)-SUM($B26:T26))+IF($Y25&gt;1,IF(INT(U$6/$X25)&gt;0,$Z25-$AA25,0),-$AA25)</f>
        <v>0</v>
      </c>
      <c r="V26" s="499" t="n">
        <f aca="false">IF(INT(V$6/$X25)*$X$7&gt;V24*($X$7+$Z25)*$Y25,V24*($X$7+$Z25)-SUM($B26:U26),INT(V$6/$X25)*$X$7-V24*($X$7+$Z25)*($Y25-1)-SUM($B26:U26))+IF($Y25&gt;1,IF(INT(V$6/$X25)&gt;0,$Z25-$AA25,0),-$AA25)</f>
        <v>0</v>
      </c>
      <c r="W26" s="771"/>
    </row>
    <row r="27" customFormat="false" ht="12.75" hidden="fals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cost(W501D5)'!A17</f>
        <v>Fuel Nozzles</v>
      </c>
      <c r="X29" s="768" t="n">
        <f aca="false">IF($AD$6=1,'GTDB(W501D5)'!B20,'GTDB(W501D5)'!G20)</f>
        <v>8000</v>
      </c>
      <c r="Y29" s="768" t="n">
        <f aca="false">IF($AD$6=1,'GTDB(W501D5)'!C20,'GTDB(W501D5)'!H20)</f>
        <v>8</v>
      </c>
      <c r="Z29" s="769" t="n">
        <v>1</v>
      </c>
      <c r="AA29" s="773" t="n">
        <f aca="false">'Initial_Spares(W501)'!$E$14</f>
        <v>0</v>
      </c>
      <c r="AB29" s="732" t="n">
        <f aca="false">'GT schd cost(W501D5)'!X17+'GT schd cost(W501D5)'!X43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cost(W501D5)'!A18</f>
        <v>Clamshells</v>
      </c>
      <c r="X33" s="768" t="n">
        <f aca="false">IF($AD$6=1,'GTDB(W501D5)'!B21,'GTDB(W501D5)'!G21)</f>
        <v>8000</v>
      </c>
      <c r="Y33" s="768" t="n">
        <f aca="false">IF($AD$6=1,'GTDB(W501D5)'!C21,'GTDB(W501D5)'!H21)</f>
        <v>8</v>
      </c>
      <c r="Z33" s="769" t="n">
        <v>1</v>
      </c>
      <c r="AA33" s="773" t="n">
        <f aca="false">'Initial_Spares(W501)'!$E$15</f>
        <v>0</v>
      </c>
      <c r="AB33" s="732" t="n">
        <f aca="false">'GT schd cost(W501D5)'!X18+'GT schd cost(W501D5)'!X44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cost(W501D5)'!A19</f>
        <v>Row 1 Blades</v>
      </c>
      <c r="X37" s="768" t="n">
        <f aca="false">IF($AD$6=1,'GTDB(W501D5)'!B22,'GTDB(W501D5)'!G22)</f>
        <v>24000</v>
      </c>
      <c r="Y37" s="768" t="n">
        <f aca="false">IF($AD$6=1,'GTDB(W501D5)'!C22,'GTDB(W501D5)'!H22)</f>
        <v>2</v>
      </c>
      <c r="Z37" s="769" t="n">
        <v>1</v>
      </c>
      <c r="AA37" s="773" t="n">
        <f aca="false">'Initial_Spares(W501)'!$E$16</f>
        <v>0</v>
      </c>
      <c r="AB37" s="732" t="n">
        <f aca="false">'GT schd cost(W501D5)'!X19+'GT schd cost(W501D5)'!X45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cost(W501D5)'!A20</f>
        <v>Row 2 Blades</v>
      </c>
      <c r="X41" s="768" t="n">
        <f aca="false">IF($AD$6=1,'GTDB(W501D5)'!B23,'GTDB(W501D5)'!G23)</f>
        <v>24000</v>
      </c>
      <c r="Y41" s="768" t="n">
        <f aca="false">IF($AD$6=1,'GTDB(W501D5)'!C23,'GTDB(W501D5)'!H23)</f>
        <v>3</v>
      </c>
      <c r="Z41" s="769" t="n">
        <v>1</v>
      </c>
      <c r="AA41" s="773" t="n">
        <f aca="false">'Initial_Spares(W501)'!$E$17</f>
        <v>0</v>
      </c>
      <c r="AB41" s="732" t="n">
        <f aca="false">'GT schd cost(W501D5)'!X20+'GT schd cost(W501D5)'!X46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cost(W501D5)'!A21</f>
        <v>Row 3 Blades</v>
      </c>
      <c r="X45" s="768" t="n">
        <f aca="false">IF($AD$6=1,'GTDB(W501D5)'!B24,'GTDB(W501D5)'!G24)</f>
        <v>24000</v>
      </c>
      <c r="Y45" s="768" t="n">
        <f aca="false">IF($AD$6=1,'GTDB(W501D5)'!C24,'GTDB(W501D5)'!H24)</f>
        <v>4</v>
      </c>
      <c r="Z45" s="769" t="n">
        <v>1</v>
      </c>
      <c r="AA45" s="773" t="n">
        <f aca="false">'Initial_Spares(W501)'!$E$18</f>
        <v>0</v>
      </c>
      <c r="AB45" s="732" t="n">
        <f aca="false">'GT schd cost(W501D5)'!X21+'GT schd cost(W501D5)'!X47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cost(W501D5)'!A22</f>
        <v>Row 4 Blades</v>
      </c>
      <c r="X49" s="768" t="n">
        <f aca="false">IF($AD$6=1,'GTDB(W501D5)'!B25,'GTDB(W501D5)'!G25)</f>
        <v>48000</v>
      </c>
      <c r="Y49" s="768" t="n">
        <f aca="false">IF($AD$6=1,'GTDB(W501D5)'!C25,'GTDB(W501D5)'!H25)</f>
        <v>2</v>
      </c>
      <c r="Z49" s="769" t="n">
        <v>1</v>
      </c>
      <c r="AA49" s="773" t="n">
        <f aca="false">'Initial_Spares(W501)'!$E$19</f>
        <v>0</v>
      </c>
      <c r="AB49" s="732" t="n">
        <f aca="false">'GT schd cost(W501D5)'!X22+'GT schd cost(W501D5)'!X48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cost(W501D5)'!A23</f>
        <v>Row 1 Vanes </v>
      </c>
      <c r="X53" s="768" t="n">
        <f aca="false">IF($AD$6=1,'GTDB(W501D5)'!B26,'GTDB(W501D5)'!G26)</f>
        <v>24000</v>
      </c>
      <c r="Y53" s="768" t="n">
        <f aca="false">IF($AD$6=1,'GTDB(W501D5)'!C26,'GTDB(W501D5)'!H26)</f>
        <v>2</v>
      </c>
      <c r="Z53" s="769" t="n">
        <v>1</v>
      </c>
      <c r="AA53" s="773" t="n">
        <f aca="false">'Initial_Spares(W501)'!$E$20</f>
        <v>0</v>
      </c>
      <c r="AB53" s="732" t="n">
        <f aca="false">'GT schd cost(W501D5)'!X23+'GT schd cost(W501D5)'!X49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cost(W501D5)'!A24</f>
        <v>Row 2 Vanes</v>
      </c>
      <c r="X57" s="768" t="n">
        <f aca="false">IF($AD$6=1,'GTDB(W501D5)'!B27,'GTDB(W501D5)'!G27)</f>
        <v>24000</v>
      </c>
      <c r="Y57" s="768" t="n">
        <f aca="false">IF($AD$6=1,'GTDB(W501D5)'!C27,'GTDB(W501D5)'!H27)</f>
        <v>3</v>
      </c>
      <c r="Z57" s="769" t="n">
        <v>1</v>
      </c>
      <c r="AA57" s="773" t="n">
        <f aca="false">'Initial_Spares(W501)'!$E$21</f>
        <v>0</v>
      </c>
      <c r="AB57" s="732" t="n">
        <f aca="false">'GT schd cost(W501D5)'!X24+'GT schd cost(W501D5)'!X50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cost(W501D5)'!A25</f>
        <v>Row 3 Vanes</v>
      </c>
      <c r="X61" s="768" t="n">
        <f aca="false">IF($AD$6=1,'GTDB(W501D5)'!B28,'GTDB(W501D5)'!G28)</f>
        <v>24000</v>
      </c>
      <c r="Y61" s="768" t="n">
        <f aca="false">IF($AD$6=1,'GTDB(W501D5)'!C28,'GTDB(W501D5)'!H28)</f>
        <v>4</v>
      </c>
      <c r="Z61" s="769" t="n">
        <v>1</v>
      </c>
      <c r="AA61" s="773" t="n">
        <f aca="false">'Initial_Spares(W501)'!$E$22</f>
        <v>0</v>
      </c>
      <c r="AB61" s="732" t="n">
        <f aca="false">'GT schd cost(W501D5)'!X25+'GT schd cost(W501D5)'!X51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0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0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0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cost(W501D5)'!A26</f>
        <v>Row 4 Vanes</v>
      </c>
      <c r="X65" s="768" t="n">
        <f aca="false">IF($AD$6=1,'GTDB(W501D5)'!B29,'GTDB(W501D5)'!G29)</f>
        <v>48000</v>
      </c>
      <c r="Y65" s="768" t="n">
        <f aca="false">IF($AD$6=1,'GTDB(W501D5)'!C29,'GTDB(W501D5)'!H29)</f>
        <v>2</v>
      </c>
      <c r="Z65" s="769" t="n">
        <v>1</v>
      </c>
      <c r="AA65" s="773" t="n">
        <f aca="false">'Initial_Spares(W501)'!$E$23</f>
        <v>0</v>
      </c>
      <c r="AB65" s="732" t="n">
        <f aca="false">'GT schd cost(W501D5)'!X26+'GT schd cost(W501D5)'!X52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0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0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0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0</v>
      </c>
      <c r="O68" s="151" t="n">
        <f aca="false">INT((INT(O$6/$X69)*$X$7+$X$7+$Z69-1)/($X$7+$Z69)/$Y69)</f>
        <v>0</v>
      </c>
      <c r="P68" s="151" t="n">
        <f aca="false">INT((INT(P$6/$X69)*$X$7+$X$7+$Z69-1)/($X$7+$Z69)/$Y69)</f>
        <v>0</v>
      </c>
      <c r="Q68" s="151" t="n">
        <f aca="false">INT((INT(Q$6/$X69)*$X$7+$X$7+$Z69-1)/($X$7+$Z69)/$Y69)</f>
        <v>0</v>
      </c>
      <c r="R68" s="151" t="n">
        <f aca="false">INT((INT(R$6/$X69)*$X$7+$X$7+$Z69-1)/($X$7+$Z69)/$Y69)</f>
        <v>0</v>
      </c>
      <c r="S68" s="151" t="n">
        <f aca="false">INT((INT(S$6/$X69)*$X$7+$X$7+$Z69-1)/($X$7+$Z69)/$Y69)</f>
        <v>0</v>
      </c>
      <c r="T68" s="151" t="n">
        <f aca="false">INT((INT(T$6/$X69)*$X$7+$X$7+$Z69-1)/($X$7+$Z69)/$Y69)</f>
        <v>0</v>
      </c>
      <c r="U68" s="151" t="n">
        <f aca="false">INT((INT(U$6/$X69)*$X$7+$X$7+$Z69-1)/($X$7+$Z69)/$Y69)</f>
        <v>0</v>
      </c>
      <c r="V68" s="151" t="n">
        <f aca="false">INT((INT(V$6/$X69)*$X$7+$X$7+$Z69-1)/($X$7+$Z69)/$Y69)</f>
        <v>0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0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0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0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0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0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cost(W501D5)'!A27</f>
        <v>Row 1 ring segments</v>
      </c>
      <c r="X69" s="768" t="n">
        <f aca="false">IF($AD$6=1,'GTDB(W501D5)'!B30,'GTDB(W501D5)'!G30)</f>
        <v>24000</v>
      </c>
      <c r="Y69" s="768" t="n">
        <f aca="false">IF($AD$6=1,'GTDB(W501D5)'!C30,'GTDB(W501D5)'!H30)</f>
        <v>2</v>
      </c>
      <c r="Z69" s="769" t="n">
        <v>1</v>
      </c>
      <c r="AA69" s="773" t="n">
        <f aca="false">'Initial_Spares(W501)'!$E$24</f>
        <v>0</v>
      </c>
      <c r="AB69" s="775" t="n">
        <f aca="false">'GT schd cost(W501D5)'!X27+'GT schd cost(W501D5)'!X53</f>
        <v>0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0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0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0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  <row r="71" customFormat="false" ht="12.75" hidden="false" customHeight="false" outlineLevel="0" collapsed="false">
      <c r="A71" s="155"/>
      <c r="B71" s="506"/>
      <c r="C71" s="506"/>
      <c r="D71" s="506"/>
      <c r="E71" s="506"/>
      <c r="F71" s="506"/>
      <c r="G71" s="506"/>
      <c r="H71" s="506"/>
      <c r="I71" s="506"/>
      <c r="J71" s="506"/>
      <c r="K71" s="506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753"/>
      <c r="X71" s="155"/>
      <c r="Y71" s="155"/>
      <c r="Z71" s="155"/>
      <c r="AA71" s="155"/>
      <c r="AB71" s="155"/>
    </row>
    <row r="72" customFormat="false" ht="12.75" hidden="true" customHeight="false" outlineLevel="0" collapsed="false">
      <c r="A72" s="151" t="s">
        <v>1438</v>
      </c>
      <c r="B72" s="499"/>
      <c r="C72" s="151" t="n">
        <f aca="false">INT((INT(C$6/$X73)*$X$7+$X$7+$Z73-1)/($X$7+$Z73)/$Y73)</f>
        <v>0</v>
      </c>
      <c r="D72" s="151" t="n">
        <f aca="false">INT((INT(D$6/$X73)*$X$7+$X$7+$Z73-1)/($X$7+$Z73)/$Y73)</f>
        <v>0</v>
      </c>
      <c r="E72" s="151" t="n">
        <f aca="false">INT((INT(E$6/$X73)*$X$7+$X$7+$Z73-1)/($X$7+$Z73)/$Y73)</f>
        <v>0</v>
      </c>
      <c r="F72" s="151" t="n">
        <f aca="false">INT((INT(F$6/$X73)*$X$7+$X$7+$Z73-1)/($X$7+$Z73)/$Y73)</f>
        <v>0</v>
      </c>
      <c r="G72" s="151" t="n">
        <f aca="false">INT((INT(G$6/$X73)*$X$7+$X$7+$Z73-1)/($X$7+$Z73)/$Y73)</f>
        <v>0</v>
      </c>
      <c r="H72" s="151" t="n">
        <f aca="false">INT((INT(H$6/$X73)*$X$7+$X$7+$Z73-1)/($X$7+$Z73)/$Y73)</f>
        <v>0</v>
      </c>
      <c r="I72" s="151" t="n">
        <f aca="false">INT((INT(I$6/$X73)*$X$7+$X$7+$Z73-1)/($X$7+$Z73)/$Y73)</f>
        <v>0</v>
      </c>
      <c r="J72" s="151" t="n">
        <f aca="false">INT((INT(J$6/$X73)*$X$7+$X$7+$Z73-1)/($X$7+$Z73)/$Y73)</f>
        <v>0</v>
      </c>
      <c r="K72" s="151" t="n">
        <f aca="false">INT((INT(K$6/$X73)*$X$7+$X$7+$Z73-1)/($X$7+$Z73)/$Y73)</f>
        <v>0</v>
      </c>
      <c r="L72" s="151" t="n">
        <f aca="false">INT((INT(L$6/$X73)*$X$7+$X$7+$Z73-1)/($X$7+$Z73)/$Y73)</f>
        <v>0</v>
      </c>
      <c r="M72" s="151" t="n">
        <f aca="false">INT((INT(M$6/$X73)*$X$7+$X$7+$Z73-1)/($X$7+$Z73)/$Y73)</f>
        <v>0</v>
      </c>
      <c r="N72" s="151" t="n">
        <f aca="false">INT((INT(N$6/$X73)*$X$7+$X$7+$Z73-1)/($X$7+$Z73)/$Y73)</f>
        <v>0</v>
      </c>
      <c r="O72" s="151" t="n">
        <f aca="false">INT((INT(O$6/$X73)*$X$7+$X$7+$Z73-1)/($X$7+$Z73)/$Y73)</f>
        <v>0</v>
      </c>
      <c r="P72" s="151" t="n">
        <f aca="false">INT((INT(P$6/$X73)*$X$7+$X$7+$Z73-1)/($X$7+$Z73)/$Y73)</f>
        <v>0</v>
      </c>
      <c r="Q72" s="151" t="n">
        <f aca="false">INT((INT(Q$6/$X73)*$X$7+$X$7+$Z73-1)/($X$7+$Z73)/$Y73)</f>
        <v>0</v>
      </c>
      <c r="R72" s="151" t="n">
        <f aca="false">INT((INT(R$6/$X73)*$X$7+$X$7+$Z73-1)/($X$7+$Z73)/$Y73)</f>
        <v>0</v>
      </c>
      <c r="S72" s="151" t="n">
        <f aca="false">INT((INT(S$6/$X73)*$X$7+$X$7+$Z73-1)/($X$7+$Z73)/$Y73)</f>
        <v>0</v>
      </c>
      <c r="T72" s="151" t="n">
        <f aca="false">INT((INT(T$6/$X73)*$X$7+$X$7+$Z73-1)/($X$7+$Z73)/$Y73)</f>
        <v>0</v>
      </c>
      <c r="U72" s="151" t="n">
        <f aca="false">INT((INT(U$6/$X73)*$X$7+$X$7+$Z73-1)/($X$7+$Z73)/$Y73)</f>
        <v>0</v>
      </c>
      <c r="V72" s="151" t="n">
        <f aca="false">INT((INT(V$6/$X73)*$X$7+$X$7+$Z73-1)/($X$7+$Z73)/$Y73)</f>
        <v>0</v>
      </c>
      <c r="W72" s="155"/>
      <c r="X72" s="155"/>
      <c r="Y72" s="155"/>
      <c r="Z72" s="155"/>
      <c r="AA72" s="155"/>
      <c r="AB72" s="155"/>
    </row>
    <row r="73" customFormat="false" ht="12.75" hidden="false" customHeight="false" outlineLevel="0" collapsed="false">
      <c r="A73" s="151" t="s">
        <v>1439</v>
      </c>
      <c r="B73" s="499" t="s">
        <v>1057</v>
      </c>
      <c r="C73" s="499" t="n">
        <f aca="false">IF($Y73=1,0,$X$7*(INT(C$6/$X73)-INT(B$6/$X73))-IF(SUM($B73:B73)&gt;0,C74,0))</f>
        <v>0</v>
      </c>
      <c r="D73" s="499" t="n">
        <f aca="false">IF($Y73=1,0,$X$7*(INT(D$6/$X73)-INT(C$6/$X73))-IF(SUM($B73:C73)&gt;0,D74,0))</f>
        <v>0</v>
      </c>
      <c r="E73" s="499" t="n">
        <f aca="false">IF($Y73=1,0,$X$7*(INT(E$6/$X73)-INT(D$6/$X73))-IF(SUM($B73:D73)&gt;0,E74,0))</f>
        <v>0</v>
      </c>
      <c r="F73" s="499" t="n">
        <f aca="false">IF($Y73=1,0,$X$7*(INT(F$6/$X73)-INT(E$6/$X73))-IF(SUM($B73:E73)&gt;0,F74,0))</f>
        <v>0</v>
      </c>
      <c r="G73" s="499" t="n">
        <f aca="false">IF($Y73=1,0,$X$7*(INT(G$6/$X73)-INT(F$6/$X73))-IF(SUM($B73:F73)&gt;0,G74,0))</f>
        <v>0</v>
      </c>
      <c r="H73" s="499" t="n">
        <f aca="false">IF($Y73=1,0,$X$7*(INT(H$6/$X73)-INT(G$6/$X73))-IF(SUM($B73:G73)&gt;0,H74,0))</f>
        <v>0</v>
      </c>
      <c r="I73" s="499" t="n">
        <f aca="false">IF($Y73=1,0,$X$7*(INT(I$6/$X73)-INT(H$6/$X73))-IF(SUM($B73:H73)&gt;0,I74,0))</f>
        <v>0</v>
      </c>
      <c r="J73" s="499" t="n">
        <f aca="false">IF($Y73=1,0,$X$7*(INT(J$6/$X73)-INT(I$6/$X73))-IF(SUM($B73:I73)&gt;0,J74,0))</f>
        <v>0</v>
      </c>
      <c r="K73" s="499" t="n">
        <f aca="false">IF($Y73=1,0,$X$7*(INT(K$6/$X73)-INT(J$6/$X73))-IF(SUM($B73:J73)&gt;0,K74,0))</f>
        <v>0</v>
      </c>
      <c r="L73" s="499" t="n">
        <f aca="false">IF($Y73=1,0,$X$7*(INT(L$6/$X73)-INT(K$6/$X73))-IF(SUM($B73:K73)&gt;0,L74,0))</f>
        <v>0</v>
      </c>
      <c r="M73" s="499" t="n">
        <f aca="false">IF($Y73=1,0,$X$7*(INT(M$6/$X73)-INT(L$6/$X73))-IF(SUM($B73:L73)&gt;0,M74,0))</f>
        <v>0</v>
      </c>
      <c r="N73" s="499" t="n">
        <f aca="false">IF($Y73=1,0,$X$7*(INT(N$6/$X73)-INT(M$6/$X73))-IF(SUM($B73:M73)&gt;0,N74,0))</f>
        <v>0</v>
      </c>
      <c r="O73" s="499" t="n">
        <f aca="false">IF($Y73=1,0,$X$7*(INT(O$6/$X73)-INT(N$6/$X73))-IF(SUM($B73:N73)&gt;0,O74,0))</f>
        <v>0</v>
      </c>
      <c r="P73" s="499" t="n">
        <f aca="false">IF($Y73=1,0,$X$7*(INT(P$6/$X73)-INT(O$6/$X73))-IF(SUM($B73:O73)&gt;0,P74,0))</f>
        <v>0</v>
      </c>
      <c r="Q73" s="499" t="n">
        <f aca="false">IF($Y73=1,0,$X$7*(INT(Q$6/$X73)-INT(P$6/$X73))-IF(SUM($B73:P73)&gt;0,Q74,0))</f>
        <v>0</v>
      </c>
      <c r="R73" s="499" t="n">
        <f aca="false">IF($Y73=1,0,$X$7*(INT(R$6/$X73)-INT(Q$6/$X73))-IF(SUM($B73:Q73)&gt;0,R74,0))</f>
        <v>0</v>
      </c>
      <c r="S73" s="499" t="n">
        <f aca="false">IF($Y73=1,0,$X$7*(INT(S$6/$X73)-INT(R$6/$X73))-IF(SUM($B73:R73)&gt;0,S74,0))</f>
        <v>0</v>
      </c>
      <c r="T73" s="499" t="n">
        <f aca="false">IF($Y73=1,0,$X$7*(INT(T$6/$X73)-INT(S$6/$X73))-IF(SUM($B73:S73)&gt;0,T74,0))</f>
        <v>0</v>
      </c>
      <c r="U73" s="499" t="n">
        <f aca="false">IF($Y73=1,0,$X$7*(INT(U$6/$X73)-INT(T$6/$X73))-IF(SUM($B73:T73)&gt;0,U74,0))</f>
        <v>0</v>
      </c>
      <c r="V73" s="499" t="n">
        <f aca="false">IF($Y73=1,0,$X$7*(INT(V$6/$X73)-INT(U$6/$X73))-IF(SUM($B73:U73)&gt;0,V74,0))</f>
        <v>0</v>
      </c>
      <c r="W73" s="776" t="str">
        <f aca="false">'GT schd cost(W501D5)'!A28</f>
        <v>Row 2 ring segments</v>
      </c>
      <c r="X73" s="768" t="n">
        <f aca="false">IF($AD$6=1,'GTDB(W501D5)'!B31,'GTDB(W501D5)'!G31)</f>
        <v>24000</v>
      </c>
      <c r="Y73" s="768" t="n">
        <f aca="false">IF($AD$6=1,'GTDB(W501D5)'!C31,'GTDB(W501D5)'!H31)</f>
        <v>2</v>
      </c>
      <c r="Z73" s="769" t="n">
        <v>1</v>
      </c>
      <c r="AA73" s="773" t="n">
        <f aca="false">'Initial_Spares(W501)'!$E$25</f>
        <v>0</v>
      </c>
      <c r="AB73" s="732" t="n">
        <f aca="false">'GT schd cost(W501D5)'!X28+'GT schd cost(W501D5)'!X54</f>
        <v>0</v>
      </c>
    </row>
    <row r="74" customFormat="false" ht="12.75" hidden="false" customHeight="false" outlineLevel="0" collapsed="false">
      <c r="A74" s="151" t="s">
        <v>1440</v>
      </c>
      <c r="B74" s="499" t="s">
        <v>1057</v>
      </c>
      <c r="C74" s="499" t="n">
        <f aca="false">IF(INT(C$6/$X73)*$X$7&gt;C72*($X$7+$Z73)*$Y73,C72*($X$7+$Z73)-SUM($B74:B74),INT(C$6/$X73)*$X$7-C72*($X$7+$Z73)*($Y73-1)-SUM($B74:B74))+IF($Y73&gt;1,IF(INT(C$6/$X73)&gt;0,$Z73-$AA73,0),-$AA73)</f>
        <v>0</v>
      </c>
      <c r="D74" s="499" t="n">
        <f aca="false">IF(INT(D$6/$X73)*$X$7&gt;D72*($X$7+$Z73)*$Y73,D72*($X$7+$Z73)-SUM($B74:C74),INT(D$6/$X73)*$X$7-D72*($X$7+$Z73)*($Y73-1)-SUM($B74:C74))+IF($Y73&gt;1,IF(INT(D$6/$X73)&gt;0,$Z73-$AA73,0),-$AA73)</f>
        <v>0</v>
      </c>
      <c r="E74" s="499" t="n">
        <f aca="false">IF(INT(E$6/$X73)*$X$7&gt;E72*($X$7+$Z73)*$Y73,E72*($X$7+$Z73)-SUM($B74:D74),INT(E$6/$X73)*$X$7-E72*($X$7+$Z73)*($Y73-1)-SUM($B74:D74))+IF($Y73&gt;1,IF(INT(E$6/$X73)&gt;0,$Z73-$AA73,0),-$AA73)</f>
        <v>0</v>
      </c>
      <c r="F74" s="499" t="n">
        <f aca="false">IF(INT(F$6/$X73)*$X$7&gt;F72*($X$7+$Z73)*$Y73,F72*($X$7+$Z73)-SUM($B74:E74),INT(F$6/$X73)*$X$7-F72*($X$7+$Z73)*($Y73-1)-SUM($B74:E74))+IF($Y73&gt;1,IF(INT(F$6/$X73)&gt;0,$Z73-$AA73,0),-$AA73)</f>
        <v>0</v>
      </c>
      <c r="G74" s="499" t="n">
        <f aca="false">IF(INT(G$6/$X73)*$X$7&gt;G72*($X$7+$Z73)*$Y73,G72*($X$7+$Z73)-SUM($B74:F74),INT(G$6/$X73)*$X$7-G72*($X$7+$Z73)*($Y73-1)-SUM($B74:F74))+IF($Y73&gt;1,IF(INT(G$6/$X73)&gt;0,$Z73-$AA73,0),-$AA73)</f>
        <v>0</v>
      </c>
      <c r="H74" s="499" t="n">
        <f aca="false">IF(INT(H$6/$X73)*$X$7&gt;H72*($X$7+$Z73)*$Y73,H72*($X$7+$Z73)-SUM($B74:G74),INT(H$6/$X73)*$X$7-H72*($X$7+$Z73)*($Y73-1)-SUM($B74:G74))+IF($Y73&gt;1,IF(INT(H$6/$X73)&gt;0,$Z73-$AA73,0),-$AA73)</f>
        <v>0</v>
      </c>
      <c r="I74" s="499" t="n">
        <f aca="false">IF(INT(I$6/$X73)*$X$7&gt;I72*($X$7+$Z73)*$Y73,I72*($X$7+$Z73)-SUM($B74:H74),INT(I$6/$X73)*$X$7-I72*($X$7+$Z73)*($Y73-1)-SUM($B74:H74))+IF($Y73&gt;1,IF(INT(I$6/$X73)&gt;0,$Z73-$AA73,0),-$AA73)</f>
        <v>0</v>
      </c>
      <c r="J74" s="499" t="n">
        <f aca="false">IF(INT(J$6/$X73)*$X$7&gt;J72*($X$7+$Z73)*$Y73,J72*($X$7+$Z73)-SUM($B74:I74),INT(J$6/$X73)*$X$7-J72*($X$7+$Z73)*($Y73-1)-SUM($B74:I74))+IF($Y73&gt;1,IF(INT(J$6/$X73)&gt;0,$Z73-$AA73,0),-$AA73)</f>
        <v>0</v>
      </c>
      <c r="K74" s="499" t="n">
        <f aca="false">IF(INT(K$6/$X73)*$X$7&gt;K72*($X$7+$Z73)*$Y73,K72*($X$7+$Z73)-SUM($B74:J74),INT(K$6/$X73)*$X$7-K72*($X$7+$Z73)*($Y73-1)-SUM($B74:J74))+IF($Y73&gt;1,IF(INT(K$6/$X73)&gt;0,$Z73-$AA73,0),-$AA73)</f>
        <v>0</v>
      </c>
      <c r="L74" s="499" t="n">
        <f aca="false">IF(INT(L$6/$X73)*$X$7&gt;L72*($X$7+$Z73)*$Y73,L72*($X$7+$Z73)-SUM($B74:K74),INT(L$6/$X73)*$X$7-L72*($X$7+$Z73)*($Y73-1)-SUM($B74:K74))+IF($Y73&gt;1,IF(INT(L$6/$X73)&gt;0,$Z73-$AA73,0),-$AA73)</f>
        <v>0</v>
      </c>
      <c r="M74" s="499" t="n">
        <f aca="false">IF(INT(M$6/$X73)*$X$7&gt;M72*($X$7+$Z73)*$Y73,M72*($X$7+$Z73)-SUM($B74:L74),INT(M$6/$X73)*$X$7-M72*($X$7+$Z73)*($Y73-1)-SUM($B74:L74))+IF($Y73&gt;1,IF(INT(M$6/$X73)&gt;0,$Z73-$AA73,0),-$AA73)</f>
        <v>0</v>
      </c>
      <c r="N74" s="499" t="n">
        <f aca="false">IF(INT(N$6/$X73)*$X$7&gt;N72*($X$7+$Z73)*$Y73,N72*($X$7+$Z73)-SUM($B74:M74),INT(N$6/$X73)*$X$7-N72*($X$7+$Z73)*($Y73-1)-SUM($B74:M74))+IF($Y73&gt;1,IF(INT(N$6/$X73)&gt;0,$Z73-$AA73,0),-$AA73)</f>
        <v>0</v>
      </c>
      <c r="O74" s="499" t="n">
        <f aca="false">IF(INT(O$6/$X73)*$X$7&gt;O72*($X$7+$Z73)*$Y73,O72*($X$7+$Z73)-SUM($B74:N74),INT(O$6/$X73)*$X$7-O72*($X$7+$Z73)*($Y73-1)-SUM($B74:N74))+IF($Y73&gt;1,IF(INT(O$6/$X73)&gt;0,$Z73-$AA73,0),-$AA73)</f>
        <v>0</v>
      </c>
      <c r="P74" s="499" t="n">
        <f aca="false">IF(INT(P$6/$X73)*$X$7&gt;P72*($X$7+$Z73)*$Y73,P72*($X$7+$Z73)-SUM($B74:O74),INT(P$6/$X73)*$X$7-P72*($X$7+$Z73)*($Y73-1)-SUM($B74:O74))+IF($Y73&gt;1,IF(INT(P$6/$X73)&gt;0,$Z73-$AA73,0),-$AA73)</f>
        <v>0</v>
      </c>
      <c r="Q74" s="499" t="n">
        <f aca="false">IF(INT(Q$6/$X73)*$X$7&gt;Q72*($X$7+$Z73)*$Y73,Q72*($X$7+$Z73)-SUM($B74:P74),INT(Q$6/$X73)*$X$7-Q72*($X$7+$Z73)*($Y73-1)-SUM($B74:P74))+IF($Y73&gt;1,IF(INT(Q$6/$X73)&gt;0,$Z73-$AA73,0),-$AA73)</f>
        <v>0</v>
      </c>
      <c r="R74" s="499" t="n">
        <f aca="false">IF(INT(R$6/$X73)*$X$7&gt;R72*($X$7+$Z73)*$Y73,R72*($X$7+$Z73)-SUM($B74:Q74),INT(R$6/$X73)*$X$7-R72*($X$7+$Z73)*($Y73-1)-SUM($B74:Q74))+IF($Y73&gt;1,IF(INT(R$6/$X73)&gt;0,$Z73-$AA73,0),-$AA73)</f>
        <v>0</v>
      </c>
      <c r="S74" s="499" t="n">
        <f aca="false">IF(INT(S$6/$X73)*$X$7&gt;S72*($X$7+$Z73)*$Y73,S72*($X$7+$Z73)-SUM($B74:R74),INT(S$6/$X73)*$X$7-S72*($X$7+$Z73)*($Y73-1)-SUM($B74:R74))+IF($Y73&gt;1,IF(INT(S$6/$X73)&gt;0,$Z73-$AA73,0),-$AA73)</f>
        <v>0</v>
      </c>
      <c r="T74" s="499" t="n">
        <f aca="false">IF(INT(T$6/$X73)*$X$7&gt;T72*($X$7+$Z73)*$Y73,T72*($X$7+$Z73)-SUM($B74:S74),INT(T$6/$X73)*$X$7-T72*($X$7+$Z73)*($Y73-1)-SUM($B74:S74))+IF($Y73&gt;1,IF(INT(T$6/$X73)&gt;0,$Z73-$AA73,0),-$AA73)</f>
        <v>0</v>
      </c>
      <c r="U74" s="499" t="n">
        <f aca="false">IF(INT(U$6/$X73)*$X$7&gt;U72*($X$7+$Z73)*$Y73,U72*($X$7+$Z73)-SUM($B74:T74),INT(U$6/$X73)*$X$7-U72*($X$7+$Z73)*($Y73-1)-SUM($B74:T74))+IF($Y73&gt;1,IF(INT(U$6/$X73)&gt;0,$Z73-$AA73,0),-$AA73)</f>
        <v>0</v>
      </c>
      <c r="V74" s="499" t="n">
        <f aca="false">IF(INT(V$6/$X73)*$X$7&gt;V72*($X$7+$Z73)*$Y73,V72*($X$7+$Z73)-SUM($B74:U74),INT(V$6/$X73)*$X$7-V72*($X$7+$Z73)*($Y73-1)-SUM($B74:U74))+IF($Y73&gt;1,IF(INT(V$6/$X73)&gt;0,$Z73-$AA73,0),-$AA73)</f>
        <v>0</v>
      </c>
      <c r="W74" s="771"/>
      <c r="AA74" s="155"/>
      <c r="AB74" s="155"/>
    </row>
    <row r="75" customFormat="false" ht="12.75" hidden="false" customHeight="false" outlineLevel="0" collapsed="false">
      <c r="A75" s="155"/>
      <c r="B75" s="506"/>
      <c r="C75" s="506"/>
      <c r="D75" s="506"/>
      <c r="E75" s="506"/>
      <c r="F75" s="506"/>
      <c r="G75" s="506"/>
      <c r="H75" s="506"/>
      <c r="I75" s="155"/>
      <c r="J75" s="506"/>
      <c r="K75" s="506"/>
      <c r="L75" s="506"/>
      <c r="M75" s="506"/>
      <c r="N75" s="155"/>
      <c r="O75" s="155"/>
      <c r="P75" s="155"/>
      <c r="Q75" s="155"/>
      <c r="R75" s="155"/>
      <c r="S75" s="155"/>
      <c r="T75" s="155"/>
      <c r="U75" s="155"/>
      <c r="V75" s="155"/>
      <c r="W75" s="753"/>
      <c r="X75" s="155"/>
      <c r="Y75" s="155"/>
      <c r="Z75" s="155"/>
      <c r="AA75" s="155"/>
      <c r="AB75" s="155"/>
    </row>
    <row r="76" customFormat="false" ht="12.75" hidden="true" customHeight="false" outlineLevel="0" collapsed="false">
      <c r="A76" s="151" t="s">
        <v>1438</v>
      </c>
      <c r="B76" s="499"/>
      <c r="C76" s="151" t="n">
        <f aca="false">INT((INT(C$6/$X77)*$X$7+$X$7+$Z77-1)/($X$7+$Z77)/$Y77)</f>
        <v>0</v>
      </c>
      <c r="D76" s="151" t="n">
        <f aca="false">INT((INT(D$6/$X77)*$X$7+$X$7+$Z77-1)/($X$7+$Z77)/$Y77)</f>
        <v>0</v>
      </c>
      <c r="E76" s="151" t="n">
        <f aca="false">INT((INT(E$6/$X77)*$X$7+$X$7+$Z77-1)/($X$7+$Z77)/$Y77)</f>
        <v>0</v>
      </c>
      <c r="F76" s="151" t="n">
        <f aca="false">INT((INT(F$6/$X77)*$X$7+$X$7+$Z77-1)/($X$7+$Z77)/$Y77)</f>
        <v>0</v>
      </c>
      <c r="G76" s="151" t="n">
        <f aca="false">INT((INT(G$6/$X77)*$X$7+$X$7+$Z77-1)/($X$7+$Z77)/$Y77)</f>
        <v>0</v>
      </c>
      <c r="H76" s="151" t="n">
        <f aca="false">INT((INT(H$6/$X77)*$X$7+$X$7+$Z77-1)/($X$7+$Z77)/$Y77)</f>
        <v>0</v>
      </c>
      <c r="I76" s="151" t="n">
        <f aca="false">INT((INT(I$6/$X77)*$X$7+$X$7+$Z77-1)/($X$7+$Z77)/$Y77)</f>
        <v>0</v>
      </c>
      <c r="J76" s="151" t="n">
        <f aca="false">INT((INT(J$6/$X77)*$X$7+$X$7+$Z77-1)/($X$7+$Z77)/$Y77)</f>
        <v>0</v>
      </c>
      <c r="K76" s="151" t="n">
        <f aca="false">INT((INT(K$6/$X77)*$X$7+$X$7+$Z77-1)/($X$7+$Z77)/$Y77)</f>
        <v>0</v>
      </c>
      <c r="L76" s="151" t="n">
        <f aca="false">INT((INT(L$6/$X77)*$X$7+$X$7+$Z77-1)/($X$7+$Z77)/$Y77)</f>
        <v>0</v>
      </c>
      <c r="M76" s="151" t="n">
        <f aca="false">INT((INT(M$6/$X77)*$X$7+$X$7+$Z77-1)/($X$7+$Z77)/$Y77)</f>
        <v>0</v>
      </c>
      <c r="N76" s="151" t="n">
        <f aca="false">INT((INT(N$6/$X77)*$X$7+$X$7+$Z77-1)/($X$7+$Z77)/$Y77)</f>
        <v>0</v>
      </c>
      <c r="O76" s="151" t="n">
        <f aca="false">INT((INT(O$6/$X77)*$X$7+$X$7+$Z77-1)/($X$7+$Z77)/$Y77)</f>
        <v>0</v>
      </c>
      <c r="P76" s="151" t="n">
        <f aca="false">INT((INT(P$6/$X77)*$X$7+$X$7+$Z77-1)/($X$7+$Z77)/$Y77)</f>
        <v>0</v>
      </c>
      <c r="Q76" s="151" t="n">
        <f aca="false">INT((INT(Q$6/$X77)*$X$7+$X$7+$Z77-1)/($X$7+$Z77)/$Y77)</f>
        <v>0</v>
      </c>
      <c r="R76" s="151" t="n">
        <f aca="false">INT((INT(R$6/$X77)*$X$7+$X$7+$Z77-1)/($X$7+$Z77)/$Y77)</f>
        <v>0</v>
      </c>
      <c r="S76" s="151" t="n">
        <f aca="false">INT((INT(S$6/$X77)*$X$7+$X$7+$Z77-1)/($X$7+$Z77)/$Y77)</f>
        <v>0</v>
      </c>
      <c r="T76" s="151" t="n">
        <f aca="false">INT((INT(T$6/$X77)*$X$7+$X$7+$Z77-1)/($X$7+$Z77)/$Y77)</f>
        <v>0</v>
      </c>
      <c r="U76" s="151" t="n">
        <f aca="false">INT((INT(U$6/$X77)*$X$7+$X$7+$Z77-1)/($X$7+$Z77)/$Y77)</f>
        <v>0</v>
      </c>
      <c r="V76" s="151" t="n">
        <f aca="false">INT((INT(V$6/$X77)*$X$7+$X$7+$Z77-1)/($X$7+$Z77)/$Y77)</f>
        <v>0</v>
      </c>
      <c r="W76" s="155"/>
      <c r="X76" s="155"/>
      <c r="Y76" s="155"/>
      <c r="Z76" s="155"/>
      <c r="AA76" s="155"/>
      <c r="AB76" s="155"/>
    </row>
    <row r="77" customFormat="false" ht="12.75" hidden="false" customHeight="false" outlineLevel="0" collapsed="false">
      <c r="A77" s="151" t="s">
        <v>1439</v>
      </c>
      <c r="B77" s="499" t="s">
        <v>1057</v>
      </c>
      <c r="C77" s="499" t="n">
        <f aca="false">IF($Y77=1,0,$X$7*(INT(C$6/$X77)-INT(B$6/$X77))-IF(SUM($B77:B77)&gt;0,C78,0))</f>
        <v>0</v>
      </c>
      <c r="D77" s="499" t="n">
        <f aca="false">IF($Y77=1,0,$X$7*(INT(D$6/$X77)-INT(C$6/$X77))-IF(SUM($B77:C77)&gt;0,D78,0))</f>
        <v>0</v>
      </c>
      <c r="E77" s="499" t="n">
        <f aca="false">IF($Y77=1,0,$X$7*(INT(E$6/$X77)-INT(D$6/$X77))-IF(SUM($B77:D77)&gt;0,E78,0))</f>
        <v>0</v>
      </c>
      <c r="F77" s="499" t="n">
        <f aca="false">IF($Y77=1,0,$X$7*(INT(F$6/$X77)-INT(E$6/$X77))-IF(SUM($B77:E77)&gt;0,F78,0))</f>
        <v>0</v>
      </c>
      <c r="G77" s="499" t="n">
        <f aca="false">IF($Y77=1,0,$X$7*(INT(G$6/$X77)-INT(F$6/$X77))-IF(SUM($B77:F77)&gt;0,G78,0))</f>
        <v>0</v>
      </c>
      <c r="H77" s="499" t="n">
        <f aca="false">IF($Y77=1,0,$X$7*(INT(H$6/$X77)-INT(G$6/$X77))-IF(SUM($B77:G77)&gt;0,H78,0))</f>
        <v>0</v>
      </c>
      <c r="I77" s="499" t="n">
        <f aca="false">IF($Y77=1,0,$X$7*(INT(I$6/$X77)-INT(H$6/$X77))-IF(SUM($B77:H77)&gt;0,I78,0))</f>
        <v>0</v>
      </c>
      <c r="J77" s="499" t="n">
        <f aca="false">IF($Y77=1,0,$X$7*(INT(J$6/$X77)-INT(I$6/$X77))-IF(SUM($B77:I77)&gt;0,J78,0))</f>
        <v>0</v>
      </c>
      <c r="K77" s="499" t="n">
        <f aca="false">IF($Y77=1,0,$X$7*(INT(K$6/$X77)-INT(J$6/$X77))-IF(SUM($B77:J77)&gt;0,K78,0))</f>
        <v>0</v>
      </c>
      <c r="L77" s="499" t="n">
        <f aca="false">IF($Y77=1,0,$X$7*(INT(L$6/$X77)-INT(K$6/$X77))-IF(SUM($B77:K77)&gt;0,L78,0))</f>
        <v>0</v>
      </c>
      <c r="M77" s="499" t="n">
        <f aca="false">IF($Y77=1,0,$X$7*(INT(M$6/$X77)-INT(L$6/$X77))-IF(SUM($B77:L77)&gt;0,M78,0))</f>
        <v>0</v>
      </c>
      <c r="N77" s="499" t="n">
        <f aca="false">IF($Y77=1,0,$X$7*(INT(N$6/$X77)-INT(M$6/$X77))-IF(SUM($B77:M77)&gt;0,N78,0))</f>
        <v>0</v>
      </c>
      <c r="O77" s="499" t="n">
        <f aca="false">IF($Y77=1,0,$X$7*(INT(O$6/$X77)-INT(N$6/$X77))-IF(SUM($B77:N77)&gt;0,O78,0))</f>
        <v>0</v>
      </c>
      <c r="P77" s="499" t="n">
        <f aca="false">IF($Y77=1,0,$X$7*(INT(P$6/$X77)-INT(O$6/$X77))-IF(SUM($B77:O77)&gt;0,P78,0))</f>
        <v>0</v>
      </c>
      <c r="Q77" s="499" t="n">
        <f aca="false">IF($Y77=1,0,$X$7*(INT(Q$6/$X77)-INT(P$6/$X77))-IF(SUM($B77:P77)&gt;0,Q78,0))</f>
        <v>0</v>
      </c>
      <c r="R77" s="499" t="n">
        <f aca="false">IF($Y77=1,0,$X$7*(INT(R$6/$X77)-INT(Q$6/$X77))-IF(SUM($B77:Q77)&gt;0,R78,0))</f>
        <v>0</v>
      </c>
      <c r="S77" s="499" t="n">
        <f aca="false">IF($Y77=1,0,$X$7*(INT(S$6/$X77)-INT(R$6/$X77))-IF(SUM($B77:R77)&gt;0,S78,0))</f>
        <v>0</v>
      </c>
      <c r="T77" s="499" t="n">
        <f aca="false">IF($Y77=1,0,$X$7*(INT(T$6/$X77)-INT(S$6/$X77))-IF(SUM($B77:S77)&gt;0,T78,0))</f>
        <v>0</v>
      </c>
      <c r="U77" s="499" t="n">
        <f aca="false">IF($Y77=1,0,$X$7*(INT(U$6/$X77)-INT(T$6/$X77))-IF(SUM($B77:T77)&gt;0,U78,0))</f>
        <v>0</v>
      </c>
      <c r="V77" s="499" t="n">
        <f aca="false">IF($Y77=1,0,$X$7*(INT(V$6/$X77)-INT(U$6/$X77))-IF(SUM($B77:U77)&gt;0,V78,0))</f>
        <v>0</v>
      </c>
      <c r="W77" s="776" t="str">
        <f aca="false">'GT schd cost(W501D5)'!A29</f>
        <v>Row 3 rings segments</v>
      </c>
      <c r="X77" s="768" t="n">
        <f aca="false">IF($AD$6=1,'GTDB(W501D5)'!B32,'GTDB(W501D5)'!G32)</f>
        <v>48000</v>
      </c>
      <c r="Y77" s="768" t="n">
        <f aca="false">IF($AD$6=1,'GTDB(W501D5)'!C32,'GTDB(W501D5)'!H32)</f>
        <v>1.5</v>
      </c>
      <c r="Z77" s="769" t="n">
        <v>1</v>
      </c>
      <c r="AA77" s="773" t="n">
        <f aca="false">'Initial_Spares(W501)'!$E$26</f>
        <v>0</v>
      </c>
      <c r="AB77" s="732" t="n">
        <f aca="false">'GT schd cost(W501D5)'!X29+'GT schd cost(W501D5)'!X55</f>
        <v>0</v>
      </c>
    </row>
    <row r="78" customFormat="false" ht="12.75" hidden="false" customHeight="false" outlineLevel="0" collapsed="false">
      <c r="A78" s="151" t="s">
        <v>1440</v>
      </c>
      <c r="B78" s="499" t="s">
        <v>1057</v>
      </c>
      <c r="C78" s="499" t="n">
        <f aca="false">IF(INT(C$6/$X77)*$X$7&gt;C76*($X$7+$Z77)*$Y77,C76*($X$7+$Z77)-SUM($B78:B78),INT(C$6/$X77)*$X$7-C76*($X$7+$Z77)*($Y77-1)-SUM($B78:B78))+IF($Y77&gt;1,IF(INT(C$6/$X77)&gt;0,$Z77-$AA77,0),-$AA77)</f>
        <v>0</v>
      </c>
      <c r="D78" s="499" t="n">
        <f aca="false">IF(INT(D$6/$X77)*$X$7&gt;D76*($X$7+$Z77)*$Y77,D76*($X$7+$Z77)-SUM($B78:C78),INT(D$6/$X77)*$X$7-D76*($X$7+$Z77)*($Y77-1)-SUM($B78:C78))+IF($Y77&gt;1,IF(INT(D$6/$X77)&gt;0,$Z77-$AA77,0),-$AA77)</f>
        <v>0</v>
      </c>
      <c r="E78" s="499" t="n">
        <f aca="false">IF(INT(E$6/$X77)*$X$7&gt;E76*($X$7+$Z77)*$Y77,E76*($X$7+$Z77)-SUM($B78:D78),INT(E$6/$X77)*$X$7-E76*($X$7+$Z77)*($Y77-1)-SUM($B78:D78))+IF($Y77&gt;1,IF(INT(E$6/$X77)&gt;0,$Z77-$AA77,0),-$AA77)</f>
        <v>0</v>
      </c>
      <c r="F78" s="499" t="n">
        <f aca="false">IF(INT(F$6/$X77)*$X$7&gt;F76*($X$7+$Z77)*$Y77,F76*($X$7+$Z77)-SUM($B78:E78),INT(F$6/$X77)*$X$7-F76*($X$7+$Z77)*($Y77-1)-SUM($B78:E78))+IF($Y77&gt;1,IF(INT(F$6/$X77)&gt;0,$Z77-$AA77,0),-$AA77)</f>
        <v>0</v>
      </c>
      <c r="G78" s="499" t="n">
        <f aca="false">IF(INT(G$6/$X77)*$X$7&gt;G76*($X$7+$Z77)*$Y77,G76*($X$7+$Z77)-SUM($B78:F78),INT(G$6/$X77)*$X$7-G76*($X$7+$Z77)*($Y77-1)-SUM($B78:F78))+IF($Y77&gt;1,IF(INT(G$6/$X77)&gt;0,$Z77-$AA77,0),-$AA77)</f>
        <v>0</v>
      </c>
      <c r="H78" s="499" t="n">
        <f aca="false">IF(INT(H$6/$X77)*$X$7&gt;H76*($X$7+$Z77)*$Y77,H76*($X$7+$Z77)-SUM($B78:G78),INT(H$6/$X77)*$X$7-H76*($X$7+$Z77)*($Y77-1)-SUM($B78:G78))+IF($Y77&gt;1,IF(INT(H$6/$X77)&gt;0,$Z77-$AA77,0),-$AA77)</f>
        <v>0</v>
      </c>
      <c r="I78" s="499" t="n">
        <f aca="false">IF(INT(I$6/$X77)*$X$7&gt;I76*($X$7+$Z77)*$Y77,I76*($X$7+$Z77)-SUM($B78:H78),INT(I$6/$X77)*$X$7-I76*($X$7+$Z77)*($Y77-1)-SUM($B78:H78))+IF($Y77&gt;1,IF(INT(I$6/$X77)&gt;0,$Z77-$AA77,0),-$AA77)</f>
        <v>0</v>
      </c>
      <c r="J78" s="499" t="n">
        <f aca="false">IF(INT(J$6/$X77)*$X$7&gt;J76*($X$7+$Z77)*$Y77,J76*($X$7+$Z77)-SUM($B78:I78),INT(J$6/$X77)*$X$7-J76*($X$7+$Z77)*($Y77-1)-SUM($B78:I78))+IF($Y77&gt;1,IF(INT(J$6/$X77)&gt;0,$Z77-$AA77,0),-$AA77)</f>
        <v>0</v>
      </c>
      <c r="K78" s="499" t="n">
        <f aca="false">IF(INT(K$6/$X77)*$X$7&gt;K76*($X$7+$Z77)*$Y77,K76*($X$7+$Z77)-SUM($B78:J78),INT(K$6/$X77)*$X$7-K76*($X$7+$Z77)*($Y77-1)-SUM($B78:J78))+IF($Y77&gt;1,IF(INT(K$6/$X77)&gt;0,$Z77-$AA77,0),-$AA77)</f>
        <v>0</v>
      </c>
      <c r="L78" s="499" t="n">
        <f aca="false">IF(INT(L$6/$X77)*$X$7&gt;L76*($X$7+$Z77)*$Y77,L76*($X$7+$Z77)-SUM($B78:K78),INT(L$6/$X77)*$X$7-L76*($X$7+$Z77)*($Y77-1)-SUM($B78:K78))+IF($Y77&gt;1,IF(INT(L$6/$X77)&gt;0,$Z77-$AA77,0),-$AA77)</f>
        <v>0</v>
      </c>
      <c r="M78" s="499" t="n">
        <f aca="false">IF(INT(M$6/$X77)*$X$7&gt;M76*($X$7+$Z77)*$Y77,M76*($X$7+$Z77)-SUM($B78:L78),INT(M$6/$X77)*$X$7-M76*($X$7+$Z77)*($Y77-1)-SUM($B78:L78))+IF($Y77&gt;1,IF(INT(M$6/$X77)&gt;0,$Z77-$AA77,0),-$AA77)</f>
        <v>0</v>
      </c>
      <c r="N78" s="499" t="n">
        <f aca="false">IF(INT(N$6/$X77)*$X$7&gt;N76*($X$7+$Z77)*$Y77,N76*($X$7+$Z77)-SUM($B78:M78),INT(N$6/$X77)*$X$7-N76*($X$7+$Z77)*($Y77-1)-SUM($B78:M78))+IF($Y77&gt;1,IF(INT(N$6/$X77)&gt;0,$Z77-$AA77,0),-$AA77)</f>
        <v>0</v>
      </c>
      <c r="O78" s="499" t="n">
        <f aca="false">IF(INT(O$6/$X77)*$X$7&gt;O76*($X$7+$Z77)*$Y77,O76*($X$7+$Z77)-SUM($B78:N78),INT(O$6/$X77)*$X$7-O76*($X$7+$Z77)*($Y77-1)-SUM($B78:N78))+IF($Y77&gt;1,IF(INT(O$6/$X77)&gt;0,$Z77-$AA77,0),-$AA77)</f>
        <v>0</v>
      </c>
      <c r="P78" s="499" t="n">
        <f aca="false">IF(INT(P$6/$X77)*$X$7&gt;P76*($X$7+$Z77)*$Y77,P76*($X$7+$Z77)-SUM($B78:O78),INT(P$6/$X77)*$X$7-P76*($X$7+$Z77)*($Y77-1)-SUM($B78:O78))+IF($Y77&gt;1,IF(INT(P$6/$X77)&gt;0,$Z77-$AA77,0),-$AA77)</f>
        <v>0</v>
      </c>
      <c r="Q78" s="499" t="n">
        <f aca="false">IF(INT(Q$6/$X77)*$X$7&gt;Q76*($X$7+$Z77)*$Y77,Q76*($X$7+$Z77)-SUM($B78:P78),INT(Q$6/$X77)*$X$7-Q76*($X$7+$Z77)*($Y77-1)-SUM($B78:P78))+IF($Y77&gt;1,IF(INT(Q$6/$X77)&gt;0,$Z77-$AA77,0),-$AA77)</f>
        <v>0</v>
      </c>
      <c r="R78" s="499" t="n">
        <f aca="false">IF(INT(R$6/$X77)*$X$7&gt;R76*($X$7+$Z77)*$Y77,R76*($X$7+$Z77)-SUM($B78:Q78),INT(R$6/$X77)*$X$7-R76*($X$7+$Z77)*($Y77-1)-SUM($B78:Q78))+IF($Y77&gt;1,IF(INT(R$6/$X77)&gt;0,$Z77-$AA77,0),-$AA77)</f>
        <v>0</v>
      </c>
      <c r="S78" s="499" t="n">
        <f aca="false">IF(INT(S$6/$X77)*$X$7&gt;S76*($X$7+$Z77)*$Y77,S76*($X$7+$Z77)-SUM($B78:R78),INT(S$6/$X77)*$X$7-S76*($X$7+$Z77)*($Y77-1)-SUM($B78:R78))+IF($Y77&gt;1,IF(INT(S$6/$X77)&gt;0,$Z77-$AA77,0),-$AA77)</f>
        <v>0</v>
      </c>
      <c r="T78" s="499" t="n">
        <f aca="false">IF(INT(T$6/$X77)*$X$7&gt;T76*($X$7+$Z77)*$Y77,T76*($X$7+$Z77)-SUM($B78:S78),INT(T$6/$X77)*$X$7-T76*($X$7+$Z77)*($Y77-1)-SUM($B78:S78))+IF($Y77&gt;1,IF(INT(T$6/$X77)&gt;0,$Z77-$AA77,0),-$AA77)</f>
        <v>0</v>
      </c>
      <c r="U78" s="499" t="n">
        <f aca="false">IF(INT(U$6/$X77)*$X$7&gt;U76*($X$7+$Z77)*$Y77,U76*($X$7+$Z77)-SUM($B78:T78),INT(U$6/$X77)*$X$7-U76*($X$7+$Z77)*($Y77-1)-SUM($B78:T78))+IF($Y77&gt;1,IF(INT(U$6/$X77)&gt;0,$Z77-$AA77,0),-$AA77)</f>
        <v>0</v>
      </c>
      <c r="V78" s="499" t="n">
        <f aca="false">IF(INT(V$6/$X77)*$X$7&gt;V76*($X$7+$Z77)*$Y77,V76*($X$7+$Z77)-SUM($B78:U78),INT(V$6/$X77)*$X$7-V76*($X$7+$Z77)*($Y77-1)-SUM($B78:U78))+IF($Y77&gt;1,IF(INT(V$6/$X77)&gt;0,$Z77-$AA77,0),-$AA77)</f>
        <v>0</v>
      </c>
      <c r="W78" s="771"/>
      <c r="AA78" s="155"/>
      <c r="AB78" s="155"/>
    </row>
    <row r="79" customFormat="false" ht="12.75" hidden="false" customHeight="false" outlineLevel="0" collapsed="false">
      <c r="A79" s="155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753"/>
      <c r="X79" s="155"/>
      <c r="Y79" s="155"/>
      <c r="Z79" s="155"/>
      <c r="AA79" s="155"/>
      <c r="AB79" s="155"/>
    </row>
    <row r="80" customFormat="false" ht="12.75" hidden="true" customHeight="false" outlineLevel="0" collapsed="false">
      <c r="A80" s="151" t="s">
        <v>1438</v>
      </c>
      <c r="B80" s="499"/>
      <c r="C80" s="151" t="n">
        <f aca="false">INT((INT(C$6/$X81)*$X$7+$X$7+$Z81-1)/($X$7+$Z81)/$Y81)</f>
        <v>0</v>
      </c>
      <c r="D80" s="151" t="n">
        <f aca="false">INT((INT(D$6/$X81)*$X$7+$X$7+$Z81-1)/($X$7+$Z81)/$Y81)</f>
        <v>0</v>
      </c>
      <c r="E80" s="151" t="n">
        <f aca="false">INT((INT(E$6/$X81)*$X$7+$X$7+$Z81-1)/($X$7+$Z81)/$Y81)</f>
        <v>0</v>
      </c>
      <c r="F80" s="151" t="n">
        <f aca="false">INT((INT(F$6/$X81)*$X$7+$X$7+$Z81-1)/($X$7+$Z81)/$Y81)</f>
        <v>0</v>
      </c>
      <c r="G80" s="151" t="n">
        <f aca="false">INT((INT(G$6/$X81)*$X$7+$X$7+$Z81-1)/($X$7+$Z81)/$Y81)</f>
        <v>0</v>
      </c>
      <c r="H80" s="151" t="n">
        <f aca="false">INT((INT(H$6/$X81)*$X$7+$X$7+$Z81-1)/($X$7+$Z81)/$Y81)</f>
        <v>0</v>
      </c>
      <c r="I80" s="151" t="n">
        <f aca="false">INT((INT(I$6/$X81)*$X$7+$X$7+$Z81-1)/($X$7+$Z81)/$Y81)</f>
        <v>0</v>
      </c>
      <c r="J80" s="151" t="n">
        <f aca="false">INT((INT(J$6/$X81)*$X$7+$X$7+$Z81-1)/($X$7+$Z81)/$Y81)</f>
        <v>0</v>
      </c>
      <c r="K80" s="151" t="n">
        <f aca="false">INT((INT(K$6/$X81)*$X$7+$X$7+$Z81-1)/($X$7+$Z81)/$Y81)</f>
        <v>0</v>
      </c>
      <c r="L80" s="151" t="n">
        <f aca="false">INT((INT(L$6/$X81)*$X$7+$X$7+$Z81-1)/($X$7+$Z81)/$Y81)</f>
        <v>0</v>
      </c>
      <c r="M80" s="151" t="n">
        <f aca="false">INT((INT(M$6/$X81)*$X$7+$X$7+$Z81-1)/($X$7+$Z81)/$Y81)</f>
        <v>0</v>
      </c>
      <c r="N80" s="151" t="n">
        <f aca="false">INT((INT(N$6/$X81)*$X$7+$X$7+$Z81-1)/($X$7+$Z81)/$Y81)</f>
        <v>0</v>
      </c>
      <c r="O80" s="151" t="n">
        <f aca="false">INT((INT(O$6/$X81)*$X$7+$X$7+$Z81-1)/($X$7+$Z81)/$Y81)</f>
        <v>0</v>
      </c>
      <c r="P80" s="151" t="n">
        <f aca="false">INT((INT(P$6/$X81)*$X$7+$X$7+$Z81-1)/($X$7+$Z81)/$Y81)</f>
        <v>0</v>
      </c>
      <c r="Q80" s="151" t="n">
        <f aca="false">INT((INT(Q$6/$X81)*$X$7+$X$7+$Z81-1)/($X$7+$Z81)/$Y81)</f>
        <v>0</v>
      </c>
      <c r="R80" s="151" t="n">
        <f aca="false">INT((INT(R$6/$X81)*$X$7+$X$7+$Z81-1)/($X$7+$Z81)/$Y81)</f>
        <v>0</v>
      </c>
      <c r="S80" s="151" t="n">
        <f aca="false">INT((INT(S$6/$X81)*$X$7+$X$7+$Z81-1)/($X$7+$Z81)/$Y81)</f>
        <v>0</v>
      </c>
      <c r="T80" s="151" t="n">
        <f aca="false">INT((INT(T$6/$X81)*$X$7+$X$7+$Z81-1)/($X$7+$Z81)/$Y81)</f>
        <v>0</v>
      </c>
      <c r="U80" s="151" t="n">
        <f aca="false">INT((INT(U$6/$X81)*$X$7+$X$7+$Z81-1)/($X$7+$Z81)/$Y81)</f>
        <v>0</v>
      </c>
      <c r="V80" s="151" t="n">
        <f aca="false">INT((INT(V$6/$X81)*$X$7+$X$7+$Z81-1)/($X$7+$Z81)/$Y81)</f>
        <v>0</v>
      </c>
      <c r="W80" s="155"/>
      <c r="X80" s="155"/>
      <c r="Y80" s="155"/>
      <c r="Z80" s="155"/>
      <c r="AA80" s="155"/>
      <c r="AB80" s="155"/>
    </row>
    <row r="81" customFormat="false" ht="12.75" hidden="false" customHeight="false" outlineLevel="0" collapsed="false">
      <c r="A81" s="151" t="s">
        <v>1439</v>
      </c>
      <c r="B81" s="499" t="s">
        <v>1057</v>
      </c>
      <c r="C81" s="499" t="n">
        <f aca="false">IF($Y81=1,0,$X$7*(INT(C$6/$X81)-INT(B$6/$X81))-IF(SUM($B81:B81)&gt;0,C82,0))</f>
        <v>0</v>
      </c>
      <c r="D81" s="499" t="n">
        <f aca="false">IF($Y81=1,0,$X$7*(INT(D$6/$X81)-INT(C$6/$X81))-IF(SUM($B81:C81)&gt;0,D82,0))</f>
        <v>0</v>
      </c>
      <c r="E81" s="499" t="n">
        <f aca="false">IF($Y81=1,0,$X$7*(INT(E$6/$X81)-INT(D$6/$X81))-IF(SUM($B81:D81)&gt;0,E82,0))</f>
        <v>0</v>
      </c>
      <c r="F81" s="499" t="n">
        <f aca="false">IF($Y81=1,0,$X$7*(INT(F$6/$X81)-INT(E$6/$X81))-IF(SUM($B81:E81)&gt;0,F82,0))</f>
        <v>0</v>
      </c>
      <c r="G81" s="499" t="n">
        <f aca="false">IF($Y81=1,0,$X$7*(INT(G$6/$X81)-INT(F$6/$X81))-IF(SUM($B81:F81)&gt;0,G82,0))</f>
        <v>0</v>
      </c>
      <c r="H81" s="499" t="n">
        <f aca="false">IF($Y81=1,0,$X$7*(INT(H$6/$X81)-INT(G$6/$X81))-IF(SUM($B81:G81)&gt;0,H82,0))</f>
        <v>0</v>
      </c>
      <c r="I81" s="499" t="n">
        <f aca="false">IF($Y81=1,0,$X$7*(INT(I$6/$X81)-INT(H$6/$X81))-IF(SUM($B81:H81)&gt;0,I82,0))</f>
        <v>0</v>
      </c>
      <c r="J81" s="499" t="n">
        <f aca="false">IF($Y81=1,0,$X$7*(INT(J$6/$X81)-INT(I$6/$X81))-IF(SUM($B81:I81)&gt;0,J82,0))</f>
        <v>0</v>
      </c>
      <c r="K81" s="499" t="n">
        <f aca="false">IF($Y81=1,0,$X$7*(INT(K$6/$X81)-INT(J$6/$X81))-IF(SUM($B81:J81)&gt;0,K82,0))</f>
        <v>0</v>
      </c>
      <c r="L81" s="499" t="n">
        <f aca="false">IF($Y81=1,0,$X$7*(INT(L$6/$X81)-INT(K$6/$X81))-IF(SUM($B81:K81)&gt;0,L82,0))</f>
        <v>0</v>
      </c>
      <c r="M81" s="499" t="n">
        <f aca="false">IF($Y81=1,0,$X$7*(INT(M$6/$X81)-INT(L$6/$X81))-IF(SUM($B81:L81)&gt;0,M82,0))</f>
        <v>0</v>
      </c>
      <c r="N81" s="499" t="n">
        <f aca="false">IF($Y81=1,0,$X$7*(INT(N$6/$X81)-INT(M$6/$X81))-IF(SUM($B81:M81)&gt;0,N82,0))</f>
        <v>0</v>
      </c>
      <c r="O81" s="499" t="n">
        <f aca="false">IF($Y81=1,0,$X$7*(INT(O$6/$X81)-INT(N$6/$X81))-IF(SUM($B81:N81)&gt;0,O82,0))</f>
        <v>0</v>
      </c>
      <c r="P81" s="499" t="n">
        <f aca="false">IF($Y81=1,0,$X$7*(INT(P$6/$X81)-INT(O$6/$X81))-IF(SUM($B81:O81)&gt;0,P82,0))</f>
        <v>0</v>
      </c>
      <c r="Q81" s="499" t="n">
        <f aca="false">IF($Y81=1,0,$X$7*(INT(Q$6/$X81)-INT(P$6/$X81))-IF(SUM($B81:P81)&gt;0,Q82,0))</f>
        <v>0</v>
      </c>
      <c r="R81" s="499" t="n">
        <f aca="false">IF($Y81=1,0,$X$7*(INT(R$6/$X81)-INT(Q$6/$X81))-IF(SUM($B81:Q81)&gt;0,R82,0))</f>
        <v>0</v>
      </c>
      <c r="S81" s="499" t="n">
        <f aca="false">IF($Y81=1,0,$X$7*(INT(S$6/$X81)-INT(R$6/$X81))-IF(SUM($B81:R81)&gt;0,S82,0))</f>
        <v>0</v>
      </c>
      <c r="T81" s="499" t="n">
        <f aca="false">IF($Y81=1,0,$X$7*(INT(T$6/$X81)-INT(S$6/$X81))-IF(SUM($B81:S81)&gt;0,T82,0))</f>
        <v>0</v>
      </c>
      <c r="U81" s="499" t="n">
        <f aca="false">IF($Y81=1,0,$X$7*(INT(U$6/$X81)-INT(T$6/$X81))-IF(SUM($B81:T81)&gt;0,U82,0))</f>
        <v>0</v>
      </c>
      <c r="V81" s="499" t="n">
        <f aca="false">IF($Y81=1,0,$X$7*(INT(V$6/$X81)-INT(U$6/$X81))-IF(SUM($B81:U81)&gt;0,V82,0))</f>
        <v>0</v>
      </c>
      <c r="W81" s="776" t="str">
        <f aca="false">'GT schd cost(W501D5)'!A30</f>
        <v>Row 4 rings segments</v>
      </c>
      <c r="X81" s="768" t="n">
        <f aca="false">IF($AD$6=1,'GTDB(W501D5)'!B33,'GTDB(W501D5)'!G33)</f>
        <v>48000</v>
      </c>
      <c r="Y81" s="768" t="n">
        <f aca="false">IF($AD$6=1,'GTDB(W501D5)'!C33,'GTDB(W501D5)'!H33)</f>
        <v>2</v>
      </c>
      <c r="Z81" s="769" t="n">
        <v>1</v>
      </c>
      <c r="AA81" s="773" t="n">
        <f aca="false">'Initial_Spares(W501)'!$E$27</f>
        <v>0</v>
      </c>
      <c r="AB81" s="732" t="n">
        <f aca="false">'GT schd cost(W501D5)'!X30+'GT schd cost(W501D5)'!X56</f>
        <v>0</v>
      </c>
    </row>
    <row r="82" customFormat="false" ht="12.75" hidden="false" customHeight="false" outlineLevel="0" collapsed="false">
      <c r="A82" s="151" t="s">
        <v>1440</v>
      </c>
      <c r="B82" s="499" t="s">
        <v>1057</v>
      </c>
      <c r="C82" s="499" t="n">
        <f aca="false">IF(INT(C$6/$X81)*$X$7&gt;C80*($X$7+$Z81)*$Y81,C80*($X$7+$Z81)-SUM($B82:B82),INT(C$6/$X81)*$X$7-C80*($X$7+$Z81)*($Y81-1)-SUM($B82:B82))+IF($Y81&gt;1,IF(INT(C$6/$X81)&gt;0,$Z81-$AA81,0),-$AA81)</f>
        <v>0</v>
      </c>
      <c r="D82" s="499" t="n">
        <f aca="false">IF(INT(D$6/$X81)*$X$7&gt;D80*($X$7+$Z81)*$Y81,D80*($X$7+$Z81)-SUM($B82:C82),INT(D$6/$X81)*$X$7-D80*($X$7+$Z81)*($Y81-1)-SUM($B82:C82))+IF($Y81&gt;1,IF(INT(D$6/$X81)&gt;0,$Z81-$AA81,0),-$AA81)</f>
        <v>0</v>
      </c>
      <c r="E82" s="499" t="n">
        <f aca="false">IF(INT(E$6/$X81)*$X$7&gt;E80*($X$7+$Z81)*$Y81,E80*($X$7+$Z81)-SUM($B82:D82),INT(E$6/$X81)*$X$7-E80*($X$7+$Z81)*($Y81-1)-SUM($B82:D82))+IF($Y81&gt;1,IF(INT(E$6/$X81)&gt;0,$Z81-$AA81,0),-$AA81)</f>
        <v>0</v>
      </c>
      <c r="F82" s="499" t="n">
        <f aca="false">IF(INT(F$6/$X81)*$X$7&gt;F80*($X$7+$Z81)*$Y81,F80*($X$7+$Z81)-SUM($B82:E82),INT(F$6/$X81)*$X$7-F80*($X$7+$Z81)*($Y81-1)-SUM($B82:E82))+IF($Y81&gt;1,IF(INT(F$6/$X81)&gt;0,$Z81-$AA81,0),-$AA81)</f>
        <v>0</v>
      </c>
      <c r="G82" s="499" t="n">
        <f aca="false">IF(INT(G$6/$X81)*$X$7&gt;G80*($X$7+$Z81)*$Y81,G80*($X$7+$Z81)-SUM($B82:F82),INT(G$6/$X81)*$X$7-G80*($X$7+$Z81)*($Y81-1)-SUM($B82:F82))+IF($Y81&gt;1,IF(INT(G$6/$X81)&gt;0,$Z81-$AA81,0),-$AA81)</f>
        <v>0</v>
      </c>
      <c r="H82" s="499" t="n">
        <f aca="false">IF(INT(H$6/$X81)*$X$7&gt;H80*($X$7+$Z81)*$Y81,H80*($X$7+$Z81)-SUM($B82:G82),INT(H$6/$X81)*$X$7-H80*($X$7+$Z81)*($Y81-1)-SUM($B82:G82))+IF($Y81&gt;1,IF(INT(H$6/$X81)&gt;0,$Z81-$AA81,0),-$AA81)</f>
        <v>0</v>
      </c>
      <c r="I82" s="499" t="n">
        <f aca="false">IF(INT(I$6/$X81)*$X$7&gt;I80*($X$7+$Z81)*$Y81,I80*($X$7+$Z81)-SUM($B82:H82),INT(I$6/$X81)*$X$7-I80*($X$7+$Z81)*($Y81-1)-SUM($B82:H82))+IF($Y81&gt;1,IF(INT(I$6/$X81)&gt;0,$Z81-$AA81,0),-$AA81)</f>
        <v>0</v>
      </c>
      <c r="J82" s="499" t="n">
        <f aca="false">IF(INT(J$6/$X81)*$X$7&gt;J80*($X$7+$Z81)*$Y81,J80*($X$7+$Z81)-SUM($B82:I82),INT(J$6/$X81)*$X$7-J80*($X$7+$Z81)*($Y81-1)-SUM($B82:I82))+IF($Y81&gt;1,IF(INT(J$6/$X81)&gt;0,$Z81-$AA81,0),-$AA81)</f>
        <v>0</v>
      </c>
      <c r="K82" s="499" t="n">
        <f aca="false">IF(INT(K$6/$X81)*$X$7&gt;K80*($X$7+$Z81)*$Y81,K80*($X$7+$Z81)-SUM($B82:J82),INT(K$6/$X81)*$X$7-K80*($X$7+$Z81)*($Y81-1)-SUM($B82:J82))+IF($Y81&gt;1,IF(INT(K$6/$X81)&gt;0,$Z81-$AA81,0),-$AA81)</f>
        <v>0</v>
      </c>
      <c r="L82" s="499" t="n">
        <f aca="false">IF(INT(L$6/$X81)*$X$7&gt;L80*($X$7+$Z81)*$Y81,L80*($X$7+$Z81)-SUM($B82:K82),INT(L$6/$X81)*$X$7-L80*($X$7+$Z81)*($Y81-1)-SUM($B82:K82))+IF($Y81&gt;1,IF(INT(L$6/$X81)&gt;0,$Z81-$AA81,0),-$AA81)</f>
        <v>0</v>
      </c>
      <c r="M82" s="499" t="n">
        <f aca="false">IF(INT(M$6/$X81)*$X$7&gt;M80*($X$7+$Z81)*$Y81,M80*($X$7+$Z81)-SUM($B82:L82),INT(M$6/$X81)*$X$7-M80*($X$7+$Z81)*($Y81-1)-SUM($B82:L82))+IF($Y81&gt;1,IF(INT(M$6/$X81)&gt;0,$Z81-$AA81,0),-$AA81)</f>
        <v>0</v>
      </c>
      <c r="N82" s="499" t="n">
        <f aca="false">IF(INT(N$6/$X81)*$X$7&gt;N80*($X$7+$Z81)*$Y81,N80*($X$7+$Z81)-SUM($B82:M82),INT(N$6/$X81)*$X$7-N80*($X$7+$Z81)*($Y81-1)-SUM($B82:M82))+IF($Y81&gt;1,IF(INT(N$6/$X81)&gt;0,$Z81-$AA81,0),-$AA81)</f>
        <v>0</v>
      </c>
      <c r="O82" s="499" t="n">
        <f aca="false">IF(INT(O$6/$X81)*$X$7&gt;O80*($X$7+$Z81)*$Y81,O80*($X$7+$Z81)-SUM($B82:N82),INT(O$6/$X81)*$X$7-O80*($X$7+$Z81)*($Y81-1)-SUM($B82:N82))+IF($Y81&gt;1,IF(INT(O$6/$X81)&gt;0,$Z81-$AA81,0),-$AA81)</f>
        <v>0</v>
      </c>
      <c r="P82" s="499" t="n">
        <f aca="false">IF(INT(P$6/$X81)*$X$7&gt;P80*($X$7+$Z81)*$Y81,P80*($X$7+$Z81)-SUM($B82:O82),INT(P$6/$X81)*$X$7-P80*($X$7+$Z81)*($Y81-1)-SUM($B82:O82))+IF($Y81&gt;1,IF(INT(P$6/$X81)&gt;0,$Z81-$AA81,0),-$AA81)</f>
        <v>0</v>
      </c>
      <c r="Q82" s="499" t="n">
        <f aca="false">IF(INT(Q$6/$X81)*$X$7&gt;Q80*($X$7+$Z81)*$Y81,Q80*($X$7+$Z81)-SUM($B82:P82),INT(Q$6/$X81)*$X$7-Q80*($X$7+$Z81)*($Y81-1)-SUM($B82:P82))+IF($Y81&gt;1,IF(INT(Q$6/$X81)&gt;0,$Z81-$AA81,0),-$AA81)</f>
        <v>0</v>
      </c>
      <c r="R82" s="499" t="n">
        <f aca="false">IF(INT(R$6/$X81)*$X$7&gt;R80*($X$7+$Z81)*$Y81,R80*($X$7+$Z81)-SUM($B82:Q82),INT(R$6/$X81)*$X$7-R80*($X$7+$Z81)*($Y81-1)-SUM($B82:Q82))+IF($Y81&gt;1,IF(INT(R$6/$X81)&gt;0,$Z81-$AA81,0),-$AA81)</f>
        <v>0</v>
      </c>
      <c r="S82" s="499" t="n">
        <f aca="false">IF(INT(S$6/$X81)*$X$7&gt;S80*($X$7+$Z81)*$Y81,S80*($X$7+$Z81)-SUM($B82:R82),INT(S$6/$X81)*$X$7-S80*($X$7+$Z81)*($Y81-1)-SUM($B82:R82))+IF($Y81&gt;1,IF(INT(S$6/$X81)&gt;0,$Z81-$AA81,0),-$AA81)</f>
        <v>0</v>
      </c>
      <c r="T82" s="499" t="n">
        <f aca="false">IF(INT(T$6/$X81)*$X$7&gt;T80*($X$7+$Z81)*$Y81,T80*($X$7+$Z81)-SUM($B82:S82),INT(T$6/$X81)*$X$7-T80*($X$7+$Z81)*($Y81-1)-SUM($B82:S82))+IF($Y81&gt;1,IF(INT(T$6/$X81)&gt;0,$Z81-$AA81,0),-$AA81)</f>
        <v>0</v>
      </c>
      <c r="U82" s="499" t="n">
        <f aca="false">IF(INT(U$6/$X81)*$X$7&gt;U80*($X$7+$Z81)*$Y81,U80*($X$7+$Z81)-SUM($B82:T82),INT(U$6/$X81)*$X$7-U80*($X$7+$Z81)*($Y81-1)-SUM($B82:T82))+IF($Y81&gt;1,IF(INT(U$6/$X81)&gt;0,$Z81-$AA81,0),-$AA81)</f>
        <v>0</v>
      </c>
      <c r="V82" s="499" t="n">
        <f aca="false">IF(INT(V$6/$X81)*$X$7&gt;V80*($X$7+$Z81)*$Y81,V80*($X$7+$Z81)-SUM($B82:U82),INT(V$6/$X81)*$X$7-V80*($X$7+$Z81)*($Y81-1)-SUM($B82:U82))+IF($Y81&gt;1,IF(INT(V$6/$X81)&gt;0,$Z81-$AA81,0),-$AA81)</f>
        <v>0</v>
      </c>
      <c r="W82" s="771"/>
      <c r="AA82" s="155"/>
      <c r="AB82" s="155"/>
    </row>
    <row r="83" customFormat="false" ht="12.75" hidden="false" customHeight="false" outlineLevel="0" collapsed="false">
      <c r="A83" s="155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753"/>
      <c r="X83" s="155"/>
      <c r="Y83" s="155"/>
      <c r="Z83" s="155"/>
      <c r="AA83" s="155"/>
      <c r="AB83" s="155"/>
    </row>
    <row r="84" customFormat="false" ht="12.75" hidden="true" customHeight="false" outlineLevel="0" collapsed="false">
      <c r="A84" s="151" t="s">
        <v>1438</v>
      </c>
      <c r="B84" s="499"/>
      <c r="C84" s="151" t="n">
        <f aca="false">INT((INT(C$6/$X85)*$X$7+$X$7+$Z85-1)/($X$7+$Z85)/$Y85)</f>
        <v>0</v>
      </c>
      <c r="D84" s="151" t="n">
        <f aca="false">INT((INT(D$6/$X85)*$X$7+$X$7+$Z85-1)/($X$7+$Z85)/$Y85)</f>
        <v>0</v>
      </c>
      <c r="E84" s="151" t="n">
        <f aca="false">INT((INT(E$6/$X85)*$X$7+$X$7+$Z85-1)/($X$7+$Z85)/$Y85)</f>
        <v>0</v>
      </c>
      <c r="F84" s="151" t="n">
        <f aca="false">INT((INT(F$6/$X85)*$X$7+$X$7+$Z85-1)/($X$7+$Z85)/$Y85)</f>
        <v>0</v>
      </c>
      <c r="G84" s="151" t="n">
        <f aca="false">INT((INT(G$6/$X85)*$X$7+$X$7+$Z85-1)/($X$7+$Z85)/$Y85)</f>
        <v>0</v>
      </c>
      <c r="H84" s="151" t="n">
        <f aca="false">INT((INT(H$6/$X85)*$X$7+$X$7+$Z85-1)/($X$7+$Z85)/$Y85)</f>
        <v>0</v>
      </c>
      <c r="I84" s="151" t="n">
        <f aca="false">INT((INT(I$6/$X85)*$X$7+$X$7+$Z85-1)/($X$7+$Z85)/$Y85)</f>
        <v>0</v>
      </c>
      <c r="J84" s="151" t="n">
        <f aca="false">INT((INT(J$6/$X85)*$X$7+$X$7+$Z85-1)/($X$7+$Z85)/$Y85)</f>
        <v>0</v>
      </c>
      <c r="K84" s="151" t="n">
        <f aca="false">INT((INT(K$6/$X85)*$X$7+$X$7+$Z85-1)/($X$7+$Z85)/$Y85)</f>
        <v>0</v>
      </c>
      <c r="L84" s="151" t="n">
        <f aca="false">INT((INT(L$6/$X85)*$X$7+$X$7+$Z85-1)/($X$7+$Z85)/$Y85)</f>
        <v>0</v>
      </c>
      <c r="M84" s="151" t="n">
        <f aca="false">INT((INT(M$6/$X85)*$X$7+$X$7+$Z85-1)/($X$7+$Z85)/$Y85)</f>
        <v>0</v>
      </c>
      <c r="N84" s="151" t="n">
        <f aca="false">INT((INT(N$6/$X85)*$X$7+$X$7+$Z85-1)/($X$7+$Z85)/$Y85)</f>
        <v>0</v>
      </c>
      <c r="O84" s="151" t="n">
        <f aca="false">INT((INT(O$6/$X85)*$X$7+$X$7+$Z85-1)/($X$7+$Z85)/$Y85)</f>
        <v>0</v>
      </c>
      <c r="P84" s="151" t="n">
        <f aca="false">INT((INT(P$6/$X85)*$X$7+$X$7+$Z85-1)/($X$7+$Z85)/$Y85)</f>
        <v>0</v>
      </c>
      <c r="Q84" s="151" t="n">
        <f aca="false">INT((INT(Q$6/$X85)*$X$7+$X$7+$Z85-1)/($X$7+$Z85)/$Y85)</f>
        <v>0</v>
      </c>
      <c r="R84" s="151" t="n">
        <f aca="false">INT((INT(R$6/$X85)*$X$7+$X$7+$Z85-1)/($X$7+$Z85)/$Y85)</f>
        <v>0</v>
      </c>
      <c r="S84" s="151" t="n">
        <f aca="false">INT((INT(S$6/$X85)*$X$7+$X$7+$Z85-1)/($X$7+$Z85)/$Y85)</f>
        <v>0</v>
      </c>
      <c r="T84" s="151" t="n">
        <f aca="false">INT((INT(T$6/$X85)*$X$7+$X$7+$Z85-1)/($X$7+$Z85)/$Y85)</f>
        <v>0</v>
      </c>
      <c r="U84" s="151" t="n">
        <f aca="false">INT((INT(U$6/$X85)*$X$7+$X$7+$Z85-1)/($X$7+$Z85)/$Y85)</f>
        <v>0</v>
      </c>
      <c r="V84" s="151" t="n">
        <f aca="false">INT((INT(V$6/$X85)*$X$7+$X$7+$Z85-1)/($X$7+$Z85)/$Y85)</f>
        <v>0</v>
      </c>
      <c r="W84" s="155"/>
      <c r="X84" s="155"/>
      <c r="Y84" s="155"/>
      <c r="Z84" s="155"/>
      <c r="AA84" s="155"/>
      <c r="AB84" s="155"/>
    </row>
    <row r="85" customFormat="false" ht="12.75" hidden="false" customHeight="false" outlineLevel="0" collapsed="false">
      <c r="A85" s="151" t="s">
        <v>1439</v>
      </c>
      <c r="B85" s="499" t="s">
        <v>1057</v>
      </c>
      <c r="C85" s="499" t="n">
        <f aca="false">IF($Y85=1,0,$X$7*(INT(C$6/$X85)-INT(B$6/$X85))-IF(SUM($B85:B85)&gt;0,C86,0))</f>
        <v>0</v>
      </c>
      <c r="D85" s="499" t="n">
        <f aca="false">IF($Y85=1,0,$X$7*(INT(D$6/$X85)-INT(C$6/$X85))-IF(SUM($B85:C85)&gt;0,D86,0))</f>
        <v>0</v>
      </c>
      <c r="E85" s="499" t="n">
        <f aca="false">IF($Y85=1,0,$X$7*(INT(E$6/$X85)-INT(D$6/$X85))-IF(SUM($B85:D85)&gt;0,E86,0))</f>
        <v>0</v>
      </c>
      <c r="F85" s="499" t="n">
        <f aca="false">IF($Y85=1,0,$X$7*(INT(F$6/$X85)-INT(E$6/$X85))-IF(SUM($B85:E85)&gt;0,F86,0))</f>
        <v>0</v>
      </c>
      <c r="G85" s="499" t="n">
        <f aca="false">IF($Y85=1,0,$X$7*(INT(G$6/$X85)-INT(F$6/$X85))-IF(SUM($B85:F85)&gt;0,G86,0))</f>
        <v>0</v>
      </c>
      <c r="H85" s="499" t="n">
        <f aca="false">IF($Y85=1,0,$X$7*(INT(H$6/$X85)-INT(G$6/$X85))-IF(SUM($B85:G85)&gt;0,H86,0))</f>
        <v>0</v>
      </c>
      <c r="I85" s="499" t="n">
        <f aca="false">IF($Y85=1,0,$X$7*(INT(I$6/$X85)-INT(H$6/$X85))-IF(SUM($B85:H85)&gt;0,I86,0))</f>
        <v>0</v>
      </c>
      <c r="J85" s="499" t="n">
        <f aca="false">IF($Y85=1,0,$X$7*(INT(J$6/$X85)-INT(I$6/$X85))-IF(SUM($B85:I85)&gt;0,J86,0))</f>
        <v>0</v>
      </c>
      <c r="K85" s="499" t="n">
        <f aca="false">IF($Y85=1,0,$X$7*(INT(K$6/$X85)-INT(J$6/$X85))-IF(SUM($B85:J85)&gt;0,K86,0))</f>
        <v>0</v>
      </c>
      <c r="L85" s="499" t="n">
        <f aca="false">IF($Y85=1,0,$X$7*(INT(L$6/$X85)-INT(K$6/$X85))-IF(SUM($B85:K85)&gt;0,L86,0))</f>
        <v>0</v>
      </c>
      <c r="M85" s="499" t="n">
        <f aca="false">IF($Y85=1,0,$X$7*(INT(M$6/$X85)-INT(L$6/$X85))-IF(SUM($B85:L85)&gt;0,M86,0))</f>
        <v>0</v>
      </c>
      <c r="N85" s="499" t="n">
        <f aca="false">IF($Y85=1,0,$X$7*(INT(N$6/$X85)-INT(M$6/$X85))-IF(SUM($B85:M85)&gt;0,N86,0))</f>
        <v>0</v>
      </c>
      <c r="O85" s="499" t="n">
        <f aca="false">IF($Y85=1,0,$X$7*(INT(O$6/$X85)-INT(N$6/$X85))-IF(SUM($B85:N85)&gt;0,O86,0))</f>
        <v>0</v>
      </c>
      <c r="P85" s="499" t="n">
        <f aca="false">IF($Y85=1,0,$X$7*(INT(P$6/$X85)-INT(O$6/$X85))-IF(SUM($B85:O85)&gt;0,P86,0))</f>
        <v>0</v>
      </c>
      <c r="Q85" s="499" t="n">
        <f aca="false">IF($Y85=1,0,$X$7*(INT(Q$6/$X85)-INT(P$6/$X85))-IF(SUM($B85:P85)&gt;0,Q86,0))</f>
        <v>0</v>
      </c>
      <c r="R85" s="499" t="n">
        <f aca="false">IF($Y85=1,0,$X$7*(INT(R$6/$X85)-INT(Q$6/$X85))-IF(SUM($B85:Q85)&gt;0,R86,0))</f>
        <v>0</v>
      </c>
      <c r="S85" s="499" t="n">
        <f aca="false">IF($Y85=1,0,$X$7*(INT(S$6/$X85)-INT(R$6/$X85))-IF(SUM($B85:R85)&gt;0,S86,0))</f>
        <v>0</v>
      </c>
      <c r="T85" s="499" t="n">
        <f aca="false">IF($Y85=1,0,$X$7*(INT(T$6/$X85)-INT(S$6/$X85))-IF(SUM($B85:S85)&gt;0,T86,0))</f>
        <v>0</v>
      </c>
      <c r="U85" s="499" t="n">
        <f aca="false">IF($Y85=1,0,$X$7*(INT(U$6/$X85)-INT(T$6/$X85))-IF(SUM($B85:T85)&gt;0,U86,0))</f>
        <v>0</v>
      </c>
      <c r="V85" s="499" t="n">
        <f aca="false">IF($Y85=1,0,$X$7*(INT(V$6/$X85)-INT(U$6/$X85))-IF(SUM($B85:U85)&gt;0,V86,0))</f>
        <v>0</v>
      </c>
      <c r="W85" s="776" t="str">
        <f aca="false">'GT schd cost(W501D5)'!A31</f>
        <v>Comp Rotor Blades</v>
      </c>
      <c r="X85" s="768" t="n">
        <f aca="false">IF($AD$6=1,'GTDB(W501D5)'!B34,'GTDB(W501D5)'!G34)</f>
        <v>48000</v>
      </c>
      <c r="Y85" s="768" t="n">
        <f aca="false">IF($AD$6=1,'GTDB(W501D5)'!C34,'GTDB(W501D5)'!H34)</f>
        <v>2</v>
      </c>
      <c r="Z85" s="769" t="n">
        <v>1</v>
      </c>
      <c r="AA85" s="773" t="n">
        <f aca="false">'Initial_Spares(W501)'!$E$28</f>
        <v>0</v>
      </c>
      <c r="AB85" s="732" t="n">
        <f aca="false">'GT schd cost(W501D5)'!X31+'GT schd cost(W501D5)'!X57</f>
        <v>0</v>
      </c>
    </row>
    <row r="86" customFormat="false" ht="12.75" hidden="false" customHeight="false" outlineLevel="0" collapsed="false">
      <c r="A86" s="151" t="s">
        <v>1440</v>
      </c>
      <c r="B86" s="499" t="s">
        <v>1057</v>
      </c>
      <c r="C86" s="499" t="n">
        <f aca="false">IF(INT(C$6/$X85)*$X$7&gt;C84*($X$7+$Z85)*$Y85,C84*($X$7+$Z85)-SUM($B86:B86),INT(C$6/$X85)*$X$7-C84*($X$7+$Z85)*($Y85-1)-SUM($B86:B86))+IF($Y85&gt;1,IF(INT(C$6/$X85)&gt;0,$Z85-$AA85,0),-$AA85)</f>
        <v>0</v>
      </c>
      <c r="D86" s="499" t="n">
        <f aca="false">IF(INT(D$6/$X85)*$X$7&gt;D84*($X$7+$Z85)*$Y85,D84*($X$7+$Z85)-SUM($B86:C86),INT(D$6/$X85)*$X$7-D84*($X$7+$Z85)*($Y85-1)-SUM($B86:C86))+IF($Y85&gt;1,IF(INT(D$6/$X85)&gt;0,$Z85-$AA85,0),-$AA85)</f>
        <v>0</v>
      </c>
      <c r="E86" s="499" t="n">
        <f aca="false">IF(INT(E$6/$X85)*$X$7&gt;E84*($X$7+$Z85)*$Y85,E84*($X$7+$Z85)-SUM($B86:D86),INT(E$6/$X85)*$X$7-E84*($X$7+$Z85)*($Y85-1)-SUM($B86:D86))+IF($Y85&gt;1,IF(INT(E$6/$X85)&gt;0,$Z85-$AA85,0),-$AA85)</f>
        <v>0</v>
      </c>
      <c r="F86" s="499" t="n">
        <f aca="false">IF(INT(F$6/$X85)*$X$7&gt;F84*($X$7+$Z85)*$Y85,F84*($X$7+$Z85)-SUM($B86:E86),INT(F$6/$X85)*$X$7-F84*($X$7+$Z85)*($Y85-1)-SUM($B86:E86))+IF($Y85&gt;1,IF(INT(F$6/$X85)&gt;0,$Z85-$AA85,0),-$AA85)</f>
        <v>0</v>
      </c>
      <c r="G86" s="499" t="n">
        <f aca="false">IF(INT(G$6/$X85)*$X$7&gt;G84*($X$7+$Z85)*$Y85,G84*($X$7+$Z85)-SUM($B86:F86),INT(G$6/$X85)*$X$7-G84*($X$7+$Z85)*($Y85-1)-SUM($B86:F86))+IF($Y85&gt;1,IF(INT(G$6/$X85)&gt;0,$Z85-$AA85,0),-$AA85)</f>
        <v>0</v>
      </c>
      <c r="H86" s="499" t="n">
        <f aca="false">IF(INT(H$6/$X85)*$X$7&gt;H84*($X$7+$Z85)*$Y85,H84*($X$7+$Z85)-SUM($B86:G86),INT(H$6/$X85)*$X$7-H84*($X$7+$Z85)*($Y85-1)-SUM($B86:G86))+IF($Y85&gt;1,IF(INT(H$6/$X85)&gt;0,$Z85-$AA85,0),-$AA85)</f>
        <v>0</v>
      </c>
      <c r="I86" s="499" t="n">
        <f aca="false">IF(INT(I$6/$X85)*$X$7&gt;I84*($X$7+$Z85)*$Y85,I84*($X$7+$Z85)-SUM($B86:H86),INT(I$6/$X85)*$X$7-I84*($X$7+$Z85)*($Y85-1)-SUM($B86:H86))+IF($Y85&gt;1,IF(INT(I$6/$X85)&gt;0,$Z85-$AA85,0),-$AA85)</f>
        <v>0</v>
      </c>
      <c r="J86" s="499" t="n">
        <f aca="false">IF(INT(J$6/$X85)*$X$7&gt;J84*($X$7+$Z85)*$Y85,J84*($X$7+$Z85)-SUM($B86:I86),INT(J$6/$X85)*$X$7-J84*($X$7+$Z85)*($Y85-1)-SUM($B86:I86))+IF($Y85&gt;1,IF(INT(J$6/$X85)&gt;0,$Z85-$AA85,0),-$AA85)</f>
        <v>0</v>
      </c>
      <c r="K86" s="499" t="n">
        <f aca="false">IF(INT(K$6/$X85)*$X$7&gt;K84*($X$7+$Z85)*$Y85,K84*($X$7+$Z85)-SUM($B86:J86),INT(K$6/$X85)*$X$7-K84*($X$7+$Z85)*($Y85-1)-SUM($B86:J86))+IF($Y85&gt;1,IF(INT(K$6/$X85)&gt;0,$Z85-$AA85,0),-$AA85)</f>
        <v>0</v>
      </c>
      <c r="L86" s="499" t="n">
        <f aca="false">IF(INT(L$6/$X85)*$X$7&gt;L84*($X$7+$Z85)*$Y85,L84*($X$7+$Z85)-SUM($B86:K86),INT(L$6/$X85)*$X$7-L84*($X$7+$Z85)*($Y85-1)-SUM($B86:K86))+IF($Y85&gt;1,IF(INT(L$6/$X85)&gt;0,$Z85-$AA85,0),-$AA85)</f>
        <v>0</v>
      </c>
      <c r="M86" s="499" t="n">
        <f aca="false">IF(INT(M$6/$X85)*$X$7&gt;M84*($X$7+$Z85)*$Y85,M84*($X$7+$Z85)-SUM($B86:L86),INT(M$6/$X85)*$X$7-M84*($X$7+$Z85)*($Y85-1)-SUM($B86:L86))+IF($Y85&gt;1,IF(INT(M$6/$X85)&gt;0,$Z85-$AA85,0),-$AA85)</f>
        <v>0</v>
      </c>
      <c r="N86" s="499" t="n">
        <f aca="false">IF(INT(N$6/$X85)*$X$7&gt;N84*($X$7+$Z85)*$Y85,N84*($X$7+$Z85)-SUM($B86:M86),INT(N$6/$X85)*$X$7-N84*($X$7+$Z85)*($Y85-1)-SUM($B86:M86))+IF($Y85&gt;1,IF(INT(N$6/$X85)&gt;0,$Z85-$AA85,0),-$AA85)</f>
        <v>0</v>
      </c>
      <c r="O86" s="499" t="n">
        <f aca="false">IF(INT(O$6/$X85)*$X$7&gt;O84*($X$7+$Z85)*$Y85,O84*($X$7+$Z85)-SUM($B86:N86),INT(O$6/$X85)*$X$7-O84*($X$7+$Z85)*($Y85-1)-SUM($B86:N86))+IF($Y85&gt;1,IF(INT(O$6/$X85)&gt;0,$Z85-$AA85,0),-$AA85)</f>
        <v>0</v>
      </c>
      <c r="P86" s="499" t="n">
        <f aca="false">IF(INT(P$6/$X85)*$X$7&gt;P84*($X$7+$Z85)*$Y85,P84*($X$7+$Z85)-SUM($B86:O86),INT(P$6/$X85)*$X$7-P84*($X$7+$Z85)*($Y85-1)-SUM($B86:O86))+IF($Y85&gt;1,IF(INT(P$6/$X85)&gt;0,$Z85-$AA85,0),-$AA85)</f>
        <v>0</v>
      </c>
      <c r="Q86" s="499" t="n">
        <f aca="false">IF(INT(Q$6/$X85)*$X$7&gt;Q84*($X$7+$Z85)*$Y85,Q84*($X$7+$Z85)-SUM($B86:P86),INT(Q$6/$X85)*$X$7-Q84*($X$7+$Z85)*($Y85-1)-SUM($B86:P86))+IF($Y85&gt;1,IF(INT(Q$6/$X85)&gt;0,$Z85-$AA85,0),-$AA85)</f>
        <v>0</v>
      </c>
      <c r="R86" s="499" t="n">
        <f aca="false">IF(INT(R$6/$X85)*$X$7&gt;R84*($X$7+$Z85)*$Y85,R84*($X$7+$Z85)-SUM($B86:Q86),INT(R$6/$X85)*$X$7-R84*($X$7+$Z85)*($Y85-1)-SUM($B86:Q86))+IF($Y85&gt;1,IF(INT(R$6/$X85)&gt;0,$Z85-$AA85,0),-$AA85)</f>
        <v>0</v>
      </c>
      <c r="S86" s="499" t="n">
        <f aca="false">IF(INT(S$6/$X85)*$X$7&gt;S84*($X$7+$Z85)*$Y85,S84*($X$7+$Z85)-SUM($B86:R86),INT(S$6/$X85)*$X$7-S84*($X$7+$Z85)*($Y85-1)-SUM($B86:R86))+IF($Y85&gt;1,IF(INT(S$6/$X85)&gt;0,$Z85-$AA85,0),-$AA85)</f>
        <v>0</v>
      </c>
      <c r="T86" s="499" t="n">
        <f aca="false">IF(INT(T$6/$X85)*$X$7&gt;T84*($X$7+$Z85)*$Y85,T84*($X$7+$Z85)-SUM($B86:S86),INT(T$6/$X85)*$X$7-T84*($X$7+$Z85)*($Y85-1)-SUM($B86:S86))+IF($Y85&gt;1,IF(INT(T$6/$X85)&gt;0,$Z85-$AA85,0),-$AA85)</f>
        <v>0</v>
      </c>
      <c r="U86" s="499" t="n">
        <f aca="false">IF(INT(U$6/$X85)*$X$7&gt;U84*($X$7+$Z85)*$Y85,U84*($X$7+$Z85)-SUM($B86:T86),INT(U$6/$X85)*$X$7-U84*($X$7+$Z85)*($Y85-1)-SUM($B86:T86))+IF($Y85&gt;1,IF(INT(U$6/$X85)&gt;0,$Z85-$AA85,0),-$AA85)</f>
        <v>0</v>
      </c>
      <c r="V86" s="499" t="n">
        <f aca="false">IF(INT(V$6/$X85)*$X$7&gt;V84*($X$7+$Z85)*$Y85,V84*($X$7+$Z85)-SUM($B86:U86),INT(V$6/$X85)*$X$7-V84*($X$7+$Z85)*($Y85-1)-SUM($B86:U86))+IF($Y85&gt;1,IF(INT(V$6/$X85)&gt;0,$Z85-$AA85,0),-$AA85)</f>
        <v>0</v>
      </c>
      <c r="W86" s="771"/>
      <c r="Z86" s="155"/>
      <c r="AA86" s="155"/>
      <c r="AB86" s="155"/>
    </row>
    <row r="87" customFormat="false" ht="12.75" hidden="false" customHeight="false" outlineLevel="0" collapsed="false">
      <c r="A87" s="155"/>
      <c r="B87" s="506"/>
      <c r="C87" s="506"/>
      <c r="D87" s="506"/>
      <c r="E87" s="506"/>
      <c r="F87" s="506"/>
      <c r="G87" s="506"/>
      <c r="H87" s="506"/>
      <c r="I87" s="155"/>
      <c r="J87" s="506"/>
      <c r="K87" s="506"/>
      <c r="L87" s="506"/>
      <c r="M87" s="506"/>
      <c r="N87" s="155"/>
      <c r="O87" s="155"/>
      <c r="P87" s="155"/>
      <c r="Q87" s="155"/>
      <c r="R87" s="155"/>
      <c r="S87" s="155"/>
      <c r="T87" s="155"/>
      <c r="U87" s="155"/>
      <c r="V87" s="155"/>
      <c r="W87" s="753"/>
      <c r="X87" s="155"/>
      <c r="Y87" s="155"/>
      <c r="Z87" s="155"/>
      <c r="AA87" s="155"/>
      <c r="AB87" s="155"/>
    </row>
    <row r="88" customFormat="false" ht="12.75" hidden="true" customHeight="false" outlineLevel="0" collapsed="false">
      <c r="A88" s="151" t="s">
        <v>1438</v>
      </c>
      <c r="B88" s="499"/>
      <c r="C88" s="151" t="n">
        <f aca="false">INT((INT(C$6/$X89)*$X$7+$X$7+$Z89-1)/($X$7+$Z89)/$Y89)</f>
        <v>0</v>
      </c>
      <c r="D88" s="151" t="n">
        <f aca="false">INT((INT(D$6/$X89)*$X$7+$X$7+$Z89-1)/($X$7+$Z89)/$Y89)</f>
        <v>0</v>
      </c>
      <c r="E88" s="151" t="n">
        <f aca="false">INT((INT(E$6/$X89)*$X$7+$X$7+$Z89-1)/($X$7+$Z89)/$Y89)</f>
        <v>0</v>
      </c>
      <c r="F88" s="151" t="n">
        <f aca="false">INT((INT(F$6/$X89)*$X$7+$X$7+$Z89-1)/($X$7+$Z89)/$Y89)</f>
        <v>0</v>
      </c>
      <c r="G88" s="151" t="n">
        <f aca="false">INT((INT(G$6/$X89)*$X$7+$X$7+$Z89-1)/($X$7+$Z89)/$Y89)</f>
        <v>0</v>
      </c>
      <c r="H88" s="151" t="n">
        <f aca="false">INT((INT(H$6/$X89)*$X$7+$X$7+$Z89-1)/($X$7+$Z89)/$Y89)</f>
        <v>0</v>
      </c>
      <c r="I88" s="151" t="n">
        <f aca="false">INT((INT(I$6/$X89)*$X$7+$X$7+$Z89-1)/($X$7+$Z89)/$Y89)</f>
        <v>0</v>
      </c>
      <c r="J88" s="151" t="n">
        <f aca="false">INT((INT(J$6/$X89)*$X$7+$X$7+$Z89-1)/($X$7+$Z89)/$Y89)</f>
        <v>0</v>
      </c>
      <c r="K88" s="151" t="n">
        <f aca="false">INT((INT(K$6/$X89)*$X$7+$X$7+$Z89-1)/($X$7+$Z89)/$Y89)</f>
        <v>0</v>
      </c>
      <c r="L88" s="151" t="n">
        <f aca="false">INT((INT(L$6/$X89)*$X$7+$X$7+$Z89-1)/($X$7+$Z89)/$Y89)</f>
        <v>0</v>
      </c>
      <c r="M88" s="151" t="n">
        <f aca="false">INT((INT(M$6/$X89)*$X$7+$X$7+$Z89-1)/($X$7+$Z89)/$Y89)</f>
        <v>0</v>
      </c>
      <c r="N88" s="151" t="n">
        <f aca="false">INT((INT(N$6/$X89)*$X$7+$X$7+$Z89-1)/($X$7+$Z89)/$Y89)</f>
        <v>0</v>
      </c>
      <c r="O88" s="151" t="n">
        <f aca="false">INT((INT(O$6/$X89)*$X$7+$X$7+$Z89-1)/($X$7+$Z89)/$Y89)</f>
        <v>0</v>
      </c>
      <c r="P88" s="151" t="n">
        <f aca="false">INT((INT(P$6/$X89)*$X$7+$X$7+$Z89-1)/($X$7+$Z89)/$Y89)</f>
        <v>0</v>
      </c>
      <c r="Q88" s="151" t="n">
        <f aca="false">INT((INT(Q$6/$X89)*$X$7+$X$7+$Z89-1)/($X$7+$Z89)/$Y89)</f>
        <v>0</v>
      </c>
      <c r="R88" s="151" t="n">
        <f aca="false">INT((INT(R$6/$X89)*$X$7+$X$7+$Z89-1)/($X$7+$Z89)/$Y89)</f>
        <v>0</v>
      </c>
      <c r="S88" s="151" t="n">
        <f aca="false">INT((INT(S$6/$X89)*$X$7+$X$7+$Z89-1)/($X$7+$Z89)/$Y89)</f>
        <v>0</v>
      </c>
      <c r="T88" s="151" t="n">
        <f aca="false">INT((INT(T$6/$X89)*$X$7+$X$7+$Z89-1)/($X$7+$Z89)/$Y89)</f>
        <v>0</v>
      </c>
      <c r="U88" s="151" t="n">
        <f aca="false">INT((INT(U$6/$X89)*$X$7+$X$7+$Z89-1)/($X$7+$Z89)/$Y89)</f>
        <v>0</v>
      </c>
      <c r="V88" s="151" t="n">
        <f aca="false">INT((INT(V$6/$X89)*$X$7+$X$7+$Z89-1)/($X$7+$Z89)/$Y89)</f>
        <v>0</v>
      </c>
      <c r="W88" s="155"/>
      <c r="X88" s="155"/>
      <c r="Y88" s="155"/>
      <c r="Z88" s="155"/>
      <c r="AA88" s="155"/>
      <c r="AB88" s="155"/>
    </row>
    <row r="89" customFormat="false" ht="12.75" hidden="false" customHeight="false" outlineLevel="0" collapsed="false">
      <c r="A89" s="151" t="s">
        <v>1439</v>
      </c>
      <c r="B89" s="499" t="s">
        <v>1057</v>
      </c>
      <c r="C89" s="499" t="n">
        <f aca="false">IF($Y89=1,0,$X$7*(INT(C$6/$X89)-INT(B$6/$X89))-IF(SUM($B89:B89)&gt;0,C90,0))</f>
        <v>0</v>
      </c>
      <c r="D89" s="499" t="n">
        <f aca="false">IF($Y89=1,0,$X$7*(INT(D$6/$X89)-INT(C$6/$X89))-IF(SUM($B89:C89)&gt;0,D90,0))</f>
        <v>0</v>
      </c>
      <c r="E89" s="499" t="n">
        <f aca="false">IF($Y89=1,0,$X$7*(INT(E$6/$X89)-INT(D$6/$X89))-IF(SUM($B89:D89)&gt;0,E90,0))</f>
        <v>0</v>
      </c>
      <c r="F89" s="499" t="n">
        <f aca="false">IF($Y89=1,0,$X$7*(INT(F$6/$X89)-INT(E$6/$X89))-IF(SUM($B89:E89)&gt;0,F90,0))</f>
        <v>0</v>
      </c>
      <c r="G89" s="499" t="n">
        <f aca="false">IF($Y89=1,0,$X$7*(INT(G$6/$X89)-INT(F$6/$X89))-IF(SUM($B89:F89)&gt;0,G90,0))</f>
        <v>0</v>
      </c>
      <c r="H89" s="499" t="n">
        <f aca="false">IF($Y89=1,0,$X$7*(INT(H$6/$X89)-INT(G$6/$X89))-IF(SUM($B89:G89)&gt;0,H90,0))</f>
        <v>0</v>
      </c>
      <c r="I89" s="499" t="n">
        <f aca="false">IF($Y89=1,0,$X$7*(INT(I$6/$X89)-INT(H$6/$X89))-IF(SUM($B89:H89)&gt;0,I90,0))</f>
        <v>0</v>
      </c>
      <c r="J89" s="499" t="n">
        <f aca="false">IF($Y89=1,0,$X$7*(INT(J$6/$X89)-INT(I$6/$X89))-IF(SUM($B89:I89)&gt;0,J90,0))</f>
        <v>0</v>
      </c>
      <c r="K89" s="499" t="n">
        <f aca="false">IF($Y89=1,0,$X$7*(INT(K$6/$X89)-INT(J$6/$X89))-IF(SUM($B89:J89)&gt;0,K90,0))</f>
        <v>0</v>
      </c>
      <c r="L89" s="499" t="n">
        <f aca="false">IF($Y89=1,0,$X$7*(INT(L$6/$X89)-INT(K$6/$X89))-IF(SUM($B89:K89)&gt;0,L90,0))</f>
        <v>0</v>
      </c>
      <c r="M89" s="499" t="n">
        <f aca="false">IF($Y89=1,0,$X$7*(INT(M$6/$X89)-INT(L$6/$X89))-IF(SUM($B89:L89)&gt;0,M90,0))</f>
        <v>0</v>
      </c>
      <c r="N89" s="499" t="n">
        <f aca="false">IF($Y89=1,0,$X$7*(INT(N$6/$X89)-INT(M$6/$X89))-IF(SUM($B89:M89)&gt;0,N90,0))</f>
        <v>0</v>
      </c>
      <c r="O89" s="499" t="n">
        <f aca="false">IF($Y89=1,0,$X$7*(INT(O$6/$X89)-INT(N$6/$X89))-IF(SUM($B89:N89)&gt;0,O90,0))</f>
        <v>0</v>
      </c>
      <c r="P89" s="499" t="n">
        <f aca="false">IF($Y89=1,0,$X$7*(INT(P$6/$X89)-INT(O$6/$X89))-IF(SUM($B89:O89)&gt;0,P90,0))</f>
        <v>0</v>
      </c>
      <c r="Q89" s="499" t="n">
        <f aca="false">IF($Y89=1,0,$X$7*(INT(Q$6/$X89)-INT(P$6/$X89))-IF(SUM($B89:P89)&gt;0,Q90,0))</f>
        <v>0</v>
      </c>
      <c r="R89" s="499" t="n">
        <f aca="false">IF($Y89=1,0,$X$7*(INT(R$6/$X89)-INT(Q$6/$X89))-IF(SUM($B89:Q89)&gt;0,R90,0))</f>
        <v>0</v>
      </c>
      <c r="S89" s="499" t="n">
        <f aca="false">IF($Y89=1,0,$X$7*(INT(S$6/$X89)-INT(R$6/$X89))-IF(SUM($B89:R89)&gt;0,S90,0))</f>
        <v>0</v>
      </c>
      <c r="T89" s="499" t="n">
        <f aca="false">IF($Y89=1,0,$X$7*(INT(T$6/$X89)-INT(S$6/$X89))-IF(SUM($B89:S89)&gt;0,T90,0))</f>
        <v>0</v>
      </c>
      <c r="U89" s="499" t="n">
        <f aca="false">IF($Y89=1,0,$X$7*(INT(U$6/$X89)-INT(T$6/$X89))-IF(SUM($B89:T89)&gt;0,U90,0))</f>
        <v>0</v>
      </c>
      <c r="V89" s="499" t="n">
        <f aca="false">IF($Y89=1,0,$X$7*(INT(V$6/$X89)-INT(U$6/$X89))-IF(SUM($B89:U89)&gt;0,V90,0))</f>
        <v>0</v>
      </c>
      <c r="W89" s="776" t="str">
        <f aca="false">'GT schd cost(W501D5)'!A32</f>
        <v>Comp Diaphragms</v>
      </c>
      <c r="X89" s="768" t="n">
        <f aca="false">IF($AD$6=1,'GTDB(W501D5)'!B35,'GTDB(W501D5)'!G35)</f>
        <v>48000</v>
      </c>
      <c r="Y89" s="768" t="n">
        <f aca="false">IF($AD$6=1,'GTDB(W501D5)'!C35,'GTDB(W501D5)'!H35)</f>
        <v>2</v>
      </c>
      <c r="Z89" s="769" t="n">
        <v>1</v>
      </c>
      <c r="AA89" s="773" t="n">
        <f aca="false">'Initial_Spares(W501)'!$E$29</f>
        <v>0</v>
      </c>
      <c r="AB89" s="732" t="n">
        <f aca="false">'GT schd cost(W501D5)'!X32+'GT schd cost(W501D5)'!X58</f>
        <v>0</v>
      </c>
    </row>
    <row r="90" customFormat="false" ht="12.75" hidden="false" customHeight="false" outlineLevel="0" collapsed="false">
      <c r="A90" s="151" t="s">
        <v>1440</v>
      </c>
      <c r="B90" s="499" t="s">
        <v>1057</v>
      </c>
      <c r="C90" s="499" t="n">
        <f aca="false">IF(INT(C$6/$X89)*$X$7&gt;C88*($X$7+$Z89)*$Y89,C88*($X$7+$Z89)-SUM($B90:B90),INT(C$6/$X89)*$X$7-C88*($X$7+$Z89)*($Y89-1)-SUM($B90:B90))+IF($Y89&gt;1,IF(INT(C$6/$X89)&gt;0,$Z89-$AA89,0),-$AA89)</f>
        <v>0</v>
      </c>
      <c r="D90" s="499" t="n">
        <f aca="false">IF(INT(D$6/$X89)*$X$7&gt;D88*($X$7+$Z89)*$Y89,D88*($X$7+$Z89)-SUM($B90:C90),INT(D$6/$X89)*$X$7-D88*($X$7+$Z89)*($Y89-1)-SUM($B90:C90))+IF($Y89&gt;1,IF(INT(D$6/$X89)&gt;0,$Z89-$AA89,0),-$AA89)</f>
        <v>0</v>
      </c>
      <c r="E90" s="499" t="n">
        <f aca="false">IF(INT(E$6/$X89)*$X$7&gt;E88*($X$7+$Z89)*$Y89,E88*($X$7+$Z89)-SUM($B90:D90),INT(E$6/$X89)*$X$7-E88*($X$7+$Z89)*($Y89-1)-SUM($B90:D90))+IF($Y89&gt;1,IF(INT(E$6/$X89)&gt;0,$Z89-$AA89,0),-$AA89)</f>
        <v>0</v>
      </c>
      <c r="F90" s="499" t="n">
        <f aca="false">IF(INT(F$6/$X89)*$X$7&gt;F88*($X$7+$Z89)*$Y89,F88*($X$7+$Z89)-SUM($B90:E90),INT(F$6/$X89)*$X$7-F88*($X$7+$Z89)*($Y89-1)-SUM($B90:E90))+IF($Y89&gt;1,IF(INT(F$6/$X89)&gt;0,$Z89-$AA89,0),-$AA89)</f>
        <v>0</v>
      </c>
      <c r="G90" s="499" t="n">
        <f aca="false">IF(INT(G$6/$X89)*$X$7&gt;G88*($X$7+$Z89)*$Y89,G88*($X$7+$Z89)-SUM($B90:F90),INT(G$6/$X89)*$X$7-G88*($X$7+$Z89)*($Y89-1)-SUM($B90:F90))+IF($Y89&gt;1,IF(INT(G$6/$X89)&gt;0,$Z89-$AA89,0),-$AA89)</f>
        <v>0</v>
      </c>
      <c r="H90" s="499" t="n">
        <f aca="false">IF(INT(H$6/$X89)*$X$7&gt;H88*($X$7+$Z89)*$Y89,H88*($X$7+$Z89)-SUM($B90:G90),INT(H$6/$X89)*$X$7-H88*($X$7+$Z89)*($Y89-1)-SUM($B90:G90))+IF($Y89&gt;1,IF(INT(H$6/$X89)&gt;0,$Z89-$AA89,0),-$AA89)</f>
        <v>0</v>
      </c>
      <c r="I90" s="499" t="n">
        <f aca="false">IF(INT(I$6/$X89)*$X$7&gt;I88*($X$7+$Z89)*$Y89,I88*($X$7+$Z89)-SUM($B90:H90),INT(I$6/$X89)*$X$7-I88*($X$7+$Z89)*($Y89-1)-SUM($B90:H90))+IF($Y89&gt;1,IF(INT(I$6/$X89)&gt;0,$Z89-$AA89,0),-$AA89)</f>
        <v>0</v>
      </c>
      <c r="J90" s="499" t="n">
        <f aca="false">IF(INT(J$6/$X89)*$X$7&gt;J88*($X$7+$Z89)*$Y89,J88*($X$7+$Z89)-SUM($B90:I90),INT(J$6/$X89)*$X$7-J88*($X$7+$Z89)*($Y89-1)-SUM($B90:I90))+IF($Y89&gt;1,IF(INT(J$6/$X89)&gt;0,$Z89-$AA89,0),-$AA89)</f>
        <v>0</v>
      </c>
      <c r="K90" s="499" t="n">
        <f aca="false">IF(INT(K$6/$X89)*$X$7&gt;K88*($X$7+$Z89)*$Y89,K88*($X$7+$Z89)-SUM($B90:J90),INT(K$6/$X89)*$X$7-K88*($X$7+$Z89)*($Y89-1)-SUM($B90:J90))+IF($Y89&gt;1,IF(INT(K$6/$X89)&gt;0,$Z89-$AA89,0),-$AA89)</f>
        <v>0</v>
      </c>
      <c r="L90" s="499" t="n">
        <f aca="false">IF(INT(L$6/$X89)*$X$7&gt;L88*($X$7+$Z89)*$Y89,L88*($X$7+$Z89)-SUM($B90:K90),INT(L$6/$X89)*$X$7-L88*($X$7+$Z89)*($Y89-1)-SUM($B90:K90))+IF($Y89&gt;1,IF(INT(L$6/$X89)&gt;0,$Z89-$AA89,0),-$AA89)</f>
        <v>0</v>
      </c>
      <c r="M90" s="499" t="n">
        <f aca="false">IF(INT(M$6/$X89)*$X$7&gt;M88*($X$7+$Z89)*$Y89,M88*($X$7+$Z89)-SUM($B90:L90),INT(M$6/$X89)*$X$7-M88*($X$7+$Z89)*($Y89-1)-SUM($B90:L90))+IF($Y89&gt;1,IF(INT(M$6/$X89)&gt;0,$Z89-$AA89,0),-$AA89)</f>
        <v>0</v>
      </c>
      <c r="N90" s="499" t="n">
        <f aca="false">IF(INT(N$6/$X89)*$X$7&gt;N88*($X$7+$Z89)*$Y89,N88*($X$7+$Z89)-SUM($B90:M90),INT(N$6/$X89)*$X$7-N88*($X$7+$Z89)*($Y89-1)-SUM($B90:M90))+IF($Y89&gt;1,IF(INT(N$6/$X89)&gt;0,$Z89-$AA89,0),-$AA89)</f>
        <v>0</v>
      </c>
      <c r="O90" s="499" t="n">
        <f aca="false">IF(INT(O$6/$X89)*$X$7&gt;O88*($X$7+$Z89)*$Y89,O88*($X$7+$Z89)-SUM($B90:N90),INT(O$6/$X89)*$X$7-O88*($X$7+$Z89)*($Y89-1)-SUM($B90:N90))+IF($Y89&gt;1,IF(INT(O$6/$X89)&gt;0,$Z89-$AA89,0),-$AA89)</f>
        <v>0</v>
      </c>
      <c r="P90" s="499" t="n">
        <f aca="false">IF(INT(P$6/$X89)*$X$7&gt;P88*($X$7+$Z89)*$Y89,P88*($X$7+$Z89)-SUM($B90:O90),INT(P$6/$X89)*$X$7-P88*($X$7+$Z89)*($Y89-1)-SUM($B90:O90))+IF($Y89&gt;1,IF(INT(P$6/$X89)&gt;0,$Z89-$AA89,0),-$AA89)</f>
        <v>0</v>
      </c>
      <c r="Q90" s="499" t="n">
        <f aca="false">IF(INT(Q$6/$X89)*$X$7&gt;Q88*($X$7+$Z89)*$Y89,Q88*($X$7+$Z89)-SUM($B90:P90),INT(Q$6/$X89)*$X$7-Q88*($X$7+$Z89)*($Y89-1)-SUM($B90:P90))+IF($Y89&gt;1,IF(INT(Q$6/$X89)&gt;0,$Z89-$AA89,0),-$AA89)</f>
        <v>0</v>
      </c>
      <c r="R90" s="499" t="n">
        <f aca="false">IF(INT(R$6/$X89)*$X$7&gt;R88*($X$7+$Z89)*$Y89,R88*($X$7+$Z89)-SUM($B90:Q90),INT(R$6/$X89)*$X$7-R88*($X$7+$Z89)*($Y89-1)-SUM($B90:Q90))+IF($Y89&gt;1,IF(INT(R$6/$X89)&gt;0,$Z89-$AA89,0),-$AA89)</f>
        <v>0</v>
      </c>
      <c r="S90" s="499" t="n">
        <f aca="false">IF(INT(S$6/$X89)*$X$7&gt;S88*($X$7+$Z89)*$Y89,S88*($X$7+$Z89)-SUM($B90:R90),INT(S$6/$X89)*$X$7-S88*($X$7+$Z89)*($Y89-1)-SUM($B90:R90))+IF($Y89&gt;1,IF(INT(S$6/$X89)&gt;0,$Z89-$AA89,0),-$AA89)</f>
        <v>0</v>
      </c>
      <c r="T90" s="499" t="n">
        <f aca="false">IF(INT(T$6/$X89)*$X$7&gt;T88*($X$7+$Z89)*$Y89,T88*($X$7+$Z89)-SUM($B90:S90),INT(T$6/$X89)*$X$7-T88*($X$7+$Z89)*($Y89-1)-SUM($B90:S90))+IF($Y89&gt;1,IF(INT(T$6/$X89)&gt;0,$Z89-$AA89,0),-$AA89)</f>
        <v>0</v>
      </c>
      <c r="U90" s="499" t="n">
        <f aca="false">IF(INT(U$6/$X89)*$X$7&gt;U88*($X$7+$Z89)*$Y89,U88*($X$7+$Z89)-SUM($B90:T90),INT(U$6/$X89)*$X$7-U88*($X$7+$Z89)*($Y89-1)-SUM($B90:T90))+IF($Y89&gt;1,IF(INT(U$6/$X89)&gt;0,$Z89-$AA89,0),-$AA89)</f>
        <v>0</v>
      </c>
      <c r="V90" s="499" t="n">
        <f aca="false">IF(INT(V$6/$X89)*$X$7&gt;V88*($X$7+$Z89)*$Y89,V88*($X$7+$Z89)-SUM($B90:U90),INT(V$6/$X89)*$X$7-V88*($X$7+$Z89)*($Y89-1)-SUM($B90:U90))+IF($Y89&gt;1,IF(INT(V$6/$X89)&gt;0,$Z89-$AA89,0),-$AA89)</f>
        <v>0</v>
      </c>
      <c r="W90" s="106"/>
      <c r="Z90" s="155"/>
      <c r="AA90" s="155"/>
      <c r="AB90" s="155"/>
    </row>
    <row r="91" customFormat="false" ht="12.75" hidden="false" customHeight="false" outlineLevel="0" collapsed="false">
      <c r="A91" s="155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753"/>
      <c r="Y91" s="155"/>
      <c r="Z91" s="155"/>
      <c r="AA91" s="155"/>
      <c r="AB91" s="155"/>
    </row>
    <row r="92" customFormat="false" ht="12.75" hidden="true" customHeight="false" outlineLevel="0" collapsed="false">
      <c r="A92" s="151" t="s">
        <v>1438</v>
      </c>
      <c r="B92" s="499"/>
      <c r="C92" s="151" t="e">
        <f aca="false">INT((INT(C$6/#REF!)*$X$7+$X$7+#REF!-1)/($X$7+#REF!)/#REF!)</f>
        <v>#REF!</v>
      </c>
      <c r="D92" s="151" t="e">
        <f aca="false">INT((INT(D$6/#REF!)*$X$7+$X$7+#REF!-1)/($X$7+#REF!)/#REF!)</f>
        <v>#REF!</v>
      </c>
      <c r="E92" s="151" t="e">
        <f aca="false">INT((INT(E$6/#REF!)*$X$7+$X$7+#REF!-1)/($X$7+#REF!)/#REF!)</f>
        <v>#REF!</v>
      </c>
      <c r="F92" s="151" t="e">
        <f aca="false">INT((INT(F$6/#REF!)*$X$7+$X$7+#REF!-1)/($X$7+#REF!)/#REF!)</f>
        <v>#REF!</v>
      </c>
      <c r="G92" s="151" t="e">
        <f aca="false">INT((INT(G$6/#REF!)*$X$7+$X$7+#REF!-1)/($X$7+#REF!)/#REF!)</f>
        <v>#REF!</v>
      </c>
      <c r="H92" s="151" t="e">
        <f aca="false">INT((INT(H$6/#REF!)*$X$7+$X$7+#REF!-1)/($X$7+#REF!)/#REF!)</f>
        <v>#REF!</v>
      </c>
      <c r="I92" s="151" t="e">
        <f aca="false">INT((INT(I$6/#REF!)*$X$7+$X$7+#REF!-1)/($X$7+#REF!)/#REF!)</f>
        <v>#REF!</v>
      </c>
      <c r="J92" s="151" t="e">
        <f aca="false">INT((INT(J$6/#REF!)*$X$7+$X$7+#REF!-1)/($X$7+#REF!)/#REF!)</f>
        <v>#REF!</v>
      </c>
      <c r="K92" s="151" t="e">
        <f aca="false">INT((INT(K$6/#REF!)*$X$7+$X$7+#REF!-1)/($X$7+#REF!)/#REF!)</f>
        <v>#REF!</v>
      </c>
      <c r="L92" s="151" t="e">
        <f aca="false">INT((INT(L$6/#REF!)*$X$7+$X$7+#REF!-1)/($X$7+#REF!)/#REF!)</f>
        <v>#REF!</v>
      </c>
      <c r="M92" s="151" t="e">
        <f aca="false">INT((INT(M$6/#REF!)*$X$7+$X$7+#REF!-1)/($X$7+#REF!)/#REF!)</f>
        <v>#REF!</v>
      </c>
      <c r="N92" s="151" t="e">
        <f aca="false">INT((INT(N$6/#REF!)*$X$7+$X$7+#REF!-1)/($X$7+#REF!)/#REF!)</f>
        <v>#REF!</v>
      </c>
      <c r="O92" s="151" t="e">
        <f aca="false">INT((INT(O$6/#REF!)*$X$7+$X$7+#REF!-1)/($X$7+#REF!)/#REF!)</f>
        <v>#REF!</v>
      </c>
      <c r="P92" s="151" t="e">
        <f aca="false">INT((INT(P$6/#REF!)*$X$7+$X$7+#REF!-1)/($X$7+#REF!)/#REF!)</f>
        <v>#REF!</v>
      </c>
      <c r="Q92" s="151" t="e">
        <f aca="false">INT((INT(Q$6/#REF!)*$X$7+$X$7+#REF!-1)/($X$7+#REF!)/#REF!)</f>
        <v>#REF!</v>
      </c>
      <c r="R92" s="151" t="e">
        <f aca="false">INT((INT(R$6/#REF!)*$X$7+$X$7+#REF!-1)/($X$7+#REF!)/#REF!)</f>
        <v>#REF!</v>
      </c>
      <c r="S92" s="151" t="e">
        <f aca="false">INT((INT(S$6/#REF!)*$X$7+$X$7+#REF!-1)/($X$7+#REF!)/#REF!)</f>
        <v>#REF!</v>
      </c>
      <c r="T92" s="151" t="e">
        <f aca="false">INT((INT(T$6/#REF!)*$X$7+$X$7+#REF!-1)/($X$7+#REF!)/#REF!)</f>
        <v>#REF!</v>
      </c>
      <c r="U92" s="151" t="e">
        <f aca="false">INT((INT(U$6/#REF!)*$X$7+$X$7+#REF!-1)/($X$7+#REF!)/#REF!)</f>
        <v>#REF!</v>
      </c>
      <c r="V92" s="151" t="e">
        <f aca="false">INT((INT(V$6/#REF!)*$X$7+$X$7+#REF!-1)/($X$7+#REF!)/#REF!)</f>
        <v>#REF!</v>
      </c>
      <c r="W92" s="155"/>
      <c r="X92" s="155"/>
      <c r="Y92" s="155"/>
      <c r="Z92" s="155"/>
      <c r="AA92" s="155"/>
      <c r="AB92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rowBreaks count="1" manualBreakCount="1">
    <brk id="74" man="true" max="16383" min="0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9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1191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1191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36629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106</v>
      </c>
      <c r="D12" s="783" t="n">
        <v>90.1</v>
      </c>
      <c r="G12" s="782" t="n">
        <v>400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212</v>
      </c>
      <c r="D13" s="738" t="n">
        <v>121.9</v>
      </c>
      <c r="G13" s="784" t="n">
        <v>800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598.9</v>
      </c>
      <c r="D14" s="738" t="n">
        <v>174.9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787" t="s">
        <v>1461</v>
      </c>
      <c r="B17" s="788" t="n">
        <v>8000</v>
      </c>
      <c r="C17" s="788" t="n">
        <v>6</v>
      </c>
      <c r="D17" s="787" t="n">
        <v>124.02</v>
      </c>
      <c r="E17" s="787" t="n">
        <v>372.32076</v>
      </c>
      <c r="F17" s="753"/>
      <c r="G17" s="789" t="n">
        <v>400</v>
      </c>
      <c r="H17" s="790" t="n">
        <v>4</v>
      </c>
      <c r="L17" s="760"/>
    </row>
    <row r="18" customFormat="false" ht="12.75" hidden="false" customHeight="false" outlineLevel="0" collapsed="false">
      <c r="A18" s="791" t="s">
        <v>1462</v>
      </c>
      <c r="B18" s="792" t="n">
        <v>8000</v>
      </c>
      <c r="C18" s="792" t="n">
        <v>6</v>
      </c>
      <c r="D18" s="791" t="n">
        <v>103.88</v>
      </c>
      <c r="E18" s="791" t="n">
        <v>801.36</v>
      </c>
      <c r="F18" s="753"/>
      <c r="G18" s="789" t="n">
        <v>400</v>
      </c>
      <c r="H18" s="793" t="n">
        <v>4</v>
      </c>
      <c r="P18" s="760"/>
    </row>
    <row r="19" customFormat="false" ht="12.75" hidden="false" customHeight="false" outlineLevel="0" collapsed="false">
      <c r="A19" s="791" t="s">
        <v>1463</v>
      </c>
      <c r="B19" s="792" t="n">
        <v>8000</v>
      </c>
      <c r="C19" s="792" t="n">
        <v>3</v>
      </c>
      <c r="D19" s="791" t="n">
        <v>15.9</v>
      </c>
      <c r="E19" s="791" t="n">
        <v>52.93428</v>
      </c>
      <c r="F19" s="753"/>
      <c r="G19" s="789" t="n">
        <v>400</v>
      </c>
      <c r="H19" s="793" t="n">
        <v>2</v>
      </c>
    </row>
    <row r="20" customFormat="false" ht="12.75" hidden="false" customHeight="false" outlineLevel="0" collapsed="false">
      <c r="A20" s="791" t="s">
        <v>1464</v>
      </c>
      <c r="B20" s="792" t="n">
        <v>8000</v>
      </c>
      <c r="C20" s="792" t="n">
        <v>8</v>
      </c>
      <c r="D20" s="791" t="n">
        <v>102.82</v>
      </c>
      <c r="E20" s="791" t="n">
        <v>365.064</v>
      </c>
      <c r="F20" s="753"/>
      <c r="G20" s="789" t="n">
        <v>400</v>
      </c>
      <c r="H20" s="793" t="n">
        <v>5</v>
      </c>
    </row>
    <row r="21" customFormat="false" ht="12.75" hidden="false" customHeight="false" outlineLevel="0" collapsed="false">
      <c r="A21" s="791" t="s">
        <v>1465</v>
      </c>
      <c r="B21" s="792" t="n">
        <v>8000</v>
      </c>
      <c r="C21" s="792" t="n">
        <v>8</v>
      </c>
      <c r="D21" s="791" t="n">
        <v>15.9</v>
      </c>
      <c r="E21" s="791" t="n">
        <v>86.814</v>
      </c>
      <c r="F21" s="753"/>
      <c r="G21" s="789" t="n">
        <v>400</v>
      </c>
      <c r="H21" s="793" t="n">
        <v>5</v>
      </c>
    </row>
    <row r="22" customFormat="false" ht="12.75" hidden="false" customHeight="false" outlineLevel="0" collapsed="false">
      <c r="A22" s="794" t="s">
        <v>1466</v>
      </c>
      <c r="B22" s="795" t="n">
        <v>24000</v>
      </c>
      <c r="C22" s="795" t="n">
        <v>2</v>
      </c>
      <c r="D22" s="794" t="n">
        <v>145.22</v>
      </c>
      <c r="E22" s="794" t="n">
        <v>593.7219</v>
      </c>
      <c r="F22" s="753"/>
      <c r="G22" s="796" t="n">
        <v>800</v>
      </c>
      <c r="H22" s="797" t="n">
        <v>2</v>
      </c>
    </row>
    <row r="23" customFormat="false" ht="12.75" hidden="false" customHeight="false" outlineLevel="0" collapsed="false">
      <c r="A23" s="794" t="s">
        <v>1467</v>
      </c>
      <c r="B23" s="795" t="n">
        <v>24000</v>
      </c>
      <c r="C23" s="795" t="n">
        <v>3</v>
      </c>
      <c r="D23" s="794" t="n">
        <v>121.9</v>
      </c>
      <c r="E23" s="794" t="n">
        <v>498.3272</v>
      </c>
      <c r="F23" s="753"/>
      <c r="G23" s="796" t="n">
        <v>800</v>
      </c>
      <c r="H23" s="797" t="n">
        <v>3</v>
      </c>
      <c r="K23" s="760"/>
    </row>
    <row r="24" customFormat="false" ht="12.75" hidden="false" customHeight="false" outlineLevel="0" collapsed="false">
      <c r="A24" s="794" t="s">
        <v>1468</v>
      </c>
      <c r="B24" s="795" t="n">
        <v>24000</v>
      </c>
      <c r="C24" s="795" t="n">
        <v>4</v>
      </c>
      <c r="D24" s="794" t="n">
        <v>117.66</v>
      </c>
      <c r="E24" s="794" t="n">
        <v>521.4352</v>
      </c>
      <c r="F24" s="753"/>
      <c r="G24" s="798" t="n">
        <v>1600</v>
      </c>
      <c r="H24" s="799" t="n">
        <v>2</v>
      </c>
    </row>
    <row r="25" customFormat="false" ht="12.75" hidden="false" customHeight="false" outlineLevel="0" collapsed="false">
      <c r="A25" s="800" t="s">
        <v>1469</v>
      </c>
      <c r="B25" s="801" t="n">
        <v>48000</v>
      </c>
      <c r="C25" s="801" t="n">
        <v>2</v>
      </c>
      <c r="D25" s="800" t="n">
        <v>120.84</v>
      </c>
      <c r="E25" s="800" t="n">
        <v>1043.73536</v>
      </c>
      <c r="F25" s="753"/>
      <c r="G25" s="798" t="n">
        <v>1600</v>
      </c>
      <c r="H25" s="799" t="n">
        <v>2</v>
      </c>
    </row>
    <row r="26" customFormat="false" ht="12.75" hidden="false" customHeight="false" outlineLevel="0" collapsed="false">
      <c r="A26" s="794" t="s">
        <v>1470</v>
      </c>
      <c r="B26" s="795" t="n">
        <v>24000</v>
      </c>
      <c r="C26" s="795" t="n">
        <v>2</v>
      </c>
      <c r="D26" s="794" t="n">
        <v>188.68</v>
      </c>
      <c r="E26" s="794" t="n">
        <v>954.35616</v>
      </c>
      <c r="F26" s="753"/>
      <c r="G26" s="796" t="n">
        <v>800</v>
      </c>
      <c r="H26" s="797" t="n">
        <v>2</v>
      </c>
    </row>
    <row r="27" customFormat="false" ht="12.75" hidden="false" customHeight="false" outlineLevel="0" collapsed="false">
      <c r="A27" s="794" t="s">
        <v>1471</v>
      </c>
      <c r="B27" s="795" t="n">
        <v>24000</v>
      </c>
      <c r="C27" s="795" t="n">
        <v>3</v>
      </c>
      <c r="D27" s="794" t="n">
        <v>139.92</v>
      </c>
      <c r="E27" s="794" t="n">
        <v>654.07936</v>
      </c>
      <c r="F27" s="753"/>
      <c r="G27" s="796" t="n">
        <v>800</v>
      </c>
      <c r="H27" s="797" t="n">
        <v>3</v>
      </c>
    </row>
    <row r="28" customFormat="false" ht="12.75" hidden="false" customHeight="false" outlineLevel="0" collapsed="false">
      <c r="A28" s="794" t="s">
        <v>1472</v>
      </c>
      <c r="B28" s="795" t="n">
        <v>24000</v>
      </c>
      <c r="C28" s="795" t="n">
        <v>4</v>
      </c>
      <c r="D28" s="794" t="n">
        <v>81.62</v>
      </c>
      <c r="E28" s="794" t="n">
        <v>699.60212</v>
      </c>
      <c r="F28" s="753"/>
      <c r="G28" s="796" t="n">
        <v>800</v>
      </c>
      <c r="H28" s="797" t="n">
        <v>4</v>
      </c>
      <c r="K28" s="760"/>
    </row>
    <row r="29" customFormat="false" ht="12.75" hidden="false" customHeight="false" outlineLevel="0" collapsed="false">
      <c r="A29" s="800" t="s">
        <v>1473</v>
      </c>
      <c r="B29" s="801" t="n">
        <v>48000</v>
      </c>
      <c r="C29" s="801" t="n">
        <v>2</v>
      </c>
      <c r="D29" s="800" t="n">
        <v>95.4</v>
      </c>
      <c r="E29" s="800" t="n">
        <v>752.18024</v>
      </c>
      <c r="F29" s="753"/>
      <c r="G29" s="798" t="n">
        <v>1600</v>
      </c>
      <c r="H29" s="799" t="n">
        <v>2</v>
      </c>
    </row>
    <row r="30" customFormat="false" ht="12.75" hidden="false" customHeight="false" outlineLevel="0" collapsed="false">
      <c r="A30" s="794" t="s">
        <v>1474</v>
      </c>
      <c r="B30" s="795" t="n">
        <v>24000</v>
      </c>
      <c r="C30" s="795" t="n">
        <v>2</v>
      </c>
      <c r="D30" s="794" t="n">
        <v>15.9</v>
      </c>
      <c r="E30" s="794" t="n">
        <v>136.6128</v>
      </c>
      <c r="F30" s="753"/>
      <c r="G30" s="796" t="n">
        <v>800</v>
      </c>
      <c r="H30" s="797" t="n">
        <v>2</v>
      </c>
    </row>
    <row r="31" customFormat="false" ht="12.75" hidden="false" customHeight="false" outlineLevel="0" collapsed="false">
      <c r="A31" s="794" t="s">
        <v>1475</v>
      </c>
      <c r="B31" s="795" t="n">
        <v>24000</v>
      </c>
      <c r="C31" s="795" t="n">
        <v>2</v>
      </c>
      <c r="D31" s="794" t="n">
        <v>15.9</v>
      </c>
      <c r="E31" s="794" t="n">
        <v>124.55424</v>
      </c>
      <c r="F31" s="753"/>
      <c r="G31" s="796" t="n">
        <v>800</v>
      </c>
      <c r="H31" s="797" t="n">
        <v>2</v>
      </c>
    </row>
    <row r="32" customFormat="false" ht="12.75" hidden="false" customHeight="false" outlineLevel="0" collapsed="false">
      <c r="A32" s="800" t="s">
        <v>1476</v>
      </c>
      <c r="B32" s="801" t="n">
        <v>48000</v>
      </c>
      <c r="C32" s="801" t="n">
        <v>1.5</v>
      </c>
      <c r="D32" s="800" t="n">
        <v>13.78</v>
      </c>
      <c r="E32" s="800" t="n">
        <v>68.6244</v>
      </c>
      <c r="F32" s="753"/>
      <c r="G32" s="798" t="n">
        <v>1600</v>
      </c>
      <c r="H32" s="802" t="n">
        <v>1.5</v>
      </c>
    </row>
    <row r="33" customFormat="false" ht="12.75" hidden="false" customHeight="false" outlineLevel="0" collapsed="false">
      <c r="A33" s="800" t="s">
        <v>1477</v>
      </c>
      <c r="B33" s="801" t="n">
        <v>48000</v>
      </c>
      <c r="C33" s="801" t="n">
        <v>2</v>
      </c>
      <c r="D33" s="800" t="n">
        <v>13.78</v>
      </c>
      <c r="E33" s="800" t="n">
        <v>132.5795</v>
      </c>
      <c r="F33" s="753"/>
      <c r="G33" s="798" t="n">
        <v>1600</v>
      </c>
      <c r="H33" s="802" t="n">
        <v>2</v>
      </c>
    </row>
    <row r="34" customFormat="false" ht="12.75" hidden="false" customHeight="false" outlineLevel="0" collapsed="false">
      <c r="A34" s="800" t="s">
        <v>1478</v>
      </c>
      <c r="B34" s="801" t="n">
        <v>48000</v>
      </c>
      <c r="C34" s="801" t="n">
        <v>2</v>
      </c>
      <c r="D34" s="800" t="n">
        <v>66.78</v>
      </c>
      <c r="E34" s="800" t="n">
        <v>693.5951</v>
      </c>
      <c r="F34" s="753"/>
      <c r="G34" s="798" t="n">
        <v>1600</v>
      </c>
      <c r="H34" s="802" t="n">
        <v>2</v>
      </c>
    </row>
    <row r="35" customFormat="false" ht="12.75" hidden="false" customHeight="false" outlineLevel="0" collapsed="false">
      <c r="A35" s="800" t="s">
        <v>1479</v>
      </c>
      <c r="B35" s="801" t="n">
        <v>48000</v>
      </c>
      <c r="C35" s="801" t="n">
        <v>2</v>
      </c>
      <c r="D35" s="800" t="n">
        <v>66.78</v>
      </c>
      <c r="E35" s="800" t="n">
        <v>1926.58392</v>
      </c>
      <c r="F35" s="753"/>
      <c r="G35" s="798" t="n">
        <v>1600</v>
      </c>
      <c r="H35" s="802" t="n">
        <v>2</v>
      </c>
    </row>
    <row r="36" customFormat="false" ht="12.75" hidden="true" customHeight="false" outlineLevel="0" collapsed="false">
      <c r="A36" s="731"/>
      <c r="B36" s="803"/>
      <c r="C36" s="803"/>
      <c r="D36" s="784"/>
      <c r="E36" s="731"/>
      <c r="F36" s="753"/>
      <c r="G36" s="784" t="n">
        <v>9999999</v>
      </c>
      <c r="H36" s="784" t="n">
        <v>999</v>
      </c>
    </row>
    <row r="37" customFormat="false" ht="12.75" hidden="true" customHeight="false" outlineLevel="0" collapsed="false">
      <c r="A37" s="731"/>
      <c r="B37" s="803"/>
      <c r="C37" s="803"/>
      <c r="D37" s="784"/>
      <c r="E37" s="731"/>
      <c r="F37" s="753"/>
      <c r="G37" s="784" t="n">
        <v>9999999</v>
      </c>
      <c r="H37" s="784" t="n">
        <v>999</v>
      </c>
    </row>
    <row r="38" customFormat="false" ht="12.75" hidden="true" customHeight="false" outlineLevel="0" collapsed="false">
      <c r="A38" s="804"/>
      <c r="B38" s="792"/>
      <c r="C38" s="792"/>
      <c r="D38" s="805"/>
      <c r="E38" s="791"/>
      <c r="F38" s="753"/>
      <c r="G38" s="805" t="n">
        <v>9999999</v>
      </c>
      <c r="H38" s="805" t="n">
        <v>999</v>
      </c>
    </row>
    <row r="39" customFormat="false" ht="12.75" hidden="true" customHeight="false" outlineLevel="0" collapsed="false">
      <c r="A39" s="804"/>
      <c r="B39" s="792"/>
      <c r="C39" s="792"/>
      <c r="D39" s="805"/>
      <c r="E39" s="805"/>
      <c r="F39" s="753"/>
      <c r="G39" s="805" t="n">
        <v>9999999</v>
      </c>
      <c r="H39" s="805" t="n">
        <v>999</v>
      </c>
    </row>
    <row r="40" customFormat="false" ht="12.75" hidden="true" customHeight="false" outlineLevel="0" collapsed="false">
      <c r="A40" s="805"/>
      <c r="B40" s="792"/>
      <c r="C40" s="792"/>
      <c r="D40" s="805"/>
      <c r="E40" s="805"/>
      <c r="F40" s="753"/>
      <c r="G40" s="805" t="n">
        <v>9999999</v>
      </c>
      <c r="H40" s="805" t="n">
        <v>999</v>
      </c>
    </row>
    <row r="41" customFormat="false" ht="12.75" hidden="true" customHeight="false" outlineLevel="0" collapsed="false">
      <c r="A41" s="794"/>
      <c r="B41" s="795"/>
      <c r="C41" s="795"/>
      <c r="D41" s="794"/>
      <c r="E41" s="794"/>
      <c r="F41" s="753"/>
      <c r="G41" s="806" t="n">
        <v>9999999</v>
      </c>
      <c r="H41" s="806" t="n">
        <v>999</v>
      </c>
    </row>
    <row r="42" customFormat="false" ht="12.75" hidden="true" customHeight="false" outlineLevel="0" collapsed="false">
      <c r="A42" s="794"/>
      <c r="B42" s="795"/>
      <c r="C42" s="795"/>
      <c r="D42" s="794"/>
      <c r="E42" s="794"/>
      <c r="F42" s="753"/>
      <c r="G42" s="806" t="n">
        <v>9999999</v>
      </c>
      <c r="H42" s="806" t="n">
        <v>999</v>
      </c>
    </row>
    <row r="43" customFormat="false" ht="12.75" hidden="true" customHeight="false" outlineLevel="0" collapsed="false">
      <c r="A43" s="794"/>
      <c r="B43" s="795"/>
      <c r="C43" s="795"/>
      <c r="D43" s="794"/>
      <c r="E43" s="794"/>
      <c r="F43" s="753"/>
      <c r="G43" s="806" t="n">
        <v>9999999</v>
      </c>
      <c r="H43" s="806" t="n">
        <v>999</v>
      </c>
    </row>
    <row r="45" customFormat="false" ht="12.75" hidden="false" customHeight="false" outlineLevel="0" collapsed="false">
      <c r="A45" s="807" t="s">
        <v>1480</v>
      </c>
      <c r="B45" s="808"/>
      <c r="C45" s="808"/>
      <c r="D45" s="808"/>
      <c r="E45" s="809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384"/>
      <c r="B48" s="155"/>
      <c r="C48" s="155"/>
      <c r="D48" s="155"/>
      <c r="E48" s="491"/>
    </row>
    <row r="49" customFormat="false" ht="12.75" hidden="false" customHeight="false" outlineLevel="0" collapsed="false">
      <c r="A49" s="810"/>
      <c r="B49" s="508"/>
      <c r="C49" s="508"/>
      <c r="D49" s="508"/>
      <c r="E49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'GTDB(7EA)'!B4</f>
        <v>GE-7EA-H-V0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IF($AD$6=1,'GTDB(7EA)'!B12,'GTDB(7EA)'!G12)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IF($AD$6=1,'GTDB(7EA)'!B13,'GTDB(7EA)'!G13)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IF($AD$6=1,'GTDB(7EA)'!B14,'GTDB(7EA)'!G14)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cost(7EA)'!A14</f>
        <v>Combustion Liners</v>
      </c>
      <c r="X17" s="768" t="n">
        <f aca="false">IF($AD$6=1,'GTDB(7EA)'!B17,'GTDB(7EA)'!G17)</f>
        <v>8000</v>
      </c>
      <c r="Y17" s="768" t="n">
        <f aca="false">IF($AD$6=1,'GTDB(7EA)'!C17,'GTDB(7EA)'!H17)</f>
        <v>5</v>
      </c>
      <c r="Z17" s="769" t="n">
        <v>1</v>
      </c>
      <c r="AA17" s="770" t="n">
        <f aca="false">'Initial_Spares(7EA) '!$E$11</f>
        <v>0</v>
      </c>
      <c r="AB17" s="732" t="n">
        <f aca="false">'GT schd cost(7EA)'!X14+'GT schd cost(7EA)'!X37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cost(7EA)'!A15</f>
        <v>Transition Pieces</v>
      </c>
      <c r="X21" s="768" t="n">
        <f aca="false">IF($AD$6=1,'GTDB(7EA)'!B18,'GTDB(7EA)'!G18)</f>
        <v>8000</v>
      </c>
      <c r="Y21" s="768" t="n">
        <f aca="false">IF($AD$6=1,'GTDB(7EA)'!C18,'GTDB(7EA)'!H18)</f>
        <v>6</v>
      </c>
      <c r="Z21" s="769" t="n">
        <v>1</v>
      </c>
      <c r="AA21" s="772" t="n">
        <f aca="false">'Initial_Spares(7EA) '!$E$12</f>
        <v>0</v>
      </c>
      <c r="AB21" s="732" t="n">
        <f aca="false">'GT schd cost(7EA)'!X15+'GT schd cost(7EA)'!X38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e">
        <f aca="false">INT((INT(C$6/$X25)*$X$7+$X$7+$Z25-1)/($X$7+$Z25)/$Y25)</f>
        <v>#REF!</v>
      </c>
      <c r="D24" s="151" t="e">
        <f aca="false">INT((INT(D$6/$X25)*$X$7+$X$7+$Z25-1)/($X$7+$Z25)/$Y25)</f>
        <v>#REF!</v>
      </c>
      <c r="E24" s="151" t="e">
        <f aca="false">INT((INT(E$6/$X25)*$X$7+$X$7+$Z25-1)/($X$7+$Z25)/$Y25)</f>
        <v>#REF!</v>
      </c>
      <c r="F24" s="151" t="e">
        <f aca="false">INT((INT(F$6/$X25)*$X$7+$X$7+$Z25-1)/($X$7+$Z25)/$Y25)</f>
        <v>#REF!</v>
      </c>
      <c r="G24" s="151" t="e">
        <f aca="false">INT((INT(G$6/$X25)*$X$7+$X$7+$Z25-1)/($X$7+$Z25)/$Y25)</f>
        <v>#REF!</v>
      </c>
      <c r="H24" s="151" t="e">
        <f aca="false">INT((INT(H$6/$X25)*$X$7+$X$7+$Z25-1)/($X$7+$Z25)/$Y25)</f>
        <v>#REF!</v>
      </c>
      <c r="I24" s="151" t="e">
        <f aca="false">INT((INT(I$6/$X25)*$X$7+$X$7+$Z25-1)/($X$7+$Z25)/$Y25)</f>
        <v>#REF!</v>
      </c>
      <c r="J24" s="151" t="e">
        <f aca="false">INT((INT(J$6/$X25)*$X$7+$X$7+$Z25-1)/($X$7+$Z25)/$Y25)</f>
        <v>#REF!</v>
      </c>
      <c r="K24" s="151" t="e">
        <f aca="false">INT((INT(K$6/$X25)*$X$7+$X$7+$Z25-1)/($X$7+$Z25)/$Y25)</f>
        <v>#REF!</v>
      </c>
      <c r="L24" s="151" t="e">
        <f aca="false">INT((INT(L$6/$X25)*$X$7+$X$7+$Z25-1)/($X$7+$Z25)/$Y25)</f>
        <v>#REF!</v>
      </c>
      <c r="M24" s="151" t="e">
        <f aca="false">INT((INT(M$6/$X25)*$X$7+$X$7+$Z25-1)/($X$7+$Z25)/$Y25)</f>
        <v>#REF!</v>
      </c>
      <c r="N24" s="151" t="e">
        <f aca="false">INT((INT(N$6/$X25)*$X$7+$X$7+$Z25-1)/($X$7+$Z25)/$Y25)</f>
        <v>#REF!</v>
      </c>
      <c r="O24" s="151" t="e">
        <f aca="false">INT((INT(O$6/$X25)*$X$7+$X$7+$Z25-1)/($X$7+$Z25)/$Y25)</f>
        <v>#REF!</v>
      </c>
      <c r="P24" s="151" t="e">
        <f aca="false">INT((INT(P$6/$X25)*$X$7+$X$7+$Z25-1)/($X$7+$Z25)/$Y25)</f>
        <v>#REF!</v>
      </c>
      <c r="Q24" s="151" t="e">
        <f aca="false">INT((INT(Q$6/$X25)*$X$7+$X$7+$Z25-1)/($X$7+$Z25)/$Y25)</f>
        <v>#REF!</v>
      </c>
      <c r="R24" s="151" t="e">
        <f aca="false">INT((INT(R$6/$X25)*$X$7+$X$7+$Z25-1)/($X$7+$Z25)/$Y25)</f>
        <v>#REF!</v>
      </c>
      <c r="S24" s="151" t="e">
        <f aca="false">INT((INT(S$6/$X25)*$X$7+$X$7+$Z25-1)/($X$7+$Z25)/$Y25)</f>
        <v>#REF!</v>
      </c>
      <c r="T24" s="151" t="e">
        <f aca="false">INT((INT(T$6/$X25)*$X$7+$X$7+$Z25-1)/($X$7+$Z25)/$Y25)</f>
        <v>#REF!</v>
      </c>
      <c r="U24" s="151" t="e">
        <f aca="false">INT((INT(U$6/$X25)*$X$7+$X$7+$Z25-1)/($X$7+$Z25)/$Y25)</f>
        <v>#REF!</v>
      </c>
      <c r="V24" s="151" t="e">
        <f aca="false">INT((INT(V$6/$X25)*$X$7+$X$7+$Z25-1)/($X$7+$Z25)/$Y25)</f>
        <v>#REF!</v>
      </c>
    </row>
    <row r="25" customFormat="false" ht="12.75" hidden="true" customHeight="false" outlineLevel="0" collapsed="false">
      <c r="A25" s="151" t="s">
        <v>1439</v>
      </c>
      <c r="B25" s="499" t="s">
        <v>1057</v>
      </c>
      <c r="C25" s="499" t="e">
        <f aca="false">IF($Y25=1,0,$X$7*(INT(C$6/$X25)-INT(B$6/$X25))-IF(SUM($B25:B25)&gt;0,C26,0))</f>
        <v>#REF!</v>
      </c>
      <c r="D25" s="499" t="e">
        <f aca="false">IF($Y25=1,0,$X$7*(INT(D$6/$X25)-INT(C$6/$X25))-IF(SUM($B25:C25)&gt;0,D26,0))</f>
        <v>#REF!</v>
      </c>
      <c r="E25" s="499" t="e">
        <f aca="false">IF($Y25=1,0,$X$7*(INT(E$6/$X25)-INT(D$6/$X25))-IF(SUM($B25:D25)&gt;0,E26,0))</f>
        <v>#REF!</v>
      </c>
      <c r="F25" s="499" t="e">
        <f aca="false">IF($Y25=1,0,$X$7*(INT(F$6/$X25)-INT(E$6/$X25))-IF(SUM($B25:E25)&gt;0,F26,0))</f>
        <v>#REF!</v>
      </c>
      <c r="G25" s="499" t="e">
        <f aca="false">IF($Y25=1,0,$X$7*(INT(G$6/$X25)-INT(F$6/$X25))-IF(SUM($B25:F25)&gt;0,G26,0))</f>
        <v>#REF!</v>
      </c>
      <c r="H25" s="499" t="e">
        <f aca="false">IF($Y25=1,0,$X$7*(INT(H$6/$X25)-INT(G$6/$X25))-IF(SUM($B25:G25)&gt;0,H26,0))</f>
        <v>#REF!</v>
      </c>
      <c r="I25" s="499" t="e">
        <f aca="false">IF($Y25=1,0,$X$7*(INT(I$6/$X25)-INT(H$6/$X25))-IF(SUM($B25:H25)&gt;0,I26,0))</f>
        <v>#REF!</v>
      </c>
      <c r="J25" s="499" t="e">
        <f aca="false">IF($Y25=1,0,$X$7*(INT(J$6/$X25)-INT(I$6/$X25))-IF(SUM($B25:I25)&gt;0,J26,0))</f>
        <v>#REF!</v>
      </c>
      <c r="K25" s="499" t="e">
        <f aca="false">IF($Y25=1,0,$X$7*(INT(K$6/$X25)-INT(J$6/$X25))-IF(SUM($B25:J25)&gt;0,K26,0))</f>
        <v>#REF!</v>
      </c>
      <c r="L25" s="499" t="e">
        <f aca="false">IF($Y25=1,0,$X$7*(INT(L$6/$X25)-INT(K$6/$X25))-IF(SUM($B25:K25)&gt;0,L26,0))</f>
        <v>#REF!</v>
      </c>
      <c r="M25" s="499" t="e">
        <f aca="false">IF($Y25=1,0,$X$7*(INT(M$6/$X25)-INT(L$6/$X25))-IF(SUM($B25:L25)&gt;0,M26,0))</f>
        <v>#REF!</v>
      </c>
      <c r="N25" s="499" t="e">
        <f aca="false">IF($Y25=1,0,$X$7*(INT(N$6/$X25)-INT(M$6/$X25))-IF(SUM($B25:M25)&gt;0,N26,0))</f>
        <v>#REF!</v>
      </c>
      <c r="O25" s="499" t="e">
        <f aca="false">IF($Y25=1,0,$X$7*(INT(O$6/$X25)-INT(N$6/$X25))-IF(SUM($B25:N25)&gt;0,O26,0))</f>
        <v>#REF!</v>
      </c>
      <c r="P25" s="499" t="e">
        <f aca="false">IF($Y25=1,0,$X$7*(INT(P$6/$X25)-INT(O$6/$X25))-IF(SUM($B25:O25)&gt;0,P26,0))</f>
        <v>#REF!</v>
      </c>
      <c r="Q25" s="499" t="e">
        <f aca="false">IF($Y25=1,0,$X$7*(INT(Q$6/$X25)-INT(P$6/$X25))-IF(SUM($B25:P25)&gt;0,Q26,0))</f>
        <v>#REF!</v>
      </c>
      <c r="R25" s="499" t="e">
        <f aca="false">IF($Y25=1,0,$X$7*(INT(R$6/$X25)-INT(Q$6/$X25))-IF(SUM($B25:Q25)&gt;0,R26,0))</f>
        <v>#REF!</v>
      </c>
      <c r="S25" s="499" t="e">
        <f aca="false">IF($Y25=1,0,$X$7*(INT(S$6/$X25)-INT(R$6/$X25))-IF(SUM($B25:R25)&gt;0,S26,0))</f>
        <v>#REF!</v>
      </c>
      <c r="T25" s="499" t="e">
        <f aca="false">IF($Y25=1,0,$X$7*(INT(T$6/$X25)-INT(S$6/$X25))-IF(SUM($B25:S25)&gt;0,T26,0))</f>
        <v>#REF!</v>
      </c>
      <c r="U25" s="499" t="e">
        <f aca="false">IF($Y25=1,0,$X$7*(INT(U$6/$X25)-INT(T$6/$X25))-IF(SUM($B25:T25)&gt;0,U26,0))</f>
        <v>#REF!</v>
      </c>
      <c r="V25" s="499" t="e">
        <f aca="false">IF($Y25=1,0,$X$7*(INT(V$6/$X25)-INT(U$6/$X25))-IF(SUM($B25:U25)&gt;0,V26,0))</f>
        <v>#REF!</v>
      </c>
      <c r="W25" s="768" t="e">
        <f aca="false">#REF!</f>
        <v>#REF!</v>
      </c>
      <c r="X25" s="768" t="e">
        <f aca="false">IF($AD$6=1,#REF!,#REF!)</f>
        <v>#REF!</v>
      </c>
      <c r="Y25" s="768" t="e">
        <f aca="false">IF($AD$6=1,#REF!,#REF!)</f>
        <v>#REF!</v>
      </c>
      <c r="Z25" s="769" t="n">
        <v>2</v>
      </c>
      <c r="AA25" s="744" t="n">
        <v>0</v>
      </c>
      <c r="AB25" s="732" t="e">
        <f aca="false">#REF!+#REF!</f>
        <v>#REF!</v>
      </c>
    </row>
    <row r="26" customFormat="false" ht="12.75" hidden="true" customHeight="false" outlineLevel="0" collapsed="false">
      <c r="A26" s="151" t="s">
        <v>1440</v>
      </c>
      <c r="B26" s="499" t="s">
        <v>1057</v>
      </c>
      <c r="C26" s="499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499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499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499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499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499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499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499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499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499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499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499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499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499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499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499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499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499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499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499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771"/>
    </row>
    <row r="27" customFormat="false" ht="12.75" hidden="tru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cost(7EA)'!A16</f>
        <v>Fuel Nozzles</v>
      </c>
      <c r="X29" s="768" t="n">
        <f aca="false">IF($AD$6=1,'GTDB(7EA)'!B19,'GTDB(7EA)'!G19)</f>
        <v>8000</v>
      </c>
      <c r="Y29" s="768" t="n">
        <f aca="false">IF($AD$6=1,'GTDB(7EA)'!C19,'GTDB(7EA)'!H19)</f>
        <v>3</v>
      </c>
      <c r="Z29" s="769" t="n">
        <v>1</v>
      </c>
      <c r="AA29" s="773" t="n">
        <f aca="false">'Initial_Spares(7EA) '!$E$13</f>
        <v>0</v>
      </c>
      <c r="AB29" s="732" t="n">
        <f aca="false">'GT schd cost(7EA)'!X16+'GT schd cost(7EA)'!X39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cost(7EA)'!A17</f>
        <v>Stage 1 Nozzles</v>
      </c>
      <c r="X33" s="768" t="n">
        <f aca="false">IF($AD$6=1,'GTDB(7EA)'!B20,'GTDB(7EA)'!G20)</f>
        <v>24000</v>
      </c>
      <c r="Y33" s="768" t="n">
        <f aca="false">IF($AD$6=1,'GTDB(7EA)'!C20,'GTDB(7EA)'!H20)</f>
        <v>3</v>
      </c>
      <c r="Z33" s="769" t="n">
        <v>1</v>
      </c>
      <c r="AA33" s="773" t="n">
        <f aca="false">'Initial_Spares(7EA) '!$E$14</f>
        <v>0</v>
      </c>
      <c r="AB33" s="732" t="n">
        <f aca="false">'GT schd cost(7EA)'!X17+'GT schd cost(7EA)'!X40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cost(7EA)'!A18</f>
        <v>Stage 2 Nozzles</v>
      </c>
      <c r="X37" s="768" t="n">
        <f aca="false">IF($AD$6=1,'GTDB(7EA)'!B21,'GTDB(7EA)'!G21)</f>
        <v>24000</v>
      </c>
      <c r="Y37" s="768" t="n">
        <f aca="false">IF($AD$6=1,'GTDB(7EA)'!C21,'GTDB(7EA)'!H21)</f>
        <v>3</v>
      </c>
      <c r="Z37" s="769" t="n">
        <v>1</v>
      </c>
      <c r="AA37" s="773" t="n">
        <f aca="false">'Initial_Spares(7EA) '!$E$15</f>
        <v>0</v>
      </c>
      <c r="AB37" s="732" t="n">
        <f aca="false">'GT schd cost(7EA)'!X18+'GT schd cost(7EA)'!X41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cost(7EA)'!A19</f>
        <v>Stage 3 Nozzles</v>
      </c>
      <c r="X41" s="768" t="n">
        <f aca="false">IF($AD$6=1,'GTDB(7EA)'!B22,'GTDB(7EA)'!G22)</f>
        <v>24000</v>
      </c>
      <c r="Y41" s="768" t="n">
        <f aca="false">IF($AD$6=1,'GTDB(7EA)'!C22,'GTDB(7EA)'!H22)</f>
        <v>3</v>
      </c>
      <c r="Z41" s="769" t="n">
        <v>1</v>
      </c>
      <c r="AA41" s="773" t="n">
        <f aca="false">'Initial_Spares(7EA) '!$E$16</f>
        <v>0</v>
      </c>
      <c r="AB41" s="732" t="n">
        <f aca="false">'GT schd cost(7EA)'!X19+'GT schd cost(7EA)'!X42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cost(7EA)'!A20</f>
        <v>Stage 1 Buckets</v>
      </c>
      <c r="X45" s="768" t="n">
        <f aca="false">IF($AD$6=1,'GTDB(7EA)'!B23,'GTDB(7EA)'!G23)</f>
        <v>24000</v>
      </c>
      <c r="Y45" s="768" t="n">
        <f aca="false">IF($AD$6=1,'GTDB(7EA)'!C23,'GTDB(7EA)'!H23)</f>
        <v>3</v>
      </c>
      <c r="Z45" s="769" t="n">
        <v>1</v>
      </c>
      <c r="AA45" s="773" t="n">
        <f aca="false">'Initial_Spares(7EA) '!$E$17</f>
        <v>0</v>
      </c>
      <c r="AB45" s="732" t="n">
        <f aca="false">'GT schd cost(7EA)'!X20+'GT schd cost(7EA)'!X43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cost(7EA)'!A21</f>
        <v>Stage 2 Buckets</v>
      </c>
      <c r="X49" s="768" t="n">
        <f aca="false">IF($AD$6=1,'GTDB(7EA)'!B24,'GTDB(7EA)'!G24)</f>
        <v>24000</v>
      </c>
      <c r="Y49" s="768" t="n">
        <f aca="false">IF($AD$6=1,'GTDB(7EA)'!C24,'GTDB(7EA)'!H24)</f>
        <v>3</v>
      </c>
      <c r="Z49" s="769" t="n">
        <v>1</v>
      </c>
      <c r="AA49" s="773" t="n">
        <f aca="false">'Initial_Spares(7EA) '!$E$18</f>
        <v>0</v>
      </c>
      <c r="AB49" s="732" t="n">
        <f aca="false">'GT schd cost(7EA)'!X21+'GT schd cost(7EA)'!X44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cost(7EA)'!A22</f>
        <v>Stage 3 Buckets</v>
      </c>
      <c r="X53" s="768" t="n">
        <f aca="false">IF($AD$6=1,'GTDB(7EA)'!B25,'GTDB(7EA)'!G25)</f>
        <v>24000</v>
      </c>
      <c r="Y53" s="768" t="n">
        <f aca="false">IF($AD$6=1,'GTDB(7EA)'!C25,'GTDB(7EA)'!H25)</f>
        <v>3</v>
      </c>
      <c r="Z53" s="769" t="n">
        <v>1</v>
      </c>
      <c r="AA53" s="773" t="n">
        <f aca="false">'Initial_Spares(7EA) '!$E$19</f>
        <v>0</v>
      </c>
      <c r="AB53" s="732" t="n">
        <f aca="false">'GT schd cost(7EA)'!X22+'GT schd cost(7EA)'!X45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cost(7EA)'!A23</f>
        <v>Row 1 Support Ring</v>
      </c>
      <c r="X57" s="768" t="n">
        <f aca="false">IF($AD$6=1,'GTDB(7EA)'!B26,'GTDB(7EA)'!G26)</f>
        <v>24000</v>
      </c>
      <c r="Y57" s="768" t="n">
        <f aca="false">IF($AD$6=1,'GTDB(7EA)'!C26,'GTDB(7EA)'!H26)</f>
        <v>3</v>
      </c>
      <c r="Z57" s="769" t="n">
        <v>1</v>
      </c>
      <c r="AA57" s="773" t="n">
        <f aca="false">'Initial_Spares(7EA) '!$E$20</f>
        <v>0</v>
      </c>
      <c r="AB57" s="732" t="n">
        <f aca="false">'GT schd cost(7EA)'!X23+'GT schd cost(7EA)'!X46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cost(7EA)'!A24</f>
        <v>1st Stage Shroud Blocks </v>
      </c>
      <c r="X61" s="768" t="n">
        <f aca="false">IF($AD$6=1,'GTDB(7EA)'!B27,'GTDB(7EA)'!G27)</f>
        <v>24000</v>
      </c>
      <c r="Y61" s="768" t="n">
        <f aca="false">IF($AD$6=1,'GTDB(7EA)'!C27,'GTDB(7EA)'!H27)</f>
        <v>2</v>
      </c>
      <c r="Z61" s="769" t="n">
        <v>1</v>
      </c>
      <c r="AA61" s="773" t="n">
        <f aca="false">'Initial_Spares(7EA) '!$E$21</f>
        <v>0</v>
      </c>
      <c r="AB61" s="732" t="n">
        <f aca="false">'GT schd cost(7EA)'!X24+'GT schd cost(7EA)'!X47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0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0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0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cost(7EA)'!A25</f>
        <v>2nd Stage Shroud Blocks</v>
      </c>
      <c r="X65" s="768" t="n">
        <f aca="false">IF($AD$6=1,'GTDB(7EA)'!B28,'GTDB(7EA)'!G28)</f>
        <v>24000</v>
      </c>
      <c r="Y65" s="768" t="n">
        <f aca="false">IF($AD$6=1,'GTDB(7EA)'!C28,'GTDB(7EA)'!H28)</f>
        <v>3</v>
      </c>
      <c r="Z65" s="769" t="n">
        <v>1</v>
      </c>
      <c r="AA65" s="773" t="n">
        <f aca="false">'Initial_Spares(7EA) '!$E$22</f>
        <v>0</v>
      </c>
      <c r="AB65" s="732" t="n">
        <f aca="false">'GT schd cost(7EA)'!X25+'GT schd cost(7EA)'!X48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0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0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0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0</v>
      </c>
      <c r="O68" s="151" t="n">
        <f aca="false">INT((INT(O$6/$X69)*$X$7+$X$7+$Z69-1)/($X$7+$Z69)/$Y69)</f>
        <v>0</v>
      </c>
      <c r="P68" s="151" t="n">
        <f aca="false">INT((INT(P$6/$X69)*$X$7+$X$7+$Z69-1)/($X$7+$Z69)/$Y69)</f>
        <v>0</v>
      </c>
      <c r="Q68" s="151" t="n">
        <f aca="false">INT((INT(Q$6/$X69)*$X$7+$X$7+$Z69-1)/($X$7+$Z69)/$Y69)</f>
        <v>0</v>
      </c>
      <c r="R68" s="151" t="n">
        <f aca="false">INT((INT(R$6/$X69)*$X$7+$X$7+$Z69-1)/($X$7+$Z69)/$Y69)</f>
        <v>0</v>
      </c>
      <c r="S68" s="151" t="n">
        <f aca="false">INT((INT(S$6/$X69)*$X$7+$X$7+$Z69-1)/($X$7+$Z69)/$Y69)</f>
        <v>0</v>
      </c>
      <c r="T68" s="151" t="n">
        <f aca="false">INT((INT(T$6/$X69)*$X$7+$X$7+$Z69-1)/($X$7+$Z69)/$Y69)</f>
        <v>0</v>
      </c>
      <c r="U68" s="151" t="n">
        <f aca="false">INT((INT(U$6/$X69)*$X$7+$X$7+$Z69-1)/($X$7+$Z69)/$Y69)</f>
        <v>0</v>
      </c>
      <c r="V68" s="151" t="n">
        <f aca="false">INT((INT(V$6/$X69)*$X$7+$X$7+$Z69-1)/($X$7+$Z69)/$Y69)</f>
        <v>0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0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0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0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0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0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cost(7EA)'!A26</f>
        <v>3rd Stage Shroud Blocks</v>
      </c>
      <c r="X69" s="768" t="n">
        <f aca="false">IF($AD$6=1,'GTDB(7EA)'!B29,'GTDB(7EA)'!G29)</f>
        <v>24000</v>
      </c>
      <c r="Y69" s="768" t="n">
        <f aca="false">IF($AD$6=1,'GTDB(7EA)'!C29,'GTDB(7EA)'!H29)</f>
        <v>3</v>
      </c>
      <c r="Z69" s="769" t="n">
        <v>1</v>
      </c>
      <c r="AA69" s="773" t="n">
        <f aca="false">'Initial_Spares(7EA) '!$E$23</f>
        <v>0</v>
      </c>
      <c r="AB69" s="775" t="n">
        <f aca="false">'GT schd cost(7EA)'!X26+'GT schd cost(7EA)'!X49</f>
        <v>0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0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0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0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1481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1482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27.9</v>
      </c>
      <c r="D12" s="783" t="n">
        <v>20.332</v>
      </c>
      <c r="G12" s="782" t="n">
        <v>800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123</v>
      </c>
      <c r="D13" s="738" t="n">
        <v>32.328</v>
      </c>
      <c r="G13" s="784" t="n">
        <v>1200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220</v>
      </c>
      <c r="D14" s="738" t="n">
        <v>154.464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811" t="s">
        <v>1483</v>
      </c>
      <c r="B17" s="812" t="n">
        <v>8000</v>
      </c>
      <c r="C17" s="812" t="n">
        <v>5</v>
      </c>
      <c r="D17" s="811" t="n">
        <v>18</v>
      </c>
      <c r="E17" s="811" t="n">
        <v>1058.9</v>
      </c>
      <c r="F17" s="753"/>
      <c r="G17" s="798" t="n">
        <v>800</v>
      </c>
      <c r="H17" s="813" t="n">
        <v>5</v>
      </c>
      <c r="L17" s="760"/>
    </row>
    <row r="18" customFormat="false" ht="12.75" hidden="false" customHeight="false" outlineLevel="0" collapsed="false">
      <c r="A18" s="731" t="s">
        <v>1462</v>
      </c>
      <c r="B18" s="803" t="n">
        <v>8000</v>
      </c>
      <c r="C18" s="803" t="n">
        <v>6</v>
      </c>
      <c r="D18" s="731" t="n">
        <v>18.5</v>
      </c>
      <c r="E18" s="811" t="n">
        <v>463.064</v>
      </c>
      <c r="F18" s="753"/>
      <c r="G18" s="798" t="n">
        <v>800</v>
      </c>
      <c r="H18" s="799" t="n">
        <v>6</v>
      </c>
      <c r="P18" s="760"/>
    </row>
    <row r="19" customFormat="false" ht="12.75" hidden="false" customHeight="false" outlineLevel="0" collapsed="false">
      <c r="A19" s="800" t="s">
        <v>1464</v>
      </c>
      <c r="B19" s="803" t="n">
        <v>8000</v>
      </c>
      <c r="C19" s="801" t="n">
        <v>3</v>
      </c>
      <c r="D19" s="800" t="n">
        <v>120</v>
      </c>
      <c r="E19" s="811" t="n">
        <v>489.47</v>
      </c>
      <c r="F19" s="753"/>
      <c r="G19" s="798" t="n">
        <v>800</v>
      </c>
      <c r="H19" s="799" t="n">
        <v>3</v>
      </c>
    </row>
    <row r="20" customFormat="false" ht="12.75" hidden="false" customHeight="false" outlineLevel="0" collapsed="false">
      <c r="A20" s="791" t="s">
        <v>1484</v>
      </c>
      <c r="B20" s="792" t="n">
        <v>24000</v>
      </c>
      <c r="C20" s="792" t="n">
        <v>3</v>
      </c>
      <c r="D20" s="791" t="n">
        <v>46</v>
      </c>
      <c r="E20" s="811" t="n">
        <v>899.488</v>
      </c>
      <c r="F20" s="753"/>
      <c r="G20" s="789" t="n">
        <v>1200</v>
      </c>
      <c r="H20" s="793" t="n">
        <v>3</v>
      </c>
    </row>
    <row r="21" customFormat="false" ht="12.75" hidden="false" customHeight="false" outlineLevel="0" collapsed="false">
      <c r="A21" s="791" t="s">
        <v>1485</v>
      </c>
      <c r="B21" s="792" t="n">
        <v>24000</v>
      </c>
      <c r="C21" s="792" t="n">
        <v>3</v>
      </c>
      <c r="D21" s="791" t="n">
        <v>29.5</v>
      </c>
      <c r="E21" s="811" t="n">
        <v>926.971</v>
      </c>
      <c r="F21" s="753"/>
      <c r="G21" s="789" t="n">
        <v>1200</v>
      </c>
      <c r="H21" s="793" t="n">
        <v>3</v>
      </c>
    </row>
    <row r="22" customFormat="false" ht="12.75" hidden="false" customHeight="false" outlineLevel="0" collapsed="false">
      <c r="A22" s="791" t="s">
        <v>1486</v>
      </c>
      <c r="B22" s="792" t="n">
        <v>24000</v>
      </c>
      <c r="C22" s="792" t="n">
        <v>3</v>
      </c>
      <c r="D22" s="791" t="n">
        <v>26</v>
      </c>
      <c r="E22" s="811" t="n">
        <v>986.568</v>
      </c>
      <c r="F22" s="753"/>
      <c r="G22" s="789" t="n">
        <v>1200</v>
      </c>
      <c r="H22" s="793" t="n">
        <v>3</v>
      </c>
      <c r="K22" s="760"/>
    </row>
    <row r="23" customFormat="false" ht="12.75" hidden="false" customHeight="false" outlineLevel="0" collapsed="false">
      <c r="A23" s="791" t="s">
        <v>1487</v>
      </c>
      <c r="B23" s="792" t="n">
        <v>24000</v>
      </c>
      <c r="C23" s="792" t="n">
        <v>3</v>
      </c>
      <c r="D23" s="791" t="n">
        <v>74.5</v>
      </c>
      <c r="E23" s="811" t="n">
        <v>910.54</v>
      </c>
      <c r="F23" s="753"/>
      <c r="G23" s="789" t="n">
        <v>1200</v>
      </c>
      <c r="H23" s="793" t="n">
        <v>3</v>
      </c>
    </row>
    <row r="24" customFormat="false" ht="12.75" hidden="false" customHeight="false" outlineLevel="0" collapsed="false">
      <c r="A24" s="791" t="s">
        <v>1488</v>
      </c>
      <c r="B24" s="792" t="n">
        <v>24000</v>
      </c>
      <c r="C24" s="792" t="n">
        <v>3</v>
      </c>
      <c r="D24" s="791" t="n">
        <v>39</v>
      </c>
      <c r="E24" s="811" t="n">
        <v>901.965</v>
      </c>
      <c r="F24" s="753"/>
      <c r="G24" s="789" t="n">
        <v>1200</v>
      </c>
      <c r="H24" s="793" t="n">
        <v>4</v>
      </c>
    </row>
    <row r="25" customFormat="false" ht="12.75" hidden="false" customHeight="false" outlineLevel="0" collapsed="false">
      <c r="A25" s="791" t="s">
        <v>1489</v>
      </c>
      <c r="B25" s="792" t="n">
        <v>24000</v>
      </c>
      <c r="C25" s="792" t="n">
        <v>3</v>
      </c>
      <c r="D25" s="791" t="n">
        <v>42</v>
      </c>
      <c r="E25" s="811" t="n">
        <v>791.255</v>
      </c>
      <c r="F25" s="753"/>
      <c r="G25" s="789" t="n">
        <v>1200</v>
      </c>
      <c r="H25" s="793" t="n">
        <v>4</v>
      </c>
    </row>
    <row r="26" customFormat="false" ht="12.75" hidden="false" customHeight="false" outlineLevel="0" collapsed="false">
      <c r="A26" s="791" t="s">
        <v>1490</v>
      </c>
      <c r="B26" s="792" t="n">
        <v>24000</v>
      </c>
      <c r="C26" s="792" t="n">
        <v>3</v>
      </c>
      <c r="D26" s="791" t="n">
        <v>25</v>
      </c>
      <c r="E26" s="811" t="n">
        <v>36.558</v>
      </c>
      <c r="F26" s="753"/>
      <c r="G26" s="789" t="n">
        <v>1200</v>
      </c>
      <c r="H26" s="793" t="n">
        <v>3</v>
      </c>
    </row>
    <row r="27" customFormat="false" ht="12.75" hidden="false" customHeight="false" outlineLevel="0" collapsed="false">
      <c r="A27" s="791" t="s">
        <v>1491</v>
      </c>
      <c r="B27" s="792" t="n">
        <v>24000</v>
      </c>
      <c r="C27" s="792" t="n">
        <v>2</v>
      </c>
      <c r="D27" s="791" t="n">
        <v>15.4</v>
      </c>
      <c r="E27" s="811" t="n">
        <v>182.902</v>
      </c>
      <c r="F27" s="753"/>
      <c r="G27" s="789" t="n">
        <v>1200</v>
      </c>
      <c r="H27" s="793" t="n">
        <v>2</v>
      </c>
      <c r="K27" s="760"/>
    </row>
    <row r="28" customFormat="false" ht="12.75" hidden="false" customHeight="false" outlineLevel="0" collapsed="false">
      <c r="A28" s="791" t="s">
        <v>1492</v>
      </c>
      <c r="B28" s="792" t="n">
        <v>24000</v>
      </c>
      <c r="C28" s="792" t="n">
        <v>3</v>
      </c>
      <c r="D28" s="791" t="n">
        <v>14.4</v>
      </c>
      <c r="E28" s="811" t="n">
        <v>137.414</v>
      </c>
      <c r="F28" s="753"/>
      <c r="G28" s="789" t="n">
        <v>1200</v>
      </c>
      <c r="H28" s="793" t="n">
        <v>4</v>
      </c>
    </row>
    <row r="29" customFormat="false" ht="12.75" hidden="false" customHeight="false" outlineLevel="0" collapsed="false">
      <c r="A29" s="791" t="s">
        <v>1493</v>
      </c>
      <c r="B29" s="792" t="n">
        <v>24000</v>
      </c>
      <c r="C29" s="792" t="n">
        <v>3</v>
      </c>
      <c r="D29" s="791" t="n">
        <v>13.4</v>
      </c>
      <c r="E29" s="811" t="n">
        <v>74.762</v>
      </c>
      <c r="F29" s="753"/>
      <c r="G29" s="789" t="n">
        <v>1200</v>
      </c>
      <c r="H29" s="793" t="n">
        <v>4</v>
      </c>
    </row>
    <row r="30" customFormat="false" ht="12.75" hidden="false" customHeight="false" outlineLevel="0" collapsed="false">
      <c r="A30" s="794"/>
      <c r="B30" s="795"/>
      <c r="C30" s="795"/>
      <c r="D30" s="794"/>
      <c r="E30" s="794"/>
      <c r="F30" s="814"/>
      <c r="G30" s="796"/>
      <c r="H30" s="797"/>
    </row>
    <row r="31" customFormat="false" ht="12.75" hidden="false" customHeight="false" outlineLevel="0" collapsed="false">
      <c r="A31" s="794"/>
      <c r="B31" s="795"/>
      <c r="C31" s="795"/>
      <c r="D31" s="794"/>
      <c r="E31" s="794"/>
      <c r="F31" s="753"/>
      <c r="G31" s="796"/>
      <c r="H31" s="815"/>
    </row>
    <row r="32" customFormat="false" ht="12.75" hidden="false" customHeight="false" outlineLevel="0" collapsed="false">
      <c r="A32" s="794"/>
      <c r="B32" s="795"/>
      <c r="C32" s="795"/>
      <c r="D32" s="794"/>
      <c r="E32" s="794"/>
      <c r="F32" s="753"/>
      <c r="G32" s="796"/>
      <c r="H32" s="815"/>
    </row>
    <row r="33" customFormat="false" ht="12.75" hidden="false" customHeight="false" outlineLevel="0" collapsed="false">
      <c r="A33" s="794"/>
      <c r="B33" s="795"/>
      <c r="C33" s="795"/>
      <c r="D33" s="794"/>
      <c r="E33" s="794"/>
      <c r="F33" s="753"/>
      <c r="G33" s="796"/>
      <c r="H33" s="815"/>
    </row>
    <row r="34" customFormat="false" ht="12.75" hidden="false" customHeight="false" outlineLevel="0" collapsed="false">
      <c r="A34" s="794"/>
      <c r="B34" s="795"/>
      <c r="C34" s="795"/>
      <c r="D34" s="794"/>
      <c r="E34" s="794"/>
      <c r="F34" s="753"/>
      <c r="G34" s="796"/>
      <c r="H34" s="815"/>
    </row>
    <row r="35" customFormat="false" ht="12.75" hidden="false" customHeight="false" outlineLevel="0" collapsed="false">
      <c r="A35" s="794"/>
      <c r="B35" s="795"/>
      <c r="C35" s="795"/>
      <c r="D35" s="806"/>
      <c r="E35" s="794"/>
      <c r="F35" s="753"/>
      <c r="G35" s="806"/>
      <c r="H35" s="806"/>
    </row>
    <row r="36" customFormat="false" ht="12.75" hidden="false" customHeight="false" outlineLevel="0" collapsed="false">
      <c r="A36" s="794"/>
      <c r="B36" s="795"/>
      <c r="C36" s="795"/>
      <c r="D36" s="806"/>
      <c r="E36" s="794"/>
      <c r="F36" s="753"/>
      <c r="G36" s="806"/>
      <c r="H36" s="806"/>
    </row>
    <row r="37" customFormat="false" ht="12.75" hidden="false" customHeight="false" outlineLevel="0" collapsed="false">
      <c r="A37" s="816"/>
      <c r="B37" s="795"/>
      <c r="C37" s="795"/>
      <c r="D37" s="806"/>
      <c r="E37" s="794"/>
      <c r="F37" s="753"/>
      <c r="G37" s="806"/>
      <c r="H37" s="806"/>
    </row>
    <row r="38" customFormat="false" ht="12.75" hidden="false" customHeight="false" outlineLevel="0" collapsed="false">
      <c r="A38" s="816"/>
      <c r="B38" s="795"/>
      <c r="C38" s="795"/>
      <c r="D38" s="806"/>
      <c r="E38" s="806"/>
      <c r="F38" s="753"/>
      <c r="G38" s="806"/>
      <c r="H38" s="806"/>
    </row>
    <row r="39" customFormat="false" ht="12.75" hidden="false" customHeight="false" outlineLevel="0" collapsed="false">
      <c r="A39" s="806"/>
      <c r="B39" s="795"/>
      <c r="C39" s="795"/>
      <c r="D39" s="806"/>
      <c r="E39" s="806"/>
      <c r="F39" s="753"/>
      <c r="G39" s="806"/>
      <c r="H39" s="806"/>
    </row>
    <row r="40" customFormat="false" ht="12.75" hidden="false" customHeight="false" outlineLevel="0" collapsed="false">
      <c r="A40" s="794"/>
      <c r="B40" s="795"/>
      <c r="C40" s="795"/>
      <c r="D40" s="794"/>
      <c r="E40" s="794"/>
      <c r="F40" s="753"/>
      <c r="G40" s="806"/>
      <c r="H40" s="806"/>
    </row>
    <row r="41" customFormat="false" ht="12.75" hidden="false" customHeight="false" outlineLevel="0" collapsed="false">
      <c r="A41" s="794"/>
      <c r="B41" s="795"/>
      <c r="C41" s="795"/>
      <c r="D41" s="794"/>
      <c r="E41" s="794"/>
      <c r="F41" s="753"/>
      <c r="G41" s="806"/>
      <c r="H41" s="806"/>
    </row>
    <row r="42" customFormat="false" ht="12.75" hidden="false" customHeight="false" outlineLevel="0" collapsed="false">
      <c r="A42" s="794"/>
      <c r="B42" s="795"/>
      <c r="C42" s="795"/>
      <c r="D42" s="794"/>
      <c r="E42" s="794"/>
      <c r="F42" s="753"/>
      <c r="G42" s="806"/>
      <c r="H42" s="806"/>
    </row>
    <row r="44" customFormat="false" ht="12.75" hidden="false" customHeight="false" outlineLevel="0" collapsed="false">
      <c r="A44" s="807" t="s">
        <v>1480</v>
      </c>
      <c r="B44" s="808"/>
      <c r="C44" s="808"/>
      <c r="D44" s="808"/>
      <c r="E44" s="809"/>
    </row>
    <row r="45" customFormat="false" ht="12.75" hidden="false" customHeight="false" outlineLevel="0" collapsed="false">
      <c r="A45" s="384"/>
      <c r="B45" s="155"/>
      <c r="C45" s="155"/>
      <c r="D45" s="155"/>
      <c r="E45" s="491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810"/>
      <c r="B48" s="508"/>
      <c r="C48" s="508"/>
      <c r="D48" s="508"/>
      <c r="E48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369"/>
  <sheetViews>
    <sheetView showFormulas="false" showGridLines="true" showRowColHeaders="true" showZeros="true" rightToLeft="false" tabSelected="false" showOutlineSymbols="true" defaultGridColor="true" view="normal" topLeftCell="A13" colorId="64" zoomScale="75" zoomScaleNormal="75" zoomScalePageLayoutView="100" workbookViewId="0">
      <selection pane="topLeft" activeCell="C46" activeCellId="0" sqref="C4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customFormat="false" ht="15" hidden="false" customHeight="true" outlineLevel="0" collapsed="false">
      <c r="A2" s="115"/>
      <c r="B2" s="115"/>
      <c r="C2" s="115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customFormat="false" ht="15.75" hidden="false" customHeight="false" outlineLevel="0" collapsed="false">
      <c r="A3" s="817" t="s">
        <v>1494</v>
      </c>
      <c r="B3" s="817"/>
      <c r="C3" s="817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customFormat="false" ht="13.5" hidden="false" customHeight="false" outlineLevel="0" collapsed="false">
      <c r="A8" s="8" t="s">
        <v>1322</v>
      </c>
      <c r="C8" s="642" t="s">
        <v>141</v>
      </c>
      <c r="D8" s="81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customFormat="false" ht="12.75" hidden="false" customHeight="false" outlineLevel="0" collapsed="false">
      <c r="A9" s="8"/>
      <c r="C9" s="646"/>
      <c r="D9" s="81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customFormat="false" ht="12.75" hidden="false" customHeight="false" outlineLevel="0" collapsed="false">
      <c r="C10" s="649"/>
      <c r="D10" s="82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customFormat="false" ht="12.75" hidden="false" customHeight="false" outlineLevel="0" collapsed="false">
      <c r="A11" s="633" t="str">
        <f aca="false">'GTDB(6B)'!A17</f>
        <v>FUEL NOZZLES</v>
      </c>
      <c r="C11" s="821" t="n">
        <f aca="false">'GTDB(6B)'!G17*D11</f>
        <v>0</v>
      </c>
      <c r="D11" s="82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customFormat="false" ht="12.75" hidden="false" customHeight="false" outlineLevel="0" collapsed="false">
      <c r="A12" s="633" t="str">
        <f aca="false">'GTDB(6B)'!A18</f>
        <v>CROSSFIRE TUBES</v>
      </c>
      <c r="C12" s="821" t="n">
        <f aca="false">'GTDB(6B)'!G18*D12</f>
        <v>0</v>
      </c>
      <c r="D12" s="82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customFormat="false" ht="12.75" hidden="false" customHeight="false" outlineLevel="0" collapsed="false">
      <c r="A13" s="633" t="str">
        <f aca="false">'GTDB(6B)'!A19</f>
        <v>COMBUSTION LINERS</v>
      </c>
      <c r="C13" s="821" t="n">
        <f aca="false">'GTDB(6B)'!G19*D13</f>
        <v>0</v>
      </c>
      <c r="D13" s="82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customFormat="false" ht="12.75" hidden="false" customHeight="false" outlineLevel="0" collapsed="false">
      <c r="A14" s="633" t="str">
        <f aca="false">'GTDB(6B)'!A20</f>
        <v>TRANSITION PIECES</v>
      </c>
      <c r="C14" s="821" t="n">
        <f aca="false">'GTDB(6B)'!G20*D14</f>
        <v>0</v>
      </c>
      <c r="D14" s="82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customFormat="false" ht="12.75" hidden="false" customHeight="false" outlineLevel="0" collapsed="false">
      <c r="A15" s="633" t="str">
        <f aca="false">'GTDB(6B)'!A21</f>
        <v>1ST STAGE BUCKETS</v>
      </c>
      <c r="C15" s="821" t="n">
        <f aca="false">'GTDB(6B)'!G21*D15</f>
        <v>0</v>
      </c>
      <c r="D15" s="82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customFormat="false" ht="12.75" hidden="false" customHeight="false" outlineLevel="0" collapsed="false">
      <c r="A16" s="633" t="str">
        <f aca="false">'GTDB(6B)'!A22</f>
        <v>2ND STAGE BUCKETS</v>
      </c>
      <c r="C16" s="821" t="n">
        <f aca="false">'GTDB(6B)'!G22*D16</f>
        <v>0</v>
      </c>
      <c r="D16" s="82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customFormat="false" ht="12.75" hidden="false" customHeight="false" outlineLevel="0" collapsed="false">
      <c r="A17" s="633" t="str">
        <f aca="false">'GTDB(6B)'!A23</f>
        <v>3RD STAGE BUCKETS</v>
      </c>
      <c r="C17" s="821" t="n">
        <f aca="false">'GTDB(6B)'!G23*D17</f>
        <v>0</v>
      </c>
      <c r="D17" s="82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customFormat="false" ht="12.75" hidden="false" customHeight="false" outlineLevel="0" collapsed="false">
      <c r="A18" s="633" t="str">
        <f aca="false">'GTDB(6B)'!A24</f>
        <v>1ST STAGE SHROUDS</v>
      </c>
      <c r="C18" s="821" t="n">
        <f aca="false">'GTDB(6B)'!G24*D18</f>
        <v>0</v>
      </c>
      <c r="D18" s="82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customFormat="false" ht="12.75" hidden="false" customHeight="false" outlineLevel="0" collapsed="false">
      <c r="A19" s="633" t="str">
        <f aca="false">'GTDB(6B)'!A25</f>
        <v>2ND STAGE SHROUDS</v>
      </c>
      <c r="C19" s="821" t="n">
        <f aca="false">'GTDB(6B)'!G25*D19</f>
        <v>0</v>
      </c>
      <c r="D19" s="82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customFormat="false" ht="12.75" hidden="false" customHeight="false" outlineLevel="0" collapsed="false">
      <c r="A20" s="633" t="str">
        <f aca="false">'GTDB(6B)'!A26</f>
        <v>3RD STAGE SHROUDS</v>
      </c>
      <c r="C20" s="821" t="n">
        <f aca="false">'GTDB(6B)'!G26*D20</f>
        <v>0</v>
      </c>
      <c r="D20" s="82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customFormat="false" ht="12.75" hidden="false" customHeight="false" outlineLevel="0" collapsed="false">
      <c r="A21" s="633" t="str">
        <f aca="false">'GTDB(6B)'!A27</f>
        <v>1ST STAGE NOZZLES</v>
      </c>
      <c r="C21" s="821" t="n">
        <f aca="false">'GTDB(6B)'!G27*D21</f>
        <v>0</v>
      </c>
      <c r="D21" s="82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customFormat="false" ht="12.75" hidden="false" customHeight="false" outlineLevel="0" collapsed="false">
      <c r="A22" s="633" t="str">
        <f aca="false">'GTDB(6B)'!A28</f>
        <v>2ND STAGE NOZZLES</v>
      </c>
      <c r="C22" s="821" t="n">
        <f aca="false">'GTDB(6B)'!G28*D22</f>
        <v>0</v>
      </c>
      <c r="D22" s="82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customFormat="false" ht="13.5" hidden="false" customHeight="false" outlineLevel="0" collapsed="false">
      <c r="A23" s="633" t="str">
        <f aca="false">'GTDB(6B)'!A29</f>
        <v>3RD STAGE NOZZLES</v>
      </c>
      <c r="C23" s="821" t="n">
        <f aca="false">'GTDB(6B)'!G29*D23</f>
        <v>0</v>
      </c>
      <c r="D23" s="82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customFormat="false" ht="12.75" hidden="false" customHeight="false" outlineLevel="0" collapsed="false">
      <c r="A24" s="0" t="s">
        <v>1325</v>
      </c>
      <c r="C24" s="647" t="n">
        <v>0</v>
      </c>
      <c r="D24" s="605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customFormat="false" ht="13.5" hidden="false" customHeight="false" outlineLevel="0" collapsed="false">
      <c r="A25" s="0" t="s">
        <v>1326</v>
      </c>
      <c r="C25" s="647" t="n">
        <v>0</v>
      </c>
      <c r="D25" s="605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customFormat="false" ht="12.75" hidden="false" customHeight="false" outlineLevel="0" collapsed="false">
      <c r="A26" s="0" t="s">
        <v>1327</v>
      </c>
      <c r="C26" s="660" t="n">
        <f aca="false">'GTDB(6B)'!$G$12*D26</f>
        <v>0</v>
      </c>
      <c r="D26" s="82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customFormat="false" ht="12.75" hidden="false" customHeight="false" outlineLevel="0" collapsed="false">
      <c r="A27" s="0" t="s">
        <v>1328</v>
      </c>
      <c r="C27" s="660" t="n">
        <f aca="false">'GTDB(6B)'!$G$13*D27</f>
        <v>0</v>
      </c>
      <c r="D27" s="82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customFormat="false" ht="13.5" hidden="false" customHeight="false" outlineLevel="0" collapsed="false">
      <c r="A28" s="0" t="s">
        <v>1329</v>
      </c>
      <c r="C28" s="660" t="n">
        <f aca="false">'GTDB(6B)'!$G$14*D28</f>
        <v>0</v>
      </c>
      <c r="D28" s="82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customFormat="false" ht="12.75" hidden="false" customHeight="false" outlineLevel="0" collapsed="false">
      <c r="A29" s="0" t="s">
        <v>1330</v>
      </c>
      <c r="C29" s="647" t="n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customFormat="false" ht="12.75" hidden="false" customHeight="false" outlineLevel="0" collapsed="false">
      <c r="A30" s="0" t="s">
        <v>1495</v>
      </c>
      <c r="C30" s="825" t="n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customFormat="false" ht="12.75" hidden="false" customHeight="false" outlineLevel="0" collapsed="false">
      <c r="A31" s="0" t="s">
        <v>1332</v>
      </c>
      <c r="C31" s="657" t="n">
        <f aca="false">SUM(C10:C30)</f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customFormat="false" ht="12.75" hidden="false" customHeight="false" outlineLevel="0" collapsed="false">
      <c r="C32" s="647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customFormat="false" ht="12.75" hidden="false" customHeight="false" outlineLevel="0" collapsed="false">
      <c r="C33" s="647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customFormat="false" ht="12.75" hidden="false" customHeight="false" outlineLevel="0" collapsed="false">
      <c r="A34" s="8" t="s">
        <v>1333</v>
      </c>
      <c r="C34" s="647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customFormat="false" ht="12.75" hidden="false" customHeight="false" outlineLevel="0" collapsed="false">
      <c r="A35" s="8"/>
      <c r="C35" s="647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customFormat="false" ht="12.75" hidden="false" customHeight="false" outlineLevel="0" collapsed="false">
      <c r="A36" s="0" t="s">
        <v>1334</v>
      </c>
      <c r="C36" s="65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customFormat="false" ht="12.75" hidden="false" customHeight="false" outlineLevel="0" collapsed="false">
      <c r="C37" s="647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customFormat="false" ht="12.75" hidden="false" customHeight="false" outlineLevel="0" collapsed="false">
      <c r="B38" s="0" t="s">
        <v>1335</v>
      </c>
      <c r="C38" s="657" t="n">
        <f aca="false">(C36+C31)</f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customFormat="false" ht="12.75" hidden="false" customHeight="false" outlineLevel="0" collapsed="false">
      <c r="C39" s="647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customFormat="false" ht="12.75" hidden="false" customHeight="false" outlineLevel="0" collapsed="false">
      <c r="A40" s="8" t="s">
        <v>1336</v>
      </c>
      <c r="C40" s="662" t="n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customFormat="false" ht="12.75" hidden="false" customHeight="false" outlineLevel="0" collapsed="false">
      <c r="C41" s="647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customFormat="false" ht="12.75" hidden="false" customHeight="false" outlineLevel="0" collapsed="false">
      <c r="A42" s="8" t="s">
        <v>1337</v>
      </c>
      <c r="C42" s="657" t="n">
        <f aca="false">C40+C38</f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customFormat="false" ht="12.75" hidden="false" customHeight="false" outlineLevel="0" collapsed="false">
      <c r="A43" s="8"/>
      <c r="C43" s="647"/>
      <c r="E43" s="82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customFormat="false" ht="12.75" hidden="false" customHeight="false" outlineLevel="0" collapsed="false">
      <c r="A44" s="8" t="s">
        <v>1338</v>
      </c>
      <c r="C44" s="647" t="n">
        <f aca="false">C42*0.0025</f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customFormat="false" ht="12.75" hidden="false" customHeight="false" outlineLevel="0" collapsed="false">
      <c r="A45" s="8"/>
      <c r="C45" s="647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customFormat="false" ht="12.75" hidden="false" customHeight="false" outlineLevel="0" collapsed="false">
      <c r="A46" s="8" t="s">
        <v>1339</v>
      </c>
      <c r="C46" s="647" t="n">
        <f aca="false">0.01*C42</f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customFormat="false" ht="13.5" hidden="false" customHeight="false" outlineLevel="0" collapsed="false">
      <c r="C47" s="66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customFormat="false" ht="13.5" hidden="false" customHeight="false" outlineLevel="0" collapsed="false">
      <c r="A48" s="8" t="s">
        <v>238</v>
      </c>
      <c r="C48" s="663" t="n">
        <f aca="false">SUM(C42:C46)</f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customFormat="false" ht="12.75" hidden="false" customHeight="false" outlineLevel="0" collapsed="false">
      <c r="A49" s="75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customFormat="false" ht="12.75" hidden="false" customHeight="false" outlineLevel="0" collapsed="false">
      <c r="A50" s="2"/>
      <c r="B50" s="2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customFormat="false" ht="12.75" hidden="false" customHeight="false" outlineLevel="0" collapsed="false">
      <c r="A53" s="2"/>
      <c r="B53" s="2"/>
      <c r="C53" s="69"/>
      <c r="D53" s="69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customFormat="false" ht="12.75" hidden="false" customHeight="false" outlineLevel="0" collapsed="false">
      <c r="A54" s="2"/>
      <c r="B54" s="2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827" t="str">
        <f aca="false">CONCATENATE('rotation(6B)'!$X$7,"x",'GTDB(6B)'!$B$5," GT Scheduled Maintenance  Cost")</f>
        <v>0xGE-Frame 6B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828" t="str">
        <f aca="false">IF('rotation(6B)'!$X$7&lt;1," ","UNIT 1")</f>
        <v> </v>
      </c>
      <c r="B5" s="151"/>
      <c r="C5" s="151"/>
      <c r="D5" s="710" t="str">
        <f aca="false">CONCATENATE('rotation(6B)'!C$12,'rotation(6B)'!C$13,'rotation(6B)'!C$14)</f>
        <v>   </v>
      </c>
      <c r="E5" s="710" t="str">
        <f aca="false">CONCATENATE('rotation(6B)'!D$12,'rotation(6B)'!D$13,'rotation(6B)'!D$14)</f>
        <v>   </v>
      </c>
      <c r="F5" s="710" t="str">
        <f aca="false">CONCATENATE('rotation(6B)'!E$12,'rotation(6B)'!E$13,'rotation(6B)'!E$14)</f>
        <v>   </v>
      </c>
      <c r="G5" s="710" t="str">
        <f aca="false">CONCATENATE('rotation(6B)'!F$12,'rotation(6B)'!F$13,'rotation(6B)'!F$14)</f>
        <v>   </v>
      </c>
      <c r="H5" s="710" t="str">
        <f aca="false">CONCATENATE('rotation(6B)'!G$12,'rotation(6B)'!G$13,'rotation(6B)'!G$14)</f>
        <v>   </v>
      </c>
      <c r="I5" s="710" t="str">
        <f aca="false">CONCATENATE('rotation(6B)'!H$12,'rotation(6B)'!H$13,'rotation(6B)'!H$14)</f>
        <v>   </v>
      </c>
      <c r="J5" s="710" t="str">
        <f aca="false">CONCATENATE('rotation(6B)'!I$12,'rotation(6B)'!I$13,'rotation(6B)'!I$14)</f>
        <v>   </v>
      </c>
      <c r="K5" s="710" t="str">
        <f aca="false">CONCATENATE('rotation(6B)'!J$12,'rotation(6B)'!J$13,'rotation(6B)'!J$14)</f>
        <v>   </v>
      </c>
      <c r="L5" s="710" t="str">
        <f aca="false">CONCATENATE('rotation(6B)'!K$12,'rotation(6B)'!K$13,'rotation(6B)'!K$14)</f>
        <v>   </v>
      </c>
      <c r="M5" s="710" t="str">
        <f aca="false">CONCATENATE('rotation(6B)'!L$12,'rotation(6B)'!L$13,'rotation(6B)'!L$14)</f>
        <v>   </v>
      </c>
      <c r="N5" s="710" t="str">
        <f aca="false">CONCATENATE('rotation(6B)'!M$12,'rotation(6B)'!M$13,'rotation(6B)'!M$14)</f>
        <v>   </v>
      </c>
      <c r="O5" s="710" t="str">
        <f aca="false">CONCATENATE('rotation(6B)'!N$12,'rotation(6B)'!N$13,'rotation(6B)'!N$14)</f>
        <v>   </v>
      </c>
      <c r="P5" s="710" t="str">
        <f aca="false">CONCATENATE('rotation(6B)'!O$12,'rotation(6B)'!O$13,'rotation(6B)'!O$14)</f>
        <v>   </v>
      </c>
      <c r="Q5" s="710" t="str">
        <f aca="false">CONCATENATE('rotation(6B)'!P$12,'rotation(6B)'!P$13,'rotation(6B)'!P$14)</f>
        <v>   </v>
      </c>
      <c r="R5" s="710" t="str">
        <f aca="false">CONCATENATE('rotation(6B)'!Q$12,'rotation(6B)'!Q$13,'rotation(6B)'!Q$14)</f>
        <v>   </v>
      </c>
      <c r="S5" s="710" t="str">
        <f aca="false">CONCATENATE('rotation(6B)'!R$12,'rotation(6B)'!R$13,'rotation(6B)'!R$14)</f>
        <v>   </v>
      </c>
      <c r="T5" s="710" t="str">
        <f aca="false">CONCATENATE('rotation(6B)'!S$12,'rotation(6B)'!S$13,'rotation(6B)'!S$14)</f>
        <v>   </v>
      </c>
      <c r="U5" s="710" t="str">
        <f aca="false">CONCATENATE('rotation(6B)'!T$12,'rotation(6B)'!T$13,'rotation(6B)'!T$14)</f>
        <v>   </v>
      </c>
      <c r="V5" s="710" t="str">
        <f aca="false">CONCATENATE('rotation(6B)'!U$12,'rotation(6B)'!U$13,'rotation(6B)'!U$14)</f>
        <v>   </v>
      </c>
      <c r="W5" s="710" t="str">
        <f aca="false">CONCATENATE('rotation(6B)'!V$12,'rotation(6B)'!V$13,'rotation(6B)'!V$14)</f>
        <v>   </v>
      </c>
    </row>
    <row r="6" customFormat="false" ht="12.75" hidden="false" customHeight="false" outlineLevel="0" collapsed="false">
      <c r="A6" s="828" t="str">
        <f aca="false">IF('rotation(6B)'!$X$7&lt;2," ","UNIT 2")</f>
        <v> </v>
      </c>
      <c r="B6" s="151"/>
      <c r="C6" s="151"/>
      <c r="D6" s="710" t="str">
        <f aca="false">IF('rotation(6B)'!$X$7&lt;2," ",CONCATENATE('rotation(6B)'!C$12,'rotation(6B)'!C$13,'rotation(6B)'!C$14))</f>
        <v> </v>
      </c>
      <c r="E6" s="710" t="str">
        <f aca="false">IF('rotation(6B)'!$X$7&lt;2," ",CONCATENATE('rotation(6B)'!D$12,'rotation(6B)'!D$13,'rotation(6B)'!D$14))</f>
        <v> </v>
      </c>
      <c r="F6" s="710" t="str">
        <f aca="false">IF('rotation(6B)'!$X$7&lt;2," ",CONCATENATE('rotation(6B)'!E$12,'rotation(6B)'!E$13,'rotation(6B)'!E$14))</f>
        <v> </v>
      </c>
      <c r="G6" s="710" t="str">
        <f aca="false">IF('rotation(6B)'!$X$7&lt;2," ",CONCATENATE('rotation(6B)'!F$12,'rotation(6B)'!F$13,'rotation(6B)'!F$14))</f>
        <v> </v>
      </c>
      <c r="H6" s="710" t="str">
        <f aca="false">IF('rotation(6B)'!$X$7&lt;2," ",CONCATENATE('rotation(6B)'!G$12,'rotation(6B)'!G$13,'rotation(6B)'!G$14))</f>
        <v> </v>
      </c>
      <c r="I6" s="710" t="str">
        <f aca="false">IF('rotation(6B)'!$X$7&lt;2," ",CONCATENATE('rotation(6B)'!H$12,'rotation(6B)'!H$13,'rotation(6B)'!H$14))</f>
        <v> </v>
      </c>
      <c r="J6" s="710" t="str">
        <f aca="false">IF('rotation(6B)'!$X$7&lt;2," ",CONCATENATE('rotation(6B)'!I$12,'rotation(6B)'!I$13,'rotation(6B)'!I$14))</f>
        <v> </v>
      </c>
      <c r="K6" s="710" t="str">
        <f aca="false">IF('rotation(6B)'!$X$7&lt;2," ",CONCATENATE('rotation(6B)'!J$12,'rotation(6B)'!J$13,'rotation(6B)'!J$14))</f>
        <v> </v>
      </c>
      <c r="L6" s="710" t="str">
        <f aca="false">IF('rotation(6B)'!$X$7&lt;2," ",CONCATENATE('rotation(6B)'!K$12,'rotation(6B)'!K$13,'rotation(6B)'!K$14))</f>
        <v> </v>
      </c>
      <c r="M6" s="710" t="str">
        <f aca="false">IF('rotation(6B)'!$X$7&lt;2," ",CONCATENATE('rotation(6B)'!L$12,'rotation(6B)'!L$13,'rotation(6B)'!L$14))</f>
        <v> </v>
      </c>
      <c r="N6" s="710" t="str">
        <f aca="false">IF('rotation(6B)'!$X$7&lt;2," ",CONCATENATE('rotation(6B)'!M$12,'rotation(6B)'!M$13,'rotation(6B)'!M$14))</f>
        <v> </v>
      </c>
      <c r="O6" s="710" t="str">
        <f aca="false">IF('rotation(6B)'!$X$7&lt;2," ",CONCATENATE('rotation(6B)'!N$12,'rotation(6B)'!N$13,'rotation(6B)'!N$14))</f>
        <v> </v>
      </c>
      <c r="P6" s="710" t="str">
        <f aca="false">IF('rotation(6B)'!$X$7&lt;2," ",CONCATENATE('rotation(6B)'!O$12,'rotation(6B)'!O$13,'rotation(6B)'!O$14))</f>
        <v> </v>
      </c>
      <c r="Q6" s="710" t="str">
        <f aca="false">IF('rotation(6B)'!$X$7&lt;2," ",CONCATENATE('rotation(6B)'!P$12,'rotation(6B)'!P$13,'rotation(6B)'!P$14))</f>
        <v> </v>
      </c>
      <c r="R6" s="710" t="str">
        <f aca="false">IF('rotation(6B)'!$X$7&lt;2," ",CONCATENATE('rotation(6B)'!Q$12,'rotation(6B)'!Q$13,'rotation(6B)'!Q$14))</f>
        <v> </v>
      </c>
      <c r="S6" s="710" t="str">
        <f aca="false">IF('rotation(6B)'!$X$7&lt;2," ",CONCATENATE('rotation(6B)'!R$12,'rotation(6B)'!R$13,'rotation(6B)'!R$14))</f>
        <v> </v>
      </c>
      <c r="T6" s="710" t="str">
        <f aca="false">IF('rotation(6B)'!$X$7&lt;2," ",CONCATENATE('rotation(6B)'!S$12,'rotation(6B)'!S$13,'rotation(6B)'!S$14))</f>
        <v> </v>
      </c>
      <c r="U6" s="710" t="str">
        <f aca="false">IF('rotation(6B)'!$X$7&lt;2," ",CONCATENATE('rotation(6B)'!T$12,'rotation(6B)'!T$13,'rotation(6B)'!T$14))</f>
        <v> </v>
      </c>
      <c r="V6" s="710" t="str">
        <f aca="false">IF('rotation(6B)'!$X$7&lt;2," ",CONCATENATE('rotation(6B)'!U$12,'rotation(6B)'!U$13,'rotation(6B)'!U$14))</f>
        <v> </v>
      </c>
      <c r="W6" s="710" t="str">
        <f aca="false">IF('rotation(6B)'!$X$7&lt;2," ",CONCATENATE('rotation(6B)'!V$12,'rotation(6B)'!V$13,'rotation(6B)'!V$14))</f>
        <v> </v>
      </c>
    </row>
    <row r="7" customFormat="false" ht="12.75" hidden="false" customHeight="false" outlineLevel="0" collapsed="false">
      <c r="A7" s="828" t="str">
        <f aca="false">IF('rotation(6B)'!$X$7&lt;3," ","UNIT 3")</f>
        <v> </v>
      </c>
      <c r="B7" s="151"/>
      <c r="C7" s="151"/>
      <c r="D7" s="710" t="str">
        <f aca="false">IF('rotation(6B)'!$X$7&lt;3," ",CONCATENATE('rotation(6B)'!C$12,'rotation(6B)'!C$13,'rotation(6B)'!C$14))</f>
        <v> </v>
      </c>
      <c r="E7" s="710" t="str">
        <f aca="false">IF('rotation(6B)'!$X$7&lt;3," ",CONCATENATE('rotation(6B)'!D$12,'rotation(6B)'!D$13,'rotation(6B)'!D$14))</f>
        <v> </v>
      </c>
      <c r="F7" s="710" t="str">
        <f aca="false">IF('rotation(6B)'!$X$7&lt;3," ",CONCATENATE('rotation(6B)'!E$12,'rotation(6B)'!E$13,'rotation(6B)'!E$14))</f>
        <v> </v>
      </c>
      <c r="G7" s="710" t="str">
        <f aca="false">IF('rotation(6B)'!$X$7&lt;3," ",CONCATENATE('rotation(6B)'!F$12,'rotation(6B)'!F$13,'rotation(6B)'!F$14))</f>
        <v> </v>
      </c>
      <c r="H7" s="710" t="str">
        <f aca="false">IF('rotation(6B)'!$X$7&lt;3," ",CONCATENATE('rotation(6B)'!G$12,'rotation(6B)'!G$13,'rotation(6B)'!G$14))</f>
        <v> </v>
      </c>
      <c r="I7" s="710" t="str">
        <f aca="false">IF('rotation(6B)'!$X$7&lt;3," ",CONCATENATE('rotation(6B)'!H$12,'rotation(6B)'!H$13,'rotation(6B)'!H$14))</f>
        <v> </v>
      </c>
      <c r="J7" s="710" t="str">
        <f aca="false">IF('rotation(6B)'!$X$7&lt;3," ",CONCATENATE('rotation(6B)'!I$12,'rotation(6B)'!I$13,'rotation(6B)'!I$14))</f>
        <v> </v>
      </c>
      <c r="K7" s="710" t="str">
        <f aca="false">IF('rotation(6B)'!$X$7&lt;3," ",CONCATENATE('rotation(6B)'!J$12,'rotation(6B)'!J$13,'rotation(6B)'!J$14))</f>
        <v> </v>
      </c>
      <c r="L7" s="710" t="str">
        <f aca="false">IF('rotation(6B)'!$X$7&lt;3," ",CONCATENATE('rotation(6B)'!K$12,'rotation(6B)'!K$13,'rotation(6B)'!K$14))</f>
        <v> </v>
      </c>
      <c r="M7" s="710" t="str">
        <f aca="false">IF('rotation(6B)'!$X$7&lt;3," ",CONCATENATE('rotation(6B)'!L$12,'rotation(6B)'!L$13,'rotation(6B)'!L$14))</f>
        <v> </v>
      </c>
      <c r="N7" s="710" t="str">
        <f aca="false">IF('rotation(6B)'!$X$7&lt;3," ",CONCATENATE('rotation(6B)'!M$12,'rotation(6B)'!M$13,'rotation(6B)'!M$14))</f>
        <v> </v>
      </c>
      <c r="O7" s="710" t="str">
        <f aca="false">IF('rotation(6B)'!$X$7&lt;3," ",CONCATENATE('rotation(6B)'!N$12,'rotation(6B)'!N$13,'rotation(6B)'!N$14))</f>
        <v> </v>
      </c>
      <c r="P7" s="710" t="str">
        <f aca="false">IF('rotation(6B)'!$X$7&lt;3," ",CONCATENATE('rotation(6B)'!O$12,'rotation(6B)'!O$13,'rotation(6B)'!O$14))</f>
        <v> </v>
      </c>
      <c r="Q7" s="710" t="str">
        <f aca="false">IF('rotation(6B)'!$X$7&lt;3," ",CONCATENATE('rotation(6B)'!P$12,'rotation(6B)'!P$13,'rotation(6B)'!P$14))</f>
        <v> </v>
      </c>
      <c r="R7" s="710" t="str">
        <f aca="false">IF('rotation(6B)'!$X$7&lt;3," ",CONCATENATE('rotation(6B)'!Q$12,'rotation(6B)'!Q$13,'rotation(6B)'!Q$14))</f>
        <v> </v>
      </c>
      <c r="S7" s="710" t="str">
        <f aca="false">IF('rotation(6B)'!$X$7&lt;3," ",CONCATENATE('rotation(6B)'!R$12,'rotation(6B)'!R$13,'rotation(6B)'!R$14))</f>
        <v> </v>
      </c>
      <c r="T7" s="710" t="str">
        <f aca="false">IF('rotation(6B)'!$X$7&lt;3," ",CONCATENATE('rotation(6B)'!S$12,'rotation(6B)'!S$13,'rotation(6B)'!S$14))</f>
        <v> </v>
      </c>
      <c r="U7" s="710" t="str">
        <f aca="false">IF('rotation(6B)'!$X$7&lt;3," ",CONCATENATE('rotation(6B)'!T$12,'rotation(6B)'!T$13,'rotation(6B)'!T$14))</f>
        <v> </v>
      </c>
      <c r="V7" s="710" t="str">
        <f aca="false">IF('rotation(6B)'!$X$7&lt;3," ",CONCATENATE('rotation(6B)'!U$12,'rotation(6B)'!U$13,'rotation(6B)'!U$14))</f>
        <v> </v>
      </c>
      <c r="W7" s="710" t="str">
        <f aca="false">IF('rotation(6B)'!$X$7&lt;3," ",CONCATENATE('rotation(6B)'!V$12,'rotation(6B)'!V$13,'rotation(6B)'!V$14))</f>
        <v> </v>
      </c>
    </row>
    <row r="8" customFormat="false" ht="12.75" hidden="false" customHeight="false" outlineLevel="0" collapsed="false">
      <c r="A8" s="828" t="str">
        <f aca="false">IF('rotation(6B)'!$X$7&lt;4," ","UNIT4")</f>
        <v> </v>
      </c>
      <c r="B8" s="151"/>
      <c r="C8" s="151"/>
      <c r="D8" s="710" t="str">
        <f aca="false">IF('rotation(6B)'!$X$7&lt;4," ",CONCATENATE('rotation(6B)'!C$12,'rotation(6B)'!C$13,'rotation(6B)'!C$14))</f>
        <v> </v>
      </c>
      <c r="E8" s="710" t="str">
        <f aca="false">IF('rotation(6B)'!$X$7&lt;4," ",CONCATENATE('rotation(6B)'!D$12,'rotation(6B)'!D$13,'rotation(6B)'!D$14))</f>
        <v> </v>
      </c>
      <c r="F8" s="710" t="str">
        <f aca="false">IF('rotation(6B)'!$X$7&lt;4," ",CONCATENATE('rotation(6B)'!E$12,'rotation(6B)'!E$13,'rotation(6B)'!E$14))</f>
        <v> </v>
      </c>
      <c r="G8" s="710" t="str">
        <f aca="false">IF('rotation(6B)'!$X$7&lt;4," ",CONCATENATE('rotation(6B)'!F$12,'rotation(6B)'!F$13,'rotation(6B)'!F$14))</f>
        <v> </v>
      </c>
      <c r="H8" s="710" t="str">
        <f aca="false">IF('rotation(6B)'!$X$7&lt;4," ",CONCATENATE('rotation(6B)'!G$12,'rotation(6B)'!G$13,'rotation(6B)'!G$14))</f>
        <v> </v>
      </c>
      <c r="I8" s="710" t="str">
        <f aca="false">IF('rotation(6B)'!$X$7&lt;4," ",CONCATENATE('rotation(6B)'!H$12,'rotation(6B)'!H$13,'rotation(6B)'!H$14))</f>
        <v> </v>
      </c>
      <c r="J8" s="710" t="str">
        <f aca="false">IF('rotation(6B)'!$X$7&lt;4," ",CONCATENATE('rotation(6B)'!I$12,'rotation(6B)'!I$13,'rotation(6B)'!I$14))</f>
        <v> </v>
      </c>
      <c r="K8" s="710" t="str">
        <f aca="false">IF('rotation(6B)'!$X$7&lt;4," ",CONCATENATE('rotation(6B)'!J$12,'rotation(6B)'!J$13,'rotation(6B)'!J$14))</f>
        <v> </v>
      </c>
      <c r="L8" s="710" t="str">
        <f aca="false">IF('rotation(6B)'!$X$7&lt;4," ",CONCATENATE('rotation(6B)'!K$12,'rotation(6B)'!K$13,'rotation(6B)'!K$14))</f>
        <v> </v>
      </c>
      <c r="M8" s="710" t="str">
        <f aca="false">IF('rotation(6B)'!$X$7&lt;4," ",CONCATENATE('rotation(6B)'!L$12,'rotation(6B)'!L$13,'rotation(6B)'!L$14))</f>
        <v> </v>
      </c>
      <c r="N8" s="710" t="str">
        <f aca="false">IF('rotation(6B)'!$X$7&lt;4," ",CONCATENATE('rotation(6B)'!M$12,'rotation(6B)'!M$13,'rotation(6B)'!M$14))</f>
        <v> </v>
      </c>
      <c r="O8" s="710" t="str">
        <f aca="false">IF('rotation(6B)'!$X$7&lt;4," ",CONCATENATE('rotation(6B)'!N$12,'rotation(6B)'!N$13,'rotation(6B)'!N$14))</f>
        <v> </v>
      </c>
      <c r="P8" s="710" t="str">
        <f aca="false">IF('rotation(6B)'!$X$7&lt;4," ",CONCATENATE('rotation(6B)'!O$12,'rotation(6B)'!O$13,'rotation(6B)'!O$14))</f>
        <v> </v>
      </c>
      <c r="Q8" s="710" t="str">
        <f aca="false">IF('rotation(6B)'!$X$7&lt;4," ",CONCATENATE('rotation(6B)'!P$12,'rotation(6B)'!P$13,'rotation(6B)'!P$14))</f>
        <v> </v>
      </c>
      <c r="R8" s="710" t="str">
        <f aca="false">IF('rotation(6B)'!$X$7&lt;4," ",CONCATENATE('rotation(6B)'!Q$12,'rotation(6B)'!Q$13,'rotation(6B)'!Q$14))</f>
        <v> </v>
      </c>
      <c r="S8" s="710" t="str">
        <f aca="false">IF('rotation(6B)'!$X$7&lt;4," ",CONCATENATE('rotation(6B)'!R$12,'rotation(6B)'!R$13,'rotation(6B)'!R$14))</f>
        <v> </v>
      </c>
      <c r="T8" s="710" t="str">
        <f aca="false">IF('rotation(6B)'!$X$7&lt;4," ",CONCATENATE('rotation(6B)'!S$12,'rotation(6B)'!S$13,'rotation(6B)'!S$14))</f>
        <v> </v>
      </c>
      <c r="U8" s="710" t="str">
        <f aca="false">IF('rotation(6B)'!$X$7&lt;4," ",CONCATENATE('rotation(6B)'!T$12,'rotation(6B)'!T$13,'rotation(6B)'!T$14))</f>
        <v> </v>
      </c>
      <c r="V8" s="710" t="str">
        <f aca="false">IF('rotation(6B)'!$X$7&lt;4," ",CONCATENATE('rotation(6B)'!U$12,'rotation(6B)'!U$13,'rotation(6B)'!U$14))</f>
        <v> </v>
      </c>
      <c r="W8" s="710" t="str">
        <f aca="false">IF('rotation(6B)'!$X$7&lt;4," ",CONCATENATE('rotation(6B)'!V$12,'rotation(6B)'!V$13,'rotation(6B)'!V$14))</f>
        <v> </v>
      </c>
    </row>
    <row r="9" customFormat="false" ht="12.75" hidden="false" customHeight="false" outlineLevel="0" collapsed="false">
      <c r="A9" s="828" t="str">
        <f aca="false">IF('rotation(6B)'!$X$7&lt;5," ","UNIT 5")</f>
        <v> </v>
      </c>
      <c r="B9" s="151"/>
      <c r="C9" s="151"/>
      <c r="D9" s="710" t="str">
        <f aca="false">IF('rotation(6B)'!$X$7&lt;5," ",CONCATENATE('rotation(6B)'!C$12,'rotation(6B)'!C$13,'rotation(6B)'!C$14))</f>
        <v> </v>
      </c>
      <c r="E9" s="710" t="str">
        <f aca="false">IF('rotation(6B)'!$X$7&lt;5," ",CONCATENATE('rotation(6B)'!D$12,'rotation(6B)'!D$13,'rotation(6B)'!D$14))</f>
        <v> </v>
      </c>
      <c r="F9" s="710" t="str">
        <f aca="false">IF('rotation(6B)'!$X$7&lt;5," ",CONCATENATE('rotation(6B)'!E$12,'rotation(6B)'!E$13,'rotation(6B)'!E$14))</f>
        <v> </v>
      </c>
      <c r="G9" s="710" t="str">
        <f aca="false">IF('rotation(6B)'!$X$7&lt;5," ",CONCATENATE('rotation(6B)'!F$12,'rotation(6B)'!F$13,'rotation(6B)'!F$14))</f>
        <v> </v>
      </c>
      <c r="H9" s="710" t="str">
        <f aca="false">IF('rotation(6B)'!$X$7&lt;5," ",CONCATENATE('rotation(6B)'!G$12,'rotation(6B)'!G$13,'rotation(6B)'!G$14))</f>
        <v> </v>
      </c>
      <c r="I9" s="710" t="str">
        <f aca="false">IF('rotation(6B)'!$X$7&lt;5," ",CONCATENATE('rotation(6B)'!H$12,'rotation(6B)'!H$13,'rotation(6B)'!H$14))</f>
        <v> </v>
      </c>
      <c r="J9" s="710" t="str">
        <f aca="false">IF('rotation(6B)'!$X$7&lt;5," ",CONCATENATE('rotation(6B)'!I$12,'rotation(6B)'!I$13,'rotation(6B)'!I$14))</f>
        <v> </v>
      </c>
      <c r="K9" s="710" t="str">
        <f aca="false">IF('rotation(6B)'!$X$7&lt;5," ",CONCATENATE('rotation(6B)'!J$12,'rotation(6B)'!J$13,'rotation(6B)'!J$14))</f>
        <v> </v>
      </c>
      <c r="L9" s="710" t="str">
        <f aca="false">IF('rotation(6B)'!$X$7&lt;5," ",CONCATENATE('rotation(6B)'!K$12,'rotation(6B)'!K$13,'rotation(6B)'!K$14))</f>
        <v> </v>
      </c>
      <c r="M9" s="710" t="str">
        <f aca="false">IF('rotation(6B)'!$X$7&lt;5," ",CONCATENATE('rotation(6B)'!L$12,'rotation(6B)'!L$13,'rotation(6B)'!L$14))</f>
        <v> </v>
      </c>
      <c r="N9" s="710" t="str">
        <f aca="false">IF('rotation(6B)'!$X$7&lt;5," ",CONCATENATE('rotation(6B)'!M$12,'rotation(6B)'!M$13,'rotation(6B)'!M$14))</f>
        <v> </v>
      </c>
      <c r="O9" s="710" t="str">
        <f aca="false">IF('rotation(6B)'!$X$7&lt;5," ",CONCATENATE('rotation(6B)'!N$12,'rotation(6B)'!N$13,'rotation(6B)'!N$14))</f>
        <v> </v>
      </c>
      <c r="P9" s="710" t="str">
        <f aca="false">IF('rotation(6B)'!$X$7&lt;5," ",CONCATENATE('rotation(6B)'!O$12,'rotation(6B)'!O$13,'rotation(6B)'!O$14))</f>
        <v> </v>
      </c>
      <c r="Q9" s="710" t="str">
        <f aca="false">IF('rotation(6B)'!$X$7&lt;5," ",CONCATENATE('rotation(6B)'!P$12,'rotation(6B)'!P$13,'rotation(6B)'!P$14))</f>
        <v> </v>
      </c>
      <c r="R9" s="710" t="str">
        <f aca="false">IF('rotation(6B)'!$X$7&lt;5," ",CONCATENATE('rotation(6B)'!Q$12,'rotation(6B)'!Q$13,'rotation(6B)'!Q$14))</f>
        <v> </v>
      </c>
      <c r="S9" s="710" t="str">
        <f aca="false">IF('rotation(6B)'!$X$7&lt;5," ",CONCATENATE('rotation(6B)'!R$12,'rotation(6B)'!R$13,'rotation(6B)'!R$14))</f>
        <v> </v>
      </c>
      <c r="T9" s="710" t="str">
        <f aca="false">IF('rotation(6B)'!$X$7&lt;5," ",CONCATENATE('rotation(6B)'!S$12,'rotation(6B)'!S$13,'rotation(6B)'!S$14))</f>
        <v> </v>
      </c>
      <c r="U9" s="710" t="str">
        <f aca="false">IF('rotation(6B)'!$X$7&lt;5," ",CONCATENATE('rotation(6B)'!T$12,'rotation(6B)'!T$13,'rotation(6B)'!T$14))</f>
        <v> </v>
      </c>
      <c r="V9" s="710" t="str">
        <f aca="false">IF('rotation(6B)'!$X$7&lt;5," ",CONCATENATE('rotation(6B)'!U$12,'rotation(6B)'!U$13,'rotation(6B)'!U$14))</f>
        <v> </v>
      </c>
      <c r="W9" s="710" t="str">
        <f aca="false">IF('rotation(6B)'!$X$7&lt;5," ",CONCATENATE('rotation(6B)'!V$12,'rotation(6B)'!V$13,'rotation(6B)'!V$14))</f>
        <v> </v>
      </c>
    </row>
    <row r="10" customFormat="false" ht="12.75" hidden="false" customHeight="false" outlineLevel="0" collapsed="false">
      <c r="A10" s="727"/>
    </row>
    <row r="11" customFormat="false" ht="12.75" hidden="false" customHeight="false" outlineLevel="0" collapsed="false">
      <c r="A11" s="727" t="s">
        <v>1400</v>
      </c>
      <c r="B11" s="728"/>
      <c r="C11" s="728"/>
      <c r="D11" s="729" t="n">
        <f aca="false">'rotation(6B)'!C8*'GTDB(6B)'!$C12+'rotation(6B)'!C9*'GTDB(6B)'!$C13+'rotation(6B)'!C10*'GTDB(6B)'!$C14</f>
        <v>0</v>
      </c>
      <c r="E11" s="729" t="n">
        <f aca="false">'rotation(6B)'!D8*'GTDB(6B)'!$C12+'rotation(6B)'!D9*'GTDB(6B)'!$C13+'rotation(6B)'!D10*'GTDB(6B)'!$C14</f>
        <v>0</v>
      </c>
      <c r="F11" s="729" t="n">
        <f aca="false">'rotation(6B)'!E8*'GTDB(6B)'!$C12+'rotation(6B)'!E9*'GTDB(6B)'!$C13+'rotation(6B)'!E10*'GTDB(6B)'!$C14</f>
        <v>0</v>
      </c>
      <c r="G11" s="729" t="n">
        <f aca="false">'rotation(6B)'!F8*'GTDB(6B)'!$C12+'rotation(6B)'!F9*'GTDB(6B)'!$C13+'rotation(6B)'!F10*'GTDB(6B)'!$C14</f>
        <v>0</v>
      </c>
      <c r="H11" s="729" t="n">
        <f aca="false">'rotation(6B)'!G8*'GTDB(6B)'!$C12+'rotation(6B)'!G9*'GTDB(6B)'!$C13+'rotation(6B)'!G10*'GTDB(6B)'!$C14</f>
        <v>0</v>
      </c>
      <c r="I11" s="729" t="n">
        <f aca="false">'rotation(6B)'!H8*'GTDB(6B)'!$C12+'rotation(6B)'!H9*'GTDB(6B)'!$C13+'rotation(6B)'!H10*'GTDB(6B)'!$C14</f>
        <v>0</v>
      </c>
      <c r="J11" s="729" t="n">
        <f aca="false">'rotation(6B)'!I8*'GTDB(6B)'!$C12+'rotation(6B)'!I9*'GTDB(6B)'!$C13+'rotation(6B)'!I10*'GTDB(6B)'!$C14</f>
        <v>0</v>
      </c>
      <c r="K11" s="729" t="n">
        <f aca="false">'rotation(6B)'!J8*'GTDB(6B)'!$C12+'rotation(6B)'!J9*'GTDB(6B)'!$C13+'rotation(6B)'!J10*'GTDB(6B)'!$C14</f>
        <v>0</v>
      </c>
      <c r="L11" s="729" t="n">
        <f aca="false">'rotation(6B)'!K8*'GTDB(6B)'!$C12+'rotation(6B)'!K9*'GTDB(6B)'!$C13+'rotation(6B)'!K10*'GTDB(6B)'!$C14</f>
        <v>0</v>
      </c>
      <c r="M11" s="729" t="n">
        <f aca="false">'rotation(6B)'!L8*'GTDB(6B)'!$C12+'rotation(6B)'!L9*'GTDB(6B)'!$C13+'rotation(6B)'!L10*'GTDB(6B)'!$C14</f>
        <v>0</v>
      </c>
      <c r="N11" s="729" t="n">
        <f aca="false">'rotation(6B)'!M8*'GTDB(6B)'!$C12+'rotation(6B)'!M9*'GTDB(6B)'!$C13+'rotation(6B)'!M10*'GTDB(6B)'!$C14</f>
        <v>0</v>
      </c>
      <c r="O11" s="729" t="n">
        <f aca="false">'rotation(6B)'!N8*'GTDB(6B)'!$C12+'rotation(6B)'!N9*'GTDB(6B)'!$C13+'rotation(6B)'!N10*'GTDB(6B)'!$C14</f>
        <v>0</v>
      </c>
      <c r="P11" s="729" t="n">
        <f aca="false">'rotation(6B)'!O8*'GTDB(6B)'!$C12+'rotation(6B)'!O9*'GTDB(6B)'!$C13+'rotation(6B)'!O10*'GTDB(6B)'!$C14</f>
        <v>0</v>
      </c>
      <c r="Q11" s="729" t="n">
        <f aca="false">'rotation(6B)'!P8*'GTDB(6B)'!$C12+'rotation(6B)'!P9*'GTDB(6B)'!$C13+'rotation(6B)'!P10*'GTDB(6B)'!$C14</f>
        <v>0</v>
      </c>
      <c r="R11" s="729" t="n">
        <f aca="false">'rotation(6B)'!Q8*'GTDB(6B)'!$C12+'rotation(6B)'!Q9*'GTDB(6B)'!$C13+'rotation(6B)'!Q10*'GTDB(6B)'!$C14</f>
        <v>0</v>
      </c>
      <c r="S11" s="729" t="n">
        <f aca="false">'rotation(6B)'!R8*'GTDB(6B)'!$C12+'rotation(6B)'!R9*'GTDB(6B)'!$C13+'rotation(6B)'!R10*'GTDB(6B)'!$C14</f>
        <v>0</v>
      </c>
      <c r="T11" s="729" t="n">
        <f aca="false">'rotation(6B)'!S8*'GTDB(6B)'!$C12+'rotation(6B)'!S9*'GTDB(6B)'!$C13+'rotation(6B)'!S10*'GTDB(6B)'!$C14</f>
        <v>0</v>
      </c>
      <c r="U11" s="729" t="n">
        <f aca="false">'rotation(6B)'!T8*'GTDB(6B)'!$C12+'rotation(6B)'!T9*'GTDB(6B)'!$C13+'rotation(6B)'!T10*'GTDB(6B)'!$C14</f>
        <v>0</v>
      </c>
      <c r="V11" s="729" t="n">
        <f aca="false">'rotation(6B)'!U8*'GTDB(6B)'!$C12+'rotation(6B)'!U9*'GTDB(6B)'!$C13+'rotation(6B)'!U10*'GTDB(6B)'!$C14</f>
        <v>0</v>
      </c>
      <c r="W11" s="729" t="n">
        <f aca="false">'rotation(6B)'!V8*'GTDB(6B)'!$C12+'rotation(6B)'!V9*'GTDB(6B)'!$C13+'rotation(6B)'!V10*'GTDB(6B)'!$C14</f>
        <v>0</v>
      </c>
      <c r="X11" s="730" t="n">
        <f aca="false">SUM(D11:W11)</f>
        <v>0</v>
      </c>
    </row>
    <row r="13" customFormat="false" ht="12.75" hidden="false" customHeight="false" outlineLevel="0" collapsed="false">
      <c r="A13" s="724" t="s">
        <v>1401</v>
      </c>
      <c r="D13" s="0" t="n">
        <v>1</v>
      </c>
      <c r="E13" s="0" t="n">
        <v>2</v>
      </c>
      <c r="F13" s="0" t="n">
        <v>3</v>
      </c>
      <c r="G13" s="0" t="n">
        <v>4</v>
      </c>
      <c r="H13" s="0" t="n">
        <v>5</v>
      </c>
      <c r="I13" s="0" t="n">
        <v>6</v>
      </c>
      <c r="J13" s="0" t="n">
        <v>7</v>
      </c>
      <c r="K13" s="0" t="n">
        <v>8</v>
      </c>
      <c r="L13" s="0" t="n">
        <v>9</v>
      </c>
      <c r="M13" s="0" t="n">
        <v>10</v>
      </c>
      <c r="N13" s="0" t="n">
        <v>11</v>
      </c>
      <c r="O13" s="0" t="n">
        <v>12</v>
      </c>
      <c r="P13" s="0" t="n">
        <v>13</v>
      </c>
      <c r="Q13" s="0" t="n">
        <v>14</v>
      </c>
      <c r="R13" s="0" t="n">
        <v>15</v>
      </c>
      <c r="S13" s="0" t="n">
        <v>16</v>
      </c>
      <c r="T13" s="0" t="n">
        <v>17</v>
      </c>
      <c r="U13" s="0" t="n">
        <v>18</v>
      </c>
      <c r="V13" s="0" t="n">
        <v>19</v>
      </c>
      <c r="W13" s="0" t="n">
        <v>20</v>
      </c>
    </row>
    <row r="14" customFormat="false" ht="12.75" hidden="false" customHeight="false" outlineLevel="0" collapsed="false">
      <c r="A14" s="727" t="s">
        <v>1402</v>
      </c>
      <c r="B14" s="151" t="s">
        <v>1403</v>
      </c>
      <c r="C14" s="151" t="s">
        <v>1404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customFormat="false" ht="12.75" hidden="false" customHeight="false" outlineLevel="0" collapsed="false">
      <c r="A15" s="731" t="str">
        <f aca="false">'GTDB(6B)'!A17</f>
        <v>FUEL NOZZLES</v>
      </c>
      <c r="B15" s="731" t="n">
        <f aca="false">'GTDB(6B)'!E17</f>
        <v>13</v>
      </c>
      <c r="C15" s="731" t="str">
        <f aca="false">IF('rotation(6B)'!AA17=0," ",B15*'rotation(6B)'!AA17)</f>
        <v> </v>
      </c>
      <c r="D15" s="732" t="str">
        <f aca="false">IF('rotation(6B)'!C18=0," ",$B15*'rotation(6B)'!C18)</f>
        <v> </v>
      </c>
      <c r="E15" s="732" t="str">
        <f aca="false">IF('rotation(6B)'!D18=0," ",$B15*'rotation(6B)'!D18)</f>
        <v> </v>
      </c>
      <c r="F15" s="732" t="str">
        <f aca="false">IF('rotation(6B)'!E18=0," ",$B15*'rotation(6B)'!E18)</f>
        <v> </v>
      </c>
      <c r="G15" s="732" t="str">
        <f aca="false">IF('rotation(6B)'!F18=0," ",$B15*'rotation(6B)'!F18)</f>
        <v> </v>
      </c>
      <c r="H15" s="732" t="str">
        <f aca="false">IF('rotation(6B)'!G18=0," ",$B15*'rotation(6B)'!G18)</f>
        <v> </v>
      </c>
      <c r="I15" s="732" t="str">
        <f aca="false">IF('rotation(6B)'!H18=0," ",$B15*'rotation(6B)'!H18)</f>
        <v> </v>
      </c>
      <c r="J15" s="732" t="str">
        <f aca="false">IF('rotation(6B)'!I18=0," ",$B15*'rotation(6B)'!I18)</f>
        <v> </v>
      </c>
      <c r="K15" s="732" t="str">
        <f aca="false">IF('rotation(6B)'!J18=0," ",$B15*'rotation(6B)'!J18)</f>
        <v> </v>
      </c>
      <c r="L15" s="732" t="str">
        <f aca="false">IF('rotation(6B)'!K18=0," ",$B15*'rotation(6B)'!K18)</f>
        <v> </v>
      </c>
      <c r="M15" s="732" t="str">
        <f aca="false">IF('rotation(6B)'!L18=0," ",$B15*'rotation(6B)'!L18)</f>
        <v> </v>
      </c>
      <c r="N15" s="732" t="str">
        <f aca="false">IF('rotation(6B)'!M18=0," ",$B15*'rotation(6B)'!M18)</f>
        <v> </v>
      </c>
      <c r="O15" s="732" t="str">
        <f aca="false">IF('rotation(6B)'!N18=0," ",$B15*'rotation(6B)'!N18)</f>
        <v> </v>
      </c>
      <c r="P15" s="732" t="str">
        <f aca="false">IF('rotation(6B)'!O18=0," ",$B15*'rotation(6B)'!O18)</f>
        <v> </v>
      </c>
      <c r="Q15" s="732" t="str">
        <f aca="false">IF('rotation(6B)'!P18=0," ",$B15*'rotation(6B)'!P18)</f>
        <v> </v>
      </c>
      <c r="R15" s="732" t="str">
        <f aca="false">IF('rotation(6B)'!Q18=0," ",$B15*'rotation(6B)'!Q18)</f>
        <v> </v>
      </c>
      <c r="S15" s="732" t="str">
        <f aca="false">IF('rotation(6B)'!R18=0," ",$B15*'rotation(6B)'!R18)</f>
        <v> </v>
      </c>
      <c r="T15" s="732" t="str">
        <f aca="false">IF('rotation(6B)'!S18=0," ",$B15*'rotation(6B)'!S18)</f>
        <v> </v>
      </c>
      <c r="U15" s="732" t="str">
        <f aca="false">IF('rotation(6B)'!T18=0," ",$B15*'rotation(6B)'!T18)</f>
        <v> </v>
      </c>
      <c r="V15" s="732" t="str">
        <f aca="false">IF('rotation(6B)'!U18=0," ",$B15*'rotation(6B)'!U18)</f>
        <v> </v>
      </c>
      <c r="W15" s="732" t="str">
        <f aca="false">IF('rotation(6B)'!V18=0," ",$B15*'rotation(6B)'!V18)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'GTDB(6B)'!A18</f>
        <v>CROSSFIRE TUBES</v>
      </c>
      <c r="B16" s="731" t="n">
        <f aca="false">'GTDB(6B)'!E18</f>
        <v>10.5</v>
      </c>
      <c r="C16" s="731" t="str">
        <f aca="false">IF('rotation(6B)'!AA21=0," ",B16*'rotation(6B)'!AA21)</f>
        <v> </v>
      </c>
      <c r="D16" s="732" t="str">
        <f aca="false">IF('rotation(6B)'!C22=0," ",$B16*'rotation(6B)'!C22)</f>
        <v> </v>
      </c>
      <c r="E16" s="732" t="str">
        <f aca="false">IF('rotation(6B)'!D22=0," ",$B16*'rotation(6B)'!D22)</f>
        <v> </v>
      </c>
      <c r="F16" s="732" t="str">
        <f aca="false">IF('rotation(6B)'!E22=0," ",$B16*'rotation(6B)'!E22)</f>
        <v> </v>
      </c>
      <c r="G16" s="732" t="str">
        <f aca="false">IF('rotation(6B)'!F22=0," ",$B16*'rotation(6B)'!F22)</f>
        <v> </v>
      </c>
      <c r="H16" s="732" t="str">
        <f aca="false">IF('rotation(6B)'!G22=0," ",$B16*'rotation(6B)'!G22)</f>
        <v> </v>
      </c>
      <c r="I16" s="732" t="str">
        <f aca="false">IF('rotation(6B)'!H22=0," ",$B16*'rotation(6B)'!H22)</f>
        <v> </v>
      </c>
      <c r="J16" s="732" t="str">
        <f aca="false">IF('rotation(6B)'!I22=0," ",$B16*'rotation(6B)'!I22)</f>
        <v> </v>
      </c>
      <c r="K16" s="732" t="str">
        <f aca="false">IF('rotation(6B)'!J22=0," ",$B16*'rotation(6B)'!J22)</f>
        <v> </v>
      </c>
      <c r="L16" s="732" t="str">
        <f aca="false">IF('rotation(6B)'!K22=0," ",$B16*'rotation(6B)'!K22)</f>
        <v> </v>
      </c>
      <c r="M16" s="732" t="str">
        <f aca="false">IF('rotation(6B)'!L22=0," ",$B16*'rotation(6B)'!L22)</f>
        <v> </v>
      </c>
      <c r="N16" s="732" t="str">
        <f aca="false">IF('rotation(6B)'!M22=0," ",$B16*'rotation(6B)'!M22)</f>
        <v> </v>
      </c>
      <c r="O16" s="732" t="str">
        <f aca="false">IF('rotation(6B)'!N22=0," ",$B16*'rotation(6B)'!N22)</f>
        <v> </v>
      </c>
      <c r="P16" s="732" t="str">
        <f aca="false">IF('rotation(6B)'!O22=0," ",$B16*'rotation(6B)'!O22)</f>
        <v> </v>
      </c>
      <c r="Q16" s="732" t="str">
        <f aca="false">IF('rotation(6B)'!P22=0," ",$B16*'rotation(6B)'!P22)</f>
        <v> </v>
      </c>
      <c r="R16" s="732" t="str">
        <f aca="false">IF('rotation(6B)'!Q22=0," ",$B16*'rotation(6B)'!Q22)</f>
        <v> </v>
      </c>
      <c r="S16" s="732" t="str">
        <f aca="false">IF('rotation(6B)'!R22=0," ",$B16*'rotation(6B)'!R22)</f>
        <v> </v>
      </c>
      <c r="T16" s="732" t="str">
        <f aca="false">IF('rotation(6B)'!S22=0," ",$B16*'rotation(6B)'!S22)</f>
        <v> </v>
      </c>
      <c r="U16" s="732" t="str">
        <f aca="false">IF('rotation(6B)'!T22=0," ",$B16*'rotation(6B)'!T22)</f>
        <v> </v>
      </c>
      <c r="V16" s="732" t="str">
        <f aca="false">IF('rotation(6B)'!U22=0," ",$B16*'rotation(6B)'!U22)</f>
        <v> </v>
      </c>
      <c r="W16" s="732" t="str">
        <f aca="false">IF('rotation(6B)'!V22=0," ",$B16*'rotation(6B)'!V22)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'GTDB(6B)'!A19</f>
        <v>COMBUSTION LINERS</v>
      </c>
      <c r="B17" s="731" t="n">
        <f aca="false">'GTDB(6B)'!E19</f>
        <v>87</v>
      </c>
      <c r="C17" s="731" t="str">
        <f aca="false">IF('rotation(6B)'!AA25=0," ",B17*'rotation(6B)'!AA25)</f>
        <v> </v>
      </c>
      <c r="D17" s="732" t="str">
        <f aca="false">IF('rotation(6B)'!C26=0," ",$B17*'rotation(6B)'!C26)</f>
        <v> </v>
      </c>
      <c r="E17" s="732" t="str">
        <f aca="false">IF('rotation(6B)'!D26=0," ",$B17*'rotation(6B)'!D26)</f>
        <v> </v>
      </c>
      <c r="F17" s="732" t="str">
        <f aca="false">IF('rotation(6B)'!E26=0," ",$B17*'rotation(6B)'!E26)</f>
        <v> </v>
      </c>
      <c r="G17" s="732" t="str">
        <f aca="false">IF('rotation(6B)'!F26=0," ",$B17*'rotation(6B)'!F26)</f>
        <v> </v>
      </c>
      <c r="H17" s="732" t="str">
        <f aca="false">IF('rotation(6B)'!G26=0," ",$B17*'rotation(6B)'!G26)</f>
        <v> </v>
      </c>
      <c r="I17" s="732" t="str">
        <f aca="false">IF('rotation(6B)'!H26=0," ",$B17*'rotation(6B)'!H26)</f>
        <v> </v>
      </c>
      <c r="J17" s="732" t="str">
        <f aca="false">IF('rotation(6B)'!I26=0," ",$B17*'rotation(6B)'!I26)</f>
        <v> </v>
      </c>
      <c r="K17" s="732" t="str">
        <f aca="false">IF('rotation(6B)'!J26=0," ",$B17*'rotation(6B)'!J26)</f>
        <v> </v>
      </c>
      <c r="L17" s="732" t="str">
        <f aca="false">IF('rotation(6B)'!K26=0," ",$B17*'rotation(6B)'!K26)</f>
        <v> </v>
      </c>
      <c r="M17" s="732" t="str">
        <f aca="false">IF('rotation(6B)'!L26=0," ",$B17*'rotation(6B)'!L26)</f>
        <v> </v>
      </c>
      <c r="N17" s="732" t="str">
        <f aca="false">IF('rotation(6B)'!M26=0," ",$B17*'rotation(6B)'!M26)</f>
        <v> </v>
      </c>
      <c r="O17" s="732" t="str">
        <f aca="false">IF('rotation(6B)'!N26=0," ",$B17*'rotation(6B)'!N26)</f>
        <v> </v>
      </c>
      <c r="P17" s="732" t="str">
        <f aca="false">IF('rotation(6B)'!O26=0," ",$B17*'rotation(6B)'!O26)</f>
        <v> </v>
      </c>
      <c r="Q17" s="732" t="str">
        <f aca="false">IF('rotation(6B)'!P26=0," ",$B17*'rotation(6B)'!P26)</f>
        <v> </v>
      </c>
      <c r="R17" s="732" t="str">
        <f aca="false">IF('rotation(6B)'!Q26=0," ",$B17*'rotation(6B)'!Q26)</f>
        <v> </v>
      </c>
      <c r="S17" s="732" t="str">
        <f aca="false">IF('rotation(6B)'!R26=0," ",$B17*'rotation(6B)'!R26)</f>
        <v> </v>
      </c>
      <c r="T17" s="732" t="str">
        <f aca="false">IF('rotation(6B)'!S26=0," ",$B17*'rotation(6B)'!S26)</f>
        <v> </v>
      </c>
      <c r="U17" s="732" t="str">
        <f aca="false">IF('rotation(6B)'!T26=0," ",$B17*'rotation(6B)'!T26)</f>
        <v> </v>
      </c>
      <c r="V17" s="732" t="str">
        <f aca="false">IF('rotation(6B)'!U26=0," ",$B17*'rotation(6B)'!U26)</f>
        <v> </v>
      </c>
      <c r="W17" s="732" t="str">
        <f aca="false">IF('rotation(6B)'!V26=0," ",$B17*'rotation(6B)'!V26)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'GTDB(6B)'!A20</f>
        <v>TRANSITION PIECES</v>
      </c>
      <c r="B18" s="731" t="n">
        <f aca="false">'GTDB(6B)'!E20</f>
        <v>127</v>
      </c>
      <c r="C18" s="731" t="str">
        <f aca="false">IF('rotation(6B)'!AA29=0," ",B18*'rotation(6B)'!AA29)</f>
        <v> </v>
      </c>
      <c r="D18" s="732" t="str">
        <f aca="false">IF('rotation(6B)'!C30=0," ",$B18*'rotation(6B)'!C30)</f>
        <v> </v>
      </c>
      <c r="E18" s="732" t="str">
        <f aca="false">IF('rotation(6B)'!D30=0," ",$B18*'rotation(6B)'!D30)</f>
        <v> </v>
      </c>
      <c r="F18" s="732" t="str">
        <f aca="false">IF('rotation(6B)'!E30=0," ",$B18*'rotation(6B)'!E30)</f>
        <v> </v>
      </c>
      <c r="G18" s="732" t="str">
        <f aca="false">IF('rotation(6B)'!F30=0," ",$B18*'rotation(6B)'!F30)</f>
        <v> </v>
      </c>
      <c r="H18" s="732" t="str">
        <f aca="false">IF('rotation(6B)'!G30=0," ",$B18*'rotation(6B)'!G30)</f>
        <v> </v>
      </c>
      <c r="I18" s="732" t="str">
        <f aca="false">IF('rotation(6B)'!H30=0," ",$B18*'rotation(6B)'!H30)</f>
        <v> </v>
      </c>
      <c r="J18" s="732" t="str">
        <f aca="false">IF('rotation(6B)'!I30=0," ",$B18*'rotation(6B)'!I30)</f>
        <v> </v>
      </c>
      <c r="K18" s="732" t="str">
        <f aca="false">IF('rotation(6B)'!J30=0," ",$B18*'rotation(6B)'!J30)</f>
        <v> </v>
      </c>
      <c r="L18" s="732" t="str">
        <f aca="false">IF('rotation(6B)'!K30=0," ",$B18*'rotation(6B)'!K30)</f>
        <v> </v>
      </c>
      <c r="M18" s="732" t="str">
        <f aca="false">IF('rotation(6B)'!L30=0," ",$B18*'rotation(6B)'!L30)</f>
        <v> </v>
      </c>
      <c r="N18" s="732" t="str">
        <f aca="false">IF('rotation(6B)'!M30=0," ",$B18*'rotation(6B)'!M30)</f>
        <v> </v>
      </c>
      <c r="O18" s="732" t="str">
        <f aca="false">IF('rotation(6B)'!N30=0," ",$B18*'rotation(6B)'!N30)</f>
        <v> </v>
      </c>
      <c r="P18" s="732" t="str">
        <f aca="false">IF('rotation(6B)'!O30=0," ",$B18*'rotation(6B)'!O30)</f>
        <v> </v>
      </c>
      <c r="Q18" s="732" t="str">
        <f aca="false">IF('rotation(6B)'!P30=0," ",$B18*'rotation(6B)'!P30)</f>
        <v> </v>
      </c>
      <c r="R18" s="732" t="str">
        <f aca="false">IF('rotation(6B)'!Q30=0," ",$B18*'rotation(6B)'!Q30)</f>
        <v> </v>
      </c>
      <c r="S18" s="732" t="str">
        <f aca="false">IF('rotation(6B)'!R30=0," ",$B18*'rotation(6B)'!R30)</f>
        <v> </v>
      </c>
      <c r="T18" s="732" t="str">
        <f aca="false">IF('rotation(6B)'!S30=0," ",$B18*'rotation(6B)'!S30)</f>
        <v> </v>
      </c>
      <c r="U18" s="732" t="str">
        <f aca="false">IF('rotation(6B)'!T30=0," ",$B18*'rotation(6B)'!T30)</f>
        <v> </v>
      </c>
      <c r="V18" s="732" t="str">
        <f aca="false">IF('rotation(6B)'!U30=0," ",$B18*'rotation(6B)'!U30)</f>
        <v> </v>
      </c>
      <c r="W18" s="732" t="str">
        <f aca="false">IF('rotation(6B)'!V30=0," ",$B18*'rotation(6B)'!V30)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'GTDB(6B)'!A21</f>
        <v>1ST STAGE BUCKETS</v>
      </c>
      <c r="B19" s="731" t="n">
        <f aca="false">'GTDB(6B)'!E21</f>
        <v>375</v>
      </c>
      <c r="C19" s="731" t="str">
        <f aca="false">IF('rotation(6B)'!AA33=0," ",B19*'rotation(6B)'!AA33)</f>
        <v> </v>
      </c>
      <c r="D19" s="732" t="str">
        <f aca="false">IF('rotation(6B)'!C34=0," ",$B19*'rotation(6B)'!C34)</f>
        <v> </v>
      </c>
      <c r="E19" s="732" t="str">
        <f aca="false">IF('rotation(6B)'!D34=0," ",$B19*'rotation(6B)'!D34)</f>
        <v> </v>
      </c>
      <c r="F19" s="732" t="str">
        <f aca="false">IF('rotation(6B)'!E34=0," ",$B19*'rotation(6B)'!E34)</f>
        <v> </v>
      </c>
      <c r="G19" s="732" t="str">
        <f aca="false">IF('rotation(6B)'!F34=0," ",$B19*'rotation(6B)'!F34)</f>
        <v> </v>
      </c>
      <c r="H19" s="732" t="str">
        <f aca="false">IF('rotation(6B)'!G34=0," ",$B19*'rotation(6B)'!G34)</f>
        <v> </v>
      </c>
      <c r="I19" s="732" t="str">
        <f aca="false">IF('rotation(6B)'!H34=0," ",$B19*'rotation(6B)'!H34)</f>
        <v> </v>
      </c>
      <c r="J19" s="732" t="str">
        <f aca="false">IF('rotation(6B)'!I34=0," ",$B19*'rotation(6B)'!I34)</f>
        <v> </v>
      </c>
      <c r="K19" s="732" t="str">
        <f aca="false">IF('rotation(6B)'!J34=0," ",$B19*'rotation(6B)'!J34)</f>
        <v> </v>
      </c>
      <c r="L19" s="732" t="str">
        <f aca="false">IF('rotation(6B)'!K34=0," ",$B19*'rotation(6B)'!K34)</f>
        <v> </v>
      </c>
      <c r="M19" s="732" t="str">
        <f aca="false">IF('rotation(6B)'!L34=0," ",$B19*'rotation(6B)'!L34)</f>
        <v> </v>
      </c>
      <c r="N19" s="732" t="str">
        <f aca="false">IF('rotation(6B)'!M34=0," ",$B19*'rotation(6B)'!M34)</f>
        <v> </v>
      </c>
      <c r="O19" s="732" t="str">
        <f aca="false">IF('rotation(6B)'!N34=0," ",$B19*'rotation(6B)'!N34)</f>
        <v> </v>
      </c>
      <c r="P19" s="732" t="str">
        <f aca="false">IF('rotation(6B)'!O34=0," ",$B19*'rotation(6B)'!O34)</f>
        <v> </v>
      </c>
      <c r="Q19" s="732" t="str">
        <f aca="false">IF('rotation(6B)'!P34=0," ",$B19*'rotation(6B)'!P34)</f>
        <v> </v>
      </c>
      <c r="R19" s="732" t="str">
        <f aca="false">IF('rotation(6B)'!Q34=0," ",$B19*'rotation(6B)'!Q34)</f>
        <v> </v>
      </c>
      <c r="S19" s="732" t="str">
        <f aca="false">IF('rotation(6B)'!R34=0," ",$B19*'rotation(6B)'!R34)</f>
        <v> </v>
      </c>
      <c r="T19" s="732" t="str">
        <f aca="false">IF('rotation(6B)'!S34=0," ",$B19*'rotation(6B)'!S34)</f>
        <v> </v>
      </c>
      <c r="U19" s="732" t="str">
        <f aca="false">IF('rotation(6B)'!T34=0," ",$B19*'rotation(6B)'!T34)</f>
        <v> </v>
      </c>
      <c r="V19" s="732" t="str">
        <f aca="false">IF('rotation(6B)'!U34=0," ",$B19*'rotation(6B)'!U34)</f>
        <v> </v>
      </c>
      <c r="W19" s="732" t="str">
        <f aca="false">IF('rotation(6B)'!V34=0," ",$B19*'rotation(6B)'!V34)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'GTDB(6B)'!A22</f>
        <v>2ND STAGE BUCKETS</v>
      </c>
      <c r="B20" s="731" t="n">
        <f aca="false">'GTDB(6B)'!E22</f>
        <v>275</v>
      </c>
      <c r="C20" s="731" t="str">
        <f aca="false">IF('rotation(6B)'!AA37=0," ",B20*'rotation(6B)'!AA37)</f>
        <v> </v>
      </c>
      <c r="D20" s="732" t="str">
        <f aca="false">IF('rotation(6B)'!C38=0," ",$B20*'rotation(6B)'!C38)</f>
        <v> </v>
      </c>
      <c r="E20" s="732" t="str">
        <f aca="false">IF('rotation(6B)'!D38=0," ",$B20*'rotation(6B)'!D38)</f>
        <v> </v>
      </c>
      <c r="F20" s="732" t="str">
        <f aca="false">IF('rotation(6B)'!E38=0," ",$B20*'rotation(6B)'!E38)</f>
        <v> </v>
      </c>
      <c r="G20" s="732" t="str">
        <f aca="false">IF('rotation(6B)'!F38=0," ",$B20*'rotation(6B)'!F38)</f>
        <v> </v>
      </c>
      <c r="H20" s="732" t="str">
        <f aca="false">IF('rotation(6B)'!G38=0," ",$B20*'rotation(6B)'!G38)</f>
        <v> </v>
      </c>
      <c r="I20" s="732" t="str">
        <f aca="false">IF('rotation(6B)'!H38=0," ",$B20*'rotation(6B)'!H38)</f>
        <v> </v>
      </c>
      <c r="J20" s="732" t="str">
        <f aca="false">IF('rotation(6B)'!I38=0," ",$B20*'rotation(6B)'!I38)</f>
        <v> </v>
      </c>
      <c r="K20" s="732" t="str">
        <f aca="false">IF('rotation(6B)'!J38=0," ",$B20*'rotation(6B)'!J38)</f>
        <v> </v>
      </c>
      <c r="L20" s="732" t="str">
        <f aca="false">IF('rotation(6B)'!K38=0," ",$B20*'rotation(6B)'!K38)</f>
        <v> </v>
      </c>
      <c r="M20" s="732" t="str">
        <f aca="false">IF('rotation(6B)'!L38=0," ",$B20*'rotation(6B)'!L38)</f>
        <v> </v>
      </c>
      <c r="N20" s="732" t="str">
        <f aca="false">IF('rotation(6B)'!M38=0," ",$B20*'rotation(6B)'!M38)</f>
        <v> </v>
      </c>
      <c r="O20" s="732" t="str">
        <f aca="false">IF('rotation(6B)'!N38=0," ",$B20*'rotation(6B)'!N38)</f>
        <v> </v>
      </c>
      <c r="P20" s="732" t="str">
        <f aca="false">IF('rotation(6B)'!O38=0," ",$B20*'rotation(6B)'!O38)</f>
        <v> </v>
      </c>
      <c r="Q20" s="732" t="str">
        <f aca="false">IF('rotation(6B)'!P38=0," ",$B20*'rotation(6B)'!P38)</f>
        <v> </v>
      </c>
      <c r="R20" s="732" t="str">
        <f aca="false">IF('rotation(6B)'!Q38=0," ",$B20*'rotation(6B)'!Q38)</f>
        <v> </v>
      </c>
      <c r="S20" s="732" t="str">
        <f aca="false">IF('rotation(6B)'!R38=0," ",$B20*'rotation(6B)'!R38)</f>
        <v> </v>
      </c>
      <c r="T20" s="732" t="str">
        <f aca="false">IF('rotation(6B)'!S38=0," ",$B20*'rotation(6B)'!S38)</f>
        <v> </v>
      </c>
      <c r="U20" s="732" t="str">
        <f aca="false">IF('rotation(6B)'!T38=0," ",$B20*'rotation(6B)'!T38)</f>
        <v> </v>
      </c>
      <c r="V20" s="732" t="str">
        <f aca="false">IF('rotation(6B)'!U38=0," ",$B20*'rotation(6B)'!U38)</f>
        <v> </v>
      </c>
      <c r="W20" s="732" t="str">
        <f aca="false">IF('rotation(6B)'!V38=0," ",$B20*'rotation(6B)'!V38)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'GTDB(6B)'!A23</f>
        <v>3RD STAGE BUCKETS</v>
      </c>
      <c r="B21" s="731" t="n">
        <f aca="false">'GTDB(6B)'!E23</f>
        <v>270</v>
      </c>
      <c r="C21" s="731" t="str">
        <f aca="false">IF('rotation(6B)'!AA41=0," ",B21*'rotation(6B)'!AA41)</f>
        <v> </v>
      </c>
      <c r="D21" s="732" t="str">
        <f aca="false">IF('rotation(6B)'!C42=0," ",$B21*'rotation(6B)'!C42)</f>
        <v> </v>
      </c>
      <c r="E21" s="732" t="str">
        <f aca="false">IF('rotation(6B)'!D42=0," ",$B21*'rotation(6B)'!D42)</f>
        <v> </v>
      </c>
      <c r="F21" s="732" t="str">
        <f aca="false">IF('rotation(6B)'!E42=0," ",$B21*'rotation(6B)'!E42)</f>
        <v> </v>
      </c>
      <c r="G21" s="732" t="str">
        <f aca="false">IF('rotation(6B)'!F42=0," ",$B21*'rotation(6B)'!F42)</f>
        <v> </v>
      </c>
      <c r="H21" s="732" t="str">
        <f aca="false">IF('rotation(6B)'!G42=0," ",$B21*'rotation(6B)'!G42)</f>
        <v> </v>
      </c>
      <c r="I21" s="732" t="str">
        <f aca="false">IF('rotation(6B)'!H42=0," ",$B21*'rotation(6B)'!H42)</f>
        <v> </v>
      </c>
      <c r="J21" s="732" t="str">
        <f aca="false">IF('rotation(6B)'!I42=0," ",$B21*'rotation(6B)'!I42)</f>
        <v> </v>
      </c>
      <c r="K21" s="732" t="str">
        <f aca="false">IF('rotation(6B)'!J42=0," ",$B21*'rotation(6B)'!J42)</f>
        <v> </v>
      </c>
      <c r="L21" s="732" t="str">
        <f aca="false">IF('rotation(6B)'!K42=0," ",$B21*'rotation(6B)'!K42)</f>
        <v> </v>
      </c>
      <c r="M21" s="732" t="str">
        <f aca="false">IF('rotation(6B)'!L42=0," ",$B21*'rotation(6B)'!L42)</f>
        <v> </v>
      </c>
      <c r="N21" s="732" t="str">
        <f aca="false">IF('rotation(6B)'!M42=0," ",$B21*'rotation(6B)'!M42)</f>
        <v> </v>
      </c>
      <c r="O21" s="732" t="str">
        <f aca="false">IF('rotation(6B)'!N42=0," ",$B21*'rotation(6B)'!N42)</f>
        <v> </v>
      </c>
      <c r="P21" s="732" t="str">
        <f aca="false">IF('rotation(6B)'!O42=0," ",$B21*'rotation(6B)'!O42)</f>
        <v> </v>
      </c>
      <c r="Q21" s="732" t="str">
        <f aca="false">IF('rotation(6B)'!P42=0," ",$B21*'rotation(6B)'!P42)</f>
        <v> </v>
      </c>
      <c r="R21" s="732" t="str">
        <f aca="false">IF('rotation(6B)'!Q42=0," ",$B21*'rotation(6B)'!Q42)</f>
        <v> </v>
      </c>
      <c r="S21" s="732" t="str">
        <f aca="false">IF('rotation(6B)'!R42=0," ",$B21*'rotation(6B)'!R42)</f>
        <v> </v>
      </c>
      <c r="T21" s="732" t="str">
        <f aca="false">IF('rotation(6B)'!S42=0," ",$B21*'rotation(6B)'!S42)</f>
        <v> </v>
      </c>
      <c r="U21" s="732" t="str">
        <f aca="false">IF('rotation(6B)'!T42=0," ",$B21*'rotation(6B)'!T42)</f>
        <v> </v>
      </c>
      <c r="V21" s="732" t="str">
        <f aca="false">IF('rotation(6B)'!U42=0," ",$B21*'rotation(6B)'!U42)</f>
        <v> </v>
      </c>
      <c r="W21" s="732" t="str">
        <f aca="false">IF('rotation(6B)'!V42=0," ",$B21*'rotation(6B)'!V42)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'GTDB(6B)'!A24</f>
        <v>1ST STAGE SHROUDS</v>
      </c>
      <c r="B22" s="731" t="n">
        <f aca="false">'GTDB(6B)'!E24</f>
        <v>75</v>
      </c>
      <c r="C22" s="731" t="str">
        <f aca="false">IF('rotation(6B)'!AA45=0," ",B22*'rotation(6B)'!AA45)</f>
        <v> </v>
      </c>
      <c r="D22" s="732" t="str">
        <f aca="false">IF('rotation(6B)'!C46=0," ",$B22*'rotation(6B)'!C46)</f>
        <v> </v>
      </c>
      <c r="E22" s="732" t="str">
        <f aca="false">IF('rotation(6B)'!D46=0," ",$B22*'rotation(6B)'!D46)</f>
        <v> </v>
      </c>
      <c r="F22" s="732" t="str">
        <f aca="false">IF('rotation(6B)'!E46=0," ",$B22*'rotation(6B)'!E46)</f>
        <v> </v>
      </c>
      <c r="G22" s="732" t="str">
        <f aca="false">IF('rotation(6B)'!F46=0," ",$B22*'rotation(6B)'!F46)</f>
        <v> </v>
      </c>
      <c r="H22" s="732" t="str">
        <f aca="false">IF('rotation(6B)'!G46=0," ",$B22*'rotation(6B)'!G46)</f>
        <v> </v>
      </c>
      <c r="I22" s="732" t="str">
        <f aca="false">IF('rotation(6B)'!H46=0," ",$B22*'rotation(6B)'!H46)</f>
        <v> </v>
      </c>
      <c r="J22" s="732" t="str">
        <f aca="false">IF('rotation(6B)'!I46=0," ",$B22*'rotation(6B)'!I46)</f>
        <v> </v>
      </c>
      <c r="K22" s="732" t="str">
        <f aca="false">IF('rotation(6B)'!J46=0," ",$B22*'rotation(6B)'!J46)</f>
        <v> </v>
      </c>
      <c r="L22" s="732" t="str">
        <f aca="false">IF('rotation(6B)'!K46=0," ",$B22*'rotation(6B)'!K46)</f>
        <v> </v>
      </c>
      <c r="M22" s="732" t="str">
        <f aca="false">IF('rotation(6B)'!L46=0," ",$B22*'rotation(6B)'!L46)</f>
        <v> </v>
      </c>
      <c r="N22" s="732" t="str">
        <f aca="false">IF('rotation(6B)'!M46=0," ",$B22*'rotation(6B)'!M46)</f>
        <v> </v>
      </c>
      <c r="O22" s="732" t="str">
        <f aca="false">IF('rotation(6B)'!N46=0," ",$B22*'rotation(6B)'!N46)</f>
        <v> </v>
      </c>
      <c r="P22" s="732" t="str">
        <f aca="false">IF('rotation(6B)'!O46=0," ",$B22*'rotation(6B)'!O46)</f>
        <v> </v>
      </c>
      <c r="Q22" s="732" t="str">
        <f aca="false">IF('rotation(6B)'!P46=0," ",$B22*'rotation(6B)'!P46)</f>
        <v> </v>
      </c>
      <c r="R22" s="732" t="str">
        <f aca="false">IF('rotation(6B)'!Q46=0," ",$B22*'rotation(6B)'!Q46)</f>
        <v> </v>
      </c>
      <c r="S22" s="732" t="str">
        <f aca="false">IF('rotation(6B)'!R46=0," ",$B22*'rotation(6B)'!R46)</f>
        <v> </v>
      </c>
      <c r="T22" s="732" t="str">
        <f aca="false">IF('rotation(6B)'!S46=0," ",$B22*'rotation(6B)'!S46)</f>
        <v> </v>
      </c>
      <c r="U22" s="732" t="str">
        <f aca="false">IF('rotation(6B)'!T46=0," ",$B22*'rotation(6B)'!T46)</f>
        <v> </v>
      </c>
      <c r="V22" s="732" t="str">
        <f aca="false">IF('rotation(6B)'!U46=0," ",$B22*'rotation(6B)'!U46)</f>
        <v> </v>
      </c>
      <c r="W22" s="732" t="str">
        <f aca="false">IF('rotation(6B)'!V46=0," ",$B22*'rotation(6B)'!V46)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'GTDB(6B)'!A25</f>
        <v>2ND STAGE SHROUDS</v>
      </c>
      <c r="B23" s="731" t="n">
        <f aca="false">'GTDB(6B)'!E25</f>
        <v>65</v>
      </c>
      <c r="C23" s="731" t="str">
        <f aca="false">IF('rotation(6B)'!AA49=0," ",B23*'rotation(6B)'!AA49)</f>
        <v> </v>
      </c>
      <c r="D23" s="732" t="str">
        <f aca="false">IF('rotation(6B)'!C50=0," ",$B23*'rotation(6B)'!C50)</f>
        <v> </v>
      </c>
      <c r="E23" s="732" t="str">
        <f aca="false">IF('rotation(6B)'!D50=0," ",$B23*'rotation(6B)'!D50)</f>
        <v> </v>
      </c>
      <c r="F23" s="732" t="str">
        <f aca="false">IF('rotation(6B)'!E50=0," ",$B23*'rotation(6B)'!E50)</f>
        <v> </v>
      </c>
      <c r="G23" s="732" t="str">
        <f aca="false">IF('rotation(6B)'!F50=0," ",$B23*'rotation(6B)'!F50)</f>
        <v> </v>
      </c>
      <c r="H23" s="732" t="str">
        <f aca="false">IF('rotation(6B)'!G50=0," ",$B23*'rotation(6B)'!G50)</f>
        <v> </v>
      </c>
      <c r="I23" s="732" t="str">
        <f aca="false">IF('rotation(6B)'!H50=0," ",$B23*'rotation(6B)'!H50)</f>
        <v> </v>
      </c>
      <c r="J23" s="732" t="str">
        <f aca="false">IF('rotation(6B)'!I50=0," ",$B23*'rotation(6B)'!I50)</f>
        <v> </v>
      </c>
      <c r="K23" s="732" t="str">
        <f aca="false">IF('rotation(6B)'!J50=0," ",$B23*'rotation(6B)'!J50)</f>
        <v> </v>
      </c>
      <c r="L23" s="732" t="str">
        <f aca="false">IF('rotation(6B)'!K50=0," ",$B23*'rotation(6B)'!K50)</f>
        <v> </v>
      </c>
      <c r="M23" s="732" t="str">
        <f aca="false">IF('rotation(6B)'!L50=0," ",$B23*'rotation(6B)'!L50)</f>
        <v> </v>
      </c>
      <c r="N23" s="732" t="str">
        <f aca="false">IF('rotation(6B)'!M50=0," ",$B23*'rotation(6B)'!M50)</f>
        <v> </v>
      </c>
      <c r="O23" s="732" t="str">
        <f aca="false">IF('rotation(6B)'!N50=0," ",$B23*'rotation(6B)'!N50)</f>
        <v> </v>
      </c>
      <c r="P23" s="732" t="str">
        <f aca="false">IF('rotation(6B)'!O50=0," ",$B23*'rotation(6B)'!O50)</f>
        <v> </v>
      </c>
      <c r="Q23" s="732" t="str">
        <f aca="false">IF('rotation(6B)'!P50=0," ",$B23*'rotation(6B)'!P50)</f>
        <v> </v>
      </c>
      <c r="R23" s="732" t="str">
        <f aca="false">IF('rotation(6B)'!Q50=0," ",$B23*'rotation(6B)'!Q50)</f>
        <v> </v>
      </c>
      <c r="S23" s="732" t="str">
        <f aca="false">IF('rotation(6B)'!R50=0," ",$B23*'rotation(6B)'!R50)</f>
        <v> </v>
      </c>
      <c r="T23" s="732" t="str">
        <f aca="false">IF('rotation(6B)'!S50=0," ",$B23*'rotation(6B)'!S50)</f>
        <v> </v>
      </c>
      <c r="U23" s="732" t="str">
        <f aca="false">IF('rotation(6B)'!T50=0," ",$B23*'rotation(6B)'!T50)</f>
        <v> </v>
      </c>
      <c r="V23" s="732" t="str">
        <f aca="false">IF('rotation(6B)'!U50=0," ",$B23*'rotation(6B)'!U50)</f>
        <v> </v>
      </c>
      <c r="W23" s="732" t="str">
        <f aca="false">IF('rotation(6B)'!V50=0," ",$B23*'rotation(6B)'!V50)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'GTDB(6B)'!A26</f>
        <v>3RD STAGE SHROUDS</v>
      </c>
      <c r="B24" s="731" t="n">
        <f aca="false">'GTDB(6B)'!E26</f>
        <v>40</v>
      </c>
      <c r="C24" s="731" t="str">
        <f aca="false">IF('rotation(6B)'!AA53=0," ",B24*'rotation(6B)'!AA53)</f>
        <v> </v>
      </c>
      <c r="D24" s="732" t="str">
        <f aca="false">IF('rotation(6B)'!C54=0," ",$B24*'rotation(6B)'!C54)</f>
        <v> </v>
      </c>
      <c r="E24" s="732" t="str">
        <f aca="false">IF('rotation(6B)'!D54=0," ",$B24*'rotation(6B)'!D54)</f>
        <v> </v>
      </c>
      <c r="F24" s="732" t="str">
        <f aca="false">IF('rotation(6B)'!E54=0," ",$B24*'rotation(6B)'!E54)</f>
        <v> </v>
      </c>
      <c r="G24" s="732" t="str">
        <f aca="false">IF('rotation(6B)'!F54=0," ",$B24*'rotation(6B)'!F54)</f>
        <v> </v>
      </c>
      <c r="H24" s="732" t="str">
        <f aca="false">IF('rotation(6B)'!G54=0," ",$B24*'rotation(6B)'!G54)</f>
        <v> </v>
      </c>
      <c r="I24" s="732" t="str">
        <f aca="false">IF('rotation(6B)'!H54=0," ",$B24*'rotation(6B)'!H54)</f>
        <v> </v>
      </c>
      <c r="J24" s="732" t="str">
        <f aca="false">IF('rotation(6B)'!I54=0," ",$B24*'rotation(6B)'!I54)</f>
        <v> </v>
      </c>
      <c r="K24" s="732" t="str">
        <f aca="false">IF('rotation(6B)'!J54=0," ",$B24*'rotation(6B)'!J54)</f>
        <v> </v>
      </c>
      <c r="L24" s="732" t="str">
        <f aca="false">IF('rotation(6B)'!K54=0," ",$B24*'rotation(6B)'!K54)</f>
        <v> </v>
      </c>
      <c r="M24" s="732" t="str">
        <f aca="false">IF('rotation(6B)'!L54=0," ",$B24*'rotation(6B)'!L54)</f>
        <v> </v>
      </c>
      <c r="N24" s="732" t="str">
        <f aca="false">IF('rotation(6B)'!M54=0," ",$B24*'rotation(6B)'!M54)</f>
        <v> </v>
      </c>
      <c r="O24" s="732" t="str">
        <f aca="false">IF('rotation(6B)'!N54=0," ",$B24*'rotation(6B)'!N54)</f>
        <v> </v>
      </c>
      <c r="P24" s="732" t="str">
        <f aca="false">IF('rotation(6B)'!O54=0," ",$B24*'rotation(6B)'!O54)</f>
        <v> </v>
      </c>
      <c r="Q24" s="732" t="str">
        <f aca="false">IF('rotation(6B)'!P54=0," ",$B24*'rotation(6B)'!P54)</f>
        <v> </v>
      </c>
      <c r="R24" s="732" t="str">
        <f aca="false">IF('rotation(6B)'!Q54=0," ",$B24*'rotation(6B)'!Q54)</f>
        <v> </v>
      </c>
      <c r="S24" s="732" t="str">
        <f aca="false">IF('rotation(6B)'!R54=0," ",$B24*'rotation(6B)'!R54)</f>
        <v> </v>
      </c>
      <c r="T24" s="732" t="str">
        <f aca="false">IF('rotation(6B)'!S54=0," ",$B24*'rotation(6B)'!S54)</f>
        <v> </v>
      </c>
      <c r="U24" s="732" t="str">
        <f aca="false">IF('rotation(6B)'!T54=0," ",$B24*'rotation(6B)'!T54)</f>
        <v> </v>
      </c>
      <c r="V24" s="732" t="str">
        <f aca="false">IF('rotation(6B)'!U54=0," ",$B24*'rotation(6B)'!U54)</f>
        <v> </v>
      </c>
      <c r="W24" s="732" t="str">
        <f aca="false">IF('rotation(6B)'!V54=0," ",$B24*'rotation(6B)'!V54)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'GTDB(6B)'!A27</f>
        <v>1ST STAGE NOZZLES</v>
      </c>
      <c r="B25" s="731" t="n">
        <f aca="false">'GTDB(6B)'!E27</f>
        <v>315</v>
      </c>
      <c r="C25" s="731" t="str">
        <f aca="false">IF('rotation(6B)'!AA57=0," ",B25*'rotation(6B)'!AA57)</f>
        <v> </v>
      </c>
      <c r="D25" s="732" t="str">
        <f aca="false">IF('rotation(6B)'!C58=0," ",$B25*'rotation(6B)'!C58)</f>
        <v> </v>
      </c>
      <c r="E25" s="732" t="str">
        <f aca="false">IF('rotation(6B)'!D58=0," ",$B25*'rotation(6B)'!D58)</f>
        <v> </v>
      </c>
      <c r="F25" s="732" t="str">
        <f aca="false">IF('rotation(6B)'!E58=0," ",$B25*'rotation(6B)'!E58)</f>
        <v> </v>
      </c>
      <c r="G25" s="732" t="str">
        <f aca="false">IF('rotation(6B)'!F58=0," ",$B25*'rotation(6B)'!F58)</f>
        <v> </v>
      </c>
      <c r="H25" s="732" t="str">
        <f aca="false">IF('rotation(6B)'!G58=0," ",$B25*'rotation(6B)'!G58)</f>
        <v> </v>
      </c>
      <c r="I25" s="732" t="str">
        <f aca="false">IF('rotation(6B)'!H58=0," ",$B25*'rotation(6B)'!H58)</f>
        <v> </v>
      </c>
      <c r="J25" s="732" t="str">
        <f aca="false">IF('rotation(6B)'!I58=0," ",$B25*'rotation(6B)'!I58)</f>
        <v> </v>
      </c>
      <c r="K25" s="732" t="str">
        <f aca="false">IF('rotation(6B)'!J58=0," ",$B25*'rotation(6B)'!J58)</f>
        <v> </v>
      </c>
      <c r="L25" s="732" t="str">
        <f aca="false">IF('rotation(6B)'!K58=0," ",$B25*'rotation(6B)'!K58)</f>
        <v> </v>
      </c>
      <c r="M25" s="732" t="str">
        <f aca="false">IF('rotation(6B)'!L58=0," ",$B25*'rotation(6B)'!L58)</f>
        <v> </v>
      </c>
      <c r="N25" s="732" t="str">
        <f aca="false">IF('rotation(6B)'!M58=0," ",$B25*'rotation(6B)'!M58)</f>
        <v> </v>
      </c>
      <c r="O25" s="732" t="str">
        <f aca="false">IF('rotation(6B)'!N58=0," ",$B25*'rotation(6B)'!N58)</f>
        <v> </v>
      </c>
      <c r="P25" s="732" t="str">
        <f aca="false">IF('rotation(6B)'!O58=0," ",$B25*'rotation(6B)'!O58)</f>
        <v> </v>
      </c>
      <c r="Q25" s="732" t="str">
        <f aca="false">IF('rotation(6B)'!P58=0," ",$B25*'rotation(6B)'!P58)</f>
        <v> </v>
      </c>
      <c r="R25" s="732" t="str">
        <f aca="false">IF('rotation(6B)'!Q58=0," ",$B25*'rotation(6B)'!Q58)</f>
        <v> </v>
      </c>
      <c r="S25" s="732" t="str">
        <f aca="false">IF('rotation(6B)'!R58=0," ",$B25*'rotation(6B)'!R58)</f>
        <v> </v>
      </c>
      <c r="T25" s="732" t="str">
        <f aca="false">IF('rotation(6B)'!S58=0," ",$B25*'rotation(6B)'!S58)</f>
        <v> </v>
      </c>
      <c r="U25" s="732" t="str">
        <f aca="false">IF('rotation(6B)'!T58=0," ",$B25*'rotation(6B)'!T58)</f>
        <v> </v>
      </c>
      <c r="V25" s="732" t="str">
        <f aca="false">IF('rotation(6B)'!U58=0," ",$B25*'rotation(6B)'!U58)</f>
        <v> </v>
      </c>
      <c r="W25" s="732" t="str">
        <f aca="false">IF('rotation(6B)'!V58=0," ",$B25*'rotation(6B)'!V58)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'GTDB(6B)'!A28</f>
        <v>2ND STAGE NOZZLES</v>
      </c>
      <c r="B26" s="731" t="n">
        <f aca="false">'GTDB(6B)'!E28</f>
        <v>370</v>
      </c>
      <c r="C26" s="731" t="str">
        <f aca="false">IF('rotation(6B)'!AA61=0," ",B26*'rotation(6B)'!AA61)</f>
        <v> </v>
      </c>
      <c r="D26" s="731" t="str">
        <f aca="false">IF('rotation(6B)'!C61=0," ",$B26*'rotation(6B)'!C61)</f>
        <v> </v>
      </c>
      <c r="E26" s="731" t="str">
        <f aca="false">IF('rotation(6B)'!D61=0," ",$B26*'rotation(6B)'!D61)</f>
        <v> </v>
      </c>
      <c r="F26" s="731" t="str">
        <f aca="false">IF('rotation(6B)'!E61=0," ",$B26*'rotation(6B)'!E61)</f>
        <v> </v>
      </c>
      <c r="G26" s="731" t="str">
        <f aca="false">IF('rotation(6B)'!F61=0," ",$B26*'rotation(6B)'!F61)</f>
        <v> </v>
      </c>
      <c r="H26" s="731" t="str">
        <f aca="false">IF('rotation(6B)'!G61=0," ",$B26*'rotation(6B)'!G61)</f>
        <v> </v>
      </c>
      <c r="I26" s="731" t="str">
        <f aca="false">IF('rotation(6B)'!H61=0," ",$B26*'rotation(6B)'!H61)</f>
        <v> </v>
      </c>
      <c r="J26" s="731" t="str">
        <f aca="false">IF('rotation(6B)'!I61=0," ",$B26*'rotation(6B)'!I61)</f>
        <v> </v>
      </c>
      <c r="K26" s="731" t="str">
        <f aca="false">IF('rotation(6B)'!J61=0," ",$B26*'rotation(6B)'!J61)</f>
        <v> </v>
      </c>
      <c r="L26" s="731" t="str">
        <f aca="false">IF('rotation(6B)'!K61=0," ",$B26*'rotation(6B)'!K61)</f>
        <v> </v>
      </c>
      <c r="M26" s="731" t="str">
        <f aca="false">IF('rotation(6B)'!L61=0," ",$B26*'rotation(6B)'!L61)</f>
        <v> </v>
      </c>
      <c r="N26" s="731" t="str">
        <f aca="false">IF('rotation(6B)'!M61=0," ",$B26*'rotation(6B)'!M61)</f>
        <v> </v>
      </c>
      <c r="O26" s="731" t="str">
        <f aca="false">IF('rotation(6B)'!N61=0," ",$B26*'rotation(6B)'!N61)</f>
        <v> </v>
      </c>
      <c r="P26" s="731" t="str">
        <f aca="false">IF('rotation(6B)'!O61=0," ",$B26*'rotation(6B)'!O61)</f>
        <v> </v>
      </c>
      <c r="Q26" s="731" t="str">
        <f aca="false">IF('rotation(6B)'!P61=0," ",$B26*'rotation(6B)'!P61)</f>
        <v> </v>
      </c>
      <c r="R26" s="731" t="str">
        <f aca="false">IF('rotation(6B)'!Q61=0," ",$B26*'rotation(6B)'!Q61)</f>
        <v> </v>
      </c>
      <c r="S26" s="731" t="str">
        <f aca="false">IF('rotation(6B)'!R61=0," ",$B26*'rotation(6B)'!R61)</f>
        <v> </v>
      </c>
      <c r="T26" s="731" t="str">
        <f aca="false">IF('rotation(6B)'!S61=0," ",$B26*'rotation(6B)'!S61)</f>
        <v> </v>
      </c>
      <c r="U26" s="731" t="str">
        <f aca="false">IF('rotation(6B)'!T61=0," ",$B26*'rotation(6B)'!T61)</f>
        <v> </v>
      </c>
      <c r="V26" s="731" t="str">
        <f aca="false">IF('rotation(6B)'!U61=0," ",$B26*'rotation(6B)'!U61)</f>
        <v> </v>
      </c>
      <c r="W26" s="731" t="str">
        <f aca="false">IF('rotation(6B)'!V61=0," ",$B26*'rotation(6B)'!V61)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31" t="str">
        <f aca="false">'GTDB(6B)'!A29</f>
        <v>3RD STAGE NOZZLES</v>
      </c>
      <c r="B27" s="731" t="n">
        <f aca="false">'GTDB(6B)'!E29</f>
        <v>325</v>
      </c>
      <c r="C27" s="731" t="str">
        <f aca="false">IF('rotation(6B)'!AA65=0," ",B27*'rotation(6B)'!AA65)</f>
        <v> </v>
      </c>
      <c r="D27" s="731" t="str">
        <f aca="false">IF('rotation(6B)'!C65=0," ",$B27*'rotation(6B)'!C65)</f>
        <v> </v>
      </c>
      <c r="E27" s="731" t="str">
        <f aca="false">IF('rotation(6B)'!D65=0," ",$B27*'rotation(6B)'!D65)</f>
        <v> </v>
      </c>
      <c r="F27" s="731" t="str">
        <f aca="false">IF('rotation(6B)'!E65=0," ",$B27*'rotation(6B)'!E65)</f>
        <v> </v>
      </c>
      <c r="G27" s="731" t="str">
        <f aca="false">IF('rotation(6B)'!F65=0," ",$B27*'rotation(6B)'!F65)</f>
        <v> </v>
      </c>
      <c r="H27" s="731" t="str">
        <f aca="false">IF('rotation(6B)'!G65=0," ",$B27*'rotation(6B)'!G65)</f>
        <v> </v>
      </c>
      <c r="I27" s="731" t="str">
        <f aca="false">IF('rotation(6B)'!H65=0," ",$B27*'rotation(6B)'!H65)</f>
        <v> </v>
      </c>
      <c r="J27" s="731" t="str">
        <f aca="false">IF('rotation(6B)'!I65=0," ",$B27*'rotation(6B)'!I65)</f>
        <v> </v>
      </c>
      <c r="K27" s="731" t="str">
        <f aca="false">IF('rotation(6B)'!J65=0," ",$B27*'rotation(6B)'!J65)</f>
        <v> </v>
      </c>
      <c r="L27" s="731" t="str">
        <f aca="false">IF('rotation(6B)'!K65=0," ",$B27*'rotation(6B)'!K65)</f>
        <v> </v>
      </c>
      <c r="M27" s="731" t="str">
        <f aca="false">IF('rotation(6B)'!L65=0," ",$B27*'rotation(6B)'!L65)</f>
        <v> </v>
      </c>
      <c r="N27" s="731" t="str">
        <f aca="false">IF('rotation(6B)'!M65=0," ",$B27*'rotation(6B)'!M65)</f>
        <v> </v>
      </c>
      <c r="O27" s="731" t="str">
        <f aca="false">IF('rotation(6B)'!N65=0," ",$B27*'rotation(6B)'!N65)</f>
        <v> </v>
      </c>
      <c r="P27" s="731" t="str">
        <f aca="false">IF('rotation(6B)'!O65=0," ",$B27*'rotation(6B)'!O65)</f>
        <v> </v>
      </c>
      <c r="Q27" s="731" t="str">
        <f aca="false">IF('rotation(6B)'!P65=0," ",$B27*'rotation(6B)'!P65)</f>
        <v> </v>
      </c>
      <c r="R27" s="731" t="str">
        <f aca="false">IF('rotation(6B)'!Q65=0," ",$B27*'rotation(6B)'!Q65)</f>
        <v> </v>
      </c>
      <c r="S27" s="731" t="str">
        <f aca="false">IF('rotation(6B)'!R65=0," ",$B27*'rotation(6B)'!R65)</f>
        <v> </v>
      </c>
      <c r="T27" s="731" t="str">
        <f aca="false">IF('rotation(6B)'!S65=0," ",$B27*'rotation(6B)'!S65)</f>
        <v> </v>
      </c>
      <c r="U27" s="731" t="str">
        <f aca="false">IF('rotation(6B)'!T65=0," ",$B27*'rotation(6B)'!T65)</f>
        <v> </v>
      </c>
      <c r="V27" s="731" t="str">
        <f aca="false">IF('rotation(6B)'!U65=0," ",$B27*'rotation(6B)'!U65)</f>
        <v> </v>
      </c>
      <c r="W27" s="731" t="str">
        <f aca="false">IF('rotation(6B)'!V65=0," ",$B27*'rotation(6B)'!V65)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27" t="s">
        <v>1405</v>
      </c>
      <c r="B28" s="731" t="n">
        <f aca="false">'GTDB(6B)'!D12</f>
        <v>34</v>
      </c>
      <c r="C28" s="731"/>
      <c r="D28" s="732" t="str">
        <f aca="false">IF('rotation(6B)'!C8=0," ",$B28*'rotation(6B)'!C8)</f>
        <v> </v>
      </c>
      <c r="E28" s="732" t="str">
        <f aca="false">IF('rotation(6B)'!D8=0," ",$B28*'rotation(6B)'!D8)</f>
        <v> </v>
      </c>
      <c r="F28" s="732" t="str">
        <f aca="false">IF('rotation(6B)'!E8=0," ",$B28*'rotation(6B)'!E8)</f>
        <v> </v>
      </c>
      <c r="G28" s="732" t="str">
        <f aca="false">IF('rotation(6B)'!F8=0," ",$B28*'rotation(6B)'!F8)</f>
        <v> </v>
      </c>
      <c r="H28" s="732" t="str">
        <f aca="false">IF('rotation(6B)'!G8=0," ",$B28*'rotation(6B)'!G8)</f>
        <v> </v>
      </c>
      <c r="I28" s="732" t="str">
        <f aca="false">IF('rotation(6B)'!H8=0," ",$B28*'rotation(6B)'!H8)</f>
        <v> </v>
      </c>
      <c r="J28" s="732" t="str">
        <f aca="false">IF('rotation(6B)'!I8=0," ",$B28*'rotation(6B)'!I8)</f>
        <v> </v>
      </c>
      <c r="K28" s="732" t="str">
        <f aca="false">IF('rotation(6B)'!J8=0," ",$B28*'rotation(6B)'!J8)</f>
        <v> </v>
      </c>
      <c r="L28" s="732" t="str">
        <f aca="false">IF('rotation(6B)'!K8=0," ",$B28*'rotation(6B)'!K8)</f>
        <v> </v>
      </c>
      <c r="M28" s="732" t="str">
        <f aca="false">IF('rotation(6B)'!L8=0," ",$B28*'rotation(6B)'!L8)</f>
        <v> </v>
      </c>
      <c r="N28" s="732" t="str">
        <f aca="false">IF('rotation(6B)'!M8=0," ",$B28*'rotation(6B)'!M8)</f>
        <v> </v>
      </c>
      <c r="O28" s="732" t="str">
        <f aca="false">IF('rotation(6B)'!N8=0," ",$B28*'rotation(6B)'!N8)</f>
        <v> </v>
      </c>
      <c r="P28" s="732" t="str">
        <f aca="false">IF('rotation(6B)'!O8=0," ",$B28*'rotation(6B)'!O8)</f>
        <v> </v>
      </c>
      <c r="Q28" s="732" t="str">
        <f aca="false">IF('rotation(6B)'!P8=0," ",$B28*'rotation(6B)'!P8)</f>
        <v> </v>
      </c>
      <c r="R28" s="732" t="str">
        <f aca="false">IF('rotation(6B)'!Q8=0," ",$B28*'rotation(6B)'!Q8)</f>
        <v> </v>
      </c>
      <c r="S28" s="732" t="str">
        <f aca="false">IF('rotation(6B)'!R8=0," ",$B28*'rotation(6B)'!R8)</f>
        <v> </v>
      </c>
      <c r="T28" s="732" t="str">
        <f aca="false">IF('rotation(6B)'!S8=0," ",$B28*'rotation(6B)'!S8)</f>
        <v> </v>
      </c>
      <c r="U28" s="732" t="str">
        <f aca="false">IF('rotation(6B)'!T8=0," ",$B28*'rotation(6B)'!T8)</f>
        <v> </v>
      </c>
      <c r="V28" s="732" t="str">
        <f aca="false">IF('rotation(6B)'!U8=0," ",$B28*'rotation(6B)'!U8)</f>
        <v> </v>
      </c>
      <c r="W28" s="732" t="str">
        <f aca="false">IF('rotation(6B)'!V8=0," ",$B28*'rotation(6B)'!V8)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27" t="s">
        <v>1406</v>
      </c>
      <c r="B29" s="731" t="n">
        <f aca="false">'GTDB(6B)'!D13</f>
        <v>44</v>
      </c>
      <c r="C29" s="731"/>
      <c r="D29" s="732" t="str">
        <f aca="false">IF('rotation(6B)'!C9=0," ",$B29*'rotation(6B)'!C9)</f>
        <v> </v>
      </c>
      <c r="E29" s="732" t="str">
        <f aca="false">IF('rotation(6B)'!D9=0," ",$B29*'rotation(6B)'!D9)</f>
        <v> </v>
      </c>
      <c r="F29" s="732" t="str">
        <f aca="false">IF('rotation(6B)'!E9=0," ",$B29*'rotation(6B)'!E9)</f>
        <v> </v>
      </c>
      <c r="G29" s="732" t="str">
        <f aca="false">IF('rotation(6B)'!F9=0," ",$B29*'rotation(6B)'!F9)</f>
        <v> </v>
      </c>
      <c r="H29" s="732" t="str">
        <f aca="false">IF('rotation(6B)'!G9=0," ",$B29*'rotation(6B)'!G9)</f>
        <v> </v>
      </c>
      <c r="I29" s="732" t="str">
        <f aca="false">IF('rotation(6B)'!H9=0," ",$B29*'rotation(6B)'!H9)</f>
        <v> </v>
      </c>
      <c r="J29" s="732" t="str">
        <f aca="false">IF('rotation(6B)'!I9=0," ",$B29*'rotation(6B)'!I9)</f>
        <v> </v>
      </c>
      <c r="K29" s="732" t="str">
        <f aca="false">IF('rotation(6B)'!J9=0," ",$B29*'rotation(6B)'!J9)</f>
        <v> </v>
      </c>
      <c r="L29" s="732" t="str">
        <f aca="false">IF('rotation(6B)'!K9=0," ",$B29*'rotation(6B)'!K9)</f>
        <v> </v>
      </c>
      <c r="M29" s="732" t="str">
        <f aca="false">IF('rotation(6B)'!L9=0," ",$B29*'rotation(6B)'!L9)</f>
        <v> </v>
      </c>
      <c r="N29" s="732" t="str">
        <f aca="false">IF('rotation(6B)'!M9=0," ",$B29*'rotation(6B)'!M9)</f>
        <v> </v>
      </c>
      <c r="O29" s="732" t="str">
        <f aca="false">IF('rotation(6B)'!N9=0," ",$B29*'rotation(6B)'!N9)</f>
        <v> </v>
      </c>
      <c r="P29" s="732" t="str">
        <f aca="false">IF('rotation(6B)'!O9=0," ",$B29*'rotation(6B)'!O9)</f>
        <v> </v>
      </c>
      <c r="Q29" s="732" t="str">
        <f aca="false">IF('rotation(6B)'!P9=0," ",$B29*'rotation(6B)'!P9)</f>
        <v> </v>
      </c>
      <c r="R29" s="732" t="str">
        <f aca="false">IF('rotation(6B)'!Q9=0," ",$B29*'rotation(6B)'!Q9)</f>
        <v> </v>
      </c>
      <c r="S29" s="732" t="str">
        <f aca="false">IF('rotation(6B)'!R9=0," ",$B29*'rotation(6B)'!R9)</f>
        <v> </v>
      </c>
      <c r="T29" s="732" t="str">
        <f aca="false">IF('rotation(6B)'!S9=0," ",$B29*'rotation(6B)'!S9)</f>
        <v> </v>
      </c>
      <c r="U29" s="732" t="str">
        <f aca="false">IF('rotation(6B)'!T9=0," ",$B29*'rotation(6B)'!T9)</f>
        <v> </v>
      </c>
      <c r="V29" s="732" t="str">
        <f aca="false">IF('rotation(6B)'!U9=0," ",$B29*'rotation(6B)'!U9)</f>
        <v> </v>
      </c>
      <c r="W29" s="732" t="str">
        <f aca="false">IF('rotation(6B)'!V9=0," ",$B29*'rotation(6B)'!V9)</f>
        <v> </v>
      </c>
      <c r="X29" s="633" t="n">
        <f aca="false">SUM(D29:W29)</f>
        <v>0</v>
      </c>
    </row>
    <row r="30" customFormat="false" ht="12.75" hidden="false" customHeight="false" outlineLevel="0" collapsed="false">
      <c r="A30" s="727" t="s">
        <v>1407</v>
      </c>
      <c r="B30" s="731" t="n">
        <f aca="false">'GTDB(6B)'!D14</f>
        <v>162</v>
      </c>
      <c r="C30" s="731"/>
      <c r="D30" s="732" t="str">
        <f aca="false">IF('rotation(6B)'!C10=0," ",$B30*'rotation(6B)'!C10)</f>
        <v> </v>
      </c>
      <c r="E30" s="732" t="str">
        <f aca="false">IF('rotation(6B)'!D10=0," ",$B30*'rotation(6B)'!D10)</f>
        <v> </v>
      </c>
      <c r="F30" s="732" t="str">
        <f aca="false">IF('rotation(6B)'!E10=0," ",$B30*'rotation(6B)'!E10)</f>
        <v> </v>
      </c>
      <c r="G30" s="732" t="str">
        <f aca="false">IF('rotation(6B)'!F10=0," ",$B30*'rotation(6B)'!F10)</f>
        <v> </v>
      </c>
      <c r="H30" s="732" t="str">
        <f aca="false">IF('rotation(6B)'!G10=0," ",$B30*'rotation(6B)'!G10)</f>
        <v> </v>
      </c>
      <c r="I30" s="732" t="str">
        <f aca="false">IF('rotation(6B)'!H10=0," ",$B30*'rotation(6B)'!H10)</f>
        <v> </v>
      </c>
      <c r="J30" s="732" t="str">
        <f aca="false">IF('rotation(6B)'!I10=0," ",$B30*'rotation(6B)'!I10)</f>
        <v> </v>
      </c>
      <c r="K30" s="732" t="str">
        <f aca="false">IF('rotation(6B)'!J10=0," ",$B30*'rotation(6B)'!J10)</f>
        <v> </v>
      </c>
      <c r="L30" s="732" t="str">
        <f aca="false">IF('rotation(6B)'!K10=0," ",$B30*'rotation(6B)'!K10)</f>
        <v> </v>
      </c>
      <c r="M30" s="732" t="str">
        <f aca="false">IF('rotation(6B)'!L10=0," ",$B30*'rotation(6B)'!L10)</f>
        <v> </v>
      </c>
      <c r="N30" s="732" t="str">
        <f aca="false">IF('rotation(6B)'!M10=0," ",$B30*'rotation(6B)'!M10)</f>
        <v> </v>
      </c>
      <c r="O30" s="732" t="str">
        <f aca="false">IF('rotation(6B)'!N10=0," ",$B30*'rotation(6B)'!N10)</f>
        <v> </v>
      </c>
      <c r="P30" s="732" t="str">
        <f aca="false">IF('rotation(6B)'!O10=0," ",$B30*'rotation(6B)'!O10)</f>
        <v> </v>
      </c>
      <c r="Q30" s="732" t="str">
        <f aca="false">IF('rotation(6B)'!P10=0," ",$B30*'rotation(6B)'!P10)</f>
        <v> </v>
      </c>
      <c r="R30" s="732" t="str">
        <f aca="false">IF('rotation(6B)'!Q10=0," ",$B30*'rotation(6B)'!Q10)</f>
        <v> </v>
      </c>
      <c r="S30" s="732" t="str">
        <f aca="false">IF('rotation(6B)'!R10=0," ",$B30*'rotation(6B)'!R10)</f>
        <v> </v>
      </c>
      <c r="T30" s="732" t="str">
        <f aca="false">IF('rotation(6B)'!S10=0," ",$B30*'rotation(6B)'!S10)</f>
        <v> </v>
      </c>
      <c r="U30" s="732" t="str">
        <f aca="false">IF('rotation(6B)'!T10=0," ",$B30*'rotation(6B)'!T10)</f>
        <v> </v>
      </c>
      <c r="V30" s="732" t="str">
        <f aca="false">IF('rotation(6B)'!U10=0," ",$B30*'rotation(6B)'!U10)</f>
        <v> </v>
      </c>
      <c r="W30" s="732" t="str">
        <f aca="false">IF('rotation(6B)'!V10=0," ",$B30*'rotation(6B)'!V10)</f>
        <v> </v>
      </c>
      <c r="X30" s="633" t="n">
        <f aca="false">SUM(D30:W30)</f>
        <v>0</v>
      </c>
    </row>
    <row r="31" customFormat="false" ht="15.75" hidden="false" customHeight="true" outlineLevel="0" collapsed="false">
      <c r="A31" s="724" t="s">
        <v>1408</v>
      </c>
      <c r="B31" s="633"/>
      <c r="C31" s="633" t="n">
        <f aca="false">SUM(C15:C30)</f>
        <v>0</v>
      </c>
      <c r="D31" s="633" t="n">
        <f aca="false">SUM(D15:D30)</f>
        <v>0</v>
      </c>
      <c r="E31" s="633" t="n">
        <f aca="false">SUM(E15:E30)</f>
        <v>0</v>
      </c>
      <c r="F31" s="633" t="n">
        <f aca="false">SUM(F15:F30)</f>
        <v>0</v>
      </c>
      <c r="G31" s="633" t="n">
        <f aca="false">SUM(G15:G30)</f>
        <v>0</v>
      </c>
      <c r="H31" s="633" t="n">
        <f aca="false">SUM(H15:H30)</f>
        <v>0</v>
      </c>
      <c r="I31" s="633" t="n">
        <f aca="false">SUM(I15:I30)</f>
        <v>0</v>
      </c>
      <c r="J31" s="633" t="n">
        <f aca="false">SUM(J15:J30)</f>
        <v>0</v>
      </c>
      <c r="K31" s="633" t="n">
        <f aca="false">SUM(K15:K30)</f>
        <v>0</v>
      </c>
      <c r="L31" s="633" t="n">
        <f aca="false">SUM(L15:L30)</f>
        <v>0</v>
      </c>
      <c r="M31" s="633" t="n">
        <f aca="false">SUM(M15:M30)</f>
        <v>0</v>
      </c>
      <c r="N31" s="633" t="n">
        <f aca="false">SUM(N15:N30)</f>
        <v>0</v>
      </c>
      <c r="O31" s="633" t="n">
        <f aca="false">SUM(O15:O30)</f>
        <v>0</v>
      </c>
      <c r="P31" s="633" t="n">
        <f aca="false">SUM(P15:P30)</f>
        <v>0</v>
      </c>
      <c r="Q31" s="633" t="n">
        <f aca="false">SUM(Q15:Q30)</f>
        <v>0</v>
      </c>
      <c r="R31" s="633" t="n">
        <f aca="false">SUM(R15:R30)</f>
        <v>0</v>
      </c>
      <c r="S31" s="633" t="n">
        <f aca="false">SUM(S15:S30)</f>
        <v>0</v>
      </c>
      <c r="T31" s="633" t="n">
        <f aca="false">SUM(T15:T30)</f>
        <v>0</v>
      </c>
      <c r="U31" s="633" t="n">
        <f aca="false">SUM(U15:U30)</f>
        <v>0</v>
      </c>
      <c r="V31" s="633" t="n">
        <f aca="false">SUM(V15:V30)</f>
        <v>0</v>
      </c>
      <c r="W31" s="633" t="n">
        <f aca="false">SUM(W15:W30)</f>
        <v>0</v>
      </c>
      <c r="X31" s="633" t="n">
        <f aca="false">SUM(D31:W31)</f>
        <v>0</v>
      </c>
    </row>
    <row r="32" customFormat="false" ht="16.5" hidden="false" customHeight="true" outlineLevel="0" collapsed="false">
      <c r="A32" s="724" t="s">
        <v>1409</v>
      </c>
      <c r="B32" s="733" t="n">
        <v>0.1</v>
      </c>
      <c r="C32" s="633" t="n">
        <f aca="false">C31*(1-$B32)</f>
        <v>0</v>
      </c>
      <c r="D32" s="633" t="n">
        <f aca="false">D31*(1-$B32)</f>
        <v>0</v>
      </c>
      <c r="E32" s="633" t="n">
        <f aca="false">E31*(1-$B32)</f>
        <v>0</v>
      </c>
      <c r="F32" s="633" t="n">
        <f aca="false">F31*(1-$B32)</f>
        <v>0</v>
      </c>
      <c r="G32" s="633" t="n">
        <f aca="false">G31*(1-$B32)</f>
        <v>0</v>
      </c>
      <c r="H32" s="633" t="n">
        <f aca="false">H31*(1-$B32)</f>
        <v>0</v>
      </c>
      <c r="I32" s="633" t="n">
        <f aca="false">I31*(1-$B32)</f>
        <v>0</v>
      </c>
      <c r="J32" s="633" t="n">
        <f aca="false">J31*(1-$B32)</f>
        <v>0</v>
      </c>
      <c r="K32" s="633" t="n">
        <f aca="false">K31*(1-$B32)</f>
        <v>0</v>
      </c>
      <c r="L32" s="633" t="n">
        <f aca="false">L31*(1-$B32)</f>
        <v>0</v>
      </c>
      <c r="M32" s="633" t="n">
        <f aca="false">M31*(1-$B32)</f>
        <v>0</v>
      </c>
      <c r="N32" s="633" t="n">
        <f aca="false">N31*(1-$B32)</f>
        <v>0</v>
      </c>
      <c r="O32" s="633" t="n">
        <f aca="false">O31*(1-$B32)</f>
        <v>0</v>
      </c>
      <c r="P32" s="633" t="n">
        <f aca="false">P31*(1-$B32)</f>
        <v>0</v>
      </c>
      <c r="Q32" s="633" t="n">
        <f aca="false">Q31*(1-$B32)</f>
        <v>0</v>
      </c>
      <c r="R32" s="633" t="n">
        <f aca="false">R31*(1-$B32)</f>
        <v>0</v>
      </c>
      <c r="S32" s="633" t="n">
        <f aca="false">S31*(1-$B32)</f>
        <v>0</v>
      </c>
      <c r="T32" s="633" t="n">
        <f aca="false">T31*(1-$B32)</f>
        <v>0</v>
      </c>
      <c r="U32" s="633" t="n">
        <f aca="false">U31*(1-$B32)</f>
        <v>0</v>
      </c>
      <c r="V32" s="633" t="n">
        <f aca="false">V31*(1-$B32)</f>
        <v>0</v>
      </c>
      <c r="W32" s="633" t="n">
        <f aca="false">W31*(1-$B32)</f>
        <v>0</v>
      </c>
      <c r="X32" s="633" t="n">
        <f aca="false">SUM(D32:W32)</f>
        <v>0</v>
      </c>
    </row>
    <row r="33" customFormat="false" ht="12.75" hidden="false" customHeight="true" outlineLevel="0" collapsed="false">
      <c r="A33" s="724" t="s">
        <v>1410</v>
      </c>
      <c r="B33" s="733" t="n">
        <v>0.03</v>
      </c>
      <c r="C33" s="633" t="n">
        <f aca="false">C32*(1+$B33)</f>
        <v>0</v>
      </c>
      <c r="D33" s="633" t="n">
        <f aca="false">D32*(1+$B33)</f>
        <v>0</v>
      </c>
      <c r="E33" s="633" t="n">
        <f aca="false">E32*(1+$B33)</f>
        <v>0</v>
      </c>
      <c r="F33" s="633" t="n">
        <f aca="false">F32*(1+$B33)</f>
        <v>0</v>
      </c>
      <c r="G33" s="633" t="n">
        <f aca="false">G32*(1+$B33)</f>
        <v>0</v>
      </c>
      <c r="H33" s="633" t="n">
        <f aca="false">H32*(1+$B33)</f>
        <v>0</v>
      </c>
      <c r="I33" s="633" t="n">
        <f aca="false">I32*(1+$B33)</f>
        <v>0</v>
      </c>
      <c r="J33" s="633" t="n">
        <f aca="false">J32*(1+$B33)</f>
        <v>0</v>
      </c>
      <c r="K33" s="633" t="n">
        <f aca="false">K32*(1+$B33)</f>
        <v>0</v>
      </c>
      <c r="L33" s="633" t="n">
        <f aca="false">L32*(1+$B33)</f>
        <v>0</v>
      </c>
      <c r="M33" s="633" t="n">
        <f aca="false">M32*(1+$B33)</f>
        <v>0</v>
      </c>
      <c r="N33" s="633" t="n">
        <f aca="false">N32*(1+$B33)</f>
        <v>0</v>
      </c>
      <c r="O33" s="633" t="n">
        <f aca="false">O32*(1+$B33)</f>
        <v>0</v>
      </c>
      <c r="P33" s="633" t="n">
        <f aca="false">P32*(1+$B33)</f>
        <v>0</v>
      </c>
      <c r="Q33" s="633" t="n">
        <f aca="false">Q32*(1+$B33)</f>
        <v>0</v>
      </c>
      <c r="R33" s="633" t="n">
        <f aca="false">R32*(1+$B33)</f>
        <v>0</v>
      </c>
      <c r="S33" s="633" t="n">
        <f aca="false">S32*(1+$B33)</f>
        <v>0</v>
      </c>
      <c r="T33" s="633" t="n">
        <f aca="false">T32*(1+$B33)</f>
        <v>0</v>
      </c>
      <c r="U33" s="633" t="n">
        <f aca="false">U32*(1+$B33)</f>
        <v>0</v>
      </c>
      <c r="V33" s="633" t="n">
        <f aca="false">V32*(1+$B33)</f>
        <v>0</v>
      </c>
      <c r="W33" s="633" t="n">
        <f aca="false">W32*(1+$B33)</f>
        <v>0</v>
      </c>
      <c r="X33" s="734" t="n">
        <f aca="false">SUM(D33:W33)</f>
        <v>0</v>
      </c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</row>
    <row r="36" customFormat="false" ht="12.75" hidden="false" customHeight="false" outlineLevel="0" collapsed="false">
      <c r="A36" s="735" t="s">
        <v>1411</v>
      </c>
      <c r="B36" s="633"/>
      <c r="C36" s="633"/>
      <c r="D36" s="633" t="n">
        <v>1</v>
      </c>
      <c r="E36" s="633" t="n">
        <v>2</v>
      </c>
      <c r="F36" s="633" t="n">
        <v>3</v>
      </c>
      <c r="G36" s="633" t="n">
        <v>4</v>
      </c>
      <c r="H36" s="633" t="n">
        <v>5</v>
      </c>
      <c r="I36" s="633" t="n">
        <v>6</v>
      </c>
      <c r="J36" s="633" t="n">
        <v>7</v>
      </c>
      <c r="K36" s="633" t="n">
        <v>8</v>
      </c>
      <c r="L36" s="633" t="n">
        <v>9</v>
      </c>
      <c r="M36" s="633" t="n">
        <v>10</v>
      </c>
      <c r="N36" s="633" t="n">
        <v>11</v>
      </c>
      <c r="O36" s="633" t="n">
        <v>12</v>
      </c>
      <c r="P36" s="633" t="n">
        <v>13</v>
      </c>
      <c r="Q36" s="633" t="n">
        <v>14</v>
      </c>
      <c r="R36" s="633" t="n">
        <v>15</v>
      </c>
      <c r="S36" s="633" t="n">
        <v>16</v>
      </c>
      <c r="T36" s="633" t="n">
        <v>17</v>
      </c>
      <c r="U36" s="633" t="n">
        <v>18</v>
      </c>
      <c r="V36" s="633" t="n">
        <v>19</v>
      </c>
      <c r="W36" s="633" t="n">
        <v>20</v>
      </c>
      <c r="X36" s="633"/>
    </row>
    <row r="37" customFormat="false" ht="12.75" hidden="false" customHeight="false" outlineLevel="0" collapsed="false">
      <c r="A37" s="736" t="s">
        <v>1402</v>
      </c>
      <c r="B37" s="737" t="s">
        <v>1412</v>
      </c>
      <c r="C37" s="732"/>
      <c r="D37" s="732"/>
      <c r="E37" s="732"/>
      <c r="F37" s="732"/>
      <c r="G37" s="732"/>
      <c r="H37" s="732"/>
      <c r="I37" s="732"/>
      <c r="J37" s="732"/>
      <c r="K37" s="732"/>
      <c r="L37" s="732"/>
      <c r="M37" s="732"/>
      <c r="N37" s="732"/>
      <c r="O37" s="732"/>
      <c r="P37" s="732"/>
      <c r="Q37" s="732"/>
      <c r="R37" s="732"/>
      <c r="S37" s="732"/>
      <c r="T37" s="732"/>
      <c r="U37" s="732"/>
      <c r="V37" s="732"/>
      <c r="W37" s="732"/>
      <c r="X37" s="633"/>
    </row>
    <row r="38" customFormat="false" ht="12.75" hidden="false" customHeight="false" outlineLevel="0" collapsed="false">
      <c r="A38" s="738" t="str">
        <f aca="false">'GTDB(6B)'!A17</f>
        <v>FUEL NOZZLES</v>
      </c>
      <c r="B38" s="731" t="n">
        <f aca="false">'GTDB(6B)'!D17</f>
        <v>8</v>
      </c>
      <c r="C38" s="732" t="n">
        <v>0</v>
      </c>
      <c r="D38" s="732" t="str">
        <f aca="false">IF('rotation(6B)'!C17=0," ",$B38*'rotation(6B)'!C17)</f>
        <v> </v>
      </c>
      <c r="E38" s="732" t="str">
        <f aca="false">IF('rotation(6B)'!D17=0," ",$B38*'rotation(6B)'!D17)</f>
        <v> </v>
      </c>
      <c r="F38" s="732" t="str">
        <f aca="false">IF('rotation(6B)'!E17=0," ",$B38*'rotation(6B)'!E17)</f>
        <v> </v>
      </c>
      <c r="G38" s="732" t="str">
        <f aca="false">IF('rotation(6B)'!F17=0," ",$B38*'rotation(6B)'!F17)</f>
        <v> </v>
      </c>
      <c r="H38" s="732" t="str">
        <f aca="false">IF('rotation(6B)'!G17=0," ",$B38*'rotation(6B)'!G17)</f>
        <v> </v>
      </c>
      <c r="I38" s="732" t="str">
        <f aca="false">IF('rotation(6B)'!H17=0," ",$B38*'rotation(6B)'!H17)</f>
        <v> </v>
      </c>
      <c r="J38" s="732" t="str">
        <f aca="false">IF('rotation(6B)'!I17=0," ",$B38*'rotation(6B)'!I17)</f>
        <v> </v>
      </c>
      <c r="K38" s="732" t="str">
        <f aca="false">IF('rotation(6B)'!J17=0," ",$B38*'rotation(6B)'!J17)</f>
        <v> </v>
      </c>
      <c r="L38" s="732" t="str">
        <f aca="false">IF('rotation(6B)'!K17=0," ",$B38*'rotation(6B)'!K17)</f>
        <v> </v>
      </c>
      <c r="M38" s="732" t="str">
        <f aca="false">IF('rotation(6B)'!L17=0," ",$B38*'rotation(6B)'!L17)</f>
        <v> </v>
      </c>
      <c r="N38" s="732" t="str">
        <f aca="false">IF('rotation(6B)'!M17=0," ",$B38*'rotation(6B)'!M17)</f>
        <v> </v>
      </c>
      <c r="O38" s="732" t="str">
        <f aca="false">IF('rotation(6B)'!N17=0," ",$B38*'rotation(6B)'!N17)</f>
        <v> </v>
      </c>
      <c r="P38" s="732" t="str">
        <f aca="false">IF('rotation(6B)'!O17=0," ",$B38*'rotation(6B)'!O17)</f>
        <v> </v>
      </c>
      <c r="Q38" s="732" t="str">
        <f aca="false">IF('rotation(6B)'!P17=0," ",$B38*'rotation(6B)'!P17)</f>
        <v> </v>
      </c>
      <c r="R38" s="732" t="str">
        <f aca="false">IF('rotation(6B)'!Q17=0," ",$B38*'rotation(6B)'!Q17)</f>
        <v> </v>
      </c>
      <c r="S38" s="732" t="str">
        <f aca="false">IF('rotation(6B)'!R17=0," ",$B38*'rotation(6B)'!R17)</f>
        <v> </v>
      </c>
      <c r="T38" s="732" t="str">
        <f aca="false">IF('rotation(6B)'!S17=0," ",$B38*'rotation(6B)'!S17)</f>
        <v> </v>
      </c>
      <c r="U38" s="732" t="str">
        <f aca="false">IF('rotation(6B)'!T17=0," ",$B38*'rotation(6B)'!T17)</f>
        <v> </v>
      </c>
      <c r="V38" s="732" t="str">
        <f aca="false">IF('rotation(6B)'!U17=0," ",$B38*'rotation(6B)'!U17)</f>
        <v> </v>
      </c>
      <c r="W38" s="732" t="str">
        <f aca="false">IF('rotation(6B)'!V17=0," ",$B38*'rotation(6B)'!V17)</f>
        <v> </v>
      </c>
      <c r="X38" s="633" t="n">
        <f aca="false">SUM(D38:W38)</f>
        <v>0</v>
      </c>
    </row>
    <row r="39" customFormat="false" ht="12.75" hidden="false" customHeight="false" outlineLevel="0" collapsed="false">
      <c r="A39" s="738" t="str">
        <f aca="false">'GTDB(6B)'!A18</f>
        <v>CROSSFIRE TUBES</v>
      </c>
      <c r="B39" s="731" t="n">
        <f aca="false">'GTDB(6B)'!D18</f>
        <v>2</v>
      </c>
      <c r="C39" s="732"/>
      <c r="D39" s="732" t="str">
        <f aca="false">IF('rotation(6B)'!C21=0," ",$B39*'rotation(6B)'!C21)</f>
        <v> </v>
      </c>
      <c r="E39" s="732" t="str">
        <f aca="false">IF('rotation(6B)'!D21=0," ",$B39*'rotation(6B)'!D21)</f>
        <v> </v>
      </c>
      <c r="F39" s="732" t="str">
        <f aca="false">IF('rotation(6B)'!E21=0," ",$B39*'rotation(6B)'!E21)</f>
        <v> </v>
      </c>
      <c r="G39" s="732" t="str">
        <f aca="false">IF('rotation(6B)'!F21=0," ",$B39*'rotation(6B)'!F21)</f>
        <v> </v>
      </c>
      <c r="H39" s="732" t="str">
        <f aca="false">IF('rotation(6B)'!G21=0," ",$B39*'rotation(6B)'!G21)</f>
        <v> </v>
      </c>
      <c r="I39" s="732" t="str">
        <f aca="false">IF('rotation(6B)'!H21=0," ",$B39*'rotation(6B)'!H21)</f>
        <v> </v>
      </c>
      <c r="J39" s="732" t="str">
        <f aca="false">IF('rotation(6B)'!I21=0," ",$B39*'rotation(6B)'!I21)</f>
        <v> </v>
      </c>
      <c r="K39" s="732" t="str">
        <f aca="false">IF('rotation(6B)'!J21=0," ",$B39*'rotation(6B)'!J21)</f>
        <v> </v>
      </c>
      <c r="L39" s="732" t="str">
        <f aca="false">IF('rotation(6B)'!K21=0," ",$B39*'rotation(6B)'!K21)</f>
        <v> </v>
      </c>
      <c r="M39" s="732" t="str">
        <f aca="false">IF('rotation(6B)'!L21=0," ",$B39*'rotation(6B)'!L21)</f>
        <v> </v>
      </c>
      <c r="N39" s="732" t="str">
        <f aca="false">IF('rotation(6B)'!M21=0," ",$B39*'rotation(6B)'!M21)</f>
        <v> </v>
      </c>
      <c r="O39" s="732" t="str">
        <f aca="false">IF('rotation(6B)'!N21=0," ",$B39*'rotation(6B)'!N21)</f>
        <v> </v>
      </c>
      <c r="P39" s="732" t="str">
        <f aca="false">IF('rotation(6B)'!O21=0," ",$B39*'rotation(6B)'!O21)</f>
        <v> </v>
      </c>
      <c r="Q39" s="732" t="str">
        <f aca="false">IF('rotation(6B)'!P21=0," ",$B39*'rotation(6B)'!P21)</f>
        <v> </v>
      </c>
      <c r="R39" s="732" t="str">
        <f aca="false">IF('rotation(6B)'!Q21=0," ",$B39*'rotation(6B)'!Q21)</f>
        <v> </v>
      </c>
      <c r="S39" s="732" t="str">
        <f aca="false">IF('rotation(6B)'!R21=0," ",$B39*'rotation(6B)'!R21)</f>
        <v> </v>
      </c>
      <c r="T39" s="732" t="str">
        <f aca="false">IF('rotation(6B)'!S21=0," ",$B39*'rotation(6B)'!S21)</f>
        <v> </v>
      </c>
      <c r="U39" s="732" t="str">
        <f aca="false">IF('rotation(6B)'!T21=0," ",$B39*'rotation(6B)'!T21)</f>
        <v> </v>
      </c>
      <c r="V39" s="732" t="str">
        <f aca="false">IF('rotation(6B)'!U21=0," ",$B39*'rotation(6B)'!U21)</f>
        <v> </v>
      </c>
      <c r="W39" s="732" t="str">
        <f aca="false">IF('rotation(6B)'!V21=0," ",$B39*'rotation(6B)'!V21)</f>
        <v> </v>
      </c>
      <c r="X39" s="633" t="n">
        <f aca="false">SUM(D39:W39)</f>
        <v>0</v>
      </c>
    </row>
    <row r="40" customFormat="false" ht="12.75" hidden="false" customHeight="false" outlineLevel="0" collapsed="false">
      <c r="A40" s="738" t="str">
        <f aca="false">'GTDB(6B)'!A19</f>
        <v>COMBUSTION LINERS</v>
      </c>
      <c r="B40" s="731" t="n">
        <f aca="false">'GTDB(6B)'!D19</f>
        <v>14.575</v>
      </c>
      <c r="C40" s="732"/>
      <c r="D40" s="732" t="str">
        <f aca="false">IF('rotation(6B)'!C25=0," ",$B40*'rotation(6B)'!C25)</f>
        <v> </v>
      </c>
      <c r="E40" s="732" t="str">
        <f aca="false">IF('rotation(6B)'!D25=0," ",$B40*'rotation(6B)'!D25)</f>
        <v> </v>
      </c>
      <c r="F40" s="732" t="str">
        <f aca="false">IF('rotation(6B)'!E25=0," ",$B40*'rotation(6B)'!E25)</f>
        <v> </v>
      </c>
      <c r="G40" s="732" t="str">
        <f aca="false">IF('rotation(6B)'!F25=0," ",$B40*'rotation(6B)'!F25)</f>
        <v> </v>
      </c>
      <c r="H40" s="732" t="str">
        <f aca="false">IF('rotation(6B)'!G25=0," ",$B40*'rotation(6B)'!G25)</f>
        <v> </v>
      </c>
      <c r="I40" s="732" t="str">
        <f aca="false">IF('rotation(6B)'!H25=0," ",$B40*'rotation(6B)'!H25)</f>
        <v> </v>
      </c>
      <c r="J40" s="732" t="str">
        <f aca="false">IF('rotation(6B)'!I25=0," ",$B40*'rotation(6B)'!I25)</f>
        <v> </v>
      </c>
      <c r="K40" s="732" t="str">
        <f aca="false">IF('rotation(6B)'!J25=0," ",$B40*'rotation(6B)'!J25)</f>
        <v> </v>
      </c>
      <c r="L40" s="732" t="str">
        <f aca="false">IF('rotation(6B)'!K25=0," ",$B40*'rotation(6B)'!K25)</f>
        <v> </v>
      </c>
      <c r="M40" s="732" t="str">
        <f aca="false">IF('rotation(6B)'!L25=0," ",$B40*'rotation(6B)'!L25)</f>
        <v> </v>
      </c>
      <c r="N40" s="732" t="str">
        <f aca="false">IF('rotation(6B)'!M25=0," ",$B40*'rotation(6B)'!M25)</f>
        <v> </v>
      </c>
      <c r="O40" s="732" t="str">
        <f aca="false">IF('rotation(6B)'!N25=0," ",$B40*'rotation(6B)'!N25)</f>
        <v> </v>
      </c>
      <c r="P40" s="732" t="str">
        <f aca="false">IF('rotation(6B)'!O25=0," ",$B40*'rotation(6B)'!O25)</f>
        <v> </v>
      </c>
      <c r="Q40" s="732" t="str">
        <f aca="false">IF('rotation(6B)'!P25=0," ",$B40*'rotation(6B)'!P25)</f>
        <v> </v>
      </c>
      <c r="R40" s="732" t="str">
        <f aca="false">IF('rotation(6B)'!Q25=0," ",$B40*'rotation(6B)'!Q25)</f>
        <v> </v>
      </c>
      <c r="S40" s="732" t="str">
        <f aca="false">IF('rotation(6B)'!R25=0," ",$B40*'rotation(6B)'!R25)</f>
        <v> </v>
      </c>
      <c r="T40" s="732" t="str">
        <f aca="false">IF('rotation(6B)'!S25=0," ",$B40*'rotation(6B)'!S25)</f>
        <v> </v>
      </c>
      <c r="U40" s="732" t="str">
        <f aca="false">IF('rotation(6B)'!T25=0," ",$B40*'rotation(6B)'!T25)</f>
        <v> </v>
      </c>
      <c r="V40" s="732" t="str">
        <f aca="false">IF('rotation(6B)'!U25=0," ",$B40*'rotation(6B)'!U25)</f>
        <v> </v>
      </c>
      <c r="W40" s="732" t="str">
        <f aca="false">IF('rotation(6B)'!V25=0," ",$B40*'rotation(6B)'!V25)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'GTDB(6B)'!A20</f>
        <v>TRANSITION PIECES</v>
      </c>
      <c r="B41" s="731" t="n">
        <f aca="false">'GTDB(6B)'!D20</f>
        <v>20.4</v>
      </c>
      <c r="C41" s="732"/>
      <c r="D41" s="732" t="str">
        <f aca="false">IF('rotation(6B)'!C29=0," ",$B41*'rotation(6B)'!C29)</f>
        <v> </v>
      </c>
      <c r="E41" s="732" t="str">
        <f aca="false">IF('rotation(6B)'!D29=0," ",$B41*'rotation(6B)'!D29)</f>
        <v> </v>
      </c>
      <c r="F41" s="732" t="str">
        <f aca="false">IF('rotation(6B)'!E29=0," ",$B41*'rotation(6B)'!E29)</f>
        <v> </v>
      </c>
      <c r="G41" s="732" t="str">
        <f aca="false">IF('rotation(6B)'!F29=0," ",$B41*'rotation(6B)'!F29)</f>
        <v> </v>
      </c>
      <c r="H41" s="732" t="str">
        <f aca="false">IF('rotation(6B)'!G29=0," ",$B41*'rotation(6B)'!G29)</f>
        <v> </v>
      </c>
      <c r="I41" s="732" t="str">
        <f aca="false">IF('rotation(6B)'!H29=0," ",$B41*'rotation(6B)'!H29)</f>
        <v> </v>
      </c>
      <c r="J41" s="732" t="str">
        <f aca="false">IF('rotation(6B)'!I29=0," ",$B41*'rotation(6B)'!I29)</f>
        <v> </v>
      </c>
      <c r="K41" s="732" t="str">
        <f aca="false">IF('rotation(6B)'!J29=0," ",$B41*'rotation(6B)'!J29)</f>
        <v> </v>
      </c>
      <c r="L41" s="732" t="str">
        <f aca="false">IF('rotation(6B)'!K29=0," ",$B41*'rotation(6B)'!K29)</f>
        <v> </v>
      </c>
      <c r="M41" s="732" t="str">
        <f aca="false">IF('rotation(6B)'!L29=0," ",$B41*'rotation(6B)'!L29)</f>
        <v> </v>
      </c>
      <c r="N41" s="732" t="str">
        <f aca="false">IF('rotation(6B)'!M29=0," ",$B41*'rotation(6B)'!M29)</f>
        <v> </v>
      </c>
      <c r="O41" s="732" t="str">
        <f aca="false">IF('rotation(6B)'!N29=0," ",$B41*'rotation(6B)'!N29)</f>
        <v> </v>
      </c>
      <c r="P41" s="732" t="str">
        <f aca="false">IF('rotation(6B)'!O29=0," ",$B41*'rotation(6B)'!O29)</f>
        <v> </v>
      </c>
      <c r="Q41" s="732" t="str">
        <f aca="false">IF('rotation(6B)'!P29=0," ",$B41*'rotation(6B)'!P29)</f>
        <v> </v>
      </c>
      <c r="R41" s="732" t="str">
        <f aca="false">IF('rotation(6B)'!Q29=0," ",$B41*'rotation(6B)'!Q29)</f>
        <v> </v>
      </c>
      <c r="S41" s="732" t="str">
        <f aca="false">IF('rotation(6B)'!R29=0," ",$B41*'rotation(6B)'!R29)</f>
        <v> </v>
      </c>
      <c r="T41" s="732" t="str">
        <f aca="false">IF('rotation(6B)'!S29=0," ",$B41*'rotation(6B)'!S29)</f>
        <v> </v>
      </c>
      <c r="U41" s="732" t="str">
        <f aca="false">IF('rotation(6B)'!T29=0," ",$B41*'rotation(6B)'!T29)</f>
        <v> </v>
      </c>
      <c r="V41" s="732" t="str">
        <f aca="false">IF('rotation(6B)'!U29=0," ",$B41*'rotation(6B)'!U29)</f>
        <v> </v>
      </c>
      <c r="W41" s="732" t="str">
        <f aca="false">IF('rotation(6B)'!V29=0," ",$B41*'rotation(6B)'!V29)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'GTDB(6B)'!A21</f>
        <v>1ST STAGE BUCKETS</v>
      </c>
      <c r="B42" s="731" t="n">
        <f aca="false">'GTDB(6B)'!D21</f>
        <v>86.4</v>
      </c>
      <c r="C42" s="732"/>
      <c r="D42" s="732" t="str">
        <f aca="false">IF('rotation(6B)'!C33=0," ",$B42*'rotation(6B)'!C33)</f>
        <v> </v>
      </c>
      <c r="E42" s="732" t="str">
        <f aca="false">IF('rotation(6B)'!D33=0," ",$B42*'rotation(6B)'!D33)</f>
        <v> </v>
      </c>
      <c r="F42" s="732" t="str">
        <f aca="false">IF('rotation(6B)'!E33=0," ",$B42*'rotation(6B)'!E33)</f>
        <v> </v>
      </c>
      <c r="G42" s="732" t="str">
        <f aca="false">IF('rotation(6B)'!F33=0," ",$B42*'rotation(6B)'!F33)</f>
        <v> </v>
      </c>
      <c r="H42" s="732" t="str">
        <f aca="false">IF('rotation(6B)'!G33=0," ",$B42*'rotation(6B)'!G33)</f>
        <v> </v>
      </c>
      <c r="I42" s="732" t="str">
        <f aca="false">IF('rotation(6B)'!H33=0," ",$B42*'rotation(6B)'!H33)</f>
        <v> </v>
      </c>
      <c r="J42" s="732" t="str">
        <f aca="false">IF('rotation(6B)'!I33=0," ",$B42*'rotation(6B)'!I33)</f>
        <v> </v>
      </c>
      <c r="K42" s="732" t="str">
        <f aca="false">IF('rotation(6B)'!J33=0," ",$B42*'rotation(6B)'!J33)</f>
        <v> </v>
      </c>
      <c r="L42" s="732" t="str">
        <f aca="false">IF('rotation(6B)'!K33=0," ",$B42*'rotation(6B)'!K33)</f>
        <v> </v>
      </c>
      <c r="M42" s="732" t="str">
        <f aca="false">IF('rotation(6B)'!L33=0," ",$B42*'rotation(6B)'!L33)</f>
        <v> </v>
      </c>
      <c r="N42" s="732" t="str">
        <f aca="false">IF('rotation(6B)'!M33=0," ",$B42*'rotation(6B)'!M33)</f>
        <v> </v>
      </c>
      <c r="O42" s="732" t="str">
        <f aca="false">IF('rotation(6B)'!N33=0," ",$B42*'rotation(6B)'!N33)</f>
        <v> </v>
      </c>
      <c r="P42" s="732" t="str">
        <f aca="false">IF('rotation(6B)'!O33=0," ",$B42*'rotation(6B)'!O33)</f>
        <v> </v>
      </c>
      <c r="Q42" s="732" t="str">
        <f aca="false">IF('rotation(6B)'!P33=0," ",$B42*'rotation(6B)'!P33)</f>
        <v> </v>
      </c>
      <c r="R42" s="732" t="str">
        <f aca="false">IF('rotation(6B)'!Q33=0," ",$B42*'rotation(6B)'!Q33)</f>
        <v> </v>
      </c>
      <c r="S42" s="732" t="str">
        <f aca="false">IF('rotation(6B)'!R33=0," ",$B42*'rotation(6B)'!R33)</f>
        <v> </v>
      </c>
      <c r="T42" s="732" t="str">
        <f aca="false">IF('rotation(6B)'!S33=0," ",$B42*'rotation(6B)'!S33)</f>
        <v> </v>
      </c>
      <c r="U42" s="732" t="str">
        <f aca="false">IF('rotation(6B)'!T33=0," ",$B42*'rotation(6B)'!T33)</f>
        <v> </v>
      </c>
      <c r="V42" s="732" t="str">
        <f aca="false">IF('rotation(6B)'!U33=0," ",$B42*'rotation(6B)'!U33)</f>
        <v> </v>
      </c>
      <c r="W42" s="732" t="str">
        <f aca="false">IF('rotation(6B)'!V33=0," ",$B42*'rotation(6B)'!V33)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'GTDB(6B)'!A22</f>
        <v>2ND STAGE BUCKETS</v>
      </c>
      <c r="B43" s="731" t="n">
        <f aca="false">'GTDB(6B)'!D22</f>
        <v>39.84</v>
      </c>
      <c r="C43" s="732"/>
      <c r="D43" s="732" t="str">
        <f aca="false">IF('rotation(6B)'!C37=0," ",$B43*'rotation(6B)'!C37)</f>
        <v> </v>
      </c>
      <c r="E43" s="732" t="str">
        <f aca="false">IF('rotation(6B)'!D37=0," ",$B43*'rotation(6B)'!D37)</f>
        <v> </v>
      </c>
      <c r="F43" s="732" t="str">
        <f aca="false">IF('rotation(6B)'!E37=0," ",$B43*'rotation(6B)'!E37)</f>
        <v> </v>
      </c>
      <c r="G43" s="732" t="str">
        <f aca="false">IF('rotation(6B)'!F37=0," ",$B43*'rotation(6B)'!F37)</f>
        <v> </v>
      </c>
      <c r="H43" s="732" t="str">
        <f aca="false">IF('rotation(6B)'!G37=0," ",$B43*'rotation(6B)'!G37)</f>
        <v> </v>
      </c>
      <c r="I43" s="732" t="str">
        <f aca="false">IF('rotation(6B)'!H37=0," ",$B43*'rotation(6B)'!H37)</f>
        <v> </v>
      </c>
      <c r="J43" s="732" t="str">
        <f aca="false">IF('rotation(6B)'!I37=0," ",$B43*'rotation(6B)'!I37)</f>
        <v> </v>
      </c>
      <c r="K43" s="732" t="str">
        <f aca="false">IF('rotation(6B)'!J37=0," ",$B43*'rotation(6B)'!J37)</f>
        <v> </v>
      </c>
      <c r="L43" s="732" t="str">
        <f aca="false">IF('rotation(6B)'!K37=0," ",$B43*'rotation(6B)'!K37)</f>
        <v> </v>
      </c>
      <c r="M43" s="732" t="str">
        <f aca="false">IF('rotation(6B)'!L37=0," ",$B43*'rotation(6B)'!L37)</f>
        <v> </v>
      </c>
      <c r="N43" s="732" t="str">
        <f aca="false">IF('rotation(6B)'!M37=0," ",$B43*'rotation(6B)'!M37)</f>
        <v> </v>
      </c>
      <c r="O43" s="732" t="str">
        <f aca="false">IF('rotation(6B)'!N37=0," ",$B43*'rotation(6B)'!N37)</f>
        <v> </v>
      </c>
      <c r="P43" s="732" t="str">
        <f aca="false">IF('rotation(6B)'!O37=0," ",$B43*'rotation(6B)'!O37)</f>
        <v> </v>
      </c>
      <c r="Q43" s="732" t="str">
        <f aca="false">IF('rotation(6B)'!P37=0," ",$B43*'rotation(6B)'!P37)</f>
        <v> </v>
      </c>
      <c r="R43" s="732" t="str">
        <f aca="false">IF('rotation(6B)'!Q37=0," ",$B43*'rotation(6B)'!Q37)</f>
        <v> </v>
      </c>
      <c r="S43" s="732" t="str">
        <f aca="false">IF('rotation(6B)'!R37=0," ",$B43*'rotation(6B)'!R37)</f>
        <v> </v>
      </c>
      <c r="T43" s="732" t="str">
        <f aca="false">IF('rotation(6B)'!S37=0," ",$B43*'rotation(6B)'!S37)</f>
        <v> </v>
      </c>
      <c r="U43" s="732" t="str">
        <f aca="false">IF('rotation(6B)'!T37=0," ",$B43*'rotation(6B)'!T37)</f>
        <v> </v>
      </c>
      <c r="V43" s="732" t="str">
        <f aca="false">IF('rotation(6B)'!U37=0," ",$B43*'rotation(6B)'!U37)</f>
        <v> </v>
      </c>
      <c r="W43" s="732" t="str">
        <f aca="false">IF('rotation(6B)'!V37=0," ",$B43*'rotation(6B)'!V37)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'GTDB(6B)'!A23</f>
        <v>3RD STAGE BUCKETS</v>
      </c>
      <c r="B44" s="731" t="n">
        <f aca="false">'GTDB(6B)'!D23</f>
        <v>42.13</v>
      </c>
      <c r="C44" s="732"/>
      <c r="D44" s="732" t="str">
        <f aca="false">IF('rotation(6B)'!C41=0," ",$B44*'rotation(6B)'!C41)</f>
        <v> </v>
      </c>
      <c r="E44" s="732" t="str">
        <f aca="false">IF('rotation(6B)'!D41=0," ",$B44*'rotation(6B)'!D41)</f>
        <v> </v>
      </c>
      <c r="F44" s="732" t="str">
        <f aca="false">IF('rotation(6B)'!E41=0," ",$B44*'rotation(6B)'!E41)</f>
        <v> </v>
      </c>
      <c r="G44" s="732" t="str">
        <f aca="false">IF('rotation(6B)'!F41=0," ",$B44*'rotation(6B)'!F41)</f>
        <v> </v>
      </c>
      <c r="H44" s="732" t="str">
        <f aca="false">IF('rotation(6B)'!G41=0," ",$B44*'rotation(6B)'!G41)</f>
        <v> </v>
      </c>
      <c r="I44" s="732" t="str">
        <f aca="false">IF('rotation(6B)'!H41=0," ",$B44*'rotation(6B)'!H41)</f>
        <v> </v>
      </c>
      <c r="J44" s="732" t="str">
        <f aca="false">IF('rotation(6B)'!I41=0," ",$B44*'rotation(6B)'!I41)</f>
        <v> </v>
      </c>
      <c r="K44" s="732" t="str">
        <f aca="false">IF('rotation(6B)'!J41=0," ",$B44*'rotation(6B)'!J41)</f>
        <v> </v>
      </c>
      <c r="L44" s="732" t="str">
        <f aca="false">IF('rotation(6B)'!K41=0," ",$B44*'rotation(6B)'!K41)</f>
        <v> </v>
      </c>
      <c r="M44" s="732" t="str">
        <f aca="false">IF('rotation(6B)'!L41=0," ",$B44*'rotation(6B)'!L41)</f>
        <v> </v>
      </c>
      <c r="N44" s="732" t="str">
        <f aca="false">IF('rotation(6B)'!M41=0," ",$B44*'rotation(6B)'!M41)</f>
        <v> </v>
      </c>
      <c r="O44" s="732" t="str">
        <f aca="false">IF('rotation(6B)'!N41=0," ",$B44*'rotation(6B)'!N41)</f>
        <v> </v>
      </c>
      <c r="P44" s="732" t="str">
        <f aca="false">IF('rotation(6B)'!O41=0," ",$B44*'rotation(6B)'!O41)</f>
        <v> </v>
      </c>
      <c r="Q44" s="732" t="str">
        <f aca="false">IF('rotation(6B)'!P41=0," ",$B44*'rotation(6B)'!P41)</f>
        <v> </v>
      </c>
      <c r="R44" s="732" t="str">
        <f aca="false">IF('rotation(6B)'!Q41=0," ",$B44*'rotation(6B)'!Q41)</f>
        <v> </v>
      </c>
      <c r="S44" s="732" t="str">
        <f aca="false">IF('rotation(6B)'!R41=0," ",$B44*'rotation(6B)'!R41)</f>
        <v> </v>
      </c>
      <c r="T44" s="732" t="str">
        <f aca="false">IF('rotation(6B)'!S41=0," ",$B44*'rotation(6B)'!S41)</f>
        <v> </v>
      </c>
      <c r="U44" s="732" t="str">
        <f aca="false">IF('rotation(6B)'!T41=0," ",$B44*'rotation(6B)'!T41)</f>
        <v> </v>
      </c>
      <c r="V44" s="732" t="str">
        <f aca="false">IF('rotation(6B)'!U41=0," ",$B44*'rotation(6B)'!U41)</f>
        <v> </v>
      </c>
      <c r="W44" s="732" t="str">
        <f aca="false">IF('rotation(6B)'!V41=0," ",$B44*'rotation(6B)'!V41)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'GTDB(6B)'!A24</f>
        <v>1ST STAGE SHROUDS</v>
      </c>
      <c r="B45" s="731" t="n">
        <f aca="false">'GTDB(6B)'!D24</f>
        <v>15.6</v>
      </c>
      <c r="C45" s="732"/>
      <c r="D45" s="732" t="str">
        <f aca="false">IF('rotation(6B)'!C45=0," ",$B45*'rotation(6B)'!C45)</f>
        <v> </v>
      </c>
      <c r="E45" s="732" t="str">
        <f aca="false">IF('rotation(6B)'!D45=0," ",$B45*'rotation(6B)'!D45)</f>
        <v> </v>
      </c>
      <c r="F45" s="732" t="str">
        <f aca="false">IF('rotation(6B)'!E45=0," ",$B45*'rotation(6B)'!E45)</f>
        <v> </v>
      </c>
      <c r="G45" s="732" t="str">
        <f aca="false">IF('rotation(6B)'!F45=0," ",$B45*'rotation(6B)'!F45)</f>
        <v> </v>
      </c>
      <c r="H45" s="732" t="str">
        <f aca="false">IF('rotation(6B)'!G45=0," ",$B45*'rotation(6B)'!G45)</f>
        <v> </v>
      </c>
      <c r="I45" s="732" t="str">
        <f aca="false">IF('rotation(6B)'!H45=0," ",$B45*'rotation(6B)'!H45)</f>
        <v> </v>
      </c>
      <c r="J45" s="732" t="str">
        <f aca="false">IF('rotation(6B)'!I45=0," ",$B45*'rotation(6B)'!I45)</f>
        <v> </v>
      </c>
      <c r="K45" s="732" t="str">
        <f aca="false">IF('rotation(6B)'!J45=0," ",$B45*'rotation(6B)'!J45)</f>
        <v> </v>
      </c>
      <c r="L45" s="732" t="str">
        <f aca="false">IF('rotation(6B)'!K45=0," ",$B45*'rotation(6B)'!K45)</f>
        <v> </v>
      </c>
      <c r="M45" s="732" t="str">
        <f aca="false">IF('rotation(6B)'!L45=0," ",$B45*'rotation(6B)'!L45)</f>
        <v> </v>
      </c>
      <c r="N45" s="732" t="str">
        <f aca="false">IF('rotation(6B)'!M45=0," ",$B45*'rotation(6B)'!M45)</f>
        <v> </v>
      </c>
      <c r="O45" s="732" t="str">
        <f aca="false">IF('rotation(6B)'!N45=0," ",$B45*'rotation(6B)'!N45)</f>
        <v> </v>
      </c>
      <c r="P45" s="732" t="str">
        <f aca="false">IF('rotation(6B)'!O45=0," ",$B45*'rotation(6B)'!O45)</f>
        <v> </v>
      </c>
      <c r="Q45" s="732" t="str">
        <f aca="false">IF('rotation(6B)'!P45=0," ",$B45*'rotation(6B)'!P45)</f>
        <v> </v>
      </c>
      <c r="R45" s="732" t="str">
        <f aca="false">IF('rotation(6B)'!Q45=0," ",$B45*'rotation(6B)'!Q45)</f>
        <v> </v>
      </c>
      <c r="S45" s="732" t="str">
        <f aca="false">IF('rotation(6B)'!R45=0," ",$B45*'rotation(6B)'!R45)</f>
        <v> </v>
      </c>
      <c r="T45" s="732" t="str">
        <f aca="false">IF('rotation(6B)'!S45=0," ",$B45*'rotation(6B)'!S45)</f>
        <v> </v>
      </c>
      <c r="U45" s="732" t="str">
        <f aca="false">IF('rotation(6B)'!T45=0," ",$B45*'rotation(6B)'!T45)</f>
        <v> </v>
      </c>
      <c r="V45" s="732" t="str">
        <f aca="false">IF('rotation(6B)'!U45=0," ",$B45*'rotation(6B)'!U45)</f>
        <v> </v>
      </c>
      <c r="W45" s="732" t="str">
        <f aca="false">IF('rotation(6B)'!V45=0," ",$B45*'rotation(6B)'!V45)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'GTDB(6B)'!A25</f>
        <v>2ND STAGE SHROUDS</v>
      </c>
      <c r="B46" s="731" t="n">
        <f aca="false">'GTDB(6B)'!D25</f>
        <v>11</v>
      </c>
      <c r="C46" s="732"/>
      <c r="D46" s="732" t="str">
        <f aca="false">IF('rotation(6B)'!C49=0," ",$B46*'rotation(6B)'!C49)</f>
        <v> </v>
      </c>
      <c r="E46" s="732" t="str">
        <f aca="false">IF('rotation(6B)'!D49=0," ",$B46*'rotation(6B)'!D49)</f>
        <v> </v>
      </c>
      <c r="F46" s="732" t="str">
        <f aca="false">IF('rotation(6B)'!E49=0," ",$B46*'rotation(6B)'!E49)</f>
        <v> </v>
      </c>
      <c r="G46" s="732" t="str">
        <f aca="false">IF('rotation(6B)'!F49=0," ",$B46*'rotation(6B)'!F49)</f>
        <v> </v>
      </c>
      <c r="H46" s="732" t="str">
        <f aca="false">IF('rotation(6B)'!G49=0," ",$B46*'rotation(6B)'!G49)</f>
        <v> </v>
      </c>
      <c r="I46" s="732" t="str">
        <f aca="false">IF('rotation(6B)'!H49=0," ",$B46*'rotation(6B)'!H49)</f>
        <v> </v>
      </c>
      <c r="J46" s="732" t="str">
        <f aca="false">IF('rotation(6B)'!I49=0," ",$B46*'rotation(6B)'!I49)</f>
        <v> </v>
      </c>
      <c r="K46" s="732" t="str">
        <f aca="false">IF('rotation(6B)'!J49=0," ",$B46*'rotation(6B)'!J49)</f>
        <v> </v>
      </c>
      <c r="L46" s="732" t="str">
        <f aca="false">IF('rotation(6B)'!K49=0," ",$B46*'rotation(6B)'!K49)</f>
        <v> </v>
      </c>
      <c r="M46" s="732" t="str">
        <f aca="false">IF('rotation(6B)'!L49=0," ",$B46*'rotation(6B)'!L49)</f>
        <v> </v>
      </c>
      <c r="N46" s="732" t="str">
        <f aca="false">IF('rotation(6B)'!M49=0," ",$B46*'rotation(6B)'!M49)</f>
        <v> </v>
      </c>
      <c r="O46" s="732" t="str">
        <f aca="false">IF('rotation(6B)'!N49=0," ",$B46*'rotation(6B)'!N49)</f>
        <v> </v>
      </c>
      <c r="P46" s="732" t="str">
        <f aca="false">IF('rotation(6B)'!O49=0," ",$B46*'rotation(6B)'!O49)</f>
        <v> </v>
      </c>
      <c r="Q46" s="732" t="str">
        <f aca="false">IF('rotation(6B)'!P49=0," ",$B46*'rotation(6B)'!P49)</f>
        <v> </v>
      </c>
      <c r="R46" s="732" t="str">
        <f aca="false">IF('rotation(6B)'!Q49=0," ",$B46*'rotation(6B)'!Q49)</f>
        <v> </v>
      </c>
      <c r="S46" s="732" t="str">
        <f aca="false">IF('rotation(6B)'!R49=0," ",$B46*'rotation(6B)'!R49)</f>
        <v> </v>
      </c>
      <c r="T46" s="732" t="str">
        <f aca="false">IF('rotation(6B)'!S49=0," ",$B46*'rotation(6B)'!S49)</f>
        <v> </v>
      </c>
      <c r="U46" s="732" t="str">
        <f aca="false">IF('rotation(6B)'!T49=0," ",$B46*'rotation(6B)'!T49)</f>
        <v> </v>
      </c>
      <c r="V46" s="732" t="str">
        <f aca="false">IF('rotation(6B)'!U49=0," ",$B46*'rotation(6B)'!U49)</f>
        <v> </v>
      </c>
      <c r="W46" s="732" t="str">
        <f aca="false">IF('rotation(6B)'!V49=0," ",$B46*'rotation(6B)'!V49)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'GTDB(6B)'!A26</f>
        <v>3RD STAGE SHROUDS</v>
      </c>
      <c r="B47" s="731" t="n">
        <f aca="false">'GTDB(6B)'!D26</f>
        <v>12.9</v>
      </c>
      <c r="C47" s="732"/>
      <c r="D47" s="732" t="str">
        <f aca="false">IF('rotation(6B)'!C53=0," ",$B47*'rotation(6B)'!C53)</f>
        <v> </v>
      </c>
      <c r="E47" s="732" t="str">
        <f aca="false">IF('rotation(6B)'!D53=0," ",$B47*'rotation(6B)'!D53)</f>
        <v> </v>
      </c>
      <c r="F47" s="732" t="str">
        <f aca="false">IF('rotation(6B)'!E53=0," ",$B47*'rotation(6B)'!E53)</f>
        <v> </v>
      </c>
      <c r="G47" s="732" t="str">
        <f aca="false">IF('rotation(6B)'!F53=0," ",$B47*'rotation(6B)'!F53)</f>
        <v> </v>
      </c>
      <c r="H47" s="732" t="str">
        <f aca="false">IF('rotation(6B)'!G53=0," ",$B47*'rotation(6B)'!G53)</f>
        <v> </v>
      </c>
      <c r="I47" s="732" t="str">
        <f aca="false">IF('rotation(6B)'!H53=0," ",$B47*'rotation(6B)'!H53)</f>
        <v> </v>
      </c>
      <c r="J47" s="732" t="str">
        <f aca="false">IF('rotation(6B)'!I53=0," ",$B47*'rotation(6B)'!I53)</f>
        <v> </v>
      </c>
      <c r="K47" s="732" t="str">
        <f aca="false">IF('rotation(6B)'!J53=0," ",$B47*'rotation(6B)'!J53)</f>
        <v> </v>
      </c>
      <c r="L47" s="732" t="str">
        <f aca="false">IF('rotation(6B)'!K53=0," ",$B47*'rotation(6B)'!K53)</f>
        <v> </v>
      </c>
      <c r="M47" s="732" t="str">
        <f aca="false">IF('rotation(6B)'!L53=0," ",$B47*'rotation(6B)'!L53)</f>
        <v> </v>
      </c>
      <c r="N47" s="732" t="str">
        <f aca="false">IF('rotation(6B)'!M53=0," ",$B47*'rotation(6B)'!M53)</f>
        <v> </v>
      </c>
      <c r="O47" s="732" t="str">
        <f aca="false">IF('rotation(6B)'!N53=0," ",$B47*'rotation(6B)'!N53)</f>
        <v> </v>
      </c>
      <c r="P47" s="732" t="str">
        <f aca="false">IF('rotation(6B)'!O53=0," ",$B47*'rotation(6B)'!O53)</f>
        <v> </v>
      </c>
      <c r="Q47" s="732" t="str">
        <f aca="false">IF('rotation(6B)'!P53=0," ",$B47*'rotation(6B)'!P53)</f>
        <v> </v>
      </c>
      <c r="R47" s="732" t="str">
        <f aca="false">IF('rotation(6B)'!Q53=0," ",$B47*'rotation(6B)'!Q53)</f>
        <v> </v>
      </c>
      <c r="S47" s="732" t="str">
        <f aca="false">IF('rotation(6B)'!R53=0," ",$B47*'rotation(6B)'!R53)</f>
        <v> </v>
      </c>
      <c r="T47" s="732" t="str">
        <f aca="false">IF('rotation(6B)'!S53=0," ",$B47*'rotation(6B)'!S53)</f>
        <v> </v>
      </c>
      <c r="U47" s="732" t="str">
        <f aca="false">IF('rotation(6B)'!T53=0," ",$B47*'rotation(6B)'!T53)</f>
        <v> </v>
      </c>
      <c r="V47" s="732" t="str">
        <f aca="false">IF('rotation(6B)'!U53=0," ",$B47*'rotation(6B)'!U53)</f>
        <v> </v>
      </c>
      <c r="W47" s="732" t="str">
        <f aca="false">IF('rotation(6B)'!V53=0," ",$B47*'rotation(6B)'!V53)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'GTDB(6B)'!A27</f>
        <v>1ST STAGE NOZZLES</v>
      </c>
      <c r="B48" s="731" t="n">
        <f aca="false">'GTDB(6B)'!D27</f>
        <v>65.5</v>
      </c>
      <c r="C48" s="732"/>
      <c r="D48" s="732" t="str">
        <f aca="false">IF('rotation(6B)'!C57=0," ",$B48*'rotation(6B)'!C57)</f>
        <v> </v>
      </c>
      <c r="E48" s="732" t="str">
        <f aca="false">IF('rotation(6B)'!D57=0," ",$B48*'rotation(6B)'!D57)</f>
        <v> </v>
      </c>
      <c r="F48" s="732" t="str">
        <f aca="false">IF('rotation(6B)'!E57=0," ",$B48*'rotation(6B)'!E57)</f>
        <v> </v>
      </c>
      <c r="G48" s="732" t="str">
        <f aca="false">IF('rotation(6B)'!F57=0," ",$B48*'rotation(6B)'!F57)</f>
        <v> </v>
      </c>
      <c r="H48" s="732" t="str">
        <f aca="false">IF('rotation(6B)'!G57=0," ",$B48*'rotation(6B)'!G57)</f>
        <v> </v>
      </c>
      <c r="I48" s="732" t="str">
        <f aca="false">IF('rotation(6B)'!H57=0," ",$B48*'rotation(6B)'!H57)</f>
        <v> </v>
      </c>
      <c r="J48" s="732" t="str">
        <f aca="false">IF('rotation(6B)'!I57=0," ",$B48*'rotation(6B)'!I57)</f>
        <v> </v>
      </c>
      <c r="K48" s="732" t="str">
        <f aca="false">IF('rotation(6B)'!J57=0," ",$B48*'rotation(6B)'!J57)</f>
        <v> </v>
      </c>
      <c r="L48" s="732" t="str">
        <f aca="false">IF('rotation(6B)'!K57=0," ",$B48*'rotation(6B)'!K57)</f>
        <v> </v>
      </c>
      <c r="M48" s="732" t="str">
        <f aca="false">IF('rotation(6B)'!L57=0," ",$B48*'rotation(6B)'!L57)</f>
        <v> </v>
      </c>
      <c r="N48" s="732" t="str">
        <f aca="false">IF('rotation(6B)'!M57=0," ",$B48*'rotation(6B)'!M57)</f>
        <v> </v>
      </c>
      <c r="O48" s="732" t="str">
        <f aca="false">IF('rotation(6B)'!N57=0," ",$B48*'rotation(6B)'!N57)</f>
        <v> </v>
      </c>
      <c r="P48" s="732" t="str">
        <f aca="false">IF('rotation(6B)'!O57=0," ",$B48*'rotation(6B)'!O57)</f>
        <v> </v>
      </c>
      <c r="Q48" s="732" t="str">
        <f aca="false">IF('rotation(6B)'!P57=0," ",$B48*'rotation(6B)'!P57)</f>
        <v> </v>
      </c>
      <c r="R48" s="732" t="str">
        <f aca="false">IF('rotation(6B)'!Q57=0," ",$B48*'rotation(6B)'!Q57)</f>
        <v> </v>
      </c>
      <c r="S48" s="732" t="str">
        <f aca="false">IF('rotation(6B)'!R57=0," ",$B48*'rotation(6B)'!R57)</f>
        <v> </v>
      </c>
      <c r="T48" s="732" t="str">
        <f aca="false">IF('rotation(6B)'!S57=0," ",$B48*'rotation(6B)'!S57)</f>
        <v> </v>
      </c>
      <c r="U48" s="732" t="str">
        <f aca="false">IF('rotation(6B)'!T57=0," ",$B48*'rotation(6B)'!T57)</f>
        <v> </v>
      </c>
      <c r="V48" s="732" t="str">
        <f aca="false">IF('rotation(6B)'!U57=0," ",$B48*'rotation(6B)'!U57)</f>
        <v> </v>
      </c>
      <c r="W48" s="732" t="str">
        <f aca="false">IF('rotation(6B)'!V57=0," ",$B48*'rotation(6B)'!V57)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'GTDB(6B)'!A28</f>
        <v>2ND STAGE NOZZLES</v>
      </c>
      <c r="B49" s="731" t="n">
        <f aca="false">'GTDB(6B)'!D28</f>
        <v>33</v>
      </c>
      <c r="C49" s="732"/>
      <c r="D49" s="732" t="str">
        <f aca="false">IF('rotation(6B)'!C62=0," ",$B49*'rotation(6B)'!C62)</f>
        <v> </v>
      </c>
      <c r="E49" s="732" t="str">
        <f aca="false">IF('rotation(6B)'!D62=0," ",$B49*'rotation(6B)'!D62)</f>
        <v> </v>
      </c>
      <c r="F49" s="732" t="str">
        <f aca="false">IF('rotation(6B)'!E62=0," ",$B49*'rotation(6B)'!E62)</f>
        <v> </v>
      </c>
      <c r="G49" s="732" t="str">
        <f aca="false">IF('rotation(6B)'!F62=0," ",$B49*'rotation(6B)'!F62)</f>
        <v> </v>
      </c>
      <c r="H49" s="732" t="str">
        <f aca="false">IF('rotation(6B)'!G62=0," ",$B49*'rotation(6B)'!G62)</f>
        <v> </v>
      </c>
      <c r="I49" s="732" t="str">
        <f aca="false">IF('rotation(6B)'!H62=0," ",$B49*'rotation(6B)'!H62)</f>
        <v> </v>
      </c>
      <c r="J49" s="732" t="str">
        <f aca="false">IF('rotation(6B)'!I62=0," ",$B49*'rotation(6B)'!I62)</f>
        <v> </v>
      </c>
      <c r="K49" s="732" t="str">
        <f aca="false">IF('rotation(6B)'!J62=0," ",$B49*'rotation(6B)'!J62)</f>
        <v> </v>
      </c>
      <c r="L49" s="732" t="str">
        <f aca="false">IF('rotation(6B)'!K62=0," ",$B49*'rotation(6B)'!K62)</f>
        <v> </v>
      </c>
      <c r="M49" s="732" t="str">
        <f aca="false">IF('rotation(6B)'!L62=0," ",$B49*'rotation(6B)'!L62)</f>
        <v> </v>
      </c>
      <c r="N49" s="732" t="str">
        <f aca="false">IF('rotation(6B)'!M62=0," ",$B49*'rotation(6B)'!M62)</f>
        <v> </v>
      </c>
      <c r="O49" s="732" t="str">
        <f aca="false">IF('rotation(6B)'!N62=0," ",$B49*'rotation(6B)'!N62)</f>
        <v> </v>
      </c>
      <c r="P49" s="732" t="str">
        <f aca="false">IF('rotation(6B)'!O62=0," ",$B49*'rotation(6B)'!O62)</f>
        <v> </v>
      </c>
      <c r="Q49" s="732" t="str">
        <f aca="false">IF('rotation(6B)'!P62=0," ",$B49*'rotation(6B)'!P62)</f>
        <v> </v>
      </c>
      <c r="R49" s="732" t="str">
        <f aca="false">IF('rotation(6B)'!Q62=0," ",$B49*'rotation(6B)'!Q62)</f>
        <v> </v>
      </c>
      <c r="S49" s="732" t="str">
        <f aca="false">IF('rotation(6B)'!R62=0," ",$B49*'rotation(6B)'!R62)</f>
        <v> </v>
      </c>
      <c r="T49" s="732" t="str">
        <f aca="false">IF('rotation(6B)'!S62=0," ",$B49*'rotation(6B)'!S62)</f>
        <v> </v>
      </c>
      <c r="U49" s="732" t="str">
        <f aca="false">IF('rotation(6B)'!T62=0," ",$B49*'rotation(6B)'!T62)</f>
        <v> </v>
      </c>
      <c r="V49" s="732" t="str">
        <f aca="false">IF('rotation(6B)'!U62=0," ",$B49*'rotation(6B)'!U62)</f>
        <v> </v>
      </c>
      <c r="W49" s="732" t="str">
        <f aca="false">IF('rotation(6B)'!V62=0," ",$B49*'rotation(6B)'!V62)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8" t="str">
        <f aca="false">'GTDB(6B)'!A29</f>
        <v>3RD STAGE NOZZLES</v>
      </c>
      <c r="B50" s="731" t="n">
        <f aca="false">'GTDB(6B)'!D29</f>
        <v>25.07</v>
      </c>
      <c r="C50" s="732"/>
      <c r="D50" s="732" t="str">
        <f aca="false">IF('rotation(6B)'!C67=0," ",$B50*'rotation(6B)'!C67)</f>
        <v> </v>
      </c>
      <c r="E50" s="732" t="str">
        <f aca="false">IF('rotation(6B)'!D67=0," ",$B50*'rotation(6B)'!D67)</f>
        <v> </v>
      </c>
      <c r="F50" s="732" t="str">
        <f aca="false">IF('rotation(6B)'!E67=0," ",$B50*'rotation(6B)'!E67)</f>
        <v> </v>
      </c>
      <c r="G50" s="732" t="str">
        <f aca="false">IF('rotation(6B)'!F67=0," ",$B50*'rotation(6B)'!F67)</f>
        <v> </v>
      </c>
      <c r="H50" s="732" t="str">
        <f aca="false">IF('rotation(6B)'!G67=0," ",$B50*'rotation(6B)'!G67)</f>
        <v> </v>
      </c>
      <c r="I50" s="732" t="str">
        <f aca="false">IF('rotation(6B)'!H67=0," ",$B50*'rotation(6B)'!H67)</f>
        <v> </v>
      </c>
      <c r="J50" s="732" t="str">
        <f aca="false">IF('rotation(6B)'!I67=0," ",$B50*'rotation(6B)'!I67)</f>
        <v> </v>
      </c>
      <c r="K50" s="732" t="str">
        <f aca="false">IF('rotation(6B)'!J67=0," ",$B50*'rotation(6B)'!J67)</f>
        <v> </v>
      </c>
      <c r="L50" s="732" t="str">
        <f aca="false">IF('rotation(6B)'!K67=0," ",$B50*'rotation(6B)'!K67)</f>
        <v> </v>
      </c>
      <c r="M50" s="732" t="str">
        <f aca="false">IF('rotation(6B)'!L67=0," ",$B50*'rotation(6B)'!L67)</f>
        <v> </v>
      </c>
      <c r="N50" s="732" t="str">
        <f aca="false">IF('rotation(6B)'!M67=0," ",$B50*'rotation(6B)'!M67)</f>
        <v> </v>
      </c>
      <c r="O50" s="732" t="str">
        <f aca="false">IF('rotation(6B)'!N67=0," ",$B50*'rotation(6B)'!N67)</f>
        <v> </v>
      </c>
      <c r="P50" s="732" t="str">
        <f aca="false">IF('rotation(6B)'!O67=0," ",$B50*'rotation(6B)'!O67)</f>
        <v> </v>
      </c>
      <c r="Q50" s="732" t="str">
        <f aca="false">IF('rotation(6B)'!P67=0," ",$B50*'rotation(6B)'!P67)</f>
        <v> </v>
      </c>
      <c r="R50" s="732" t="str">
        <f aca="false">IF('rotation(6B)'!Q67=0," ",$B50*'rotation(6B)'!Q67)</f>
        <v> </v>
      </c>
      <c r="S50" s="732" t="str">
        <f aca="false">IF('rotation(6B)'!R67=0," ",$B50*'rotation(6B)'!R67)</f>
        <v> </v>
      </c>
      <c r="T50" s="732" t="str">
        <f aca="false">IF('rotation(6B)'!S67=0," ",$B50*'rotation(6B)'!S67)</f>
        <v> </v>
      </c>
      <c r="U50" s="732" t="str">
        <f aca="false">IF('rotation(6B)'!T67=0," ",$B50*'rotation(6B)'!T67)</f>
        <v> </v>
      </c>
      <c r="V50" s="732" t="str">
        <f aca="false">IF('rotation(6B)'!U67=0," ",$B50*'rotation(6B)'!U67)</f>
        <v> </v>
      </c>
      <c r="W50" s="732" t="str">
        <f aca="false">IF('rotation(6B)'!V67=0," ",$B50*'rotation(6B)'!V67)</f>
        <v> </v>
      </c>
      <c r="X50" s="633" t="n">
        <f aca="false">SUM(D50:W50)</f>
        <v>0</v>
      </c>
    </row>
    <row r="51" customFormat="false" ht="12.75" hidden="false" customHeight="false" outlineLevel="0" collapsed="false">
      <c r="A51" s="739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48"/>
      <c r="Q51" s="648"/>
      <c r="R51" s="648"/>
      <c r="S51" s="648"/>
      <c r="T51" s="648"/>
      <c r="U51" s="648"/>
      <c r="V51" s="648"/>
      <c r="W51" s="648"/>
      <c r="X51" s="633"/>
    </row>
    <row r="52" customFormat="false" ht="12.75" hidden="false" customHeight="false" outlineLevel="0" collapsed="false">
      <c r="A52" s="740" t="s">
        <v>1413</v>
      </c>
      <c r="B52" s="733" t="n">
        <v>0.02</v>
      </c>
      <c r="C52" s="648"/>
      <c r="D52" s="648" t="n">
        <f aca="false">SUM(D38:D48)*(1-$B52)</f>
        <v>0</v>
      </c>
      <c r="E52" s="648" t="n">
        <f aca="false">SUM(E38:E48)*(1-$B52)</f>
        <v>0</v>
      </c>
      <c r="F52" s="648" t="n">
        <f aca="false">SUM(F38:F48)*(1-$B52)</f>
        <v>0</v>
      </c>
      <c r="G52" s="648" t="n">
        <f aca="false">SUM(G38:G48)*(1-$B52)</f>
        <v>0</v>
      </c>
      <c r="H52" s="648" t="n">
        <f aca="false">SUM(H38:H48)*(1-$B52)</f>
        <v>0</v>
      </c>
      <c r="I52" s="648" t="n">
        <f aca="false">SUM(I38:I48)*(1-$B52)</f>
        <v>0</v>
      </c>
      <c r="J52" s="648" t="n">
        <f aca="false">SUM(J38:J48)*(1-$B52)</f>
        <v>0</v>
      </c>
      <c r="K52" s="648" t="n">
        <f aca="false">SUM(K38:K48)*(1-$B52)</f>
        <v>0</v>
      </c>
      <c r="L52" s="648" t="n">
        <f aca="false">SUM(L38:L48)*(1-$B52)</f>
        <v>0</v>
      </c>
      <c r="M52" s="648" t="n">
        <f aca="false">SUM(M38:M48)*(1-$B52)</f>
        <v>0</v>
      </c>
      <c r="N52" s="648" t="n">
        <f aca="false">SUM(N38:N48)*(1-$B52)</f>
        <v>0</v>
      </c>
      <c r="O52" s="648" t="n">
        <f aca="false">SUM(O38:O48)*(1-$B52)</f>
        <v>0</v>
      </c>
      <c r="P52" s="648" t="n">
        <f aca="false">SUM(P38:P48)*(1-$B52)</f>
        <v>0</v>
      </c>
      <c r="Q52" s="648" t="n">
        <f aca="false">SUM(Q38:Q48)*(1-$B52)</f>
        <v>0</v>
      </c>
      <c r="R52" s="648" t="n">
        <f aca="false">SUM(R38:R48)*(1-$B52)</f>
        <v>0</v>
      </c>
      <c r="S52" s="648" t="n">
        <f aca="false">SUM(S38:S48)*(1-$B52)</f>
        <v>0</v>
      </c>
      <c r="T52" s="648" t="n">
        <f aca="false">SUM(T38:T48)*(1-$B52)</f>
        <v>0</v>
      </c>
      <c r="U52" s="648" t="n">
        <f aca="false">SUM(U38:U48)*(1-$B52)</f>
        <v>0</v>
      </c>
      <c r="V52" s="648" t="n">
        <f aca="false">SUM(V38:V48)*(1-$B52)</f>
        <v>0</v>
      </c>
      <c r="W52" s="648" t="n">
        <f aca="false">SUM(W38:W48)*(1-$B52)</f>
        <v>0</v>
      </c>
      <c r="X52" s="633" t="n">
        <f aca="false">SUM(D52:W52)</f>
        <v>0</v>
      </c>
    </row>
    <row r="53" customFormat="false" ht="12.75" hidden="false" customHeight="false" outlineLevel="0" collapsed="false">
      <c r="A53" s="740" t="s">
        <v>1414</v>
      </c>
      <c r="B53" s="733" t="n">
        <v>0.01</v>
      </c>
      <c r="C53" s="648"/>
      <c r="D53" s="648" t="n">
        <f aca="false">D52*(1+$B53)</f>
        <v>0</v>
      </c>
      <c r="E53" s="648" t="n">
        <f aca="false">E52*(1+$B53)</f>
        <v>0</v>
      </c>
      <c r="F53" s="648" t="n">
        <f aca="false">F52*(1+$B53)</f>
        <v>0</v>
      </c>
      <c r="G53" s="648" t="n">
        <f aca="false">G52*(1+$B53)</f>
        <v>0</v>
      </c>
      <c r="H53" s="648" t="n">
        <f aca="false">H52*(1+$B53)</f>
        <v>0</v>
      </c>
      <c r="I53" s="648" t="n">
        <f aca="false">I52*(1+$B53)</f>
        <v>0</v>
      </c>
      <c r="J53" s="648" t="n">
        <f aca="false">J52*(1+$B53)</f>
        <v>0</v>
      </c>
      <c r="K53" s="648" t="n">
        <f aca="false">K52*(1+$B53)</f>
        <v>0</v>
      </c>
      <c r="L53" s="648" t="n">
        <f aca="false">L52*(1+$B53)</f>
        <v>0</v>
      </c>
      <c r="M53" s="648" t="n">
        <f aca="false">M52*(1+$B53)</f>
        <v>0</v>
      </c>
      <c r="N53" s="648" t="n">
        <f aca="false">N52*(1+$B53)</f>
        <v>0</v>
      </c>
      <c r="O53" s="648" t="n">
        <f aca="false">O52*(1+$B53)</f>
        <v>0</v>
      </c>
      <c r="P53" s="648" t="n">
        <f aca="false">P52*(1+$B53)</f>
        <v>0</v>
      </c>
      <c r="Q53" s="648" t="n">
        <f aca="false">Q52*(1+$B53)</f>
        <v>0</v>
      </c>
      <c r="R53" s="648" t="n">
        <f aca="false">R52*(1+$B53)</f>
        <v>0</v>
      </c>
      <c r="S53" s="648" t="n">
        <f aca="false">S52*(1+$B53)</f>
        <v>0</v>
      </c>
      <c r="T53" s="648" t="n">
        <f aca="false">T52*(1+$B53)</f>
        <v>0</v>
      </c>
      <c r="U53" s="648" t="n">
        <f aca="false">U52*(1+$B53)</f>
        <v>0</v>
      </c>
      <c r="V53" s="648" t="n">
        <f aca="false">V52*(1+$B53)</f>
        <v>0</v>
      </c>
      <c r="W53" s="648" t="n">
        <f aca="false">W52*(1+$B53)</f>
        <v>0</v>
      </c>
      <c r="X53" s="734" t="n">
        <f aca="false">SUM(D53:W53)</f>
        <v>0</v>
      </c>
    </row>
    <row r="54" customFormat="false" ht="12.75" hidden="false" customHeight="false" outlineLevel="0" collapsed="false"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</row>
    <row r="55" customFormat="false" ht="12.75" hidden="false" customHeight="false" outlineLevel="0" collapsed="false">
      <c r="A55" s="724" t="s">
        <v>1415</v>
      </c>
      <c r="B55" s="633"/>
      <c r="C55" s="633"/>
      <c r="D55" s="633" t="n">
        <f aca="false">D11+D33+D53</f>
        <v>0</v>
      </c>
      <c r="E55" s="633" t="n">
        <f aca="false">E11+E33+E53</f>
        <v>0</v>
      </c>
      <c r="F55" s="633" t="n">
        <f aca="false">F11+F33+F53</f>
        <v>0</v>
      </c>
      <c r="G55" s="633" t="n">
        <f aca="false">G11+G33+G53</f>
        <v>0</v>
      </c>
      <c r="H55" s="633" t="n">
        <f aca="false">H11+H33+H53</f>
        <v>0</v>
      </c>
      <c r="I55" s="633" t="n">
        <f aca="false">I11+I33+I53</f>
        <v>0</v>
      </c>
      <c r="J55" s="633" t="n">
        <f aca="false">J11+J33+J53</f>
        <v>0</v>
      </c>
      <c r="K55" s="633" t="n">
        <f aca="false">K11+K33+K53</f>
        <v>0</v>
      </c>
      <c r="L55" s="633" t="n">
        <f aca="false">L11+L33+L53</f>
        <v>0</v>
      </c>
      <c r="M55" s="633" t="n">
        <f aca="false">M11+M33+M53</f>
        <v>0</v>
      </c>
      <c r="N55" s="633" t="n">
        <f aca="false">N11+N33+N53</f>
        <v>0</v>
      </c>
      <c r="O55" s="633" t="n">
        <f aca="false">O11+O33+O53</f>
        <v>0</v>
      </c>
      <c r="P55" s="633" t="n">
        <f aca="false">P11+P33+P53</f>
        <v>0</v>
      </c>
      <c r="Q55" s="633" t="n">
        <f aca="false">Q11+Q33+Q53</f>
        <v>0</v>
      </c>
      <c r="R55" s="633" t="n">
        <f aca="false">R11+R33+R53</f>
        <v>0</v>
      </c>
      <c r="S55" s="633" t="n">
        <f aca="false">S11+S33+S53</f>
        <v>0</v>
      </c>
      <c r="T55" s="633" t="n">
        <f aca="false">T11+T33+T53</f>
        <v>0</v>
      </c>
      <c r="U55" s="633" t="n">
        <f aca="false">U11+U33+U53</f>
        <v>0</v>
      </c>
      <c r="V55" s="633" t="n">
        <f aca="false">V11+V33+V53</f>
        <v>0</v>
      </c>
      <c r="W55" s="633" t="n">
        <f aca="false">W11+W33+W53</f>
        <v>0</v>
      </c>
      <c r="X55" s="741" t="n">
        <f aca="false">SUM(D55:W55)</f>
        <v>0</v>
      </c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  <row r="68" customFormat="false" ht="12.75" hidden="false" customHeight="false" outlineLevel="0" collapsed="false"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66"/>
  <sheetViews>
    <sheetView showFormulas="false" showGridLines="true" showRowColHeaders="true" showZeros="true" rightToLeft="false" tabSelected="false" showOutlineSymbols="true" defaultGridColor="true" view="normal" topLeftCell="A21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'GTDB(6B)'!B4</f>
        <v>GE-7EA-H-V0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IF($AD$6=1,'GTDB(6B)'!B12,'GTDB(6B)'!H12)</f>
        <v>12000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IF($AD$6=1,'GTDB(6B)'!B13,'GTDB(6B)'!H13)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IF($AD$6=1,'GTDB(6B)'!B14,'GTDB(6B)'!H14)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tru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cost(6B)'!A15</f>
        <v>FUEL NOZZLES</v>
      </c>
      <c r="X17" s="768" t="n">
        <f aca="false">IF($AD$6=1,'GTDB(6B)'!B17,'GTDB(6B)'!H17)</f>
        <v>12000</v>
      </c>
      <c r="Y17" s="768" t="n">
        <f aca="false">IF($AD$6=1,'GTDB(6B)'!C17,'GTDB(6B)'!I17)</f>
        <v>3</v>
      </c>
      <c r="Z17" s="769" t="n">
        <v>2</v>
      </c>
      <c r="AA17" s="829" t="n">
        <f aca="false">'Initial_Spares(6B)'!$D$11</f>
        <v>0</v>
      </c>
      <c r="AB17" s="732" t="n">
        <f aca="false">'GT schd cost(6B)'!X15+'GT schd cost(6B)'!X38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cost(6B)'!A16</f>
        <v>CROSSFIRE TUBES</v>
      </c>
      <c r="X21" s="768" t="n">
        <f aca="false">IF($AD$6=1,'GTDB(6B)'!B18,'GTDB(6B)'!H18)</f>
        <v>12000</v>
      </c>
      <c r="Y21" s="768" t="n">
        <f aca="false">IF($AD$6=1,'GTDB(6B)'!C18,'GTDB(6B)'!I18)</f>
        <v>3</v>
      </c>
      <c r="Z21" s="769" t="n">
        <v>2</v>
      </c>
      <c r="AA21" s="769" t="n">
        <f aca="false">'Initial_Spares(6B)'!$D$12</f>
        <v>0</v>
      </c>
      <c r="AB21" s="732" t="n">
        <f aca="false">'GT schd cost(6B)'!X16+'GT schd cost(6B)'!X39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A23" s="155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753"/>
      <c r="X23" s="155"/>
      <c r="Y23" s="155"/>
      <c r="Z23" s="155"/>
      <c r="AA23" s="155"/>
      <c r="AB23" s="155"/>
    </row>
    <row r="24" customFormat="false" ht="12.75" hidden="true" customHeight="false" outlineLevel="0" collapsed="false">
      <c r="A24" s="151" t="s">
        <v>1438</v>
      </c>
      <c r="B24" s="499"/>
      <c r="C24" s="151" t="n">
        <f aca="false">INT((INT(C$6/$X25)*$X$7+$X$7+$Z25-1)/($X$7+$Z25)/$Y25)</f>
        <v>0</v>
      </c>
      <c r="D24" s="151" t="n">
        <f aca="false">INT((INT(D$6/$X25)*$X$7+$X$7+$Z25-1)/($X$7+$Z25)/$Y25)</f>
        <v>0</v>
      </c>
      <c r="E24" s="151" t="n">
        <f aca="false">INT((INT(E$6/$X25)*$X$7+$X$7+$Z25-1)/($X$7+$Z25)/$Y25)</f>
        <v>0</v>
      </c>
      <c r="F24" s="151" t="n">
        <f aca="false">INT((INT(F$6/$X25)*$X$7+$X$7+$Z25-1)/($X$7+$Z25)/$Y25)</f>
        <v>0</v>
      </c>
      <c r="G24" s="151" t="n">
        <f aca="false">INT((INT(G$6/$X25)*$X$7+$X$7+$Z25-1)/($X$7+$Z25)/$Y25)</f>
        <v>0</v>
      </c>
      <c r="H24" s="151" t="n">
        <f aca="false">INT((INT(H$6/$X25)*$X$7+$X$7+$Z25-1)/($X$7+$Z25)/$Y25)</f>
        <v>0</v>
      </c>
      <c r="I24" s="151" t="n">
        <f aca="false">INT((INT(I$6/$X25)*$X$7+$X$7+$Z25-1)/($X$7+$Z25)/$Y25)</f>
        <v>0</v>
      </c>
      <c r="J24" s="151" t="n">
        <f aca="false">INT((INT(J$6/$X25)*$X$7+$X$7+$Z25-1)/($X$7+$Z25)/$Y25)</f>
        <v>0</v>
      </c>
      <c r="K24" s="151" t="n">
        <f aca="false">INT((INT(K$6/$X25)*$X$7+$X$7+$Z25-1)/($X$7+$Z25)/$Y25)</f>
        <v>0</v>
      </c>
      <c r="L24" s="151" t="n">
        <f aca="false">INT((INT(L$6/$X25)*$X$7+$X$7+$Z25-1)/($X$7+$Z25)/$Y25)</f>
        <v>0</v>
      </c>
      <c r="M24" s="151" t="n">
        <f aca="false">INT((INT(M$6/$X25)*$X$7+$X$7+$Z25-1)/($X$7+$Z25)/$Y25)</f>
        <v>0</v>
      </c>
      <c r="N24" s="151" t="n">
        <f aca="false">INT((INT(N$6/$X25)*$X$7+$X$7+$Z25-1)/($X$7+$Z25)/$Y25)</f>
        <v>0</v>
      </c>
      <c r="O24" s="151" t="n">
        <f aca="false">INT((INT(O$6/$X25)*$X$7+$X$7+$Z25-1)/($X$7+$Z25)/$Y25)</f>
        <v>0</v>
      </c>
      <c r="P24" s="151" t="n">
        <f aca="false">INT((INT(P$6/$X25)*$X$7+$X$7+$Z25-1)/($X$7+$Z25)/$Y25)</f>
        <v>0</v>
      </c>
      <c r="Q24" s="151" t="n">
        <f aca="false">INT((INT(Q$6/$X25)*$X$7+$X$7+$Z25-1)/($X$7+$Z25)/$Y25)</f>
        <v>0</v>
      </c>
      <c r="R24" s="151" t="n">
        <f aca="false">INT((INT(R$6/$X25)*$X$7+$X$7+$Z25-1)/($X$7+$Z25)/$Y25)</f>
        <v>0</v>
      </c>
      <c r="S24" s="151" t="n">
        <f aca="false">INT((INT(S$6/$X25)*$X$7+$X$7+$Z25-1)/($X$7+$Z25)/$Y25)</f>
        <v>0</v>
      </c>
      <c r="T24" s="151" t="n">
        <f aca="false">INT((INT(T$6/$X25)*$X$7+$X$7+$Z25-1)/($X$7+$Z25)/$Y25)</f>
        <v>0</v>
      </c>
      <c r="U24" s="151" t="n">
        <f aca="false">INT((INT(U$6/$X25)*$X$7+$X$7+$Z25-1)/($X$7+$Z25)/$Y25)</f>
        <v>0</v>
      </c>
      <c r="V24" s="151" t="n">
        <f aca="false">INT((INT(V$6/$X25)*$X$7+$X$7+$Z25-1)/($X$7+$Z25)/$Y25)</f>
        <v>0</v>
      </c>
      <c r="W24" s="155"/>
      <c r="X24" s="155"/>
      <c r="Y24" s="155"/>
      <c r="Z24" s="155"/>
      <c r="AA24" s="155"/>
      <c r="AB24" s="155"/>
    </row>
    <row r="25" customFormat="false" ht="12.75" hidden="false" customHeight="false" outlineLevel="0" collapsed="false">
      <c r="A25" s="151" t="s">
        <v>1439</v>
      </c>
      <c r="B25" s="499" t="s">
        <v>1057</v>
      </c>
      <c r="C25" s="499" t="n">
        <f aca="false">IF($Y25=1,0,$X$7*(INT(C$6/$X25)-INT(B$6/$X25))-IF(SUM($B25:B25)&gt;0,C26,0))</f>
        <v>0</v>
      </c>
      <c r="D25" s="499" t="n">
        <f aca="false">IF($Y25=1,0,$X$7*(INT(D$6/$X25)-INT(C$6/$X25))-IF(SUM($B25:C25)&gt;0,D26,0))</f>
        <v>0</v>
      </c>
      <c r="E25" s="499" t="n">
        <f aca="false">IF($Y25=1,0,$X$7*(INT(E$6/$X25)-INT(D$6/$X25))-IF(SUM($B25:D25)&gt;0,E26,0))</f>
        <v>0</v>
      </c>
      <c r="F25" s="499" t="n">
        <f aca="false">IF($Y25=1,0,$X$7*(INT(F$6/$X25)-INT(E$6/$X25))-IF(SUM($B25:E25)&gt;0,F26,0))</f>
        <v>0</v>
      </c>
      <c r="G25" s="499" t="n">
        <f aca="false">IF($Y25=1,0,$X$7*(INT(G$6/$X25)-INT(F$6/$X25))-IF(SUM($B25:F25)&gt;0,G26,0))</f>
        <v>0</v>
      </c>
      <c r="H25" s="499" t="n">
        <f aca="false">IF($Y25=1,0,$X$7*(INT(H$6/$X25)-INT(G$6/$X25))-IF(SUM($B25:G25)&gt;0,H26,0))</f>
        <v>0</v>
      </c>
      <c r="I25" s="499" t="n">
        <f aca="false">IF($Y25=1,0,$X$7*(INT(I$6/$X25)-INT(H$6/$X25))-IF(SUM($B25:H25)&gt;0,I26,0))</f>
        <v>0</v>
      </c>
      <c r="J25" s="499" t="n">
        <f aca="false">IF($Y25=1,0,$X$7*(INT(J$6/$X25)-INT(I$6/$X25))-IF(SUM($B25:I25)&gt;0,J26,0))</f>
        <v>0</v>
      </c>
      <c r="K25" s="499" t="n">
        <f aca="false">IF($Y25=1,0,$X$7*(INT(K$6/$X25)-INT(J$6/$X25))-IF(SUM($B25:J25)&gt;0,K26,0))</f>
        <v>0</v>
      </c>
      <c r="L25" s="499" t="n">
        <f aca="false">IF($Y25=1,0,$X$7*(INT(L$6/$X25)-INT(K$6/$X25))-IF(SUM($B25:K25)&gt;0,L26,0))</f>
        <v>0</v>
      </c>
      <c r="M25" s="499" t="n">
        <f aca="false">IF($Y25=1,0,$X$7*(INT(M$6/$X25)-INT(L$6/$X25))-IF(SUM($B25:L25)&gt;0,M26,0))</f>
        <v>0</v>
      </c>
      <c r="N25" s="499" t="n">
        <f aca="false">IF($Y25=1,0,$X$7*(INT(N$6/$X25)-INT(M$6/$X25))-IF(SUM($B25:M25)&gt;0,N26,0))</f>
        <v>0</v>
      </c>
      <c r="O25" s="499" t="n">
        <f aca="false">IF($Y25=1,0,$X$7*(INT(O$6/$X25)-INT(N$6/$X25))-IF(SUM($B25:N25)&gt;0,O26,0))</f>
        <v>0</v>
      </c>
      <c r="P25" s="499" t="n">
        <f aca="false">IF($Y25=1,0,$X$7*(INT(P$6/$X25)-INT(O$6/$X25))-IF(SUM($B25:O25)&gt;0,P26,0))</f>
        <v>0</v>
      </c>
      <c r="Q25" s="499" t="n">
        <f aca="false">IF($Y25=1,0,$X$7*(INT(Q$6/$X25)-INT(P$6/$X25))-IF(SUM($B25:P25)&gt;0,Q26,0))</f>
        <v>0</v>
      </c>
      <c r="R25" s="499" t="n">
        <f aca="false">IF($Y25=1,0,$X$7*(INT(R$6/$X25)-INT(Q$6/$X25))-IF(SUM($B25:Q25)&gt;0,R26,0))</f>
        <v>0</v>
      </c>
      <c r="S25" s="499" t="n">
        <f aca="false">IF($Y25=1,0,$X$7*(INT(S$6/$X25)-INT(R$6/$X25))-IF(SUM($B25:R25)&gt;0,S26,0))</f>
        <v>0</v>
      </c>
      <c r="T25" s="499" t="n">
        <f aca="false">IF($Y25=1,0,$X$7*(INT(T$6/$X25)-INT(S$6/$X25))-IF(SUM($B25:S25)&gt;0,T26,0))</f>
        <v>0</v>
      </c>
      <c r="U25" s="499" t="n">
        <f aca="false">IF($Y25=1,0,$X$7*(INT(U$6/$X25)-INT(T$6/$X25))-IF(SUM($B25:T25)&gt;0,U26,0))</f>
        <v>0</v>
      </c>
      <c r="V25" s="499" t="n">
        <f aca="false">IF($Y25=1,0,$X$7*(INT(V$6/$X25)-INT(U$6/$X25))-IF(SUM($B25:U25)&gt;0,V26,0))</f>
        <v>0</v>
      </c>
      <c r="W25" s="768" t="str">
        <f aca="false">'GT schd cost(6B)'!A17</f>
        <v>COMBUSTION LINERS</v>
      </c>
      <c r="X25" s="768" t="n">
        <f aca="false">IF($AD$6=1,'GTDB(6B)'!B19,'GTDB(6B)'!H19)</f>
        <v>12000</v>
      </c>
      <c r="Y25" s="768" t="n">
        <f aca="false">IF($AD$6=1,'GTDB(6B)'!C19,'GTDB(6B)'!I19)</f>
        <v>5</v>
      </c>
      <c r="Z25" s="769" t="n">
        <v>1</v>
      </c>
      <c r="AA25" s="744" t="n">
        <f aca="false">'Initial_Spares(6B)'!$D$13</f>
        <v>0</v>
      </c>
      <c r="AB25" s="732" t="n">
        <f aca="false">'GT schd cost(6B)'!X17+'GT schd cost(6B)'!X40</f>
        <v>0</v>
      </c>
    </row>
    <row r="26" customFormat="false" ht="12.75" hidden="false" customHeight="false" outlineLevel="0" collapsed="false">
      <c r="A26" s="151" t="s">
        <v>1440</v>
      </c>
      <c r="B26" s="499" t="s">
        <v>1057</v>
      </c>
      <c r="C26" s="499" t="n">
        <f aca="false">IF(INT(C$6/$X25)*$X$7&gt;C24*($X$7+$Z25)*$Y25,C24*($X$7+$Z25)-SUM($B26:B26),INT(C$6/$X25)*$X$7-C24*($X$7+$Z25)*($Y25-1)-SUM($B26:B26))+IF($Y25&gt;1,IF(INT(C$6/$X25)&gt;0,$Z25-$AA25,0),-$AA25)</f>
        <v>0</v>
      </c>
      <c r="D26" s="499" t="n">
        <f aca="false">IF(INT(D$6/$X25)*$X$7&gt;D24*($X$7+$Z25)*$Y25,D24*($X$7+$Z25)-SUM($B26:C26),INT(D$6/$X25)*$X$7-D24*($X$7+$Z25)*($Y25-1)-SUM($B26:C26))+IF($Y25&gt;1,IF(INT(D$6/$X25)&gt;0,$Z25-$AA25,0),-$AA25)</f>
        <v>0</v>
      </c>
      <c r="E26" s="499" t="n">
        <f aca="false">IF(INT(E$6/$X25)*$X$7&gt;E24*($X$7+$Z25)*$Y25,E24*($X$7+$Z25)-SUM($B26:D26),INT(E$6/$X25)*$X$7-E24*($X$7+$Z25)*($Y25-1)-SUM($B26:D26))+IF($Y25&gt;1,IF(INT(E$6/$X25)&gt;0,$Z25-$AA25,0),-$AA25)</f>
        <v>0</v>
      </c>
      <c r="F26" s="499" t="n">
        <f aca="false">IF(INT(F$6/$X25)*$X$7&gt;F24*($X$7+$Z25)*$Y25,F24*($X$7+$Z25)-SUM($B26:E26),INT(F$6/$X25)*$X$7-F24*($X$7+$Z25)*($Y25-1)-SUM($B26:E26))+IF($Y25&gt;1,IF(INT(F$6/$X25)&gt;0,$Z25-$AA25,0),-$AA25)</f>
        <v>0</v>
      </c>
      <c r="G26" s="499" t="n">
        <f aca="false">IF(INT(G$6/$X25)*$X$7&gt;G24*($X$7+$Z25)*$Y25,G24*($X$7+$Z25)-SUM($B26:F26),INT(G$6/$X25)*$X$7-G24*($X$7+$Z25)*($Y25-1)-SUM($B26:F26))+IF($Y25&gt;1,IF(INT(G$6/$X25)&gt;0,$Z25-$AA25,0),-$AA25)</f>
        <v>0</v>
      </c>
      <c r="H26" s="499" t="n">
        <f aca="false">IF(INT(H$6/$X25)*$X$7&gt;H24*($X$7+$Z25)*$Y25,H24*($X$7+$Z25)-SUM($B26:G26),INT(H$6/$X25)*$X$7-H24*($X$7+$Z25)*($Y25-1)-SUM($B26:G26))+IF($Y25&gt;1,IF(INT(H$6/$X25)&gt;0,$Z25-$AA25,0),-$AA25)</f>
        <v>0</v>
      </c>
      <c r="I26" s="499" t="n">
        <f aca="false">IF(INT(I$6/$X25)*$X$7&gt;I24*($X$7+$Z25)*$Y25,I24*($X$7+$Z25)-SUM($B26:H26),INT(I$6/$X25)*$X$7-I24*($X$7+$Z25)*($Y25-1)-SUM($B26:H26))+IF($Y25&gt;1,IF(INT(I$6/$X25)&gt;0,$Z25-$AA25,0),-$AA25)</f>
        <v>0</v>
      </c>
      <c r="J26" s="499" t="n">
        <f aca="false">IF(INT(J$6/$X25)*$X$7&gt;J24*($X$7+$Z25)*$Y25,J24*($X$7+$Z25)-SUM($B26:I26),INT(J$6/$X25)*$X$7-J24*($X$7+$Z25)*($Y25-1)-SUM($B26:I26))+IF($Y25&gt;1,IF(INT(J$6/$X25)&gt;0,$Z25-$AA25,0),-$AA25)</f>
        <v>0</v>
      </c>
      <c r="K26" s="499" t="n">
        <f aca="false">IF(INT(K$6/$X25)*$X$7&gt;K24*($X$7+$Z25)*$Y25,K24*($X$7+$Z25)-SUM($B26:J26),INT(K$6/$X25)*$X$7-K24*($X$7+$Z25)*($Y25-1)-SUM($B26:J26))+IF($Y25&gt;1,IF(INT(K$6/$X25)&gt;0,$Z25-$AA25,0),-$AA25)</f>
        <v>0</v>
      </c>
      <c r="L26" s="499" t="n">
        <f aca="false">IF(INT(L$6/$X25)*$X$7&gt;L24*($X$7+$Z25)*$Y25,L24*($X$7+$Z25)-SUM($B26:K26),INT(L$6/$X25)*$X$7-L24*($X$7+$Z25)*($Y25-1)-SUM($B26:K26))+IF($Y25&gt;1,IF(INT(L$6/$X25)&gt;0,$Z25-$AA25,0),-$AA25)</f>
        <v>0</v>
      </c>
      <c r="M26" s="499" t="n">
        <f aca="false">IF(INT(M$6/$X25)*$X$7&gt;M24*($X$7+$Z25)*$Y25,M24*($X$7+$Z25)-SUM($B26:L26),INT(M$6/$X25)*$X$7-M24*($X$7+$Z25)*($Y25-1)-SUM($B26:L26))+IF($Y25&gt;1,IF(INT(M$6/$X25)&gt;0,$Z25-$AA25,0),-$AA25)</f>
        <v>0</v>
      </c>
      <c r="N26" s="499" t="n">
        <f aca="false">IF(INT(N$6/$X25)*$X$7&gt;N24*($X$7+$Z25)*$Y25,N24*($X$7+$Z25)-SUM($B26:M26),INT(N$6/$X25)*$X$7-N24*($X$7+$Z25)*($Y25-1)-SUM($B26:M26))+IF($Y25&gt;1,IF(INT(N$6/$X25)&gt;0,$Z25-$AA25,0),-$AA25)</f>
        <v>0</v>
      </c>
      <c r="O26" s="499" t="n">
        <f aca="false">IF(INT(O$6/$X25)*$X$7&gt;O24*($X$7+$Z25)*$Y25,O24*($X$7+$Z25)-SUM($B26:N26),INT(O$6/$X25)*$X$7-O24*($X$7+$Z25)*($Y25-1)-SUM($B26:N26))+IF($Y25&gt;1,IF(INT(O$6/$X25)&gt;0,$Z25-$AA25,0),-$AA25)</f>
        <v>0</v>
      </c>
      <c r="P26" s="499" t="n">
        <f aca="false">IF(INT(P$6/$X25)*$X$7&gt;P24*($X$7+$Z25)*$Y25,P24*($X$7+$Z25)-SUM($B26:O26),INT(P$6/$X25)*$X$7-P24*($X$7+$Z25)*($Y25-1)-SUM($B26:O26))+IF($Y25&gt;1,IF(INT(P$6/$X25)&gt;0,$Z25-$AA25,0),-$AA25)</f>
        <v>0</v>
      </c>
      <c r="Q26" s="499" t="n">
        <f aca="false">IF(INT(Q$6/$X25)*$X$7&gt;Q24*($X$7+$Z25)*$Y25,Q24*($X$7+$Z25)-SUM($B26:P26),INT(Q$6/$X25)*$X$7-Q24*($X$7+$Z25)*($Y25-1)-SUM($B26:P26))+IF($Y25&gt;1,IF(INT(Q$6/$X25)&gt;0,$Z25-$AA25,0),-$AA25)</f>
        <v>0</v>
      </c>
      <c r="R26" s="499" t="n">
        <f aca="false">IF(INT(R$6/$X25)*$X$7&gt;R24*($X$7+$Z25)*$Y25,R24*($X$7+$Z25)-SUM($B26:Q26),INT(R$6/$X25)*$X$7-R24*($X$7+$Z25)*($Y25-1)-SUM($B26:Q26))+IF($Y25&gt;1,IF(INT(R$6/$X25)&gt;0,$Z25-$AA25,0),-$AA25)</f>
        <v>0</v>
      </c>
      <c r="S26" s="499" t="n">
        <f aca="false">IF(INT(S$6/$X25)*$X$7&gt;S24*($X$7+$Z25)*$Y25,S24*($X$7+$Z25)-SUM($B26:R26),INT(S$6/$X25)*$X$7-S24*($X$7+$Z25)*($Y25-1)-SUM($B26:R26))+IF($Y25&gt;1,IF(INT(S$6/$X25)&gt;0,$Z25-$AA25,0),-$AA25)</f>
        <v>0</v>
      </c>
      <c r="T26" s="499" t="n">
        <f aca="false">IF(INT(T$6/$X25)*$X$7&gt;T24*($X$7+$Z25)*$Y25,T24*($X$7+$Z25)-SUM($B26:S26),INT(T$6/$X25)*$X$7-T24*($X$7+$Z25)*($Y25-1)-SUM($B26:S26))+IF($Y25&gt;1,IF(INT(T$6/$X25)&gt;0,$Z25-$AA25,0),-$AA25)</f>
        <v>0</v>
      </c>
      <c r="U26" s="499" t="n">
        <f aca="false">IF(INT(U$6/$X25)*$X$7&gt;U24*($X$7+$Z25)*$Y25,U24*($X$7+$Z25)-SUM($B26:T26),INT(U$6/$X25)*$X$7-U24*($X$7+$Z25)*($Y25-1)-SUM($B26:T26))+IF($Y25&gt;1,IF(INT(U$6/$X25)&gt;0,$Z25-$AA25,0),-$AA25)</f>
        <v>0</v>
      </c>
      <c r="V26" s="499" t="n">
        <f aca="false">IF(INT(V$6/$X25)*$X$7&gt;V24*($X$7+$Z25)*$Y25,V24*($X$7+$Z25)-SUM($B26:U26),INT(V$6/$X25)*$X$7-V24*($X$7+$Z25)*($Y25-1)-SUM($B26:U26))+IF($Y25&gt;1,IF(INT(V$6/$X25)&gt;0,$Z25-$AA25,0),-$AA25)</f>
        <v>0</v>
      </c>
      <c r="W26" s="771"/>
      <c r="AA26" s="155"/>
      <c r="AB26" s="155"/>
    </row>
    <row r="27" customFormat="false" ht="12.75" hidden="false" customHeight="false" outlineLevel="0" collapsed="false">
      <c r="A27" s="155"/>
      <c r="B27" s="506"/>
      <c r="C27" s="506"/>
      <c r="D27" s="506"/>
      <c r="E27" s="506"/>
      <c r="F27" s="506"/>
      <c r="G27" s="506"/>
      <c r="H27" s="506"/>
      <c r="I27" s="774"/>
      <c r="J27" s="506"/>
      <c r="K27" s="506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753"/>
      <c r="X27" s="155"/>
      <c r="Y27" s="155"/>
      <c r="Z27" s="155"/>
      <c r="AA27" s="155"/>
      <c r="AB27" s="155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  <c r="W28" s="155"/>
      <c r="X28" s="155"/>
      <c r="Y28" s="155"/>
      <c r="Z28" s="155"/>
      <c r="AA28" s="155"/>
      <c r="AB28" s="155"/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cost(6B)'!A18</f>
        <v>TRANSITION PIECES</v>
      </c>
      <c r="X29" s="768" t="n">
        <f aca="false">IF($AD$6=1,'GTDB(6B)'!B20,'GTDB(6B)'!H20)</f>
        <v>12000</v>
      </c>
      <c r="Y29" s="768" t="n">
        <f aca="false">IF($AD$6=1,'GTDB(6B)'!C20,'GTDB(6B)'!I20)</f>
        <v>6</v>
      </c>
      <c r="Z29" s="769" t="n">
        <v>1</v>
      </c>
      <c r="AA29" s="744" t="n">
        <f aca="false">'Initial_Spares(6B)'!$D$14</f>
        <v>0</v>
      </c>
      <c r="AB29" s="732" t="n">
        <f aca="false">'GT schd cost(6B)'!X18+'GT schd cost(6B)'!X41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  <c r="AA30" s="155"/>
      <c r="AB30" s="155"/>
    </row>
    <row r="31" customFormat="false" ht="12.75" hidden="false" customHeight="false" outlineLevel="0" collapsed="false">
      <c r="A31" s="155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753"/>
      <c r="X31" s="155"/>
      <c r="Y31" s="155"/>
      <c r="Z31" s="155"/>
      <c r="AA31" s="155"/>
      <c r="AB31" s="155"/>
    </row>
    <row r="32" customFormat="false" ht="12.75" hidden="true" customHeight="fals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  <c r="W32" s="155"/>
      <c r="X32" s="155"/>
      <c r="Y32" s="155"/>
      <c r="Z32" s="155"/>
      <c r="AA32" s="155"/>
      <c r="AB32" s="155"/>
    </row>
    <row r="33" customFormat="false" ht="12.75" hidden="false" customHeight="fals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cost(6B)'!A19</f>
        <v>1ST STAGE BUCKETS</v>
      </c>
      <c r="X33" s="768" t="n">
        <f aca="false">IF($AD$6=1,'GTDB(6B)'!B21,'GTDB(6B)'!H21)</f>
        <v>24000</v>
      </c>
      <c r="Y33" s="768" t="n">
        <f aca="false">IF($AD$6=1,'GTDB(6B)'!C21,'GTDB(6B)'!I21)</f>
        <v>2</v>
      </c>
      <c r="Z33" s="769" t="n">
        <v>2</v>
      </c>
      <c r="AA33" s="744" t="n">
        <f aca="false">'Initial_Spares(6B)'!$D$15</f>
        <v>0</v>
      </c>
      <c r="AB33" s="732" t="n">
        <f aca="false">'GT schd cost(6B)'!X19+'GT schd cost(6B)'!X42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506"/>
      <c r="C35" s="506"/>
      <c r="D35" s="506"/>
      <c r="E35" s="506"/>
      <c r="F35" s="506"/>
      <c r="G35" s="506"/>
      <c r="H35" s="506"/>
      <c r="I35" s="506"/>
      <c r="J35" s="506"/>
      <c r="K35" s="506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cost(6B)'!A20</f>
        <v>2ND STAGE BUCKETS</v>
      </c>
      <c r="X37" s="768" t="n">
        <f aca="false">IF($AD$6=1,'GTDB(6B)'!B22,'GTDB(6B)'!H22)</f>
        <v>24000</v>
      </c>
      <c r="Y37" s="768" t="n">
        <f aca="false">IF($AD$6=1,'GTDB(6B)'!C22,'GTDB(6B)'!I22)</f>
        <v>3</v>
      </c>
      <c r="Z37" s="769" t="n">
        <v>1</v>
      </c>
      <c r="AA37" s="744" t="n">
        <f aca="false">'Initial_Spares(6B)'!$D$16</f>
        <v>0</v>
      </c>
      <c r="AB37" s="732" t="n">
        <f aca="false">'GT schd cost(6B)'!X20+'GT schd cost(6B)'!X43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155"/>
      <c r="C39" s="506"/>
      <c r="D39" s="506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506"/>
      <c r="U39" s="506"/>
      <c r="V39" s="506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cost(6B)'!A21</f>
        <v>3RD STAGE BUCKETS</v>
      </c>
      <c r="X41" s="768" t="n">
        <f aca="false">IF($AD$6=1,'GTDB(6B)'!B23,'GTDB(6B)'!H23)</f>
        <v>24000</v>
      </c>
      <c r="Y41" s="768" t="n">
        <f aca="false">IF($AD$6=1,'GTDB(6B)'!C23,'GTDB(6B)'!I23)</f>
        <v>3</v>
      </c>
      <c r="Z41" s="769" t="n">
        <v>1</v>
      </c>
      <c r="AA41" s="744" t="n">
        <f aca="false">'Initial_Spares(6B)'!$D$17</f>
        <v>0</v>
      </c>
      <c r="AB41" s="732" t="n">
        <f aca="false">'GT schd cost(6B)'!X21+'GT schd cost(6B)'!X44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8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cost(6B)'!A22</f>
        <v>1ST STAGE SHROUDS</v>
      </c>
      <c r="X45" s="768" t="n">
        <f aca="false">IF($AD$6=1,'GTDB(6B)'!B24,'GTDB(6B)'!H24)</f>
        <v>24000</v>
      </c>
      <c r="Y45" s="768" t="n">
        <f aca="false">IF($AD$6=1,'GTDB(6B)'!C24,'GTDB(6B)'!I24)</f>
        <v>2</v>
      </c>
      <c r="Z45" s="769" t="n">
        <v>1</v>
      </c>
      <c r="AA45" s="744" t="n">
        <f aca="false">'Initial_Spares(6B)'!$D$18</f>
        <v>0</v>
      </c>
      <c r="AB45" s="732" t="n">
        <f aca="false">'GT schd cost(6B)'!X22+'GT schd cost(6B)'!X45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cost(6B)'!A23</f>
        <v>2ND STAGE SHROUDS</v>
      </c>
      <c r="X49" s="768" t="n">
        <f aca="false">IF($AD$6=1,'GTDB(6B)'!B25,'GTDB(6B)'!H25)</f>
        <v>24000</v>
      </c>
      <c r="Y49" s="768" t="n">
        <f aca="false">IF($AD$6=1,'GTDB(6B)'!C25,'GTDB(6B)'!I25)</f>
        <v>3</v>
      </c>
      <c r="Z49" s="769" t="n">
        <v>2</v>
      </c>
      <c r="AA49" s="744" t="n">
        <f aca="false">'Initial_Spares(6B)'!$D$19</f>
        <v>0</v>
      </c>
      <c r="AB49" s="732" t="n">
        <f aca="false">'GT schd cost(6B)'!X23+'GT schd cost(6B)'!X46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506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fals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7" t="str">
        <f aca="false">'GT schd cost(6B)'!A24</f>
        <v>3RD STAGE SHROUDS</v>
      </c>
      <c r="X53" s="768" t="n">
        <f aca="false">IF($AD$6=1,'GTDB(6B)'!B26,'GTDB(6B)'!H26)</f>
        <v>24000</v>
      </c>
      <c r="Y53" s="768" t="n">
        <f aca="false">IF($AD$6=1,'GTDB(6B)'!C26,'GTDB(6B)'!I26)</f>
        <v>3</v>
      </c>
      <c r="Z53" s="769" t="n">
        <v>1</v>
      </c>
      <c r="AA53" s="744" t="n">
        <f aca="false">'Initial_Spares(6B)'!$D$20</f>
        <v>0</v>
      </c>
      <c r="AB53" s="732" t="n">
        <f aca="false">'GT schd cost(6B)'!X24+'GT schd cost(6B)'!X47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3"/>
      <c r="X55" s="155"/>
      <c r="Y55" s="155"/>
      <c r="Z55" s="155"/>
      <c r="AA55" s="155"/>
      <c r="AB55" s="155"/>
    </row>
    <row r="56" customFormat="false" ht="12.75" hidden="fals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cost(6B)'!A25</f>
        <v>1ST STAGE NOZZLES</v>
      </c>
      <c r="X57" s="768" t="n">
        <f aca="false">IF($AD$6=1,'GTDB(6B)'!B27,'GTDB(6B)'!H27)</f>
        <v>24000</v>
      </c>
      <c r="Y57" s="768" t="n">
        <f aca="false">IF($AD$6=1,'GTDB(6B)'!C27,'GTDB(6B)'!I27)</f>
        <v>3</v>
      </c>
      <c r="Z57" s="769" t="n">
        <v>1</v>
      </c>
      <c r="AA57" s="744" t="n">
        <f aca="false">'Initial_Spares(6B)'!$D$21</f>
        <v>0</v>
      </c>
      <c r="AB57" s="775" t="n">
        <f aca="false">'GT schd cost(6B)'!X25+'GT schd cost(6B)'!X48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60" customFormat="false" ht="12.75" hidden="fals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7" t="str">
        <f aca="false">'GT schd cost(6B)'!A26</f>
        <v>2ND STAGE NOZZLES</v>
      </c>
      <c r="X61" s="768" t="n">
        <f aca="false">IF($AD$6=1,'GTDB(6B)'!B28,'GTDB(6B)'!H28)</f>
        <v>24000</v>
      </c>
      <c r="Y61" s="768" t="n">
        <f aca="false">IF($AD$6=1,'GTDB(6B)'!C28,'GTDB(6B)'!I28)</f>
        <v>3</v>
      </c>
      <c r="Z61" s="769" t="n">
        <v>1</v>
      </c>
      <c r="AA61" s="744" t="n">
        <f aca="false">'Initial_Spares(6B)'!$D$22</f>
        <v>0</v>
      </c>
      <c r="AB61" s="775" t="n">
        <f aca="false">'GT schd cost(6B)'!X26+'GT schd cost(6B)'!X49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IF(INT(C$6/$X61)*$X$7&gt;C59*($X$7+$Z61)*$Y61,C59*($X$7+$Z61)-SUM($B62:B62),INT(C$6/$X61)*$X$7-C59*($X$7+$Z61)*($Y61-1)-SUM($B62:B62))+IF($Y61&gt;1,IF(INT(C$6/$X61)&gt;0,$Z61-$AA61,0),-$AA61)</f>
        <v>0</v>
      </c>
      <c r="D62" s="499" t="n">
        <f aca="false">IF(INT(D$6/$X61)*$X$7&gt;D59*($X$7+$Z61)*$Y61,D59*($X$7+$Z61)-SUM($B62:C62),INT(D$6/$X61)*$X$7-D59*($X$7+$Z61)*($Y61-1)-SUM($B62:C62))+IF($Y61&gt;1,IF(INT(D$6/$X61)&gt;0,$Z61-$AA61,0),-$AA61)</f>
        <v>0</v>
      </c>
      <c r="E62" s="499" t="n">
        <f aca="false">IF(INT(E$6/$X61)*$X$7&gt;E59*($X$7+$Z61)*$Y61,E59*($X$7+$Z61)-SUM($B62:D62),INT(E$6/$X61)*$X$7-E59*($X$7+$Z61)*($Y61-1)-SUM($B62:D62))+IF($Y61&gt;1,IF(INT(E$6/$X61)&gt;0,$Z61-$AA61,0),-$AA61)</f>
        <v>0</v>
      </c>
      <c r="F62" s="499" t="n">
        <f aca="false">IF(INT(F$6/$X61)*$X$7&gt;F59*($X$7+$Z61)*$Y61,F59*($X$7+$Z61)-SUM($B62:E62),INT(F$6/$X61)*$X$7-F59*($X$7+$Z61)*($Y61-1)-SUM($B62:E62))+IF($Y61&gt;1,IF(INT(F$6/$X61)&gt;0,$Z61-$AA61,0),-$AA61)</f>
        <v>0</v>
      </c>
      <c r="G62" s="499" t="n">
        <f aca="false">IF(INT(G$6/$X61)*$X$7&gt;G59*($X$7+$Z61)*$Y61,G59*($X$7+$Z61)-SUM($B62:F62),INT(G$6/$X61)*$X$7-G59*($X$7+$Z61)*($Y61-1)-SUM($B62:F62))+IF($Y61&gt;1,IF(INT(G$6/$X61)&gt;0,$Z61-$AA61,0),-$AA61)</f>
        <v>0</v>
      </c>
      <c r="H62" s="499" t="n">
        <f aca="false">IF(INT(H$6/$X61)*$X$7&gt;H59*($X$7+$Z61)*$Y61,H59*($X$7+$Z61)-SUM($B62:G62),INT(H$6/$X61)*$X$7-H59*($X$7+$Z61)*($Y61-1)-SUM($B62:G62))+IF($Y61&gt;1,IF(INT(H$6/$X61)&gt;0,$Z61-$AA61,0),-$AA61)</f>
        <v>0</v>
      </c>
      <c r="I62" s="499" t="n">
        <f aca="false">IF(INT(I$6/$X61)*$X$7&gt;I59*($X$7+$Z61)*$Y61,I59*($X$7+$Z61)-SUM($B62:H62),INT(I$6/$X61)*$X$7-I59*($X$7+$Z61)*($Y61-1)-SUM($B62:H62))+IF($Y61&gt;1,IF(INT(I$6/$X61)&gt;0,$Z61-$AA61,0),-$AA61)</f>
        <v>0</v>
      </c>
      <c r="J62" s="499" t="n">
        <f aca="false">IF(INT(J$6/$X61)*$X$7&gt;J59*($X$7+$Z61)*$Y61,J59*($X$7+$Z61)-SUM($B62:I62),INT(J$6/$X61)*$X$7-J59*($X$7+$Z61)*($Y61-1)-SUM($B62:I62))+IF($Y61&gt;1,IF(INT(J$6/$X61)&gt;0,$Z61-$AA61,0),-$AA61)</f>
        <v>0</v>
      </c>
      <c r="K62" s="499" t="n">
        <f aca="false">IF(INT(K$6/$X61)*$X$7&gt;K59*($X$7+$Z61)*$Y61,K59*($X$7+$Z61)-SUM($B62:J62),INT(K$6/$X61)*$X$7-K59*($X$7+$Z61)*($Y61-1)-SUM($B62:J62))+IF($Y61&gt;1,IF(INT(K$6/$X61)&gt;0,$Z61-$AA61,0),-$AA61)</f>
        <v>0</v>
      </c>
      <c r="L62" s="499" t="n">
        <f aca="false">IF(INT(L$6/$X61)*$X$7&gt;L59*($X$7+$Z61)*$Y61,L59*($X$7+$Z61)-SUM($B62:K62),INT(L$6/$X61)*$X$7-L59*($X$7+$Z61)*($Y61-1)-SUM($B62:K62))+IF($Y61&gt;1,IF(INT(L$6/$X61)&gt;0,$Z61-$AA61,0),-$AA61)</f>
        <v>0</v>
      </c>
      <c r="M62" s="499" t="n">
        <f aca="false">IF(INT(M$6/$X61)*$X$7&gt;M59*($X$7+$Z61)*$Y61,M59*($X$7+$Z61)-SUM($B62:L62),INT(M$6/$X61)*$X$7-M59*($X$7+$Z61)*($Y61-1)-SUM($B62:L62))+IF($Y61&gt;1,IF(INT(M$6/$X61)&gt;0,$Z61-$AA61,0),-$AA61)</f>
        <v>0</v>
      </c>
      <c r="N62" s="499" t="n">
        <f aca="false">IF(INT(N$6/$X61)*$X$7&gt;N59*($X$7+$Z61)*$Y61,N59*($X$7+$Z61)-SUM($B62:M62),INT(N$6/$X61)*$X$7-N59*($X$7+$Z61)*($Y61-1)-SUM($B62:M62))+IF($Y61&gt;1,IF(INT(N$6/$X61)&gt;0,$Z61-$AA61,0),-$AA61)</f>
        <v>0</v>
      </c>
      <c r="O62" s="499" t="n">
        <f aca="false">IF(INT(O$6/$X61)*$X$7&gt;O59*($X$7+$Z61)*$Y61,O59*($X$7+$Z61)-SUM($B62:N62),INT(O$6/$X61)*$X$7-O59*($X$7+$Z61)*($Y61-1)-SUM($B62:N62))+IF($Y61&gt;1,IF(INT(O$6/$X61)&gt;0,$Z61-$AA61,0),-$AA61)</f>
        <v>0</v>
      </c>
      <c r="P62" s="499" t="n">
        <f aca="false">IF(INT(P$6/$X61)*$X$7&gt;P59*($X$7+$Z61)*$Y61,P59*($X$7+$Z61)-SUM($B62:O62),INT(P$6/$X61)*$X$7-P59*($X$7+$Z61)*($Y61-1)-SUM($B62:O62))+IF($Y61&gt;1,IF(INT(P$6/$X61)&gt;0,$Z61-$AA61,0),-$AA61)</f>
        <v>0</v>
      </c>
      <c r="Q62" s="499" t="n">
        <f aca="false">IF(INT(Q$6/$X61)*$X$7&gt;Q59*($X$7+$Z61)*$Y61,Q59*($X$7+$Z61)-SUM($B62:P62),INT(Q$6/$X61)*$X$7-Q59*($X$7+$Z61)*($Y61-1)-SUM($B62:P62))+IF($Y61&gt;1,IF(INT(Q$6/$X61)&gt;0,$Z61-$AA61,0),-$AA61)</f>
        <v>0</v>
      </c>
      <c r="R62" s="499" t="n">
        <f aca="false">IF(INT(R$6/$X61)*$X$7&gt;R59*($X$7+$Z61)*$Y61,R59*($X$7+$Z61)-SUM($B62:Q62),INT(R$6/$X61)*$X$7-R59*($X$7+$Z61)*($Y61-1)-SUM($B62:Q62))+IF($Y61&gt;1,IF(INT(R$6/$X61)&gt;0,$Z61-$AA61,0),-$AA61)</f>
        <v>0</v>
      </c>
      <c r="S62" s="499" t="n">
        <f aca="false">IF(INT(S$6/$X61)*$X$7&gt;S59*($X$7+$Z61)*$Y61,S59*($X$7+$Z61)-SUM($B62:R62),INT(S$6/$X61)*$X$7-S59*($X$7+$Z61)*($Y61-1)-SUM($B62:R62))+IF($Y61&gt;1,IF(INT(S$6/$X61)&gt;0,$Z61-$AA61,0),-$AA61)</f>
        <v>0</v>
      </c>
      <c r="T62" s="499" t="n">
        <f aca="false">IF(INT(T$6/$X61)*$X$7&gt;T59*($X$7+$Z61)*$Y61,T59*($X$7+$Z61)-SUM($B62:S62),INT(T$6/$X61)*$X$7-T59*($X$7+$Z61)*($Y61-1)-SUM($B62:S62))+IF($Y61&gt;1,IF(INT(T$6/$X61)&gt;0,$Z61-$AA61,0),-$AA61)</f>
        <v>0</v>
      </c>
      <c r="U62" s="499" t="n">
        <f aca="false">IF(INT(U$6/$X61)*$X$7&gt;U59*($X$7+$Z61)*$Y61,U59*($X$7+$Z61)-SUM($B62:T62),INT(U$6/$X61)*$X$7-U59*($X$7+$Z61)*($Y61-1)-SUM($B62:T62))+IF($Y61&gt;1,IF(INT(U$6/$X61)&gt;0,$Z61-$AA61,0),-$AA61)</f>
        <v>0</v>
      </c>
      <c r="V62" s="499" t="n">
        <f aca="false">IF(INT(V$6/$X61)*$X$7&gt;V59*($X$7+$Z61)*$Y61,V59*($X$7+$Z61)-SUM($B62:U62),INT(V$6/$X61)*$X$7-V59*($X$7+$Z61)*($Y61-1)-SUM($B62:U62))+IF($Y61&gt;1,IF(INT(V$6/$X61)&gt;0,$Z61-$AA61,0),-$AA61)</f>
        <v>0</v>
      </c>
      <c r="W62" s="771"/>
      <c r="AA62" s="155"/>
      <c r="AB62" s="155"/>
    </row>
    <row r="64" customFormat="false" ht="12.75" hidden="fals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cost(6B)'!A27</f>
        <v>3RD STAGE NOZZLES</v>
      </c>
      <c r="X65" s="768" t="n">
        <f aca="false">IF($AD$6=1,'GTDB(6B)'!B29,'GTDB(6B)'!H29)</f>
        <v>24000</v>
      </c>
      <c r="Y65" s="768" t="n">
        <f aca="false">IF($AD$6=1,'GTDB(6B)'!C29,'GTDB(6B)'!I29)</f>
        <v>3</v>
      </c>
      <c r="Z65" s="769" t="n">
        <v>1</v>
      </c>
      <c r="AA65" s="744" t="n">
        <f aca="false">'Initial_Spares(6B)'!$D$23</f>
        <v>0</v>
      </c>
      <c r="AB65" s="775" t="n">
        <f aca="false">'GT schd cost(6B)'!X27+'GT schd cost(6B)'!X50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IF(INT(C$6/$X65)*$X$7&gt;C63*($X$7+$Z65)*$Y65,C63*($X$7+$Z65)-SUM($B66:B66),INT(C$6/$X65)*$X$7-C63*($X$7+$Z65)*($Y65-1)-SUM($B66:B66))+IF($Y65&gt;1,IF(INT(C$6/$X65)&gt;0,$Z65-$AA65,0),-$AA65)</f>
        <v>0</v>
      </c>
      <c r="D66" s="499" t="n">
        <f aca="false">IF(INT(D$6/$X65)*$X$7&gt;D63*($X$7+$Z65)*$Y65,D63*($X$7+$Z65)-SUM($B66:C66),INT(D$6/$X65)*$X$7-D63*($X$7+$Z65)*($Y65-1)-SUM($B66:C66))+IF($Y65&gt;1,IF(INT(D$6/$X65)&gt;0,$Z65-$AA65,0),-$AA65)</f>
        <v>0</v>
      </c>
      <c r="E66" s="499" t="n">
        <f aca="false">IF(INT(E$6/$X65)*$X$7&gt;E63*($X$7+$Z65)*$Y65,E63*($X$7+$Z65)-SUM($B66:D66),INT(E$6/$X65)*$X$7-E63*($X$7+$Z65)*($Y65-1)-SUM($B66:D66))+IF($Y65&gt;1,IF(INT(E$6/$X65)&gt;0,$Z65-$AA65,0),-$AA65)</f>
        <v>0</v>
      </c>
      <c r="F66" s="499" t="n">
        <f aca="false">IF(INT(F$6/$X65)*$X$7&gt;F63*($X$7+$Z65)*$Y65,F63*($X$7+$Z65)-SUM($B66:E66),INT(F$6/$X65)*$X$7-F63*($X$7+$Z65)*($Y65-1)-SUM($B66:E66))+IF($Y65&gt;1,IF(INT(F$6/$X65)&gt;0,$Z65-$AA65,0),-$AA65)</f>
        <v>0</v>
      </c>
      <c r="G66" s="499" t="n">
        <f aca="false">IF(INT(G$6/$X65)*$X$7&gt;G63*($X$7+$Z65)*$Y65,G63*($X$7+$Z65)-SUM($B66:F66),INT(G$6/$X65)*$X$7-G63*($X$7+$Z65)*($Y65-1)-SUM($B66:F66))+IF($Y65&gt;1,IF(INT(G$6/$X65)&gt;0,$Z65-$AA65,0),-$AA65)</f>
        <v>0</v>
      </c>
      <c r="H66" s="499" t="n">
        <f aca="false">IF(INT(H$6/$X65)*$X$7&gt;H63*($X$7+$Z65)*$Y65,H63*($X$7+$Z65)-SUM($B66:G66),INT(H$6/$X65)*$X$7-H63*($X$7+$Z65)*($Y65-1)-SUM($B66:G66))+IF($Y65&gt;1,IF(INT(H$6/$X65)&gt;0,$Z65-$AA65,0),-$AA65)</f>
        <v>0</v>
      </c>
      <c r="I66" s="499" t="n">
        <f aca="false">IF(INT(I$6/$X65)*$X$7&gt;I63*($X$7+$Z65)*$Y65,I63*($X$7+$Z65)-SUM($B66:H66),INT(I$6/$X65)*$X$7-I63*($X$7+$Z65)*($Y65-1)-SUM($B66:H66))+IF($Y65&gt;1,IF(INT(I$6/$X65)&gt;0,$Z65-$AA65,0),-$AA65)</f>
        <v>0</v>
      </c>
      <c r="J66" s="499" t="n">
        <f aca="false">IF(INT(J$6/$X65)*$X$7&gt;J63*($X$7+$Z65)*$Y65,J63*($X$7+$Z65)-SUM($B66:I66),INT(J$6/$X65)*$X$7-J63*($X$7+$Z65)*($Y65-1)-SUM($B66:I66))+IF($Y65&gt;1,IF(INT(J$6/$X65)&gt;0,$Z65-$AA65,0),-$AA65)</f>
        <v>0</v>
      </c>
      <c r="K66" s="499" t="n">
        <f aca="false">IF(INT(K$6/$X65)*$X$7&gt;K63*($X$7+$Z65)*$Y65,K63*($X$7+$Z65)-SUM($B66:J66),INT(K$6/$X65)*$X$7-K63*($X$7+$Z65)*($Y65-1)-SUM($B66:J66))+IF($Y65&gt;1,IF(INT(K$6/$X65)&gt;0,$Z65-$AA65,0),-$AA65)</f>
        <v>0</v>
      </c>
      <c r="L66" s="499" t="n">
        <f aca="false">IF(INT(L$6/$X65)*$X$7&gt;L63*($X$7+$Z65)*$Y65,L63*($X$7+$Z65)-SUM($B66:K66),INT(L$6/$X65)*$X$7-L63*($X$7+$Z65)*($Y65-1)-SUM($B66:K66))+IF($Y65&gt;1,IF(INT(L$6/$X65)&gt;0,$Z65-$AA65,0),-$AA65)</f>
        <v>0</v>
      </c>
      <c r="M66" s="499" t="n">
        <f aca="false">IF(INT(M$6/$X65)*$X$7&gt;M63*($X$7+$Z65)*$Y65,M63*($X$7+$Z65)-SUM($B66:L66),INT(M$6/$X65)*$X$7-M63*($X$7+$Z65)*($Y65-1)-SUM($B66:L66))+IF($Y65&gt;1,IF(INT(M$6/$X65)&gt;0,$Z65-$AA65,0),-$AA65)</f>
        <v>0</v>
      </c>
      <c r="N66" s="499" t="n">
        <f aca="false">IF(INT(N$6/$X65)*$X$7&gt;N63*($X$7+$Z65)*$Y65,N63*($X$7+$Z65)-SUM($B66:M66),INT(N$6/$X65)*$X$7-N63*($X$7+$Z65)*($Y65-1)-SUM($B66:M66))+IF($Y65&gt;1,IF(INT(N$6/$X65)&gt;0,$Z65-$AA65,0),-$AA65)</f>
        <v>0</v>
      </c>
      <c r="O66" s="499" t="n">
        <f aca="false">IF(INT(O$6/$X65)*$X$7&gt;O63*($X$7+$Z65)*$Y65,O63*($X$7+$Z65)-SUM($B66:N66),INT(O$6/$X65)*$X$7-O63*($X$7+$Z65)*($Y65-1)-SUM($B66:N66))+IF($Y65&gt;1,IF(INT(O$6/$X65)&gt;0,$Z65-$AA65,0),-$AA65)</f>
        <v>0</v>
      </c>
      <c r="P66" s="499" t="n">
        <f aca="false">IF(INT(P$6/$X65)*$X$7&gt;P63*($X$7+$Z65)*$Y65,P63*($X$7+$Z65)-SUM($B66:O66),INT(P$6/$X65)*$X$7-P63*($X$7+$Z65)*($Y65-1)-SUM($B66:O66))+IF($Y65&gt;1,IF(INT(P$6/$X65)&gt;0,$Z65-$AA65,0),-$AA65)</f>
        <v>0</v>
      </c>
      <c r="Q66" s="499" t="n">
        <f aca="false">IF(INT(Q$6/$X65)*$X$7&gt;Q63*($X$7+$Z65)*$Y65,Q63*($X$7+$Z65)-SUM($B66:P66),INT(Q$6/$X65)*$X$7-Q63*($X$7+$Z65)*($Y65-1)-SUM($B66:P66))+IF($Y65&gt;1,IF(INT(Q$6/$X65)&gt;0,$Z65-$AA65,0),-$AA65)</f>
        <v>0</v>
      </c>
      <c r="R66" s="499" t="n">
        <f aca="false">IF(INT(R$6/$X65)*$X$7&gt;R63*($X$7+$Z65)*$Y65,R63*($X$7+$Z65)-SUM($B66:Q66),INT(R$6/$X65)*$X$7-R63*($X$7+$Z65)*($Y65-1)-SUM($B66:Q66))+IF($Y65&gt;1,IF(INT(R$6/$X65)&gt;0,$Z65-$AA65,0),-$AA65)</f>
        <v>0</v>
      </c>
      <c r="S66" s="499" t="n">
        <f aca="false">IF(INT(S$6/$X65)*$X$7&gt;S63*($X$7+$Z65)*$Y65,S63*($X$7+$Z65)-SUM($B66:R66),INT(S$6/$X65)*$X$7-S63*($X$7+$Z65)*($Y65-1)-SUM($B66:R66))+IF($Y65&gt;1,IF(INT(S$6/$X65)&gt;0,$Z65-$AA65,0),-$AA65)</f>
        <v>0</v>
      </c>
      <c r="T66" s="499" t="n">
        <f aca="false">IF(INT(T$6/$X65)*$X$7&gt;T63*($X$7+$Z65)*$Y65,T63*($X$7+$Z65)-SUM($B66:S66),INT(T$6/$X65)*$X$7-T63*($X$7+$Z65)*($Y65-1)-SUM($B66:S66))+IF($Y65&gt;1,IF(INT(T$6/$X65)&gt;0,$Z65-$AA65,0),-$AA65)</f>
        <v>0</v>
      </c>
      <c r="U66" s="499" t="n">
        <f aca="false">IF(INT(U$6/$X65)*$X$7&gt;U63*($X$7+$Z65)*$Y65,U63*($X$7+$Z65)-SUM($B66:T66),INT(U$6/$X65)*$X$7-U63*($X$7+$Z65)*($Y65-1)-SUM($B66:T66))+IF($Y65&gt;1,IF(INT(U$6/$X65)&gt;0,$Z65-$AA65,0),-$AA65)</f>
        <v>0</v>
      </c>
      <c r="V66" s="499" t="n">
        <f aca="false">IF(INT(V$6/$X65)*$X$7&gt;V63*($X$7+$Z65)*$Y65,V63*($X$7+$Z65)-SUM($B66:U66),INT(V$6/$X65)*$X$7-V63*($X$7+$Z65)*($Y65-1)-SUM($B66:U66))+IF($Y65&gt;1,IF(INT(V$6/$X65)&gt;0,$Z65-$AA65,0),-$AA65)</f>
        <v>0</v>
      </c>
      <c r="W66" s="771"/>
      <c r="AA66" s="155"/>
      <c r="AB66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43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8" min="8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  <c r="F2" s="155"/>
    </row>
    <row r="3" customFormat="false" ht="11.25" hidden="false" customHeight="true" outlineLevel="0" collapsed="false">
      <c r="A3" s="777"/>
      <c r="B3" s="155"/>
      <c r="C3" s="155"/>
      <c r="D3" s="155"/>
      <c r="E3" s="155"/>
      <c r="F3" s="155"/>
    </row>
    <row r="4" customFormat="false" ht="12.75" hidden="false" customHeight="false" outlineLevel="0" collapsed="false">
      <c r="A4" s="506" t="s">
        <v>1442</v>
      </c>
      <c r="B4" s="778" t="s">
        <v>1481</v>
      </c>
      <c r="C4" s="778"/>
      <c r="D4" s="155"/>
      <c r="E4" s="155"/>
      <c r="F4" s="155"/>
    </row>
    <row r="5" customFormat="false" ht="12.75" hidden="false" customHeight="false" outlineLevel="0" collapsed="false">
      <c r="A5" s="506" t="s">
        <v>1443</v>
      </c>
      <c r="B5" s="778" t="s">
        <v>1496</v>
      </c>
      <c r="C5" s="778"/>
      <c r="D5" s="155"/>
      <c r="E5" s="155" t="s">
        <v>1057</v>
      </c>
      <c r="F5" s="155"/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  <c r="F6" s="155"/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  <c r="F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  <c r="F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  <c r="F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  <c r="H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634"/>
      <c r="H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12000</v>
      </c>
      <c r="C12" s="811" t="n">
        <f aca="false">F12/1000</f>
        <v>45.744</v>
      </c>
      <c r="D12" s="811" t="n">
        <f aca="false">G12/1000</f>
        <v>34</v>
      </c>
      <c r="F12" s="0" t="n">
        <v>45744</v>
      </c>
      <c r="G12" s="0" t="n">
        <v>34000</v>
      </c>
      <c r="H12" s="782" t="n">
        <v>1200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811" t="n">
        <f aca="false">F13/1000</f>
        <v>84.124</v>
      </c>
      <c r="D13" s="811" t="n">
        <f aca="false">G13/1000</f>
        <v>44</v>
      </c>
      <c r="F13" s="0" t="n">
        <v>84124</v>
      </c>
      <c r="G13" s="0" t="n">
        <v>44000</v>
      </c>
      <c r="H13" s="784" t="n">
        <v>1200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811" t="n">
        <f aca="false">F14/1000</f>
        <v>178.908</v>
      </c>
      <c r="D14" s="811" t="n">
        <f aca="false">G14/1000</f>
        <v>162</v>
      </c>
      <c r="F14" s="0" t="n">
        <v>178908</v>
      </c>
      <c r="G14" s="0" t="n">
        <v>162000</v>
      </c>
      <c r="H14" s="784" t="n">
        <v>2400</v>
      </c>
      <c r="N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6"/>
      <c r="H16" s="780" t="s">
        <v>1459</v>
      </c>
      <c r="I16" s="780" t="s">
        <v>1460</v>
      </c>
    </row>
    <row r="17" customFormat="false" ht="12.75" hidden="false" customHeight="false" outlineLevel="0" collapsed="false">
      <c r="A17" s="787" t="s">
        <v>1497</v>
      </c>
      <c r="B17" s="788" t="n">
        <v>12000</v>
      </c>
      <c r="C17" s="788" t="n">
        <v>3</v>
      </c>
      <c r="D17" s="787" t="n">
        <f aca="false">F17/1000</f>
        <v>8</v>
      </c>
      <c r="E17" s="787" t="n">
        <f aca="false">G17/1000</f>
        <v>13</v>
      </c>
      <c r="F17" s="830" t="n">
        <v>8000</v>
      </c>
      <c r="G17" s="778" t="n">
        <v>13000</v>
      </c>
      <c r="H17" s="789" t="n">
        <v>1200</v>
      </c>
      <c r="I17" s="790" t="n">
        <v>3</v>
      </c>
      <c r="M17" s="760"/>
    </row>
    <row r="18" customFormat="false" ht="12.75" hidden="false" customHeight="false" outlineLevel="0" collapsed="false">
      <c r="A18" s="791" t="s">
        <v>1498</v>
      </c>
      <c r="B18" s="788" t="n">
        <v>12000</v>
      </c>
      <c r="C18" s="792" t="n">
        <v>3</v>
      </c>
      <c r="D18" s="787" t="n">
        <f aca="false">F18/1000</f>
        <v>2</v>
      </c>
      <c r="E18" s="787" t="n">
        <f aca="false">G18/1000</f>
        <v>10.5</v>
      </c>
      <c r="F18" s="830" t="n">
        <v>2000</v>
      </c>
      <c r="G18" s="778" t="n">
        <v>10500</v>
      </c>
      <c r="H18" s="789" t="n">
        <v>1200</v>
      </c>
      <c r="I18" s="793" t="n">
        <v>3</v>
      </c>
      <c r="Q18" s="760"/>
    </row>
    <row r="19" customFormat="false" ht="12.75" hidden="false" customHeight="false" outlineLevel="0" collapsed="false">
      <c r="A19" s="791" t="s">
        <v>1499</v>
      </c>
      <c r="B19" s="788" t="n">
        <v>12000</v>
      </c>
      <c r="C19" s="792" t="n">
        <v>5</v>
      </c>
      <c r="D19" s="787" t="n">
        <f aca="false">F19/1000</f>
        <v>14.575</v>
      </c>
      <c r="E19" s="787" t="n">
        <f aca="false">G19/1000</f>
        <v>87</v>
      </c>
      <c r="F19" s="830" t="n">
        <v>14575</v>
      </c>
      <c r="G19" s="778" t="n">
        <v>87000</v>
      </c>
      <c r="H19" s="789" t="n">
        <v>1200</v>
      </c>
      <c r="I19" s="793" t="n">
        <v>5</v>
      </c>
    </row>
    <row r="20" customFormat="false" ht="12.75" hidden="false" customHeight="false" outlineLevel="0" collapsed="false">
      <c r="A20" s="791" t="s">
        <v>1500</v>
      </c>
      <c r="B20" s="788" t="n">
        <v>12000</v>
      </c>
      <c r="C20" s="792" t="n">
        <v>6</v>
      </c>
      <c r="D20" s="787" t="n">
        <f aca="false">F20/1000</f>
        <v>20.4</v>
      </c>
      <c r="E20" s="787" t="n">
        <f aca="false">G20/1000</f>
        <v>127</v>
      </c>
      <c r="F20" s="830" t="n">
        <v>20400</v>
      </c>
      <c r="G20" s="778" t="n">
        <v>127000</v>
      </c>
      <c r="H20" s="789" t="n">
        <v>1200</v>
      </c>
      <c r="I20" s="793" t="n">
        <v>6</v>
      </c>
      <c r="L20" s="760"/>
    </row>
    <row r="21" customFormat="false" ht="12.75" hidden="false" customHeight="false" outlineLevel="0" collapsed="false">
      <c r="A21" s="794" t="s">
        <v>1501</v>
      </c>
      <c r="B21" s="795" t="n">
        <v>24000</v>
      </c>
      <c r="C21" s="795" t="n">
        <v>2</v>
      </c>
      <c r="D21" s="831" t="n">
        <f aca="false">F21/1000</f>
        <v>86.4</v>
      </c>
      <c r="E21" s="831" t="n">
        <f aca="false">G21/1000</f>
        <v>375</v>
      </c>
      <c r="F21" s="832" t="n">
        <v>86400</v>
      </c>
      <c r="G21" s="833" t="n">
        <v>375000</v>
      </c>
      <c r="H21" s="789" t="n">
        <v>1200</v>
      </c>
      <c r="I21" s="793" t="n">
        <v>3</v>
      </c>
    </row>
    <row r="22" customFormat="false" ht="12.75" hidden="false" customHeight="false" outlineLevel="0" collapsed="false">
      <c r="A22" s="794" t="s">
        <v>1502</v>
      </c>
      <c r="B22" s="795" t="n">
        <v>24000</v>
      </c>
      <c r="C22" s="795" t="n">
        <v>3</v>
      </c>
      <c r="D22" s="831" t="n">
        <f aca="false">F22/1000</f>
        <v>39.84</v>
      </c>
      <c r="E22" s="831" t="n">
        <f aca="false">G22/1000</f>
        <v>275</v>
      </c>
      <c r="F22" s="832" t="n">
        <v>39840</v>
      </c>
      <c r="G22" s="833" t="n">
        <v>275000</v>
      </c>
      <c r="H22" s="789" t="n">
        <v>1200</v>
      </c>
      <c r="I22" s="793" t="n">
        <v>4</v>
      </c>
    </row>
    <row r="23" customFormat="false" ht="12.75" hidden="false" customHeight="false" outlineLevel="0" collapsed="false">
      <c r="A23" s="794" t="s">
        <v>1503</v>
      </c>
      <c r="B23" s="795" t="n">
        <v>24000</v>
      </c>
      <c r="C23" s="795" t="n">
        <v>3</v>
      </c>
      <c r="D23" s="831" t="n">
        <f aca="false">F23/1000</f>
        <v>42.13</v>
      </c>
      <c r="E23" s="831" t="n">
        <f aca="false">G23/1000</f>
        <v>270</v>
      </c>
      <c r="F23" s="832" t="n">
        <v>42130</v>
      </c>
      <c r="G23" s="833" t="n">
        <v>270000</v>
      </c>
      <c r="H23" s="789" t="n">
        <v>1200</v>
      </c>
      <c r="I23" s="793" t="n">
        <v>4</v>
      </c>
    </row>
    <row r="24" customFormat="false" ht="12.75" hidden="false" customHeight="false" outlineLevel="0" collapsed="false">
      <c r="A24" s="794" t="s">
        <v>1504</v>
      </c>
      <c r="B24" s="795" t="n">
        <v>24000</v>
      </c>
      <c r="C24" s="795" t="n">
        <v>2</v>
      </c>
      <c r="D24" s="831" t="n">
        <f aca="false">F24/1000</f>
        <v>15.6</v>
      </c>
      <c r="E24" s="831" t="n">
        <f aca="false">G24/1000</f>
        <v>75</v>
      </c>
      <c r="F24" s="832" t="n">
        <v>15600</v>
      </c>
      <c r="G24" s="833" t="n">
        <v>75000</v>
      </c>
      <c r="H24" s="789" t="n">
        <v>1200</v>
      </c>
      <c r="I24" s="793" t="n">
        <v>2</v>
      </c>
    </row>
    <row r="25" customFormat="false" ht="12.75" hidden="false" customHeight="false" outlineLevel="0" collapsed="false">
      <c r="A25" s="794" t="s">
        <v>1505</v>
      </c>
      <c r="B25" s="795" t="n">
        <v>24000</v>
      </c>
      <c r="C25" s="795" t="n">
        <v>3</v>
      </c>
      <c r="D25" s="831" t="n">
        <f aca="false">F25/1000</f>
        <v>11</v>
      </c>
      <c r="E25" s="831" t="n">
        <f aca="false">G25/1000</f>
        <v>65</v>
      </c>
      <c r="F25" s="832" t="n">
        <v>11000</v>
      </c>
      <c r="G25" s="833" t="n">
        <v>65000</v>
      </c>
      <c r="H25" s="789" t="n">
        <v>1200</v>
      </c>
      <c r="I25" s="793" t="n">
        <v>4</v>
      </c>
      <c r="L25" s="760"/>
    </row>
    <row r="26" customFormat="false" ht="12.75" hidden="false" customHeight="false" outlineLevel="0" collapsed="false">
      <c r="A26" s="794" t="s">
        <v>1506</v>
      </c>
      <c r="B26" s="795" t="n">
        <v>24000</v>
      </c>
      <c r="C26" s="795" t="n">
        <v>3</v>
      </c>
      <c r="D26" s="831" t="n">
        <f aca="false">F26/1000</f>
        <v>12.9</v>
      </c>
      <c r="E26" s="831" t="n">
        <f aca="false">G26/1000</f>
        <v>40</v>
      </c>
      <c r="F26" s="832" t="n">
        <v>12900</v>
      </c>
      <c r="G26" s="833" t="n">
        <v>40000</v>
      </c>
      <c r="H26" s="789" t="n">
        <v>1200</v>
      </c>
      <c r="I26" s="793" t="n">
        <v>4</v>
      </c>
    </row>
    <row r="27" customFormat="false" ht="12.75" hidden="false" customHeight="false" outlineLevel="0" collapsed="false">
      <c r="A27" s="794" t="s">
        <v>1507</v>
      </c>
      <c r="B27" s="795" t="n">
        <v>24000</v>
      </c>
      <c r="C27" s="795" t="n">
        <v>3</v>
      </c>
      <c r="D27" s="831" t="n">
        <f aca="false">F27/1000</f>
        <v>65.5</v>
      </c>
      <c r="E27" s="831" t="n">
        <f aca="false">G27/1000</f>
        <v>315</v>
      </c>
      <c r="F27" s="832" t="n">
        <v>65500</v>
      </c>
      <c r="G27" s="833" t="n">
        <v>315000</v>
      </c>
      <c r="H27" s="789" t="n">
        <v>1200</v>
      </c>
      <c r="I27" s="793" t="n">
        <v>3</v>
      </c>
    </row>
    <row r="28" customFormat="false" ht="12.75" hidden="false" customHeight="false" outlineLevel="0" collapsed="false">
      <c r="A28" s="794" t="s">
        <v>1508</v>
      </c>
      <c r="B28" s="795" t="n">
        <v>24000</v>
      </c>
      <c r="C28" s="795" t="n">
        <v>3</v>
      </c>
      <c r="D28" s="831" t="n">
        <f aca="false">F28/1000</f>
        <v>33</v>
      </c>
      <c r="E28" s="831" t="n">
        <f aca="false">G28/1000</f>
        <v>370</v>
      </c>
      <c r="F28" s="832" t="n">
        <v>33000</v>
      </c>
      <c r="G28" s="834" t="n">
        <v>370000</v>
      </c>
      <c r="H28" s="789" t="n">
        <v>1200</v>
      </c>
      <c r="I28" s="793" t="n">
        <v>3</v>
      </c>
    </row>
    <row r="29" customFormat="false" ht="12.75" hidden="false" customHeight="false" outlineLevel="0" collapsed="false">
      <c r="A29" s="794" t="s">
        <v>1509</v>
      </c>
      <c r="B29" s="795" t="n">
        <v>24000</v>
      </c>
      <c r="C29" s="795" t="n">
        <v>3</v>
      </c>
      <c r="D29" s="831" t="n">
        <f aca="false">F29/1000</f>
        <v>25.07</v>
      </c>
      <c r="E29" s="831" t="n">
        <f aca="false">G29/1000</f>
        <v>325</v>
      </c>
      <c r="F29" s="832" t="n">
        <v>25070</v>
      </c>
      <c r="G29" s="833" t="n">
        <v>325000</v>
      </c>
      <c r="H29" s="789" t="n">
        <v>1200</v>
      </c>
      <c r="I29" s="835" t="n">
        <v>3</v>
      </c>
    </row>
    <row r="30" customFormat="false" ht="12.75" hidden="true" customHeight="false" outlineLevel="0" collapsed="false">
      <c r="A30" s="794" t="s">
        <v>1510</v>
      </c>
      <c r="B30" s="795"/>
      <c r="C30" s="795"/>
      <c r="D30" s="806"/>
      <c r="E30" s="811" t="n">
        <f aca="false">G30/1000</f>
        <v>34</v>
      </c>
      <c r="F30" s="836"/>
      <c r="G30" s="753" t="n">
        <v>34000</v>
      </c>
      <c r="H30" s="796" t="n">
        <v>1200</v>
      </c>
      <c r="I30" s="806"/>
    </row>
    <row r="31" customFormat="false" ht="12.75" hidden="true" customHeight="false" outlineLevel="0" collapsed="false">
      <c r="A31" s="794" t="s">
        <v>1511</v>
      </c>
      <c r="B31" s="795"/>
      <c r="C31" s="795"/>
      <c r="D31" s="806"/>
      <c r="E31" s="811" t="n">
        <f aca="false">G31/1000</f>
        <v>44</v>
      </c>
      <c r="F31" s="836"/>
      <c r="G31" s="753" t="n">
        <v>44000</v>
      </c>
      <c r="H31" s="796" t="n">
        <v>1200</v>
      </c>
      <c r="I31" s="806"/>
    </row>
    <row r="32" customFormat="false" ht="12.75" hidden="true" customHeight="false" outlineLevel="0" collapsed="false">
      <c r="A32" s="816" t="s">
        <v>1512</v>
      </c>
      <c r="B32" s="795"/>
      <c r="C32" s="795"/>
      <c r="D32" s="806"/>
      <c r="E32" s="811" t="n">
        <f aca="false">G32/1000</f>
        <v>162</v>
      </c>
      <c r="F32" s="836"/>
      <c r="G32" s="753" t="n">
        <v>162000</v>
      </c>
      <c r="H32" s="796" t="n">
        <v>1200</v>
      </c>
      <c r="I32" s="806"/>
    </row>
    <row r="33" customFormat="false" ht="12.75" hidden="true" customHeight="false" outlineLevel="0" collapsed="false">
      <c r="A33" s="816" t="s">
        <v>1513</v>
      </c>
      <c r="B33" s="795"/>
      <c r="C33" s="795"/>
      <c r="D33" s="806"/>
      <c r="E33" s="811" t="n">
        <f aca="false">G33/1000</f>
        <v>11.07</v>
      </c>
      <c r="F33" s="836"/>
      <c r="G33" s="753" t="n">
        <v>11070</v>
      </c>
      <c r="H33" s="796" t="n">
        <v>1200</v>
      </c>
      <c r="I33" s="806"/>
    </row>
    <row r="34" customFormat="false" ht="12.75" hidden="false" customHeight="false" outlineLevel="0" collapsed="false">
      <c r="A34" s="837"/>
      <c r="B34" s="801"/>
      <c r="C34" s="801"/>
      <c r="D34" s="837"/>
      <c r="E34" s="837"/>
      <c r="F34" s="605"/>
      <c r="G34" s="605"/>
      <c r="H34" s="837"/>
      <c r="I34" s="837"/>
    </row>
    <row r="35" customFormat="false" ht="12.75" hidden="false" customHeight="false" outlineLevel="0" collapsed="false">
      <c r="A35" s="800"/>
      <c r="B35" s="801"/>
      <c r="C35" s="801"/>
      <c r="D35" s="800"/>
      <c r="E35" s="800"/>
      <c r="F35" s="653"/>
      <c r="G35" s="605"/>
      <c r="H35" s="837"/>
      <c r="I35" s="837"/>
    </row>
    <row r="36" customFormat="false" ht="12.75" hidden="false" customHeight="false" outlineLevel="0" collapsed="false">
      <c r="A36" s="800"/>
      <c r="B36" s="801"/>
      <c r="C36" s="801"/>
      <c r="D36" s="800"/>
      <c r="E36" s="800"/>
      <c r="F36" s="653"/>
      <c r="G36" s="605"/>
      <c r="H36" s="837"/>
      <c r="I36" s="837"/>
    </row>
    <row r="37" customFormat="false" ht="12.75" hidden="false" customHeight="false" outlineLevel="0" collapsed="false">
      <c r="A37" s="800"/>
      <c r="B37" s="801"/>
      <c r="C37" s="801"/>
      <c r="D37" s="800"/>
      <c r="E37" s="800"/>
      <c r="F37" s="653"/>
      <c r="G37" s="605"/>
      <c r="H37" s="837"/>
      <c r="I37" s="837"/>
    </row>
    <row r="39" customFormat="false" ht="12.75" hidden="false" customHeight="false" outlineLevel="0" collapsed="false">
      <c r="A39" s="807" t="s">
        <v>1480</v>
      </c>
      <c r="B39" s="808"/>
      <c r="C39" s="808"/>
      <c r="D39" s="808"/>
      <c r="E39" s="809"/>
      <c r="F39" s="155"/>
    </row>
    <row r="40" customFormat="false" ht="12.75" hidden="false" customHeight="false" outlineLevel="0" collapsed="false">
      <c r="A40" s="384"/>
      <c r="B40" s="155"/>
      <c r="C40" s="155"/>
      <c r="D40" s="155"/>
      <c r="E40" s="491"/>
      <c r="F40" s="155"/>
    </row>
    <row r="41" customFormat="false" ht="12.75" hidden="false" customHeight="false" outlineLevel="0" collapsed="false">
      <c r="A41" s="384"/>
      <c r="B41" s="155"/>
      <c r="C41" s="155"/>
      <c r="D41" s="155"/>
      <c r="E41" s="491"/>
      <c r="F41" s="155"/>
    </row>
    <row r="42" customFormat="false" ht="12.75" hidden="false" customHeight="false" outlineLevel="0" collapsed="false">
      <c r="A42" s="384"/>
      <c r="B42" s="155"/>
      <c r="C42" s="155"/>
      <c r="D42" s="155"/>
      <c r="E42" s="491"/>
      <c r="F42" s="155"/>
    </row>
    <row r="43" customFormat="false" ht="12.75" hidden="false" customHeight="false" outlineLevel="0" collapsed="false">
      <c r="A43" s="810"/>
      <c r="B43" s="508"/>
      <c r="C43" s="508"/>
      <c r="D43" s="508"/>
      <c r="E43" s="509"/>
      <c r="F43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44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0" activeCellId="0" sqref="C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4" width="3.42"/>
    <col collapsed="false" customWidth="true" hidden="false" outlineLevel="0" max="2" min="2" style="35" width="5.28"/>
    <col collapsed="false" customWidth="true" hidden="false" outlineLevel="0" max="3" min="3" style="36" width="4.56"/>
    <col collapsed="false" customWidth="false" hidden="false" outlineLevel="0" max="257" min="4" style="36" width="9.14"/>
  </cols>
  <sheetData>
    <row r="1" customFormat="false" ht="15" hidden="false" customHeight="true" outlineLevel="0" collapsed="false">
      <c r="A1" s="37" t="str">
        <f aca="false">Scope!A1</f>
        <v>Synthetic CC Plants, TVA (445 MW)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" hidden="false" customHeight="true" outlineLevel="0" collapsed="false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.75" hidden="false" customHeight="false" outlineLevel="0" collapsed="false">
      <c r="A3" s="39" t="s">
        <v>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31.5" hidden="false" customHeight="true" outlineLevel="0" collapsed="false">
      <c r="A4" s="40"/>
      <c r="B4" s="40"/>
      <c r="C4" s="40"/>
      <c r="D4" s="40"/>
      <c r="E4" s="40"/>
      <c r="F4" s="40"/>
      <c r="G4" s="40"/>
      <c r="H4" s="40"/>
      <c r="I4" s="41"/>
      <c r="J4" s="41"/>
      <c r="K4" s="41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2.75" hidden="false" customHeight="false" outlineLevel="0" collapsed="false">
      <c r="A5" s="42"/>
      <c r="B5" s="43"/>
      <c r="C5" s="44"/>
      <c r="D5" s="45"/>
      <c r="E5" s="45"/>
      <c r="F5" s="45"/>
      <c r="G5" s="45"/>
      <c r="H5" s="45"/>
      <c r="I5" s="45"/>
      <c r="J5" s="45"/>
      <c r="K5" s="45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</row>
    <row r="6" customFormat="false" ht="12.75" hidden="false" customHeight="false" outlineLevel="0" collapsed="false">
      <c r="A6" s="42" t="s">
        <v>79</v>
      </c>
      <c r="B6" s="43"/>
      <c r="C6" s="44"/>
      <c r="D6" s="45"/>
      <c r="E6" s="45"/>
      <c r="F6" s="45"/>
      <c r="G6" s="45"/>
      <c r="H6" s="45"/>
      <c r="I6" s="45"/>
      <c r="J6" s="45"/>
      <c r="K6" s="45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</row>
    <row r="7" customFormat="false" ht="12.75" hidden="false" customHeight="false" outlineLevel="0" collapsed="false">
      <c r="A7" s="42"/>
      <c r="B7" s="43"/>
      <c r="C7" s="44"/>
      <c r="D7" s="45"/>
      <c r="E7" s="45"/>
      <c r="F7" s="45"/>
      <c r="G7" s="45"/>
      <c r="H7" s="45"/>
      <c r="I7" s="45"/>
      <c r="J7" s="45"/>
      <c r="K7" s="45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</row>
    <row r="8" customFormat="false" ht="12.75" hidden="false" customHeight="false" outlineLevel="0" collapsed="false">
      <c r="A8" s="42" t="s">
        <v>80</v>
      </c>
      <c r="B8" s="43"/>
      <c r="C8" s="44"/>
      <c r="D8" s="45"/>
      <c r="E8" s="45"/>
      <c r="F8" s="45"/>
      <c r="G8" s="45"/>
      <c r="H8" s="45"/>
      <c r="I8" s="45"/>
      <c r="J8" s="45"/>
      <c r="K8" s="45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</row>
    <row r="9" customFormat="false" ht="12.75" hidden="false" customHeight="false" outlineLevel="0" collapsed="false">
      <c r="A9" s="42"/>
      <c r="B9" s="43" t="n">
        <v>1</v>
      </c>
      <c r="C9" s="44" t="s">
        <v>81</v>
      </c>
      <c r="D9" s="45"/>
      <c r="E9" s="45"/>
      <c r="F9" s="45"/>
      <c r="G9" s="45"/>
      <c r="H9" s="45"/>
      <c r="I9" s="45"/>
      <c r="J9" s="45"/>
      <c r="K9" s="45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</row>
    <row r="10" customFormat="false" ht="12.75" hidden="false" customHeight="false" outlineLevel="0" collapsed="false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</row>
    <row r="11" customFormat="false" ht="12.75" hidden="false" customHeight="false" outlineLevel="0" collapsed="false">
      <c r="A11" s="42" t="s">
        <v>82</v>
      </c>
      <c r="B11" s="43"/>
      <c r="C11" s="44"/>
      <c r="D11" s="45"/>
      <c r="E11" s="45"/>
      <c r="F11" s="45"/>
      <c r="G11" s="45"/>
      <c r="H11" s="45"/>
      <c r="I11" s="45"/>
      <c r="J11" s="45"/>
      <c r="K11" s="45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</row>
    <row r="12" customFormat="false" ht="12.75" hidden="false" customHeight="false" outlineLevel="0" collapsed="false">
      <c r="A12" s="42"/>
      <c r="B12" s="43" t="n">
        <v>1</v>
      </c>
      <c r="C12" s="44" t="s">
        <v>83</v>
      </c>
      <c r="D12" s="45"/>
      <c r="E12" s="45"/>
      <c r="F12" s="45"/>
      <c r="G12" s="45"/>
      <c r="H12" s="45"/>
      <c r="I12" s="45"/>
      <c r="J12" s="45"/>
      <c r="K12" s="45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</row>
    <row r="13" customFormat="false" ht="12.75" hidden="false" customHeight="false" outlineLevel="0" collapsed="false">
      <c r="A13" s="42"/>
      <c r="B13" s="43" t="n">
        <v>2</v>
      </c>
      <c r="C13" s="44" t="s">
        <v>84</v>
      </c>
      <c r="D13" s="45"/>
      <c r="E13" s="45"/>
      <c r="F13" s="45"/>
      <c r="G13" s="45"/>
      <c r="H13" s="45"/>
      <c r="I13" s="45"/>
      <c r="J13" s="45"/>
      <c r="K13" s="45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</row>
    <row r="14" customFormat="false" ht="12.75" hidden="false" customHeight="false" outlineLevel="0" collapsed="false">
      <c r="A14" s="42"/>
      <c r="B14" s="43"/>
      <c r="C14" s="44"/>
      <c r="D14" s="45"/>
      <c r="E14" s="45"/>
      <c r="F14" s="45"/>
      <c r="G14" s="45"/>
      <c r="H14" s="45"/>
      <c r="I14" s="45"/>
      <c r="J14" s="45"/>
      <c r="K14" s="45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</row>
    <row r="15" customFormat="false" ht="12.75" hidden="false" customHeight="false" outlineLevel="0" collapsed="false">
      <c r="A15" s="42" t="s">
        <v>85</v>
      </c>
      <c r="B15" s="43"/>
      <c r="C15" s="44"/>
      <c r="D15" s="45"/>
      <c r="E15" s="45"/>
      <c r="F15" s="45"/>
      <c r="G15" s="45"/>
      <c r="H15" s="45"/>
      <c r="I15" s="45"/>
      <c r="J15" s="45"/>
      <c r="K15" s="45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</row>
    <row r="16" customFormat="false" ht="12.75" hidden="false" customHeight="false" outlineLevel="0" collapsed="false">
      <c r="A16" s="42"/>
      <c r="B16" s="48" t="n">
        <v>1</v>
      </c>
      <c r="C16" s="49" t="str">
        <f aca="false">CONCATENATE("Plant is base loaded with a PLF of ",TEXT(Scope!F33,"##%"))</f>
        <v>Plant is base loaded with a PLF of 95%</v>
      </c>
      <c r="D16" s="45"/>
      <c r="E16" s="45"/>
      <c r="F16" s="45"/>
      <c r="G16" s="45"/>
      <c r="H16" s="45"/>
      <c r="I16" s="45"/>
      <c r="J16" s="45"/>
      <c r="K16" s="45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</row>
    <row r="17" customFormat="false" ht="12.75" hidden="false" customHeight="false" outlineLevel="0" collapsed="false">
      <c r="A17" s="42"/>
      <c r="B17" s="48" t="n">
        <f aca="false">B16+1</f>
        <v>2</v>
      </c>
      <c r="C17" s="49" t="str">
        <f aca="false">CONCATENATE("Plant is assumed to start ",Scope!F36," times per year")</f>
        <v>Plant is assumed to start &lt;100 times per year</v>
      </c>
      <c r="D17" s="45"/>
      <c r="E17" s="45"/>
      <c r="F17" s="45"/>
      <c r="G17" s="45"/>
      <c r="H17" s="45"/>
      <c r="I17" s="45"/>
      <c r="J17" s="45"/>
      <c r="K17" s="45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</row>
    <row r="18" customFormat="false" ht="12.75" hidden="false" customHeight="false" outlineLevel="0" collapsed="false">
      <c r="A18" s="42"/>
      <c r="B18" s="48"/>
      <c r="C18" s="44"/>
      <c r="D18" s="45"/>
      <c r="E18" s="45"/>
      <c r="F18" s="45"/>
      <c r="G18" s="45"/>
      <c r="H18" s="45"/>
      <c r="I18" s="45"/>
      <c r="J18" s="45"/>
      <c r="K18" s="45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</row>
    <row r="19" customFormat="false" ht="12.75" hidden="false" customHeight="false" outlineLevel="0" collapsed="false">
      <c r="A19" s="42" t="s">
        <v>86</v>
      </c>
      <c r="B19" s="48"/>
      <c r="C19" s="44"/>
      <c r="D19" s="45"/>
      <c r="E19" s="45"/>
      <c r="F19" s="45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</row>
    <row r="20" customFormat="false" ht="12.75" hidden="false" customHeight="false" outlineLevel="0" collapsed="false">
      <c r="A20" s="42"/>
      <c r="B20" s="48" t="n">
        <v>1</v>
      </c>
      <c r="C20" s="44" t="str">
        <f aca="false">Scope!$F$30</f>
        <v>Natural Gas</v>
      </c>
      <c r="D20" s="45"/>
      <c r="E20" s="45"/>
      <c r="F20" s="45"/>
      <c r="G20" s="45"/>
      <c r="H20" s="45"/>
      <c r="I20" s="45"/>
      <c r="J20" s="45"/>
      <c r="K20" s="45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</row>
    <row r="21" customFormat="false" ht="12.75" hidden="false" customHeight="false" outlineLevel="0" collapsed="false">
      <c r="A21" s="42"/>
      <c r="B21" s="48" t="n">
        <v>2</v>
      </c>
      <c r="C21" s="44" t="str">
        <f aca="false">Scope!$F$31</f>
        <v>None</v>
      </c>
      <c r="D21" s="45"/>
      <c r="E21" s="45"/>
      <c r="F21" s="45"/>
      <c r="G21" s="45"/>
      <c r="H21" s="45"/>
      <c r="I21" s="45"/>
      <c r="J21" s="45"/>
      <c r="K21" s="45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</row>
    <row r="22" customFormat="false" ht="12.75" hidden="false" customHeight="false" outlineLevel="0" collapsed="false">
      <c r="A22" s="42"/>
      <c r="B22" s="48"/>
      <c r="C22" s="44"/>
      <c r="D22" s="45"/>
      <c r="E22" s="45"/>
      <c r="F22" s="45"/>
      <c r="G22" s="45"/>
      <c r="H22" s="45"/>
      <c r="I22" s="45"/>
      <c r="J22" s="45"/>
      <c r="K22" s="45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</row>
    <row r="23" customFormat="false" ht="12.75" hidden="false" customHeight="false" outlineLevel="0" collapsed="false">
      <c r="A23" s="42" t="s">
        <v>87</v>
      </c>
      <c r="B23" s="50"/>
      <c r="C23" s="44"/>
      <c r="D23" s="45"/>
      <c r="E23" s="45"/>
      <c r="F23" s="45"/>
      <c r="G23" s="45"/>
      <c r="H23" s="45"/>
      <c r="I23" s="45"/>
      <c r="J23" s="45"/>
      <c r="K23" s="45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</row>
    <row r="24" customFormat="false" ht="12.75" hidden="false" customHeight="false" outlineLevel="0" collapsed="false">
      <c r="A24" s="42"/>
      <c r="B24" s="50" t="n">
        <v>1</v>
      </c>
      <c r="C24" s="44" t="s">
        <v>88</v>
      </c>
      <c r="D24" s="45"/>
      <c r="E24" s="45"/>
      <c r="F24" s="45"/>
      <c r="G24" s="45"/>
      <c r="H24" s="45"/>
      <c r="I24" s="45"/>
      <c r="J24" s="45"/>
      <c r="K24" s="45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</row>
    <row r="25" customFormat="false" ht="12.75" hidden="false" customHeight="false" outlineLevel="0" collapsed="false">
      <c r="A25" s="51"/>
      <c r="B25" s="50" t="n">
        <v>2</v>
      </c>
      <c r="C25" s="52" t="s">
        <v>89</v>
      </c>
      <c r="D25" s="53"/>
      <c r="E25" s="53"/>
      <c r="F25" s="53"/>
      <c r="G25" s="53"/>
      <c r="H25" s="53"/>
      <c r="I25" s="53"/>
      <c r="J25" s="53"/>
      <c r="K25" s="53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12.75" hidden="false" customHeight="false" outlineLevel="0" collapsed="false">
      <c r="A26" s="56"/>
      <c r="B26" s="57"/>
      <c r="C26" s="53"/>
      <c r="D26" s="53"/>
      <c r="E26" s="53"/>
      <c r="F26" s="53"/>
      <c r="G26" s="53"/>
      <c r="H26" s="53"/>
      <c r="I26" s="53"/>
      <c r="J26" s="53"/>
      <c r="K26" s="53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</row>
    <row r="27" customFormat="false" ht="12.75" hidden="true" customHeight="false" outlineLevel="0" collapsed="false">
      <c r="A27" s="56" t="s">
        <v>90</v>
      </c>
      <c r="B27" s="57"/>
      <c r="C27" s="53"/>
      <c r="D27" s="53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customFormat="false" ht="12.75" hidden="true" customHeight="false" outlineLevel="0" collapsed="false">
      <c r="A28" s="56"/>
      <c r="B28" s="57" t="n">
        <v>1</v>
      </c>
      <c r="C28" s="53" t="s">
        <v>91</v>
      </c>
      <c r="D28" s="53"/>
      <c r="E28" s="53"/>
      <c r="F28" s="53"/>
      <c r="G28" s="53"/>
      <c r="H28" s="53"/>
      <c r="I28" s="53"/>
      <c r="J28" s="53"/>
      <c r="K28" s="53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12.75" hidden="true" customHeight="false" outlineLevel="0" collapsed="false">
      <c r="A29" s="56"/>
      <c r="B29" s="57"/>
      <c r="C29" s="53"/>
      <c r="D29" s="53"/>
      <c r="E29" s="53"/>
      <c r="F29" s="53"/>
      <c r="G29" s="53"/>
      <c r="H29" s="53"/>
      <c r="I29" s="53"/>
      <c r="J29" s="53"/>
      <c r="K29" s="53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12.75" hidden="false" customHeight="false" outlineLevel="0" collapsed="false">
      <c r="A30" s="56" t="s">
        <v>92</v>
      </c>
      <c r="B30" s="57"/>
      <c r="C30" s="53"/>
      <c r="D30" s="53"/>
      <c r="E30" s="53"/>
      <c r="F30" s="53"/>
      <c r="G30" s="53"/>
      <c r="H30" s="53"/>
      <c r="I30" s="53"/>
      <c r="J30" s="53"/>
      <c r="K30" s="53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customFormat="false" ht="12.75" hidden="false" customHeight="false" outlineLevel="0" collapsed="false">
      <c r="A31" s="58"/>
      <c r="B31" s="57" t="n">
        <v>1</v>
      </c>
      <c r="C31" s="53" t="s">
        <v>93</v>
      </c>
      <c r="D31" s="53"/>
      <c r="E31" s="53"/>
      <c r="F31" s="53"/>
      <c r="G31" s="53"/>
      <c r="H31" s="53"/>
      <c r="I31" s="53"/>
      <c r="J31" s="53"/>
      <c r="K31" s="53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customFormat="false" ht="12.75" hidden="false" customHeight="false" outlineLevel="0" collapsed="false">
      <c r="A32" s="58"/>
      <c r="B32" s="59" t="n">
        <v>2</v>
      </c>
      <c r="C32" s="52" t="s">
        <v>94</v>
      </c>
      <c r="D32" s="53"/>
      <c r="E32" s="53"/>
      <c r="F32" s="53"/>
      <c r="G32" s="53"/>
      <c r="H32" s="53"/>
      <c r="I32" s="53"/>
      <c r="J32" s="53"/>
      <c r="K32" s="53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12.75" hidden="false" customHeight="false" outlineLevel="0" collapsed="false">
      <c r="A33" s="51"/>
      <c r="B33" s="57"/>
      <c r="C33" s="52"/>
      <c r="D33" s="53"/>
      <c r="E33" s="53"/>
      <c r="F33" s="53"/>
      <c r="G33" s="53"/>
      <c r="H33" s="53"/>
      <c r="I33" s="53"/>
      <c r="J33" s="53"/>
      <c r="K33" s="53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customFormat="false" ht="12.75" hidden="false" customHeight="false" outlineLevel="0" collapsed="false">
      <c r="A34" s="51" t="s">
        <v>95</v>
      </c>
      <c r="B34" s="53"/>
      <c r="C34" s="52"/>
      <c r="D34" s="53"/>
      <c r="E34" s="53"/>
      <c r="F34" s="53"/>
      <c r="G34" s="53"/>
      <c r="H34" s="53"/>
      <c r="I34" s="53"/>
      <c r="J34" s="53"/>
      <c r="K34" s="53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customFormat="false" ht="12.75" hidden="false" customHeight="false" outlineLevel="0" collapsed="false">
      <c r="A35" s="56"/>
      <c r="B35" s="52" t="n">
        <v>1</v>
      </c>
      <c r="C35" s="52" t="s">
        <v>96</v>
      </c>
      <c r="D35" s="53"/>
      <c r="E35" s="53"/>
      <c r="F35" s="53"/>
      <c r="G35" s="53"/>
      <c r="H35" s="53"/>
      <c r="I35" s="53"/>
      <c r="J35" s="53"/>
      <c r="K35" s="53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customFormat="false" ht="12.75" hidden="false" customHeight="false" outlineLevel="0" collapsed="false">
      <c r="A36" s="60"/>
      <c r="B36" s="52" t="n">
        <v>2</v>
      </c>
      <c r="C36" s="53" t="s">
        <v>97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</row>
    <row r="37" customFormat="false" ht="12.75" hidden="false" customHeight="false" outlineLevel="0" collapsed="false">
      <c r="A37" s="51"/>
      <c r="B37" s="52" t="n">
        <v>3</v>
      </c>
      <c r="C37" s="53" t="s">
        <v>98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</row>
    <row r="38" customFormat="false" ht="12.75" hidden="false" customHeight="false" outlineLevel="0" collapsed="false">
      <c r="A38" s="51"/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</row>
    <row r="39" customFormat="false" ht="12.75" hidden="false" customHeight="false" outlineLevel="0" collapsed="false">
      <c r="A39" s="51" t="s">
        <v>99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</row>
    <row r="40" customFormat="false" ht="12.75" hidden="false" customHeight="false" outlineLevel="0" collapsed="false">
      <c r="A40" s="51"/>
      <c r="B40" s="52" t="n">
        <v>1</v>
      </c>
      <c r="C40" s="53" t="s">
        <v>100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</row>
    <row r="41" customFormat="false" ht="12.75" hidden="false" customHeight="false" outlineLevel="0" collapsed="false">
      <c r="A41" s="51"/>
      <c r="B41" s="52" t="n">
        <v>2</v>
      </c>
      <c r="C41" s="53" t="s">
        <v>101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</row>
    <row r="42" customFormat="false" ht="12.75" hidden="false" customHeight="false" outlineLevel="0" collapsed="false">
      <c r="A42" s="51"/>
      <c r="B42" s="52" t="n">
        <v>3</v>
      </c>
      <c r="C42" s="53" t="s">
        <v>102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</row>
    <row r="43" customFormat="false" ht="12.75" hidden="false" customHeight="false" outlineLevel="0" collapsed="false">
      <c r="A43" s="51"/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</row>
    <row r="44" customFormat="false" ht="12.75" hidden="false" customHeight="false" outlineLevel="0" collapsed="false">
      <c r="A44" s="51" t="s">
        <v>103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</row>
    <row r="45" customFormat="false" ht="12.75" hidden="false" customHeight="false" outlineLevel="0" collapsed="false">
      <c r="A45" s="51"/>
      <c r="B45" s="52" t="n">
        <v>1</v>
      </c>
      <c r="C45" s="61" t="s">
        <v>104</v>
      </c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</row>
    <row r="46" customFormat="false" ht="12.75" hidden="false" customHeight="false" outlineLevel="0" collapsed="false">
      <c r="A46" s="51"/>
      <c r="B46" s="52" t="n">
        <v>2</v>
      </c>
      <c r="C46" s="53" t="s">
        <v>105</v>
      </c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</row>
    <row r="47" customFormat="false" ht="12.75" hidden="false" customHeight="false" outlineLevel="0" collapsed="false">
      <c r="A47" s="51"/>
      <c r="B47" s="52"/>
      <c r="C47" s="53" t="s">
        <v>106</v>
      </c>
      <c r="D47" s="44" t="s">
        <v>107</v>
      </c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</row>
    <row r="48" customFormat="false" ht="12.75" hidden="false" customHeight="false" outlineLevel="0" collapsed="false">
      <c r="A48" s="51"/>
      <c r="B48" s="52"/>
      <c r="C48" s="53" t="s">
        <v>108</v>
      </c>
      <c r="D48" s="44" t="s">
        <v>109</v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</row>
    <row r="49" customFormat="false" ht="12.75" hidden="false" customHeight="false" outlineLevel="0" collapsed="false">
      <c r="A49" s="51"/>
      <c r="B49" s="52"/>
      <c r="C49" s="53" t="s">
        <v>110</v>
      </c>
      <c r="D49" s="44" t="s">
        <v>111</v>
      </c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</row>
    <row r="50" customFormat="false" ht="12.75" hidden="false" customHeight="false" outlineLevel="0" collapsed="false">
      <c r="A50" s="51"/>
      <c r="B50" s="52"/>
      <c r="C50" s="53" t="s">
        <v>112</v>
      </c>
      <c r="D50" s="44" t="s">
        <v>113</v>
      </c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</row>
    <row r="51" customFormat="false" ht="12.75" hidden="false" customHeight="false" outlineLevel="0" collapsed="false">
      <c r="A51" s="51"/>
      <c r="B51" s="52"/>
      <c r="C51" s="53" t="s">
        <v>114</v>
      </c>
      <c r="D51" s="44" t="s">
        <v>115</v>
      </c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</row>
    <row r="52" customFormat="false" ht="12.75" hidden="false" customHeight="false" outlineLevel="0" collapsed="false">
      <c r="A52" s="51"/>
      <c r="B52" s="52"/>
      <c r="C52" s="53" t="s">
        <v>116</v>
      </c>
      <c r="D52" s="44" t="s">
        <v>117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</row>
    <row r="53" customFormat="false" ht="12.75" hidden="false" customHeight="false" outlineLevel="0" collapsed="false">
      <c r="A53" s="61"/>
      <c r="B53" s="61"/>
      <c r="C53" s="61" t="s">
        <v>118</v>
      </c>
      <c r="D53" s="44" t="s">
        <v>119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</row>
    <row r="54" customFormat="false" ht="12.75" hidden="false" customHeight="false" outlineLevel="0" collapsed="false">
      <c r="A54" s="61"/>
      <c r="B54" s="61"/>
      <c r="C54" s="61" t="s">
        <v>120</v>
      </c>
      <c r="D54" s="44" t="s">
        <v>121</v>
      </c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</row>
    <row r="55" customFormat="false" ht="12.75" hidden="false" customHeight="false" outlineLevel="0" collapsed="false">
      <c r="A55" s="61"/>
      <c r="B55" s="61"/>
      <c r="C55" s="61" t="s">
        <v>122</v>
      </c>
      <c r="D55" s="44" t="s">
        <v>123</v>
      </c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</row>
    <row r="56" customFormat="false" ht="12.75" hidden="false" customHeight="false" outlineLevel="0" collapsed="false">
      <c r="A56" s="61"/>
      <c r="B56" s="61"/>
      <c r="C56" s="61" t="s">
        <v>124</v>
      </c>
      <c r="D56" s="44" t="s">
        <v>125</v>
      </c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</row>
    <row r="57" customFormat="false" ht="12.75" hidden="false" customHeight="false" outlineLevel="0" collapsed="false">
      <c r="A57" s="61"/>
      <c r="B57" s="61"/>
      <c r="C57" s="61" t="s">
        <v>126</v>
      </c>
      <c r="D57" s="44" t="s">
        <v>127</v>
      </c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</row>
    <row r="58" customFormat="false" ht="12.75" hidden="false" customHeight="false" outlineLevel="0" collapsed="false">
      <c r="A58" s="61"/>
      <c r="B58" s="61"/>
      <c r="C58" s="61" t="s">
        <v>128</v>
      </c>
      <c r="D58" s="44" t="s">
        <v>129</v>
      </c>
      <c r="E58" s="61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</row>
    <row r="59" customFormat="false" ht="12.75" hidden="false" customHeight="false" outlineLevel="0" collapsed="false">
      <c r="A59" s="61"/>
      <c r="B59" s="61"/>
      <c r="C59" s="61"/>
      <c r="D59" s="61"/>
      <c r="E59" s="61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</row>
    <row r="60" customFormat="false" ht="12.75" hidden="false" customHeight="false" outlineLevel="0" collapsed="false">
      <c r="A60" s="51" t="s">
        <v>130</v>
      </c>
      <c r="B60" s="57"/>
      <c r="C60" s="53"/>
      <c r="D60" s="53"/>
      <c r="E60" s="53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</row>
    <row r="61" customFormat="false" ht="12.75" hidden="false" customHeight="false" outlineLevel="0" collapsed="false">
      <c r="A61" s="51"/>
      <c r="B61" s="61" t="n">
        <v>1</v>
      </c>
      <c r="C61" s="63" t="s">
        <v>131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</row>
    <row r="62" customFormat="false" ht="12.75" hidden="false" customHeight="false" outlineLevel="0" collapsed="false">
      <c r="A62" s="51"/>
      <c r="B62" s="61" t="n">
        <f aca="false">B61+1</f>
        <v>2</v>
      </c>
      <c r="C62" s="63" t="s">
        <v>132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</row>
    <row r="63" customFormat="false" ht="12.75" hidden="false" customHeight="false" outlineLevel="0" collapsed="false">
      <c r="A63" s="51"/>
      <c r="B63" s="61" t="n">
        <f aca="false">B62+1</f>
        <v>3</v>
      </c>
      <c r="C63" s="63" t="s">
        <v>133</v>
      </c>
      <c r="D63" s="53"/>
      <c r="E63" s="6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</row>
    <row r="64" customFormat="false" ht="12.75" hidden="false" customHeight="false" outlineLevel="0" collapsed="false">
      <c r="A64" s="51"/>
      <c r="B64" s="61" t="n">
        <f aca="false">B63+1</f>
        <v>4</v>
      </c>
      <c r="C64" s="63" t="s">
        <v>134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</row>
    <row r="65" customFormat="false" ht="12.75" hidden="false" customHeight="false" outlineLevel="0" collapsed="false">
      <c r="A65" s="51"/>
      <c r="B65" s="61" t="n">
        <f aca="false">B64+1</f>
        <v>5</v>
      </c>
      <c r="C65" s="63" t="s">
        <v>135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</row>
    <row r="66" customFormat="false" ht="12.75" hidden="false" customHeight="false" outlineLevel="0" collapsed="false">
      <c r="A66" s="51"/>
      <c r="B66" s="61" t="n">
        <f aca="false">B65+1</f>
        <v>6</v>
      </c>
      <c r="C66" s="63" t="s">
        <v>136</v>
      </c>
      <c r="D66" s="53"/>
      <c r="E66" s="53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</row>
    <row r="67" customFormat="false" ht="12.75" hidden="false" customHeight="false" outlineLevel="0" collapsed="false">
      <c r="A67" s="58"/>
      <c r="B67" s="61" t="n">
        <f aca="false">B66+1</f>
        <v>7</v>
      </c>
      <c r="C67" s="58" t="s">
        <v>137</v>
      </c>
      <c r="D67" s="53"/>
      <c r="E67" s="53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</row>
    <row r="68" customFormat="false" ht="12.75" hidden="false" customHeight="false" outlineLevel="0" collapsed="false">
      <c r="A68" s="58"/>
      <c r="B68" s="61" t="n">
        <f aca="false">B67+1</f>
        <v>8</v>
      </c>
      <c r="C68" s="58" t="s">
        <v>138</v>
      </c>
      <c r="D68" s="62"/>
      <c r="E68" s="53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</row>
    <row r="69" customFormat="false" ht="12.75" hidden="false" customHeight="false" outlineLevel="0" collapsed="false">
      <c r="A69" s="58"/>
      <c r="B69" s="61" t="n">
        <f aca="false">B68+1</f>
        <v>9</v>
      </c>
      <c r="C69" s="58" t="s">
        <v>139</v>
      </c>
      <c r="D69" s="53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</row>
    <row r="70" customFormat="false" ht="12.75" hidden="false" customHeight="false" outlineLevel="0" collapsed="false">
      <c r="A70" s="64"/>
      <c r="B70" s="6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</row>
    <row r="71" customFormat="false" ht="12.75" hidden="false" customHeight="false" outlineLevel="0" collapsed="false">
      <c r="A71" s="64"/>
      <c r="B71" s="6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</row>
    <row r="72" customFormat="false" ht="12.75" hidden="false" customHeight="false" outlineLevel="0" collapsed="false">
      <c r="A72" s="64"/>
      <c r="B72" s="6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</row>
    <row r="73" customFormat="false" ht="12.75" hidden="false" customHeight="false" outlineLevel="0" collapsed="false">
      <c r="A73" s="64"/>
      <c r="B73" s="6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</row>
    <row r="74" customFormat="false" ht="12.75" hidden="false" customHeight="false" outlineLevel="0" collapsed="false">
      <c r="A74" s="64"/>
      <c r="B74" s="6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</row>
    <row r="75" customFormat="false" ht="12.75" hidden="false" customHeight="false" outlineLevel="0" collapsed="false">
      <c r="A75" s="64"/>
      <c r="B75" s="6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</row>
    <row r="76" customFormat="false" ht="12.75" hidden="false" customHeight="false" outlineLevel="0" collapsed="false">
      <c r="A76" s="64"/>
      <c r="B76" s="6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</row>
    <row r="77" customFormat="false" ht="12.75" hidden="false" customHeight="false" outlineLevel="0" collapsed="false">
      <c r="A77" s="64"/>
      <c r="B77" s="6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</row>
    <row r="78" customFormat="false" ht="12.75" hidden="false" customHeight="false" outlineLevel="0" collapsed="false">
      <c r="A78" s="64"/>
      <c r="B78" s="6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</row>
    <row r="79" customFormat="false" ht="12.75" hidden="false" customHeight="false" outlineLevel="0" collapsed="false">
      <c r="A79" s="64"/>
      <c r="B79" s="6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</row>
    <row r="80" customFormat="false" ht="12.75" hidden="false" customHeight="false" outlineLevel="0" collapsed="false">
      <c r="A80" s="64"/>
      <c r="B80" s="6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</row>
    <row r="81" customFormat="false" ht="12.75" hidden="false" customHeight="false" outlineLevel="0" collapsed="false">
      <c r="A81" s="64"/>
      <c r="B81" s="6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</row>
    <row r="82" customFormat="false" ht="12.75" hidden="false" customHeight="false" outlineLevel="0" collapsed="false">
      <c r="A82" s="64"/>
      <c r="B82" s="6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</row>
    <row r="83" customFormat="false" ht="12.75" hidden="false" customHeight="false" outlineLevel="0" collapsed="false">
      <c r="A83" s="64"/>
      <c r="B83" s="6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</row>
    <row r="84" customFormat="false" ht="12.75" hidden="false" customHeight="false" outlineLevel="0" collapsed="false">
      <c r="A84" s="64"/>
      <c r="B84" s="6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</row>
    <row r="85" customFormat="false" ht="12.75" hidden="false" customHeight="false" outlineLevel="0" collapsed="false">
      <c r="A85" s="64"/>
      <c r="B85" s="6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</row>
    <row r="86" customFormat="false" ht="12.75" hidden="false" customHeight="false" outlineLevel="0" collapsed="false">
      <c r="A86" s="64"/>
      <c r="B86" s="6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</row>
    <row r="87" customFormat="false" ht="12.75" hidden="false" customHeight="false" outlineLevel="0" collapsed="false">
      <c r="A87" s="64"/>
      <c r="B87" s="6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</row>
    <row r="88" customFormat="false" ht="12.75" hidden="false" customHeight="false" outlineLevel="0" collapsed="false">
      <c r="A88" s="64"/>
      <c r="B88" s="6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</row>
    <row r="89" customFormat="false" ht="12.75" hidden="false" customHeight="false" outlineLevel="0" collapsed="false">
      <c r="A89" s="64"/>
      <c r="B89" s="6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</row>
    <row r="90" customFormat="false" ht="12.75" hidden="false" customHeight="false" outlineLevel="0" collapsed="false">
      <c r="A90" s="64"/>
      <c r="B90" s="6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</row>
    <row r="91" customFormat="false" ht="12.75" hidden="false" customHeight="false" outlineLevel="0" collapsed="false">
      <c r="A91" s="64"/>
      <c r="B91" s="6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</row>
    <row r="92" customFormat="false" ht="12.75" hidden="false" customHeight="false" outlineLevel="0" collapsed="false">
      <c r="A92" s="64"/>
      <c r="B92" s="6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</row>
    <row r="93" customFormat="false" ht="12.75" hidden="false" customHeight="false" outlineLevel="0" collapsed="false">
      <c r="A93" s="64"/>
      <c r="B93" s="6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</row>
    <row r="94" customFormat="false" ht="12.75" hidden="false" customHeight="false" outlineLevel="0" collapsed="false">
      <c r="A94" s="64"/>
      <c r="B94" s="6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</row>
    <row r="95" customFormat="false" ht="12.75" hidden="false" customHeight="false" outlineLevel="0" collapsed="false">
      <c r="A95" s="64"/>
      <c r="B95" s="6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</row>
    <row r="96" customFormat="false" ht="12.75" hidden="false" customHeight="false" outlineLevel="0" collapsed="false">
      <c r="A96" s="64"/>
      <c r="B96" s="6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</row>
    <row r="97" customFormat="false" ht="12.75" hidden="false" customHeight="false" outlineLevel="0" collapsed="false">
      <c r="A97" s="64"/>
      <c r="B97" s="6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</row>
    <row r="98" customFormat="false" ht="12.75" hidden="false" customHeight="false" outlineLevel="0" collapsed="false">
      <c r="A98" s="64"/>
      <c r="B98" s="6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</row>
    <row r="99" customFormat="false" ht="12.75" hidden="false" customHeight="false" outlineLevel="0" collapsed="false">
      <c r="A99" s="64"/>
      <c r="B99" s="6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</row>
    <row r="100" customFormat="false" ht="12.75" hidden="false" customHeight="false" outlineLevel="0" collapsed="false">
      <c r="A100" s="64"/>
      <c r="B100" s="6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</row>
    <row r="101" customFormat="false" ht="12.75" hidden="false" customHeight="false" outlineLevel="0" collapsed="false">
      <c r="A101" s="64"/>
      <c r="B101" s="6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</row>
    <row r="102" customFormat="false" ht="12.75" hidden="false" customHeight="false" outlineLevel="0" collapsed="false">
      <c r="A102" s="64"/>
      <c r="B102" s="6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</row>
    <row r="103" customFormat="false" ht="12.75" hidden="false" customHeight="false" outlineLevel="0" collapsed="false">
      <c r="A103" s="64"/>
      <c r="B103" s="6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</row>
    <row r="104" customFormat="false" ht="12.75" hidden="false" customHeight="false" outlineLevel="0" collapsed="false">
      <c r="A104" s="64"/>
      <c r="B104" s="6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</row>
    <row r="105" customFormat="false" ht="12.75" hidden="false" customHeight="false" outlineLevel="0" collapsed="false">
      <c r="A105" s="64"/>
      <c r="B105" s="6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</row>
    <row r="106" customFormat="false" ht="12.75" hidden="false" customHeight="false" outlineLevel="0" collapsed="false">
      <c r="A106" s="64"/>
      <c r="B106" s="6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</row>
    <row r="107" customFormat="false" ht="12.75" hidden="false" customHeight="false" outlineLevel="0" collapsed="false">
      <c r="A107" s="64"/>
      <c r="B107" s="6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</row>
    <row r="108" customFormat="false" ht="12.75" hidden="false" customHeight="false" outlineLevel="0" collapsed="false">
      <c r="A108" s="64"/>
      <c r="B108" s="6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</row>
    <row r="109" customFormat="false" ht="12.75" hidden="false" customHeight="false" outlineLevel="0" collapsed="false">
      <c r="A109" s="64"/>
      <c r="B109" s="6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</row>
    <row r="110" customFormat="false" ht="12.75" hidden="false" customHeight="false" outlineLevel="0" collapsed="false">
      <c r="A110" s="64"/>
      <c r="B110" s="6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</row>
    <row r="111" customFormat="false" ht="12.75" hidden="false" customHeight="false" outlineLevel="0" collapsed="false">
      <c r="A111" s="64"/>
      <c r="B111" s="6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</row>
    <row r="112" customFormat="false" ht="12.75" hidden="false" customHeight="false" outlineLevel="0" collapsed="false">
      <c r="A112" s="64"/>
      <c r="B112" s="6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</row>
    <row r="113" customFormat="false" ht="12.75" hidden="false" customHeight="false" outlineLevel="0" collapsed="false">
      <c r="A113" s="64"/>
      <c r="B113" s="6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</row>
    <row r="114" customFormat="false" ht="12.75" hidden="false" customHeight="false" outlineLevel="0" collapsed="false">
      <c r="A114" s="64"/>
      <c r="B114" s="6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</row>
    <row r="115" customFormat="false" ht="12.75" hidden="false" customHeight="false" outlineLevel="0" collapsed="false">
      <c r="A115" s="64"/>
      <c r="B115" s="6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</row>
    <row r="116" customFormat="false" ht="12.75" hidden="false" customHeight="false" outlineLevel="0" collapsed="false">
      <c r="A116" s="64"/>
      <c r="B116" s="6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</row>
    <row r="117" customFormat="false" ht="12.75" hidden="false" customHeight="false" outlineLevel="0" collapsed="false">
      <c r="A117" s="64"/>
      <c r="B117" s="6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</row>
    <row r="118" customFormat="false" ht="12.75" hidden="false" customHeight="false" outlineLevel="0" collapsed="false">
      <c r="A118" s="64"/>
      <c r="B118" s="6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</row>
    <row r="119" customFormat="false" ht="12.75" hidden="false" customHeight="false" outlineLevel="0" collapsed="false">
      <c r="A119" s="64"/>
      <c r="B119" s="6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</row>
    <row r="120" customFormat="false" ht="12.75" hidden="false" customHeight="false" outlineLevel="0" collapsed="false">
      <c r="A120" s="64"/>
      <c r="B120" s="6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</row>
    <row r="121" customFormat="false" ht="12.75" hidden="false" customHeight="false" outlineLevel="0" collapsed="false">
      <c r="A121" s="64"/>
      <c r="B121" s="6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</row>
    <row r="122" customFormat="false" ht="12.75" hidden="false" customHeight="false" outlineLevel="0" collapsed="false">
      <c r="A122" s="64"/>
      <c r="B122" s="6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</row>
    <row r="123" customFormat="false" ht="12.75" hidden="false" customHeight="false" outlineLevel="0" collapsed="false">
      <c r="A123" s="64"/>
      <c r="B123" s="6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</row>
    <row r="124" customFormat="false" ht="12.75" hidden="false" customHeight="false" outlineLevel="0" collapsed="false">
      <c r="A124" s="64"/>
      <c r="B124" s="6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</row>
    <row r="125" customFormat="false" ht="12.75" hidden="false" customHeight="false" outlineLevel="0" collapsed="false">
      <c r="A125" s="64"/>
      <c r="B125" s="6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</row>
    <row r="126" customFormat="false" ht="12.75" hidden="false" customHeight="false" outlineLevel="0" collapsed="false">
      <c r="A126" s="64"/>
      <c r="B126" s="6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</row>
    <row r="127" customFormat="false" ht="12.75" hidden="false" customHeight="false" outlineLevel="0" collapsed="false">
      <c r="A127" s="64"/>
      <c r="B127" s="6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</row>
    <row r="128" customFormat="false" ht="12.75" hidden="false" customHeight="false" outlineLevel="0" collapsed="false">
      <c r="A128" s="64"/>
      <c r="B128" s="6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</row>
    <row r="129" customFormat="false" ht="12.75" hidden="false" customHeight="false" outlineLevel="0" collapsed="false">
      <c r="A129" s="64"/>
      <c r="B129" s="6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</row>
    <row r="130" customFormat="false" ht="12.75" hidden="false" customHeight="false" outlineLevel="0" collapsed="false">
      <c r="A130" s="64"/>
      <c r="B130" s="6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</row>
    <row r="131" customFormat="false" ht="12.75" hidden="false" customHeight="false" outlineLevel="0" collapsed="false">
      <c r="A131" s="64"/>
      <c r="B131" s="6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</row>
    <row r="132" customFormat="false" ht="12.75" hidden="false" customHeight="false" outlineLevel="0" collapsed="false">
      <c r="A132" s="64"/>
      <c r="B132" s="6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</row>
    <row r="133" customFormat="false" ht="12.75" hidden="false" customHeight="false" outlineLevel="0" collapsed="false">
      <c r="A133" s="64"/>
      <c r="B133" s="6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</row>
    <row r="134" customFormat="false" ht="12.75" hidden="false" customHeight="false" outlineLevel="0" collapsed="false">
      <c r="A134" s="64"/>
      <c r="B134" s="6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</row>
    <row r="135" customFormat="false" ht="12.75" hidden="false" customHeight="false" outlineLevel="0" collapsed="false">
      <c r="A135" s="64"/>
      <c r="B135" s="6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</row>
    <row r="136" customFormat="false" ht="12.75" hidden="false" customHeight="false" outlineLevel="0" collapsed="false">
      <c r="A136" s="64"/>
      <c r="B136" s="6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</row>
    <row r="137" customFormat="false" ht="12.75" hidden="false" customHeight="false" outlineLevel="0" collapsed="false">
      <c r="A137" s="64"/>
      <c r="B137" s="6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</row>
    <row r="138" customFormat="false" ht="12.75" hidden="false" customHeight="false" outlineLevel="0" collapsed="false">
      <c r="A138" s="64"/>
      <c r="B138" s="6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</row>
    <row r="139" customFormat="false" ht="12.75" hidden="false" customHeight="false" outlineLevel="0" collapsed="false">
      <c r="A139" s="64"/>
      <c r="B139" s="6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</row>
    <row r="140" customFormat="false" ht="12.75" hidden="false" customHeight="false" outlineLevel="0" collapsed="false">
      <c r="A140" s="64"/>
      <c r="B140" s="6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</row>
    <row r="141" customFormat="false" ht="12.75" hidden="false" customHeight="false" outlineLevel="0" collapsed="false">
      <c r="A141" s="64"/>
      <c r="B141" s="6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</row>
    <row r="142" customFormat="false" ht="12.75" hidden="false" customHeight="false" outlineLevel="0" collapsed="false">
      <c r="A142" s="64"/>
      <c r="B142" s="6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</row>
    <row r="143" customFormat="false" ht="12.75" hidden="false" customHeight="false" outlineLevel="0" collapsed="false">
      <c r="A143" s="64"/>
      <c r="B143" s="6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</row>
    <row r="144" customFormat="false" ht="12.75" hidden="false" customHeight="false" outlineLevel="0" collapsed="false">
      <c r="A144" s="64"/>
      <c r="B144" s="6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</row>
    <row r="145" customFormat="false" ht="12.75" hidden="false" customHeight="false" outlineLevel="0" collapsed="false">
      <c r="A145" s="64"/>
      <c r="B145" s="6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</row>
    <row r="146" customFormat="false" ht="12.75" hidden="false" customHeight="false" outlineLevel="0" collapsed="false">
      <c r="A146" s="64"/>
      <c r="B146" s="6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</row>
    <row r="147" customFormat="false" ht="12.75" hidden="false" customHeight="false" outlineLevel="0" collapsed="false">
      <c r="A147" s="64"/>
      <c r="B147" s="6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</row>
    <row r="148" customFormat="false" ht="12.75" hidden="false" customHeight="false" outlineLevel="0" collapsed="false">
      <c r="A148" s="64"/>
      <c r="B148" s="6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</row>
    <row r="149" customFormat="false" ht="12.75" hidden="false" customHeight="false" outlineLevel="0" collapsed="false">
      <c r="A149" s="64"/>
      <c r="B149" s="6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</row>
    <row r="150" customFormat="false" ht="12.75" hidden="false" customHeight="false" outlineLevel="0" collapsed="false">
      <c r="A150" s="64"/>
      <c r="B150" s="6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</row>
    <row r="151" customFormat="false" ht="12.75" hidden="false" customHeight="false" outlineLevel="0" collapsed="false">
      <c r="A151" s="64"/>
      <c r="B151" s="6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</row>
    <row r="152" customFormat="false" ht="12.75" hidden="false" customHeight="false" outlineLevel="0" collapsed="false">
      <c r="A152" s="64"/>
      <c r="B152" s="6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</row>
    <row r="153" customFormat="false" ht="12.75" hidden="false" customHeight="false" outlineLevel="0" collapsed="false">
      <c r="A153" s="64"/>
      <c r="B153" s="6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</row>
    <row r="154" customFormat="false" ht="12.75" hidden="false" customHeight="false" outlineLevel="0" collapsed="false">
      <c r="A154" s="64"/>
      <c r="B154" s="6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</row>
    <row r="155" customFormat="false" ht="12.75" hidden="false" customHeight="false" outlineLevel="0" collapsed="false">
      <c r="A155" s="64"/>
      <c r="B155" s="6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</row>
    <row r="156" customFormat="false" ht="12.75" hidden="false" customHeight="false" outlineLevel="0" collapsed="false">
      <c r="A156" s="64"/>
      <c r="B156" s="6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</row>
    <row r="157" customFormat="false" ht="12.75" hidden="false" customHeight="false" outlineLevel="0" collapsed="false">
      <c r="A157" s="64"/>
      <c r="B157" s="6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</row>
    <row r="158" customFormat="false" ht="12.75" hidden="false" customHeight="false" outlineLevel="0" collapsed="false">
      <c r="A158" s="64"/>
      <c r="B158" s="6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</row>
    <row r="159" customFormat="false" ht="12.75" hidden="false" customHeight="false" outlineLevel="0" collapsed="false">
      <c r="A159" s="64"/>
      <c r="B159" s="6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</row>
    <row r="160" customFormat="false" ht="12.75" hidden="false" customHeight="false" outlineLevel="0" collapsed="false">
      <c r="A160" s="64"/>
      <c r="B160" s="6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</row>
    <row r="161" customFormat="false" ht="12.75" hidden="false" customHeight="false" outlineLevel="0" collapsed="false">
      <c r="A161" s="64"/>
      <c r="B161" s="6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</row>
    <row r="162" customFormat="false" ht="12.75" hidden="false" customHeight="false" outlineLevel="0" collapsed="false">
      <c r="A162" s="64"/>
      <c r="B162" s="6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</row>
    <row r="163" customFormat="false" ht="12.75" hidden="false" customHeight="false" outlineLevel="0" collapsed="false">
      <c r="A163" s="64"/>
      <c r="B163" s="6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</row>
    <row r="164" customFormat="false" ht="12.75" hidden="false" customHeight="false" outlineLevel="0" collapsed="false">
      <c r="A164" s="64"/>
      <c r="B164" s="6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</row>
    <row r="165" customFormat="false" ht="12.75" hidden="false" customHeight="false" outlineLevel="0" collapsed="false">
      <c r="A165" s="64"/>
      <c r="B165" s="6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</row>
    <row r="166" customFormat="false" ht="12.75" hidden="false" customHeight="false" outlineLevel="0" collapsed="false">
      <c r="A166" s="64"/>
      <c r="B166" s="6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</row>
    <row r="167" customFormat="false" ht="12.75" hidden="false" customHeight="false" outlineLevel="0" collapsed="false">
      <c r="A167" s="64"/>
      <c r="B167" s="6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</row>
    <row r="168" customFormat="false" ht="12.75" hidden="false" customHeight="false" outlineLevel="0" collapsed="false">
      <c r="A168" s="64"/>
      <c r="B168" s="6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</row>
    <row r="169" customFormat="false" ht="12.75" hidden="false" customHeight="false" outlineLevel="0" collapsed="false">
      <c r="A169" s="64"/>
      <c r="B169" s="6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</row>
    <row r="170" customFormat="false" ht="12.75" hidden="false" customHeight="false" outlineLevel="0" collapsed="false">
      <c r="A170" s="64"/>
      <c r="B170" s="6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</row>
    <row r="171" customFormat="false" ht="12.75" hidden="false" customHeight="false" outlineLevel="0" collapsed="false">
      <c r="A171" s="64"/>
      <c r="B171" s="6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</row>
    <row r="172" customFormat="false" ht="12.75" hidden="false" customHeight="false" outlineLevel="0" collapsed="false">
      <c r="A172" s="64"/>
      <c r="B172" s="6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</row>
    <row r="173" customFormat="false" ht="12.75" hidden="false" customHeight="false" outlineLevel="0" collapsed="false">
      <c r="A173" s="64"/>
      <c r="B173" s="6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</row>
    <row r="174" customFormat="false" ht="12.75" hidden="false" customHeight="false" outlineLevel="0" collapsed="false">
      <c r="A174" s="64"/>
      <c r="B174" s="6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</row>
    <row r="175" customFormat="false" ht="12.75" hidden="false" customHeight="false" outlineLevel="0" collapsed="false">
      <c r="A175" s="64"/>
      <c r="B175" s="6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</row>
    <row r="176" customFormat="false" ht="12.75" hidden="false" customHeight="false" outlineLevel="0" collapsed="false">
      <c r="A176" s="64"/>
      <c r="B176" s="6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</row>
    <row r="177" customFormat="false" ht="12.75" hidden="false" customHeight="false" outlineLevel="0" collapsed="false">
      <c r="A177" s="64"/>
      <c r="B177" s="6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</row>
    <row r="178" customFormat="false" ht="12.75" hidden="false" customHeight="false" outlineLevel="0" collapsed="false">
      <c r="A178" s="64"/>
      <c r="B178" s="6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</row>
    <row r="179" customFormat="false" ht="12.75" hidden="false" customHeight="false" outlineLevel="0" collapsed="false">
      <c r="A179" s="64"/>
      <c r="B179" s="6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</row>
    <row r="180" customFormat="false" ht="12.75" hidden="false" customHeight="false" outlineLevel="0" collapsed="false">
      <c r="A180" s="64"/>
      <c r="B180" s="6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</row>
    <row r="181" customFormat="false" ht="12.75" hidden="false" customHeight="false" outlineLevel="0" collapsed="false">
      <c r="A181" s="64"/>
      <c r="B181" s="6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</row>
    <row r="182" customFormat="false" ht="12.75" hidden="false" customHeight="false" outlineLevel="0" collapsed="false">
      <c r="A182" s="64"/>
      <c r="B182" s="6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</row>
    <row r="183" customFormat="false" ht="12.75" hidden="false" customHeight="false" outlineLevel="0" collapsed="false">
      <c r="A183" s="64"/>
      <c r="B183" s="6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</row>
    <row r="184" customFormat="false" ht="12.75" hidden="false" customHeight="false" outlineLevel="0" collapsed="false">
      <c r="A184" s="64"/>
      <c r="B184" s="6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</row>
    <row r="185" customFormat="false" ht="12.75" hidden="false" customHeight="false" outlineLevel="0" collapsed="false">
      <c r="A185" s="64"/>
      <c r="B185" s="6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</row>
    <row r="186" customFormat="false" ht="12.75" hidden="false" customHeight="false" outlineLevel="0" collapsed="false">
      <c r="A186" s="64"/>
      <c r="B186" s="6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</row>
    <row r="187" customFormat="false" ht="12.75" hidden="false" customHeight="false" outlineLevel="0" collapsed="false">
      <c r="A187" s="64"/>
      <c r="B187" s="6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</row>
    <row r="188" customFormat="false" ht="12.75" hidden="false" customHeight="false" outlineLevel="0" collapsed="false">
      <c r="A188" s="64"/>
      <c r="B188" s="6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</row>
    <row r="189" customFormat="false" ht="12.75" hidden="false" customHeight="false" outlineLevel="0" collapsed="false">
      <c r="A189" s="64"/>
      <c r="B189" s="6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</row>
    <row r="190" customFormat="false" ht="12.75" hidden="false" customHeight="false" outlineLevel="0" collapsed="false">
      <c r="A190" s="64"/>
      <c r="B190" s="6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</row>
    <row r="191" customFormat="false" ht="12.75" hidden="false" customHeight="false" outlineLevel="0" collapsed="false">
      <c r="A191" s="64"/>
      <c r="B191" s="6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</row>
    <row r="192" customFormat="false" ht="12.75" hidden="false" customHeight="false" outlineLevel="0" collapsed="false">
      <c r="A192" s="64"/>
      <c r="B192" s="6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</row>
    <row r="193" customFormat="false" ht="12.75" hidden="false" customHeight="false" outlineLevel="0" collapsed="false">
      <c r="A193" s="64"/>
      <c r="B193" s="6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</row>
    <row r="194" customFormat="false" ht="12.75" hidden="false" customHeight="false" outlineLevel="0" collapsed="false">
      <c r="A194" s="64"/>
      <c r="B194" s="6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</row>
    <row r="195" customFormat="false" ht="12.75" hidden="false" customHeight="false" outlineLevel="0" collapsed="false">
      <c r="A195" s="64"/>
      <c r="B195" s="6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</row>
    <row r="196" customFormat="false" ht="12.75" hidden="false" customHeight="false" outlineLevel="0" collapsed="false">
      <c r="A196" s="64"/>
      <c r="B196" s="6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</row>
    <row r="197" customFormat="false" ht="12.75" hidden="false" customHeight="false" outlineLevel="0" collapsed="false">
      <c r="A197" s="64"/>
      <c r="B197" s="6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</row>
    <row r="198" customFormat="false" ht="12.75" hidden="false" customHeight="false" outlineLevel="0" collapsed="false">
      <c r="A198" s="64"/>
      <c r="B198" s="6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</row>
    <row r="199" customFormat="false" ht="12.75" hidden="false" customHeight="false" outlineLevel="0" collapsed="false">
      <c r="A199" s="64"/>
      <c r="B199" s="6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</row>
    <row r="200" customFormat="false" ht="12.75" hidden="false" customHeight="false" outlineLevel="0" collapsed="false">
      <c r="A200" s="64"/>
      <c r="B200" s="6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</row>
    <row r="201" customFormat="false" ht="12.75" hidden="false" customHeight="false" outlineLevel="0" collapsed="false">
      <c r="A201" s="64"/>
      <c r="B201" s="6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</row>
    <row r="202" customFormat="false" ht="12.75" hidden="false" customHeight="false" outlineLevel="0" collapsed="false">
      <c r="A202" s="64"/>
      <c r="B202" s="6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</row>
    <row r="203" customFormat="false" ht="12.75" hidden="false" customHeight="false" outlineLevel="0" collapsed="false">
      <c r="A203" s="64"/>
      <c r="B203" s="6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</row>
    <row r="204" customFormat="false" ht="12.75" hidden="false" customHeight="false" outlineLevel="0" collapsed="false">
      <c r="A204" s="64"/>
      <c r="B204" s="6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</row>
    <row r="205" customFormat="false" ht="12.75" hidden="false" customHeight="false" outlineLevel="0" collapsed="false">
      <c r="A205" s="64"/>
      <c r="B205" s="6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</row>
    <row r="206" customFormat="false" ht="12.75" hidden="false" customHeight="false" outlineLevel="0" collapsed="false">
      <c r="A206" s="64"/>
      <c r="B206" s="6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</row>
    <row r="207" customFormat="false" ht="12.75" hidden="false" customHeight="false" outlineLevel="0" collapsed="false">
      <c r="A207" s="64"/>
      <c r="B207" s="6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</row>
    <row r="208" customFormat="false" ht="12.75" hidden="false" customHeight="false" outlineLevel="0" collapsed="false">
      <c r="A208" s="64"/>
      <c r="B208" s="6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</row>
    <row r="209" customFormat="false" ht="12.75" hidden="false" customHeight="false" outlineLevel="0" collapsed="false">
      <c r="A209" s="64"/>
      <c r="B209" s="6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</row>
    <row r="210" customFormat="false" ht="12.75" hidden="false" customHeight="false" outlineLevel="0" collapsed="false">
      <c r="A210" s="64"/>
      <c r="B210" s="6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</row>
    <row r="211" customFormat="false" ht="12.75" hidden="false" customHeight="false" outlineLevel="0" collapsed="false">
      <c r="A211" s="64"/>
      <c r="B211" s="6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</row>
    <row r="212" customFormat="false" ht="12.75" hidden="false" customHeight="false" outlineLevel="0" collapsed="false">
      <c r="A212" s="64"/>
      <c r="B212" s="6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</row>
    <row r="213" customFormat="false" ht="12.75" hidden="false" customHeight="false" outlineLevel="0" collapsed="false">
      <c r="A213" s="64"/>
      <c r="B213" s="6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</row>
    <row r="214" customFormat="false" ht="12.75" hidden="false" customHeight="false" outlineLevel="0" collapsed="false">
      <c r="A214" s="64"/>
      <c r="B214" s="6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</row>
    <row r="215" customFormat="false" ht="12.75" hidden="false" customHeight="false" outlineLevel="0" collapsed="false">
      <c r="A215" s="64"/>
      <c r="B215" s="6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</row>
    <row r="216" customFormat="false" ht="12.75" hidden="false" customHeight="false" outlineLevel="0" collapsed="false">
      <c r="A216" s="64"/>
      <c r="B216" s="6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</row>
    <row r="217" customFormat="false" ht="12.75" hidden="false" customHeight="false" outlineLevel="0" collapsed="false">
      <c r="A217" s="64"/>
      <c r="B217" s="6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</row>
    <row r="218" customFormat="false" ht="12.75" hidden="false" customHeight="false" outlineLevel="0" collapsed="false">
      <c r="A218" s="64"/>
      <c r="B218" s="6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</row>
    <row r="219" customFormat="false" ht="12.75" hidden="false" customHeight="false" outlineLevel="0" collapsed="false">
      <c r="A219" s="64"/>
      <c r="B219" s="6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</row>
    <row r="220" customFormat="false" ht="12.75" hidden="false" customHeight="false" outlineLevel="0" collapsed="false">
      <c r="A220" s="64"/>
      <c r="B220" s="6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</row>
    <row r="221" customFormat="false" ht="12.75" hidden="false" customHeight="false" outlineLevel="0" collapsed="false">
      <c r="A221" s="64"/>
      <c r="B221" s="6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</row>
    <row r="222" customFormat="false" ht="12.75" hidden="false" customHeight="false" outlineLevel="0" collapsed="false">
      <c r="A222" s="64"/>
      <c r="B222" s="6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</row>
    <row r="223" customFormat="false" ht="12.75" hidden="false" customHeight="false" outlineLevel="0" collapsed="false">
      <c r="A223" s="64"/>
      <c r="B223" s="6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</row>
    <row r="224" customFormat="false" ht="12.75" hidden="false" customHeight="false" outlineLevel="0" collapsed="false">
      <c r="A224" s="64"/>
      <c r="B224" s="6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</row>
    <row r="225" customFormat="false" ht="12.75" hidden="false" customHeight="false" outlineLevel="0" collapsed="false">
      <c r="A225" s="64"/>
      <c r="B225" s="6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</row>
    <row r="226" customFormat="false" ht="12.75" hidden="false" customHeight="false" outlineLevel="0" collapsed="false">
      <c r="A226" s="64"/>
      <c r="B226" s="6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</row>
    <row r="227" customFormat="false" ht="12.75" hidden="false" customHeight="false" outlineLevel="0" collapsed="false">
      <c r="A227" s="64"/>
      <c r="B227" s="6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</row>
    <row r="228" customFormat="false" ht="12.75" hidden="false" customHeight="false" outlineLevel="0" collapsed="false">
      <c r="A228" s="64"/>
      <c r="B228" s="6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</row>
    <row r="229" customFormat="false" ht="12.75" hidden="false" customHeight="false" outlineLevel="0" collapsed="false">
      <c r="A229" s="64"/>
      <c r="B229" s="6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</row>
    <row r="230" customFormat="false" ht="12.75" hidden="false" customHeight="false" outlineLevel="0" collapsed="false">
      <c r="A230" s="64"/>
      <c r="B230" s="6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</row>
    <row r="231" customFormat="false" ht="12.75" hidden="false" customHeight="false" outlineLevel="0" collapsed="false">
      <c r="A231" s="64"/>
      <c r="B231" s="6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</row>
    <row r="232" customFormat="false" ht="12.75" hidden="false" customHeight="false" outlineLevel="0" collapsed="false">
      <c r="A232" s="64"/>
      <c r="B232" s="6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</row>
    <row r="233" customFormat="false" ht="12.75" hidden="false" customHeight="false" outlineLevel="0" collapsed="false">
      <c r="A233" s="64"/>
      <c r="B233" s="6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</row>
    <row r="234" customFormat="false" ht="12.75" hidden="false" customHeight="false" outlineLevel="0" collapsed="false">
      <c r="A234" s="64"/>
      <c r="B234" s="6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</row>
    <row r="235" customFormat="false" ht="12.75" hidden="false" customHeight="false" outlineLevel="0" collapsed="false">
      <c r="A235" s="64"/>
      <c r="B235" s="6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</row>
    <row r="236" customFormat="false" ht="12.75" hidden="false" customHeight="false" outlineLevel="0" collapsed="false">
      <c r="A236" s="64"/>
      <c r="B236" s="6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</row>
    <row r="237" customFormat="false" ht="12.75" hidden="false" customHeight="false" outlineLevel="0" collapsed="false">
      <c r="A237" s="64"/>
      <c r="B237" s="6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</row>
    <row r="238" customFormat="false" ht="12.75" hidden="false" customHeight="false" outlineLevel="0" collapsed="false">
      <c r="A238" s="64"/>
      <c r="B238" s="6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</row>
    <row r="239" customFormat="false" ht="12.75" hidden="false" customHeight="false" outlineLevel="0" collapsed="false">
      <c r="A239" s="64"/>
      <c r="B239" s="6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</row>
    <row r="240" customFormat="false" ht="12.75" hidden="false" customHeight="false" outlineLevel="0" collapsed="false">
      <c r="A240" s="64"/>
      <c r="B240" s="6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</row>
    <row r="241" customFormat="false" ht="12.75" hidden="false" customHeight="false" outlineLevel="0" collapsed="false">
      <c r="A241" s="64"/>
      <c r="B241" s="6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</row>
    <row r="242" customFormat="false" ht="12.75" hidden="false" customHeight="false" outlineLevel="0" collapsed="false">
      <c r="A242" s="64"/>
      <c r="B242" s="6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</row>
    <row r="243" customFormat="false" ht="12.75" hidden="false" customHeight="false" outlineLevel="0" collapsed="false">
      <c r="A243" s="64"/>
      <c r="B243" s="6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</row>
    <row r="244" customFormat="false" ht="12.75" hidden="false" customHeight="false" outlineLevel="0" collapsed="false">
      <c r="A244" s="64"/>
      <c r="B244" s="6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</row>
    <row r="245" customFormat="false" ht="12.75" hidden="false" customHeight="false" outlineLevel="0" collapsed="false">
      <c r="A245" s="64"/>
      <c r="B245" s="6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</row>
    <row r="246" customFormat="false" ht="12.75" hidden="false" customHeight="false" outlineLevel="0" collapsed="false">
      <c r="A246" s="64"/>
      <c r="B246" s="6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</row>
    <row r="247" customFormat="false" ht="12.75" hidden="false" customHeight="false" outlineLevel="0" collapsed="false">
      <c r="A247" s="64"/>
      <c r="B247" s="6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</row>
    <row r="248" customFormat="false" ht="12.75" hidden="false" customHeight="false" outlineLevel="0" collapsed="false">
      <c r="A248" s="64"/>
      <c r="B248" s="6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</row>
    <row r="249" customFormat="false" ht="12.75" hidden="false" customHeight="false" outlineLevel="0" collapsed="false">
      <c r="A249" s="64"/>
      <c r="B249" s="6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</row>
    <row r="250" customFormat="false" ht="12.75" hidden="false" customHeight="false" outlineLevel="0" collapsed="false">
      <c r="A250" s="64"/>
      <c r="B250" s="6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</row>
    <row r="251" customFormat="false" ht="12.75" hidden="false" customHeight="false" outlineLevel="0" collapsed="false">
      <c r="A251" s="64"/>
      <c r="B251" s="6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</row>
    <row r="252" customFormat="false" ht="12.75" hidden="false" customHeight="false" outlineLevel="0" collapsed="false">
      <c r="A252" s="64"/>
      <c r="B252" s="6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</row>
    <row r="253" customFormat="false" ht="12.75" hidden="false" customHeight="false" outlineLevel="0" collapsed="false">
      <c r="A253" s="64"/>
      <c r="B253" s="6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</row>
    <row r="254" customFormat="false" ht="12.75" hidden="false" customHeight="false" outlineLevel="0" collapsed="false">
      <c r="A254" s="64"/>
      <c r="B254" s="6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</row>
    <row r="255" customFormat="false" ht="12.75" hidden="false" customHeight="false" outlineLevel="0" collapsed="false">
      <c r="A255" s="64"/>
      <c r="B255" s="6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</row>
    <row r="256" customFormat="false" ht="12.75" hidden="false" customHeight="false" outlineLevel="0" collapsed="false">
      <c r="A256" s="64"/>
      <c r="B256" s="6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</row>
    <row r="257" customFormat="false" ht="12.75" hidden="false" customHeight="false" outlineLevel="0" collapsed="false">
      <c r="A257" s="64"/>
      <c r="B257" s="6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</row>
    <row r="258" customFormat="false" ht="12.75" hidden="false" customHeight="false" outlineLevel="0" collapsed="false">
      <c r="A258" s="64"/>
      <c r="B258" s="6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</row>
    <row r="259" customFormat="false" ht="12.75" hidden="false" customHeight="false" outlineLevel="0" collapsed="false">
      <c r="A259" s="64"/>
      <c r="B259" s="6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</row>
    <row r="260" customFormat="false" ht="12.75" hidden="false" customHeight="false" outlineLevel="0" collapsed="false">
      <c r="A260" s="64"/>
      <c r="B260" s="6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</row>
    <row r="261" customFormat="false" ht="12.75" hidden="false" customHeight="false" outlineLevel="0" collapsed="false">
      <c r="A261" s="64"/>
      <c r="B261" s="6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</row>
    <row r="262" customFormat="false" ht="12.75" hidden="false" customHeight="false" outlineLevel="0" collapsed="false">
      <c r="A262" s="64"/>
      <c r="B262" s="6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</row>
    <row r="263" customFormat="false" ht="12.75" hidden="false" customHeight="false" outlineLevel="0" collapsed="false">
      <c r="A263" s="64"/>
      <c r="B263" s="6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</row>
    <row r="264" customFormat="false" ht="12.75" hidden="false" customHeight="false" outlineLevel="0" collapsed="false">
      <c r="A264" s="64"/>
      <c r="B264" s="6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</row>
    <row r="265" customFormat="false" ht="12.75" hidden="false" customHeight="false" outlineLevel="0" collapsed="false">
      <c r="A265" s="64"/>
      <c r="B265" s="6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</row>
    <row r="266" customFormat="false" ht="12.75" hidden="false" customHeight="false" outlineLevel="0" collapsed="false">
      <c r="A266" s="64"/>
      <c r="B266" s="6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</row>
    <row r="267" customFormat="false" ht="12.75" hidden="false" customHeight="false" outlineLevel="0" collapsed="false">
      <c r="A267" s="64"/>
      <c r="B267" s="6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</row>
    <row r="268" customFormat="false" ht="12.75" hidden="false" customHeight="false" outlineLevel="0" collapsed="false">
      <c r="A268" s="64"/>
      <c r="B268" s="6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</row>
    <row r="269" customFormat="false" ht="12.75" hidden="false" customHeight="false" outlineLevel="0" collapsed="false">
      <c r="A269" s="64"/>
      <c r="B269" s="6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</row>
    <row r="270" customFormat="false" ht="12.75" hidden="false" customHeight="false" outlineLevel="0" collapsed="false">
      <c r="A270" s="64"/>
      <c r="B270" s="6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</row>
    <row r="271" customFormat="false" ht="12.75" hidden="false" customHeight="false" outlineLevel="0" collapsed="false">
      <c r="A271" s="64"/>
      <c r="B271" s="6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</row>
    <row r="272" customFormat="false" ht="12.75" hidden="false" customHeight="false" outlineLevel="0" collapsed="false">
      <c r="A272" s="64"/>
      <c r="B272" s="6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</row>
    <row r="273" customFormat="false" ht="12.75" hidden="false" customHeight="false" outlineLevel="0" collapsed="false">
      <c r="A273" s="64"/>
      <c r="B273" s="6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</row>
    <row r="274" customFormat="false" ht="12.75" hidden="false" customHeight="false" outlineLevel="0" collapsed="false">
      <c r="A274" s="64"/>
      <c r="B274" s="6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</row>
    <row r="275" customFormat="false" ht="12.75" hidden="false" customHeight="false" outlineLevel="0" collapsed="false">
      <c r="A275" s="64"/>
      <c r="B275" s="6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</row>
    <row r="276" customFormat="false" ht="12.75" hidden="false" customHeight="false" outlineLevel="0" collapsed="false">
      <c r="A276" s="64"/>
      <c r="B276" s="6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</row>
    <row r="277" customFormat="false" ht="12.75" hidden="false" customHeight="false" outlineLevel="0" collapsed="false">
      <c r="A277" s="64"/>
      <c r="B277" s="6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</row>
    <row r="278" customFormat="false" ht="12.75" hidden="false" customHeight="false" outlineLevel="0" collapsed="false">
      <c r="A278" s="64"/>
      <c r="B278" s="6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</row>
    <row r="279" customFormat="false" ht="12.75" hidden="false" customHeight="false" outlineLevel="0" collapsed="false">
      <c r="A279" s="64"/>
      <c r="B279" s="6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</row>
    <row r="280" customFormat="false" ht="12.75" hidden="false" customHeight="false" outlineLevel="0" collapsed="false">
      <c r="A280" s="64"/>
      <c r="B280" s="6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</row>
    <row r="281" customFormat="false" ht="12.75" hidden="false" customHeight="false" outlineLevel="0" collapsed="false">
      <c r="A281" s="64"/>
      <c r="B281" s="6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</row>
    <row r="282" customFormat="false" ht="12.75" hidden="false" customHeight="false" outlineLevel="0" collapsed="false">
      <c r="A282" s="64"/>
      <c r="B282" s="6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</row>
    <row r="283" customFormat="false" ht="12.75" hidden="false" customHeight="false" outlineLevel="0" collapsed="false">
      <c r="A283" s="64"/>
      <c r="B283" s="6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</row>
    <row r="284" customFormat="false" ht="12.75" hidden="false" customHeight="false" outlineLevel="0" collapsed="false">
      <c r="A284" s="64"/>
      <c r="B284" s="6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</row>
    <row r="285" customFormat="false" ht="12.75" hidden="false" customHeight="false" outlineLevel="0" collapsed="false">
      <c r="A285" s="64"/>
      <c r="B285" s="6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</row>
    <row r="286" customFormat="false" ht="12.75" hidden="false" customHeight="false" outlineLevel="0" collapsed="false">
      <c r="A286" s="64"/>
      <c r="B286" s="6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</row>
    <row r="287" customFormat="false" ht="12.75" hidden="false" customHeight="false" outlineLevel="0" collapsed="false">
      <c r="A287" s="64"/>
      <c r="B287" s="6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</row>
    <row r="288" customFormat="false" ht="12.75" hidden="false" customHeight="false" outlineLevel="0" collapsed="false">
      <c r="A288" s="64"/>
      <c r="B288" s="6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</row>
    <row r="289" customFormat="false" ht="12.75" hidden="false" customHeight="false" outlineLevel="0" collapsed="false">
      <c r="A289" s="64"/>
      <c r="B289" s="6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</row>
    <row r="290" customFormat="false" ht="12.75" hidden="false" customHeight="false" outlineLevel="0" collapsed="false">
      <c r="A290" s="64"/>
      <c r="B290" s="6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</row>
    <row r="291" customFormat="false" ht="12.75" hidden="false" customHeight="false" outlineLevel="0" collapsed="false">
      <c r="A291" s="64"/>
      <c r="B291" s="6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</row>
    <row r="292" customFormat="false" ht="12.75" hidden="false" customHeight="false" outlineLevel="0" collapsed="false">
      <c r="A292" s="64"/>
      <c r="B292" s="6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</row>
    <row r="293" customFormat="false" ht="12.75" hidden="false" customHeight="false" outlineLevel="0" collapsed="false">
      <c r="A293" s="64"/>
      <c r="B293" s="6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</row>
    <row r="294" customFormat="false" ht="12.75" hidden="false" customHeight="false" outlineLevel="0" collapsed="false">
      <c r="A294" s="64"/>
      <c r="B294" s="6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</row>
    <row r="295" customFormat="false" ht="12.75" hidden="false" customHeight="false" outlineLevel="0" collapsed="false">
      <c r="A295" s="64"/>
      <c r="B295" s="6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</row>
    <row r="296" customFormat="false" ht="12.75" hidden="false" customHeight="false" outlineLevel="0" collapsed="false">
      <c r="A296" s="64"/>
      <c r="B296" s="6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</row>
    <row r="297" customFormat="false" ht="12.75" hidden="false" customHeight="false" outlineLevel="0" collapsed="false">
      <c r="A297" s="64"/>
      <c r="B297" s="6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</row>
    <row r="298" customFormat="false" ht="12.75" hidden="false" customHeight="false" outlineLevel="0" collapsed="false">
      <c r="A298" s="64"/>
      <c r="B298" s="6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</row>
    <row r="299" customFormat="false" ht="12.75" hidden="false" customHeight="false" outlineLevel="0" collapsed="false">
      <c r="A299" s="64"/>
      <c r="B299" s="6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</row>
    <row r="300" customFormat="false" ht="12.75" hidden="false" customHeight="false" outlineLevel="0" collapsed="false">
      <c r="A300" s="64"/>
      <c r="B300" s="6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</row>
    <row r="301" customFormat="false" ht="12.75" hidden="false" customHeight="false" outlineLevel="0" collapsed="false">
      <c r="A301" s="64"/>
      <c r="B301" s="6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</row>
    <row r="302" customFormat="false" ht="12.75" hidden="false" customHeight="false" outlineLevel="0" collapsed="false">
      <c r="A302" s="64"/>
      <c r="B302" s="6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</row>
    <row r="303" customFormat="false" ht="12.75" hidden="false" customHeight="false" outlineLevel="0" collapsed="false">
      <c r="A303" s="64"/>
      <c r="B303" s="6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</row>
    <row r="304" customFormat="false" ht="12.75" hidden="false" customHeight="false" outlineLevel="0" collapsed="false">
      <c r="A304" s="64"/>
      <c r="B304" s="6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</row>
    <row r="305" customFormat="false" ht="12.75" hidden="false" customHeight="false" outlineLevel="0" collapsed="false">
      <c r="A305" s="64"/>
      <c r="B305" s="6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</row>
    <row r="306" customFormat="false" ht="12.75" hidden="false" customHeight="false" outlineLevel="0" collapsed="false">
      <c r="A306" s="64"/>
      <c r="B306" s="6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</row>
    <row r="307" customFormat="false" ht="12.75" hidden="false" customHeight="false" outlineLevel="0" collapsed="false">
      <c r="A307" s="64"/>
      <c r="B307" s="6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</row>
    <row r="308" customFormat="false" ht="12.75" hidden="false" customHeight="false" outlineLevel="0" collapsed="false">
      <c r="A308" s="64"/>
      <c r="B308" s="6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</row>
    <row r="309" customFormat="false" ht="12.75" hidden="false" customHeight="false" outlineLevel="0" collapsed="false">
      <c r="A309" s="64"/>
      <c r="B309" s="6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</row>
    <row r="310" customFormat="false" ht="12.75" hidden="false" customHeight="false" outlineLevel="0" collapsed="false">
      <c r="A310" s="64"/>
      <c r="B310" s="6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</row>
    <row r="311" customFormat="false" ht="12.75" hidden="false" customHeight="false" outlineLevel="0" collapsed="false">
      <c r="A311" s="64"/>
      <c r="B311" s="6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</row>
    <row r="312" customFormat="false" ht="12.75" hidden="false" customHeight="false" outlineLevel="0" collapsed="false">
      <c r="A312" s="64"/>
      <c r="B312" s="6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</row>
    <row r="313" customFormat="false" ht="12.75" hidden="false" customHeight="false" outlineLevel="0" collapsed="false">
      <c r="A313" s="64"/>
      <c r="B313" s="6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</row>
    <row r="314" customFormat="false" ht="12.75" hidden="false" customHeight="false" outlineLevel="0" collapsed="false">
      <c r="A314" s="64"/>
      <c r="B314" s="6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</row>
    <row r="315" customFormat="false" ht="12.75" hidden="false" customHeight="false" outlineLevel="0" collapsed="false">
      <c r="A315" s="64"/>
      <c r="B315" s="6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</row>
    <row r="316" customFormat="false" ht="12.75" hidden="false" customHeight="false" outlineLevel="0" collapsed="false">
      <c r="A316" s="64"/>
      <c r="B316" s="6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</row>
    <row r="317" customFormat="false" ht="12.75" hidden="false" customHeight="false" outlineLevel="0" collapsed="false">
      <c r="A317" s="64"/>
      <c r="B317" s="6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</row>
    <row r="318" customFormat="false" ht="12.75" hidden="false" customHeight="false" outlineLevel="0" collapsed="false">
      <c r="A318" s="64"/>
      <c r="B318" s="6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</row>
    <row r="319" customFormat="false" ht="12.75" hidden="false" customHeight="false" outlineLevel="0" collapsed="false">
      <c r="A319" s="64"/>
      <c r="B319" s="6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</row>
    <row r="320" customFormat="false" ht="12.75" hidden="false" customHeight="false" outlineLevel="0" collapsed="false">
      <c r="A320" s="64"/>
      <c r="B320" s="6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</row>
    <row r="321" customFormat="false" ht="12.75" hidden="false" customHeight="false" outlineLevel="0" collapsed="false">
      <c r="A321" s="64"/>
      <c r="B321" s="6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</row>
    <row r="322" customFormat="false" ht="12.75" hidden="false" customHeight="false" outlineLevel="0" collapsed="false">
      <c r="A322" s="64"/>
      <c r="B322" s="6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</row>
    <row r="323" customFormat="false" ht="12.75" hidden="false" customHeight="false" outlineLevel="0" collapsed="false">
      <c r="A323" s="64"/>
      <c r="B323" s="6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</row>
    <row r="324" customFormat="false" ht="12.75" hidden="false" customHeight="false" outlineLevel="0" collapsed="false">
      <c r="A324" s="64"/>
      <c r="B324" s="6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</row>
    <row r="325" customFormat="false" ht="12.75" hidden="false" customHeight="false" outlineLevel="0" collapsed="false">
      <c r="A325" s="64"/>
      <c r="B325" s="6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</row>
    <row r="326" customFormat="false" ht="12.75" hidden="false" customHeight="false" outlineLevel="0" collapsed="false">
      <c r="A326" s="64"/>
      <c r="B326" s="6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</row>
    <row r="327" customFormat="false" ht="12.75" hidden="false" customHeight="false" outlineLevel="0" collapsed="false">
      <c r="A327" s="64"/>
      <c r="B327" s="6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</row>
    <row r="328" customFormat="false" ht="12.75" hidden="false" customHeight="false" outlineLevel="0" collapsed="false">
      <c r="A328" s="64"/>
      <c r="B328" s="6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</row>
    <row r="329" customFormat="false" ht="12.75" hidden="false" customHeight="false" outlineLevel="0" collapsed="false">
      <c r="A329" s="64"/>
      <c r="B329" s="6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</row>
    <row r="330" customFormat="false" ht="12.75" hidden="false" customHeight="false" outlineLevel="0" collapsed="false">
      <c r="A330" s="64"/>
      <c r="B330" s="6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</row>
    <row r="331" customFormat="false" ht="12.75" hidden="false" customHeight="false" outlineLevel="0" collapsed="false">
      <c r="A331" s="64"/>
      <c r="B331" s="6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</row>
    <row r="332" customFormat="false" ht="12.75" hidden="false" customHeight="false" outlineLevel="0" collapsed="false">
      <c r="A332" s="64"/>
      <c r="B332" s="6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</row>
    <row r="333" customFormat="false" ht="12.75" hidden="false" customHeight="false" outlineLevel="0" collapsed="false">
      <c r="A333" s="64"/>
      <c r="B333" s="6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</row>
    <row r="334" customFormat="false" ht="12.75" hidden="false" customHeight="false" outlineLevel="0" collapsed="false">
      <c r="A334" s="64"/>
      <c r="B334" s="6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</row>
    <row r="335" customFormat="false" ht="12.75" hidden="false" customHeight="false" outlineLevel="0" collapsed="false">
      <c r="A335" s="64"/>
      <c r="B335" s="6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</row>
    <row r="336" customFormat="false" ht="12.75" hidden="false" customHeight="false" outlineLevel="0" collapsed="false">
      <c r="A336" s="64"/>
      <c r="B336" s="6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</row>
    <row r="337" customFormat="false" ht="12.75" hidden="false" customHeight="false" outlineLevel="0" collapsed="false">
      <c r="A337" s="64"/>
      <c r="B337" s="6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</row>
    <row r="338" customFormat="false" ht="12.75" hidden="false" customHeight="false" outlineLevel="0" collapsed="false">
      <c r="A338" s="64"/>
      <c r="B338" s="6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</row>
    <row r="339" customFormat="false" ht="12.75" hidden="false" customHeight="false" outlineLevel="0" collapsed="false">
      <c r="A339" s="64"/>
      <c r="B339" s="6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</row>
    <row r="340" customFormat="false" ht="12.75" hidden="false" customHeight="false" outlineLevel="0" collapsed="false">
      <c r="A340" s="64"/>
      <c r="B340" s="6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</row>
    <row r="341" customFormat="false" ht="12.75" hidden="false" customHeight="false" outlineLevel="0" collapsed="false">
      <c r="A341" s="64"/>
      <c r="B341" s="6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</row>
    <row r="342" customFormat="false" ht="12.75" hidden="false" customHeight="false" outlineLevel="0" collapsed="false">
      <c r="A342" s="64"/>
      <c r="B342" s="6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</row>
    <row r="343" customFormat="false" ht="12.75" hidden="false" customHeight="false" outlineLevel="0" collapsed="false">
      <c r="A343" s="64"/>
      <c r="B343" s="6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</row>
    <row r="344" customFormat="false" ht="12.75" hidden="false" customHeight="false" outlineLevel="0" collapsed="false">
      <c r="A344" s="64"/>
      <c r="B344" s="6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</row>
  </sheetData>
  <mergeCells count="2">
    <mergeCell ref="A1:K2"/>
    <mergeCell ref="A3:K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F15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CONCATENATE('rotation(7FA)'!$X$7,"x",'GTDB(7FA)'!$B$5," GT Scheduled Maintenance  Cost")</f>
        <v>2xGE-Frame 7FA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CONCATENATE('rotation(7FA)'!C$12,'rotation(7FA)'!C$13,'rotation(7FA)'!C$14)</f>
        <v>C  </v>
      </c>
      <c r="E5" s="710" t="str">
        <f aca="false">CONCATENATE('rotation(7FA)'!D$12,'rotation(7FA)'!D$13,'rotation(7FA)'!D$14)</f>
        <v>C  </v>
      </c>
      <c r="F5" s="710" t="str">
        <f aca="false">CONCATENATE('rotation(7FA)'!E$12,'rotation(7FA)'!E$13,'rotation(7FA)'!E$14)</f>
        <v> H </v>
      </c>
      <c r="G5" s="710" t="str">
        <f aca="false">CONCATENATE('rotation(7FA)'!F$12,'rotation(7FA)'!F$13,'rotation(7FA)'!F$14)</f>
        <v>C  </v>
      </c>
      <c r="H5" s="710" t="str">
        <f aca="false">CONCATENATE('rotation(7FA)'!G$12,'rotation(7FA)'!G$13,'rotation(7FA)'!G$14)</f>
        <v>C  </v>
      </c>
      <c r="I5" s="710" t="str">
        <f aca="false">CONCATENATE('rotation(7FA)'!H$12,'rotation(7FA)'!H$13,'rotation(7FA)'!H$14)</f>
        <v>  M</v>
      </c>
      <c r="J5" s="710" t="str">
        <f aca="false">CONCATENATE('rotation(7FA)'!I$12,'rotation(7FA)'!I$13,'rotation(7FA)'!I$14)</f>
        <v>C  </v>
      </c>
      <c r="K5" s="710" t="str">
        <f aca="false">CONCATENATE('rotation(7FA)'!J$12,'rotation(7FA)'!J$13,'rotation(7FA)'!J$14)</f>
        <v>C  </v>
      </c>
      <c r="L5" s="710" t="str">
        <f aca="false">CONCATENATE('rotation(7FA)'!K$12,'rotation(7FA)'!K$13,'rotation(7FA)'!K$14)</f>
        <v> H </v>
      </c>
      <c r="M5" s="710" t="str">
        <f aca="false">CONCATENATE('rotation(7FA)'!L$12,'rotation(7FA)'!L$13,'rotation(7FA)'!L$14)</f>
        <v>C  </v>
      </c>
      <c r="N5" s="710" t="str">
        <f aca="false">CONCATENATE('rotation(7FA)'!M$12,'rotation(7FA)'!M$13,'rotation(7FA)'!M$14)</f>
        <v>C  </v>
      </c>
      <c r="O5" s="710" t="str">
        <f aca="false">CONCATENATE('rotation(7FA)'!N$12,'rotation(7FA)'!N$13,'rotation(7FA)'!N$14)</f>
        <v>  M</v>
      </c>
      <c r="P5" s="710" t="str">
        <f aca="false">CONCATENATE('rotation(7FA)'!O$12,'rotation(7FA)'!O$13,'rotation(7FA)'!O$14)</f>
        <v>C  </v>
      </c>
      <c r="Q5" s="710" t="str">
        <f aca="false">CONCATENATE('rotation(7FA)'!P$12,'rotation(7FA)'!P$13,'rotation(7FA)'!P$14)</f>
        <v>C  </v>
      </c>
      <c r="R5" s="710" t="str">
        <f aca="false">CONCATENATE('rotation(7FA)'!Q$12,'rotation(7FA)'!Q$13,'rotation(7FA)'!Q$14)</f>
        <v> H </v>
      </c>
      <c r="S5" s="710" t="str">
        <f aca="false">CONCATENATE('rotation(7FA)'!R$12,'rotation(7FA)'!R$13,'rotation(7FA)'!R$14)</f>
        <v>C  </v>
      </c>
      <c r="T5" s="710" t="str">
        <f aca="false">CONCATENATE('rotation(7FA)'!S$12,'rotation(7FA)'!S$13,'rotation(7FA)'!S$14)</f>
        <v>C  </v>
      </c>
      <c r="U5" s="710" t="str">
        <f aca="false">CONCATENATE('rotation(7FA)'!T$12,'rotation(7FA)'!T$13,'rotation(7FA)'!T$14)</f>
        <v>  M</v>
      </c>
      <c r="V5" s="710" t="str">
        <f aca="false">CONCATENATE('rotation(7FA)'!U$12,'rotation(7FA)'!U$13,'rotation(7FA)'!U$14)</f>
        <v>C  </v>
      </c>
      <c r="W5" s="710" t="str">
        <f aca="false">CONCATENATE('rotation(7FA)'!V$12,'rotation(7FA)'!V$13,'rotation(7FA)'!V$14)</f>
        <v>C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IF('rotation(7FA)'!$X$7&lt;2," ",CONCATENATE('rotation(7FA)'!C$12,'rotation(7FA)'!C$13,'rotation(7FA)'!C$14))</f>
        <v>C  </v>
      </c>
      <c r="E6" s="710" t="str">
        <f aca="false">IF('rotation(7FA)'!$X$7&lt;2," ",CONCATENATE('rotation(7FA)'!D$12,'rotation(7FA)'!D$13,'rotation(7FA)'!D$14))</f>
        <v>C  </v>
      </c>
      <c r="F6" s="710" t="str">
        <f aca="false">IF('rotation(7FA)'!$X$7&lt;2," ",CONCATENATE('rotation(7FA)'!E$12,'rotation(7FA)'!E$13,'rotation(7FA)'!E$14))</f>
        <v> H </v>
      </c>
      <c r="G6" s="710" t="str">
        <f aca="false">IF('rotation(7FA)'!$X$7&lt;2," ",CONCATENATE('rotation(7FA)'!F$12,'rotation(7FA)'!F$13,'rotation(7FA)'!F$14))</f>
        <v>C  </v>
      </c>
      <c r="H6" s="710" t="str">
        <f aca="false">IF('rotation(7FA)'!$X$7&lt;2," ",CONCATENATE('rotation(7FA)'!G$12,'rotation(7FA)'!G$13,'rotation(7FA)'!G$14))</f>
        <v>C  </v>
      </c>
      <c r="I6" s="710" t="str">
        <f aca="false">IF('rotation(7FA)'!$X$7&lt;2," ",CONCATENATE('rotation(7FA)'!H$12,'rotation(7FA)'!H$13,'rotation(7FA)'!H$14))</f>
        <v>  M</v>
      </c>
      <c r="J6" s="710" t="str">
        <f aca="false">IF('rotation(7FA)'!$X$7&lt;2," ",CONCATENATE('rotation(7FA)'!I$12,'rotation(7FA)'!I$13,'rotation(7FA)'!I$14))</f>
        <v>C  </v>
      </c>
      <c r="K6" s="710" t="str">
        <f aca="false">IF('rotation(7FA)'!$X$7&lt;2," ",CONCATENATE('rotation(7FA)'!J$12,'rotation(7FA)'!J$13,'rotation(7FA)'!J$14))</f>
        <v>C  </v>
      </c>
      <c r="L6" s="710" t="str">
        <f aca="false">IF('rotation(7FA)'!$X$7&lt;2," ",CONCATENATE('rotation(7FA)'!K$12,'rotation(7FA)'!K$13,'rotation(7FA)'!K$14))</f>
        <v> H </v>
      </c>
      <c r="M6" s="710" t="str">
        <f aca="false">IF('rotation(7FA)'!$X$7&lt;2," ",CONCATENATE('rotation(7FA)'!L$12,'rotation(7FA)'!L$13,'rotation(7FA)'!L$14))</f>
        <v>C  </v>
      </c>
      <c r="N6" s="710" t="str">
        <f aca="false">IF('rotation(7FA)'!$X$7&lt;2," ",CONCATENATE('rotation(7FA)'!M$12,'rotation(7FA)'!M$13,'rotation(7FA)'!M$14))</f>
        <v>C  </v>
      </c>
      <c r="O6" s="710" t="str">
        <f aca="false">IF('rotation(7FA)'!$X$7&lt;2," ",CONCATENATE('rotation(7FA)'!N$12,'rotation(7FA)'!N$13,'rotation(7FA)'!N$14))</f>
        <v>  M</v>
      </c>
      <c r="P6" s="710" t="str">
        <f aca="false">IF('rotation(7FA)'!$X$7&lt;2," ",CONCATENATE('rotation(7FA)'!O$12,'rotation(7FA)'!O$13,'rotation(7FA)'!O$14))</f>
        <v>C  </v>
      </c>
      <c r="Q6" s="710" t="str">
        <f aca="false">IF('rotation(7FA)'!$X$7&lt;2," ",CONCATENATE('rotation(7FA)'!P$12,'rotation(7FA)'!P$13,'rotation(7FA)'!P$14))</f>
        <v>C  </v>
      </c>
      <c r="R6" s="710" t="str">
        <f aca="false">IF('rotation(7FA)'!$X$7&lt;2," ",CONCATENATE('rotation(7FA)'!Q$12,'rotation(7FA)'!Q$13,'rotation(7FA)'!Q$14))</f>
        <v> H </v>
      </c>
      <c r="S6" s="710" t="str">
        <f aca="false">IF('rotation(7FA)'!$X$7&lt;2," ",CONCATENATE('rotation(7FA)'!R$12,'rotation(7FA)'!R$13,'rotation(7FA)'!R$14))</f>
        <v>C  </v>
      </c>
      <c r="T6" s="710" t="str">
        <f aca="false">IF('rotation(7FA)'!$X$7&lt;2," ",CONCATENATE('rotation(7FA)'!S$12,'rotation(7FA)'!S$13,'rotation(7FA)'!S$14))</f>
        <v>C  </v>
      </c>
      <c r="U6" s="710" t="str">
        <f aca="false">IF('rotation(7FA)'!$X$7&lt;2," ",CONCATENATE('rotation(7FA)'!T$12,'rotation(7FA)'!T$13,'rotation(7FA)'!T$14))</f>
        <v>  M</v>
      </c>
      <c r="V6" s="710" t="str">
        <f aca="false">IF('rotation(7FA)'!$X$7&lt;2," ",CONCATENATE('rotation(7FA)'!U$12,'rotation(7FA)'!U$13,'rotation(7FA)'!U$14))</f>
        <v>C  </v>
      </c>
      <c r="W6" s="710" t="str">
        <f aca="false">IF('rotation(7FA)'!$X$7&lt;2," ",CONCATENATE('rotation(7FA)'!V$12,'rotation(7FA)'!V$13,'rotation(7FA)'!V$14))</f>
        <v>C 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IF('rotation(7FA)'!$X$7&lt;3," ",CONCATENATE('rotation(7FA)'!C$12,'rotation(7FA)'!C$13,'rotation(7FA)'!C$14))</f>
        <v> </v>
      </c>
      <c r="E7" s="710" t="str">
        <f aca="false">IF('rotation(7FA)'!$X$7&lt;3," ",CONCATENATE('rotation(7FA)'!D$12,'rotation(7FA)'!D$13,'rotation(7FA)'!D$14))</f>
        <v> </v>
      </c>
      <c r="F7" s="710" t="str">
        <f aca="false">IF('rotation(7FA)'!$X$7&lt;3," ",CONCATENATE('rotation(7FA)'!E$12,'rotation(7FA)'!E$13,'rotation(7FA)'!E$14))</f>
        <v> </v>
      </c>
      <c r="G7" s="710" t="str">
        <f aca="false">IF('rotation(7FA)'!$X$7&lt;3," ",CONCATENATE('rotation(7FA)'!F$12,'rotation(7FA)'!F$13,'rotation(7FA)'!F$14))</f>
        <v> </v>
      </c>
      <c r="H7" s="710" t="str">
        <f aca="false">IF('rotation(7FA)'!$X$7&lt;3," ",CONCATENATE('rotation(7FA)'!G$12,'rotation(7FA)'!G$13,'rotation(7FA)'!G$14))</f>
        <v> </v>
      </c>
      <c r="I7" s="710" t="str">
        <f aca="false">IF('rotation(7FA)'!$X$7&lt;3," ",CONCATENATE('rotation(7FA)'!H$12,'rotation(7FA)'!H$13,'rotation(7FA)'!H$14))</f>
        <v> </v>
      </c>
      <c r="J7" s="710" t="str">
        <f aca="false">IF('rotation(7FA)'!$X$7&lt;3," ",CONCATENATE('rotation(7FA)'!I$12,'rotation(7FA)'!I$13,'rotation(7FA)'!I$14))</f>
        <v> </v>
      </c>
      <c r="K7" s="710" t="str">
        <f aca="false">IF('rotation(7FA)'!$X$7&lt;3," ",CONCATENATE('rotation(7FA)'!J$12,'rotation(7FA)'!J$13,'rotation(7FA)'!J$14))</f>
        <v> </v>
      </c>
      <c r="L7" s="710" t="str">
        <f aca="false">IF('rotation(7FA)'!$X$7&lt;3," ",CONCATENATE('rotation(7FA)'!K$12,'rotation(7FA)'!K$13,'rotation(7FA)'!K$14))</f>
        <v> </v>
      </c>
      <c r="M7" s="710" t="str">
        <f aca="false">IF('rotation(7FA)'!$X$7&lt;3," ",CONCATENATE('rotation(7FA)'!L$12,'rotation(7FA)'!L$13,'rotation(7FA)'!L$14))</f>
        <v> </v>
      </c>
      <c r="N7" s="710" t="str">
        <f aca="false">IF('rotation(7FA)'!$X$7&lt;3," ",CONCATENATE('rotation(7FA)'!M$12,'rotation(7FA)'!M$13,'rotation(7FA)'!M$14))</f>
        <v> </v>
      </c>
      <c r="O7" s="710" t="str">
        <f aca="false">IF('rotation(7FA)'!$X$7&lt;3," ",CONCATENATE('rotation(7FA)'!N$12,'rotation(7FA)'!N$13,'rotation(7FA)'!N$14))</f>
        <v> </v>
      </c>
      <c r="P7" s="710" t="str">
        <f aca="false">IF('rotation(7FA)'!$X$7&lt;3," ",CONCATENATE('rotation(7FA)'!O$12,'rotation(7FA)'!O$13,'rotation(7FA)'!O$14))</f>
        <v> </v>
      </c>
      <c r="Q7" s="710" t="str">
        <f aca="false">IF('rotation(7FA)'!$X$7&lt;3," ",CONCATENATE('rotation(7FA)'!P$12,'rotation(7FA)'!P$13,'rotation(7FA)'!P$14))</f>
        <v> </v>
      </c>
      <c r="R7" s="710" t="str">
        <f aca="false">IF('rotation(7FA)'!$X$7&lt;3," ",CONCATENATE('rotation(7FA)'!Q$12,'rotation(7FA)'!Q$13,'rotation(7FA)'!Q$14))</f>
        <v> </v>
      </c>
      <c r="S7" s="710" t="str">
        <f aca="false">IF('rotation(7FA)'!$X$7&lt;3," ",CONCATENATE('rotation(7FA)'!R$12,'rotation(7FA)'!R$13,'rotation(7FA)'!R$14))</f>
        <v> </v>
      </c>
      <c r="T7" s="710" t="str">
        <f aca="false">IF('rotation(7FA)'!$X$7&lt;3," ",CONCATENATE('rotation(7FA)'!S$12,'rotation(7FA)'!S$13,'rotation(7FA)'!S$14))</f>
        <v> </v>
      </c>
      <c r="U7" s="710" t="str">
        <f aca="false">IF('rotation(7FA)'!$X$7&lt;3," ",CONCATENATE('rotation(7FA)'!T$12,'rotation(7FA)'!T$13,'rotation(7FA)'!T$14))</f>
        <v> </v>
      </c>
      <c r="V7" s="710" t="str">
        <f aca="false">IF('rotation(7FA)'!$X$7&lt;3," ",CONCATENATE('rotation(7FA)'!U$12,'rotation(7FA)'!U$13,'rotation(7FA)'!U$14))</f>
        <v> </v>
      </c>
      <c r="W7" s="710" t="str">
        <f aca="false">IF('rotation(7FA)'!$X$7&lt;3," ",CONCATENATE('rotation(7FA)'!V$12,'rotation(7FA)'!V$13,'rotation(7FA)'!V$14))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IF('rotation(7FA)'!$X$7&lt;4," ",CONCATENATE('rotation(7FA)'!C$12,'rotation(7FA)'!C$13,'rotation(7FA)'!C$14))</f>
        <v> </v>
      </c>
      <c r="E8" s="710" t="str">
        <f aca="false">IF('rotation(7FA)'!$X$7&lt;4," ",CONCATENATE('rotation(7FA)'!D$12,'rotation(7FA)'!D$13,'rotation(7FA)'!D$14))</f>
        <v> </v>
      </c>
      <c r="F8" s="710" t="str">
        <f aca="false">IF('rotation(7FA)'!$X$7&lt;4," ",CONCATENATE('rotation(7FA)'!E$12,'rotation(7FA)'!E$13,'rotation(7FA)'!E$14))</f>
        <v> </v>
      </c>
      <c r="G8" s="710" t="str">
        <f aca="false">IF('rotation(7FA)'!$X$7&lt;4," ",CONCATENATE('rotation(7FA)'!F$12,'rotation(7FA)'!F$13,'rotation(7FA)'!F$14))</f>
        <v> </v>
      </c>
      <c r="H8" s="710" t="str">
        <f aca="false">IF('rotation(7FA)'!$X$7&lt;4," ",CONCATENATE('rotation(7FA)'!G$12,'rotation(7FA)'!G$13,'rotation(7FA)'!G$14))</f>
        <v> </v>
      </c>
      <c r="I8" s="710" t="str">
        <f aca="false">IF('rotation(7FA)'!$X$7&lt;4," ",CONCATENATE('rotation(7FA)'!H$12,'rotation(7FA)'!H$13,'rotation(7FA)'!H$14))</f>
        <v> </v>
      </c>
      <c r="J8" s="710" t="str">
        <f aca="false">IF('rotation(7FA)'!$X$7&lt;4," ",CONCATENATE('rotation(7FA)'!I$12,'rotation(7FA)'!I$13,'rotation(7FA)'!I$14))</f>
        <v> </v>
      </c>
      <c r="K8" s="710" t="str">
        <f aca="false">IF('rotation(7FA)'!$X$7&lt;4," ",CONCATENATE('rotation(7FA)'!J$12,'rotation(7FA)'!J$13,'rotation(7FA)'!J$14))</f>
        <v> </v>
      </c>
      <c r="L8" s="710" t="str">
        <f aca="false">IF('rotation(7FA)'!$X$7&lt;4," ",CONCATENATE('rotation(7FA)'!K$12,'rotation(7FA)'!K$13,'rotation(7FA)'!K$14))</f>
        <v> </v>
      </c>
      <c r="M8" s="710" t="str">
        <f aca="false">IF('rotation(7FA)'!$X$7&lt;4," ",CONCATENATE('rotation(7FA)'!L$12,'rotation(7FA)'!L$13,'rotation(7FA)'!L$14))</f>
        <v> </v>
      </c>
      <c r="N8" s="710" t="str">
        <f aca="false">IF('rotation(7FA)'!$X$7&lt;4," ",CONCATENATE('rotation(7FA)'!M$12,'rotation(7FA)'!M$13,'rotation(7FA)'!M$14))</f>
        <v> </v>
      </c>
      <c r="O8" s="710" t="str">
        <f aca="false">IF('rotation(7FA)'!$X$7&lt;4," ",CONCATENATE('rotation(7FA)'!N$12,'rotation(7FA)'!N$13,'rotation(7FA)'!N$14))</f>
        <v> </v>
      </c>
      <c r="P8" s="710" t="str">
        <f aca="false">IF('rotation(7FA)'!$X$7&lt;4," ",CONCATENATE('rotation(7FA)'!O$12,'rotation(7FA)'!O$13,'rotation(7FA)'!O$14))</f>
        <v> </v>
      </c>
      <c r="Q8" s="710" t="str">
        <f aca="false">IF('rotation(7FA)'!$X$7&lt;4," ",CONCATENATE('rotation(7FA)'!P$12,'rotation(7FA)'!P$13,'rotation(7FA)'!P$14))</f>
        <v> </v>
      </c>
      <c r="R8" s="710" t="str">
        <f aca="false">IF('rotation(7FA)'!$X$7&lt;4," ",CONCATENATE('rotation(7FA)'!Q$12,'rotation(7FA)'!Q$13,'rotation(7FA)'!Q$14))</f>
        <v> </v>
      </c>
      <c r="S8" s="710" t="str">
        <f aca="false">IF('rotation(7FA)'!$X$7&lt;4," ",CONCATENATE('rotation(7FA)'!R$12,'rotation(7FA)'!R$13,'rotation(7FA)'!R$14))</f>
        <v> </v>
      </c>
      <c r="T8" s="710" t="str">
        <f aca="false">IF('rotation(7FA)'!$X$7&lt;4," ",CONCATENATE('rotation(7FA)'!S$12,'rotation(7FA)'!S$13,'rotation(7FA)'!S$14))</f>
        <v> </v>
      </c>
      <c r="U8" s="710" t="str">
        <f aca="false">IF('rotation(7FA)'!$X$7&lt;4," ",CONCATENATE('rotation(7FA)'!T$12,'rotation(7FA)'!T$13,'rotation(7FA)'!T$14))</f>
        <v> </v>
      </c>
      <c r="V8" s="710" t="str">
        <f aca="false">IF('rotation(7FA)'!$X$7&lt;4," ",CONCATENATE('rotation(7FA)'!U$12,'rotation(7FA)'!U$13,'rotation(7FA)'!U$14))</f>
        <v> </v>
      </c>
      <c r="W8" s="710" t="str">
        <f aca="false">IF('rotation(7FA)'!$X$7&lt;4," ",CONCATENATE('rotation(7FA)'!V$12,'rotation(7FA)'!V$13,'rotation(7FA)'!V$14))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9" t="n">
        <f aca="false">'rotation(7FA)'!C8*'GTDB(7FA)'!$C12+'rotation(7FA)'!C9*'GTDB(7FA)'!$C13+'rotation(7FA)'!C10*'GTDB(7FA)'!$C14</f>
        <v>115.6</v>
      </c>
      <c r="E10" s="729" t="n">
        <f aca="false">'rotation(7FA)'!D8*'GTDB(7FA)'!$C12+'rotation(7FA)'!D9*'GTDB(7FA)'!$C13+'rotation(7FA)'!D10*'GTDB(7FA)'!$C14</f>
        <v>115.6</v>
      </c>
      <c r="F10" s="729" t="n">
        <f aca="false">'rotation(7FA)'!E8*'GTDB(7FA)'!$C12+'rotation(7FA)'!E9*'GTDB(7FA)'!$C13+'rotation(7FA)'!E10*'GTDB(7FA)'!$C14</f>
        <v>344.76</v>
      </c>
      <c r="G10" s="729" t="n">
        <f aca="false">'rotation(7FA)'!F8*'GTDB(7FA)'!$C12+'rotation(7FA)'!F9*'GTDB(7FA)'!$C13+'rotation(7FA)'!F10*'GTDB(7FA)'!$C14</f>
        <v>115.6</v>
      </c>
      <c r="H10" s="729" t="n">
        <f aca="false">'rotation(7FA)'!G8*'GTDB(7FA)'!$C12+'rotation(7FA)'!G9*'GTDB(7FA)'!$C13+'rotation(7FA)'!G10*'GTDB(7FA)'!$C14</f>
        <v>115.6</v>
      </c>
      <c r="I10" s="729" t="n">
        <f aca="false">'rotation(7FA)'!H8*'GTDB(7FA)'!$C12+'rotation(7FA)'!H9*'GTDB(7FA)'!$C13+'rotation(7FA)'!H10*'GTDB(7FA)'!$C14</f>
        <v>861.9</v>
      </c>
      <c r="J10" s="729" t="n">
        <f aca="false">'rotation(7FA)'!I8*'GTDB(7FA)'!$C12+'rotation(7FA)'!I9*'GTDB(7FA)'!$C13+'rotation(7FA)'!I10*'GTDB(7FA)'!$C14</f>
        <v>115.6</v>
      </c>
      <c r="K10" s="729" t="n">
        <f aca="false">'rotation(7FA)'!J8*'GTDB(7FA)'!$C12+'rotation(7FA)'!J9*'GTDB(7FA)'!$C13+'rotation(7FA)'!J10*'GTDB(7FA)'!$C14</f>
        <v>115.6</v>
      </c>
      <c r="L10" s="729" t="n">
        <f aca="false">'rotation(7FA)'!K8*'GTDB(7FA)'!$C12+'rotation(7FA)'!K9*'GTDB(7FA)'!$C13+'rotation(7FA)'!K10*'GTDB(7FA)'!$C14</f>
        <v>344.76</v>
      </c>
      <c r="M10" s="729" t="n">
        <f aca="false">'rotation(7FA)'!L8*'GTDB(7FA)'!$C12+'rotation(7FA)'!L9*'GTDB(7FA)'!$C13+'rotation(7FA)'!L10*'GTDB(7FA)'!$C14</f>
        <v>115.6</v>
      </c>
      <c r="N10" s="729" t="n">
        <f aca="false">'rotation(7FA)'!M8*'GTDB(7FA)'!$C12+'rotation(7FA)'!M9*'GTDB(7FA)'!$C13+'rotation(7FA)'!M10*'GTDB(7FA)'!$C14</f>
        <v>115.6</v>
      </c>
      <c r="O10" s="729" t="n">
        <f aca="false">'rotation(7FA)'!N8*'GTDB(7FA)'!$C12+'rotation(7FA)'!N9*'GTDB(7FA)'!$C13+'rotation(7FA)'!N10*'GTDB(7FA)'!$C14</f>
        <v>861.9</v>
      </c>
      <c r="P10" s="729" t="n">
        <f aca="false">'rotation(7FA)'!O8*'GTDB(7FA)'!$C12+'rotation(7FA)'!O9*'GTDB(7FA)'!$C13+'rotation(7FA)'!O10*'GTDB(7FA)'!$C14</f>
        <v>115.6</v>
      </c>
      <c r="Q10" s="729" t="n">
        <f aca="false">'rotation(7FA)'!P8*'GTDB(7FA)'!$C12+'rotation(7FA)'!P9*'GTDB(7FA)'!$C13+'rotation(7FA)'!P10*'GTDB(7FA)'!$C14</f>
        <v>115.6</v>
      </c>
      <c r="R10" s="729" t="n">
        <f aca="false">'rotation(7FA)'!Q8*'GTDB(7FA)'!$C12+'rotation(7FA)'!Q9*'GTDB(7FA)'!$C13+'rotation(7FA)'!Q10*'GTDB(7FA)'!$C14</f>
        <v>344.76</v>
      </c>
      <c r="S10" s="729" t="n">
        <f aca="false">'rotation(7FA)'!R8*'GTDB(7FA)'!$C12+'rotation(7FA)'!R9*'GTDB(7FA)'!$C13+'rotation(7FA)'!R10*'GTDB(7FA)'!$C14</f>
        <v>115.6</v>
      </c>
      <c r="T10" s="729" t="n">
        <f aca="false">'rotation(7FA)'!S8*'GTDB(7FA)'!$C12+'rotation(7FA)'!S9*'GTDB(7FA)'!$C13+'rotation(7FA)'!S10*'GTDB(7FA)'!$C14</f>
        <v>115.6</v>
      </c>
      <c r="U10" s="729" t="n">
        <f aca="false">'rotation(7FA)'!T8*'GTDB(7FA)'!$C12+'rotation(7FA)'!T9*'GTDB(7FA)'!$C13+'rotation(7FA)'!T10*'GTDB(7FA)'!$C14</f>
        <v>861.9</v>
      </c>
      <c r="V10" s="729" t="n">
        <f aca="false">'rotation(7FA)'!U8*'GTDB(7FA)'!$C12+'rotation(7FA)'!U9*'GTDB(7FA)'!$C13+'rotation(7FA)'!U10*'GTDB(7FA)'!$C14</f>
        <v>115.6</v>
      </c>
      <c r="W10" s="729" t="n">
        <f aca="false">'rotation(7FA)'!V8*'GTDB(7FA)'!$C12+'rotation(7FA)'!V9*'GTDB(7FA)'!$C13+'rotation(7FA)'!V10*'GTDB(7FA)'!$C14</f>
        <v>115.6</v>
      </c>
      <c r="X10" s="730" t="n">
        <f aca="false">SUM(D10:W10)</f>
        <v>5238.38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'GTDB(7FA)'!A17</f>
        <v>Combustion Liners</v>
      </c>
      <c r="B14" s="731" t="n">
        <f aca="false">'GTDB(7FA)'!E17</f>
        <v>573.256</v>
      </c>
      <c r="C14" s="731" t="n">
        <f aca="false">IF('rotation(7FA)'!AA17=0," ",B14*'rotation(7FA)'!AA17)</f>
        <v>573.256</v>
      </c>
      <c r="D14" s="732" t="str">
        <f aca="false">IF('rotation(7FA)'!C18=0," ",$B14*'rotation(7FA)'!C18)</f>
        <v> </v>
      </c>
      <c r="E14" s="732" t="str">
        <f aca="false">IF('rotation(7FA)'!D18=0," ",$B14*'rotation(7FA)'!D18)</f>
        <v> </v>
      </c>
      <c r="F14" s="732" t="str">
        <f aca="false">IF('rotation(7FA)'!E18=0," ",$B14*'rotation(7FA)'!E18)</f>
        <v> </v>
      </c>
      <c r="G14" s="732" t="str">
        <f aca="false">IF('rotation(7FA)'!F18=0," ",$B14*'rotation(7FA)'!F18)</f>
        <v> </v>
      </c>
      <c r="H14" s="732" t="str">
        <f aca="false">IF('rotation(7FA)'!G18=0," ",$B14*'rotation(7FA)'!G18)</f>
        <v> </v>
      </c>
      <c r="I14" s="732" t="str">
        <f aca="false">IF('rotation(7FA)'!H18=0," ",$B14*'rotation(7FA)'!H18)</f>
        <v> </v>
      </c>
      <c r="J14" s="732" t="n">
        <f aca="false">IF('rotation(7FA)'!I18=0," ",$B14*'rotation(7FA)'!I18)</f>
        <v>1146.512</v>
      </c>
      <c r="K14" s="732" t="n">
        <f aca="false">IF('rotation(7FA)'!J18=0," ",$B14*'rotation(7FA)'!J18)</f>
        <v>573.256</v>
      </c>
      <c r="L14" s="732" t="str">
        <f aca="false">IF('rotation(7FA)'!K18=0," ",$B14*'rotation(7FA)'!K18)</f>
        <v> </v>
      </c>
      <c r="M14" s="732" t="str">
        <f aca="false">IF('rotation(7FA)'!L18=0," ",$B14*'rotation(7FA)'!L18)</f>
        <v> </v>
      </c>
      <c r="N14" s="732" t="str">
        <f aca="false">IF('rotation(7FA)'!M18=0," ",$B14*'rotation(7FA)'!M18)</f>
        <v> </v>
      </c>
      <c r="O14" s="732" t="str">
        <f aca="false">IF('rotation(7FA)'!N18=0," ",$B14*'rotation(7FA)'!N18)</f>
        <v> </v>
      </c>
      <c r="P14" s="732" t="str">
        <f aca="false">IF('rotation(7FA)'!O18=0," ",$B14*'rotation(7FA)'!O18)</f>
        <v> </v>
      </c>
      <c r="Q14" s="732" t="n">
        <f aca="false">IF('rotation(7FA)'!P18=0," ",$B14*'rotation(7FA)'!P18)</f>
        <v>573.256</v>
      </c>
      <c r="R14" s="732" t="n">
        <f aca="false">IF('rotation(7FA)'!Q18=0," ",$B14*'rotation(7FA)'!Q18)</f>
        <v>1146.512</v>
      </c>
      <c r="S14" s="732" t="str">
        <f aca="false">IF('rotation(7FA)'!R18=0," ",$B14*'rotation(7FA)'!R18)</f>
        <v> </v>
      </c>
      <c r="T14" s="732" t="str">
        <f aca="false">IF('rotation(7FA)'!S18=0," ",$B14*'rotation(7FA)'!S18)</f>
        <v> </v>
      </c>
      <c r="U14" s="732" t="str">
        <f aca="false">IF('rotation(7FA)'!T18=0," ",$B14*'rotation(7FA)'!T18)</f>
        <v> </v>
      </c>
      <c r="V14" s="732" t="str">
        <f aca="false">IF('rotation(7FA)'!U18=0," ",$B14*'rotation(7FA)'!U18)</f>
        <v> </v>
      </c>
      <c r="W14" s="732" t="str">
        <f aca="false">IF('rotation(7FA)'!V18=0," ",$B14*'rotation(7FA)'!V18)</f>
        <v> </v>
      </c>
      <c r="X14" s="633" t="n">
        <f aca="false">SUM(D14:W14)</f>
        <v>3439.536</v>
      </c>
    </row>
    <row r="15" customFormat="false" ht="12.75" hidden="false" customHeight="false" outlineLevel="0" collapsed="false">
      <c r="A15" s="731" t="str">
        <f aca="false">'GTDB(7FA)'!A18</f>
        <v>Transition Pieces</v>
      </c>
      <c r="B15" s="731" t="n">
        <f aca="false">'GTDB(7FA)'!E18</f>
        <v>1246.131</v>
      </c>
      <c r="C15" s="731" t="n">
        <f aca="false">IF('rotation(7FA)'!AA21=0," ",B15*'rotation(7FA)'!AA21)</f>
        <v>1246.131</v>
      </c>
      <c r="D15" s="732" t="str">
        <f aca="false">IF('rotation(7FA)'!C22=0," ",$B15*'rotation(7FA)'!C22)</f>
        <v> </v>
      </c>
      <c r="E15" s="732" t="str">
        <f aca="false">IF('rotation(7FA)'!D22=0," ",$B15*'rotation(7FA)'!D22)</f>
        <v> </v>
      </c>
      <c r="F15" s="732" t="str">
        <f aca="false">IF('rotation(7FA)'!E22=0," ",$B15*'rotation(7FA)'!E22)</f>
        <v> </v>
      </c>
      <c r="G15" s="732" t="str">
        <f aca="false">IF('rotation(7FA)'!F22=0," ",$B15*'rotation(7FA)'!F22)</f>
        <v> </v>
      </c>
      <c r="H15" s="732" t="str">
        <f aca="false">IF('rotation(7FA)'!G22=0," ",$B15*'rotation(7FA)'!G22)</f>
        <v> </v>
      </c>
      <c r="I15" s="732" t="str">
        <f aca="false">IF('rotation(7FA)'!H22=0," ",$B15*'rotation(7FA)'!H22)</f>
        <v> </v>
      </c>
      <c r="J15" s="732" t="n">
        <f aca="false">IF('rotation(7FA)'!I22=0," ",$B15*'rotation(7FA)'!I22)</f>
        <v>2492.262</v>
      </c>
      <c r="K15" s="732" t="n">
        <f aca="false">IF('rotation(7FA)'!J22=0," ",$B15*'rotation(7FA)'!J22)</f>
        <v>1246.131</v>
      </c>
      <c r="L15" s="732" t="str">
        <f aca="false">IF('rotation(7FA)'!K22=0," ",$B15*'rotation(7FA)'!K22)</f>
        <v> </v>
      </c>
      <c r="M15" s="732" t="str">
        <f aca="false">IF('rotation(7FA)'!L22=0," ",$B15*'rotation(7FA)'!L22)</f>
        <v> </v>
      </c>
      <c r="N15" s="732" t="str">
        <f aca="false">IF('rotation(7FA)'!M22=0," ",$B15*'rotation(7FA)'!M22)</f>
        <v> </v>
      </c>
      <c r="O15" s="732" t="str">
        <f aca="false">IF('rotation(7FA)'!N22=0," ",$B15*'rotation(7FA)'!N22)</f>
        <v> </v>
      </c>
      <c r="P15" s="732" t="str">
        <f aca="false">IF('rotation(7FA)'!O22=0," ",$B15*'rotation(7FA)'!O22)</f>
        <v> </v>
      </c>
      <c r="Q15" s="732" t="n">
        <f aca="false">IF('rotation(7FA)'!P22=0," ",$B15*'rotation(7FA)'!P22)</f>
        <v>1246.131</v>
      </c>
      <c r="R15" s="732" t="n">
        <f aca="false">IF('rotation(7FA)'!Q22=0," ",$B15*'rotation(7FA)'!Q22)</f>
        <v>2492.262</v>
      </c>
      <c r="S15" s="732" t="str">
        <f aca="false">IF('rotation(7FA)'!R22=0," ",$B15*'rotation(7FA)'!R22)</f>
        <v> </v>
      </c>
      <c r="T15" s="732" t="str">
        <f aca="false">IF('rotation(7FA)'!S22=0," ",$B15*'rotation(7FA)'!S22)</f>
        <v> </v>
      </c>
      <c r="U15" s="732" t="str">
        <f aca="false">IF('rotation(7FA)'!T22=0," ",$B15*'rotation(7FA)'!T22)</f>
        <v> </v>
      </c>
      <c r="V15" s="732" t="str">
        <f aca="false">IF('rotation(7FA)'!U22=0," ",$B15*'rotation(7FA)'!U22)</f>
        <v> </v>
      </c>
      <c r="W15" s="732" t="str">
        <f aca="false">IF('rotation(7FA)'!V22=0," ",$B15*'rotation(7FA)'!V22)</f>
        <v> </v>
      </c>
      <c r="X15" s="633" t="n">
        <f aca="false">SUM(D15:W15)</f>
        <v>7476.786</v>
      </c>
    </row>
    <row r="16" customFormat="false" ht="12.75" hidden="false" customHeight="false" outlineLevel="0" collapsed="false">
      <c r="A16" s="731" t="str">
        <f aca="false">'GTDB(7FA)'!A19</f>
        <v>Fuel Nozzles</v>
      </c>
      <c r="B16" s="731" t="n">
        <f aca="false">'GTDB(7FA)'!E19</f>
        <v>1297.423</v>
      </c>
      <c r="C16" s="731" t="n">
        <f aca="false">IF('rotation(7FA)'!AA29=0," ",B16*'rotation(7FA)'!AA29)</f>
        <v>1297.423</v>
      </c>
      <c r="D16" s="732" t="str">
        <f aca="false">IF('rotation(7FA)'!C30=0," ",$B16*'rotation(7FA)'!C30)</f>
        <v> </v>
      </c>
      <c r="E16" s="732" t="str">
        <f aca="false">IF('rotation(7FA)'!D30=0," ",$B16*'rotation(7FA)'!D30)</f>
        <v> </v>
      </c>
      <c r="F16" s="732" t="str">
        <f aca="false">IF('rotation(7FA)'!E30=0," ",$B16*'rotation(7FA)'!E30)</f>
        <v> </v>
      </c>
      <c r="G16" s="732" t="n">
        <f aca="false">IF('rotation(7FA)'!F30=0," ",$B16*'rotation(7FA)'!F30)</f>
        <v>2594.846</v>
      </c>
      <c r="H16" s="732" t="n">
        <f aca="false">IF('rotation(7FA)'!G30=0," ",$B16*'rotation(7FA)'!G30)</f>
        <v>1297.423</v>
      </c>
      <c r="I16" s="732" t="str">
        <f aca="false">IF('rotation(7FA)'!H30=0," ",$B16*'rotation(7FA)'!H30)</f>
        <v> </v>
      </c>
      <c r="J16" s="732" t="str">
        <f aca="false">IF('rotation(7FA)'!I30=0," ",$B16*'rotation(7FA)'!I30)</f>
        <v> </v>
      </c>
      <c r="K16" s="732" t="n">
        <f aca="false">IF('rotation(7FA)'!J30=0," ",$B16*'rotation(7FA)'!J30)</f>
        <v>1297.423</v>
      </c>
      <c r="L16" s="732" t="n">
        <f aca="false">IF('rotation(7FA)'!K30=0," ",$B16*'rotation(7FA)'!K30)</f>
        <v>2594.846</v>
      </c>
      <c r="M16" s="732" t="str">
        <f aca="false">IF('rotation(7FA)'!L30=0," ",$B16*'rotation(7FA)'!L30)</f>
        <v> </v>
      </c>
      <c r="N16" s="732" t="str">
        <f aca="false">IF('rotation(7FA)'!M30=0," ",$B16*'rotation(7FA)'!M30)</f>
        <v> </v>
      </c>
      <c r="O16" s="732" t="str">
        <f aca="false">IF('rotation(7FA)'!N30=0," ",$B16*'rotation(7FA)'!N30)</f>
        <v> </v>
      </c>
      <c r="P16" s="732" t="n">
        <f aca="false">IF('rotation(7FA)'!O30=0," ",$B16*'rotation(7FA)'!O30)</f>
        <v>2594.846</v>
      </c>
      <c r="Q16" s="732" t="n">
        <f aca="false">IF('rotation(7FA)'!P30=0," ",$B16*'rotation(7FA)'!P30)</f>
        <v>1297.423</v>
      </c>
      <c r="R16" s="732" t="str">
        <f aca="false">IF('rotation(7FA)'!Q30=0," ",$B16*'rotation(7FA)'!Q30)</f>
        <v> </v>
      </c>
      <c r="S16" s="732" t="str">
        <f aca="false">IF('rotation(7FA)'!R30=0," ",$B16*'rotation(7FA)'!R30)</f>
        <v> </v>
      </c>
      <c r="T16" s="732" t="n">
        <f aca="false">IF('rotation(7FA)'!S30=0," ",$B16*'rotation(7FA)'!S30)</f>
        <v>1297.423</v>
      </c>
      <c r="U16" s="732" t="n">
        <f aca="false">IF('rotation(7FA)'!T30=0," ",$B16*'rotation(7FA)'!T30)</f>
        <v>2594.846</v>
      </c>
      <c r="V16" s="732" t="str">
        <f aca="false">IF('rotation(7FA)'!U30=0," ",$B16*'rotation(7FA)'!U30)</f>
        <v> </v>
      </c>
      <c r="W16" s="732" t="str">
        <f aca="false">IF('rotation(7FA)'!V30=0," ",$B16*'rotation(7FA)'!V30)</f>
        <v> </v>
      </c>
      <c r="X16" s="633" t="n">
        <f aca="false">SUM(D16:W16)</f>
        <v>15569.076</v>
      </c>
    </row>
    <row r="17" customFormat="false" ht="12.75" hidden="false" customHeight="false" outlineLevel="0" collapsed="false">
      <c r="A17" s="731" t="str">
        <f aca="false">'GTDB(7FA)'!A20</f>
        <v>Stage 1 Nozzles</v>
      </c>
      <c r="B17" s="731" t="n">
        <f aca="false">'GTDB(7FA)'!E20</f>
        <v>1604.924</v>
      </c>
      <c r="C17" s="731" t="str">
        <f aca="false">IF('rotation(7FA)'!AA33=0," ",B17*'rotation(7FA)'!AA33)</f>
        <v> </v>
      </c>
      <c r="D17" s="732" t="str">
        <f aca="false">IF('rotation(7FA)'!C34=0," ",$B17*'rotation(7FA)'!C34)</f>
        <v> </v>
      </c>
      <c r="E17" s="732" t="str">
        <f aca="false">IF('rotation(7FA)'!D34=0," ",$B17*'rotation(7FA)'!D34)</f>
        <v> </v>
      </c>
      <c r="F17" s="732" t="n">
        <f aca="false">IF('rotation(7FA)'!E34=0," ",$B17*'rotation(7FA)'!E34)</f>
        <v>1604.924</v>
      </c>
      <c r="G17" s="732" t="str">
        <f aca="false">IF('rotation(7FA)'!F34=0," ",$B17*'rotation(7FA)'!F34)</f>
        <v> </v>
      </c>
      <c r="H17" s="732" t="str">
        <f aca="false">IF('rotation(7FA)'!G34=0," ",$B17*'rotation(7FA)'!G34)</f>
        <v> </v>
      </c>
      <c r="I17" s="732" t="n">
        <f aca="false">IF('rotation(7FA)'!H34=0," ",$B17*'rotation(7FA)'!H34)</f>
        <v>1604.924</v>
      </c>
      <c r="J17" s="732" t="str">
        <f aca="false">IF('rotation(7FA)'!I34=0," ",$B17*'rotation(7FA)'!I34)</f>
        <v> </v>
      </c>
      <c r="K17" s="732" t="str">
        <f aca="false">IF('rotation(7FA)'!J34=0," ",$B17*'rotation(7FA)'!J34)</f>
        <v> </v>
      </c>
      <c r="L17" s="732" t="n">
        <f aca="false">IF('rotation(7FA)'!K34=0," ",$B17*'rotation(7FA)'!K34)</f>
        <v>3209.848</v>
      </c>
      <c r="M17" s="732" t="str">
        <f aca="false">IF('rotation(7FA)'!L34=0," ",$B17*'rotation(7FA)'!L34)</f>
        <v> </v>
      </c>
      <c r="N17" s="732" t="str">
        <f aca="false">IF('rotation(7FA)'!M34=0," ",$B17*'rotation(7FA)'!M34)</f>
        <v> </v>
      </c>
      <c r="O17" s="732" t="str">
        <f aca="false">IF('rotation(7FA)'!N34=0," ",$B17*'rotation(7FA)'!N34)</f>
        <v> </v>
      </c>
      <c r="P17" s="732" t="str">
        <f aca="false">IF('rotation(7FA)'!O34=0," ",$B17*'rotation(7FA)'!O34)</f>
        <v> </v>
      </c>
      <c r="Q17" s="732" t="str">
        <f aca="false">IF('rotation(7FA)'!P34=0," ",$B17*'rotation(7FA)'!P34)</f>
        <v> </v>
      </c>
      <c r="R17" s="732" t="n">
        <f aca="false">IF('rotation(7FA)'!Q34=0," ",$B17*'rotation(7FA)'!Q34)</f>
        <v>1604.924</v>
      </c>
      <c r="S17" s="732" t="str">
        <f aca="false">IF('rotation(7FA)'!R34=0," ",$B17*'rotation(7FA)'!R34)</f>
        <v> </v>
      </c>
      <c r="T17" s="732" t="str">
        <f aca="false">IF('rotation(7FA)'!S34=0," ",$B17*'rotation(7FA)'!S34)</f>
        <v> </v>
      </c>
      <c r="U17" s="732" t="n">
        <f aca="false">IF('rotation(7FA)'!T34=0," ",$B17*'rotation(7FA)'!T34)</f>
        <v>3209.848</v>
      </c>
      <c r="V17" s="732" t="str">
        <f aca="false">IF('rotation(7FA)'!U34=0," ",$B17*'rotation(7FA)'!U34)</f>
        <v> </v>
      </c>
      <c r="W17" s="732" t="str">
        <f aca="false">IF('rotation(7FA)'!V34=0," ",$B17*'rotation(7FA)'!V34)</f>
        <v> </v>
      </c>
      <c r="X17" s="633" t="n">
        <f aca="false">SUM(D17:W17)</f>
        <v>11234.468</v>
      </c>
    </row>
    <row r="18" customFormat="false" ht="12.75" hidden="false" customHeight="false" outlineLevel="0" collapsed="false">
      <c r="A18" s="731" t="str">
        <f aca="false">'GTDB(7FA)'!A21</f>
        <v>Stage 2 Nozzles</v>
      </c>
      <c r="B18" s="731" t="n">
        <f aca="false">'GTDB(7FA)'!E21</f>
        <v>1540.727</v>
      </c>
      <c r="C18" s="731" t="str">
        <f aca="false">IF('rotation(7FA)'!AA37=0," ",B18*'rotation(7FA)'!AA37)</f>
        <v> </v>
      </c>
      <c r="D18" s="732" t="str">
        <f aca="false">IF('rotation(7FA)'!C38=0," ",$B18*'rotation(7FA)'!C38)</f>
        <v> </v>
      </c>
      <c r="E18" s="732" t="str">
        <f aca="false">IF('rotation(7FA)'!D38=0," ",$B18*'rotation(7FA)'!D38)</f>
        <v> </v>
      </c>
      <c r="F18" s="732" t="n">
        <f aca="false">IF('rotation(7FA)'!E38=0," ",$B18*'rotation(7FA)'!E38)</f>
        <v>1540.727</v>
      </c>
      <c r="G18" s="732" t="str">
        <f aca="false">IF('rotation(7FA)'!F38=0," ",$B18*'rotation(7FA)'!F38)</f>
        <v> </v>
      </c>
      <c r="H18" s="732" t="str">
        <f aca="false">IF('rotation(7FA)'!G38=0," ",$B18*'rotation(7FA)'!G38)</f>
        <v> </v>
      </c>
      <c r="I18" s="732" t="str">
        <f aca="false">IF('rotation(7FA)'!H38=0," ",$B18*'rotation(7FA)'!H38)</f>
        <v> </v>
      </c>
      <c r="J18" s="732" t="str">
        <f aca="false">IF('rotation(7FA)'!I38=0," ",$B18*'rotation(7FA)'!I38)</f>
        <v> </v>
      </c>
      <c r="K18" s="732" t="str">
        <f aca="false">IF('rotation(7FA)'!J38=0," ",$B18*'rotation(7FA)'!J38)</f>
        <v> </v>
      </c>
      <c r="L18" s="732" t="str">
        <f aca="false">IF('rotation(7FA)'!K38=0," ",$B18*'rotation(7FA)'!K38)</f>
        <v> </v>
      </c>
      <c r="M18" s="732" t="str">
        <f aca="false">IF('rotation(7FA)'!L38=0," ",$B18*'rotation(7FA)'!L38)</f>
        <v> </v>
      </c>
      <c r="N18" s="732" t="str">
        <f aca="false">IF('rotation(7FA)'!M38=0," ",$B18*'rotation(7FA)'!M38)</f>
        <v> </v>
      </c>
      <c r="O18" s="732" t="n">
        <f aca="false">IF('rotation(7FA)'!N38=0," ",$B18*'rotation(7FA)'!N38)</f>
        <v>3081.454</v>
      </c>
      <c r="P18" s="732" t="str">
        <f aca="false">IF('rotation(7FA)'!O38=0," ",$B18*'rotation(7FA)'!O38)</f>
        <v> </v>
      </c>
      <c r="Q18" s="732" t="str">
        <f aca="false">IF('rotation(7FA)'!P38=0," ",$B18*'rotation(7FA)'!P38)</f>
        <v> </v>
      </c>
      <c r="R18" s="732" t="n">
        <f aca="false">IF('rotation(7FA)'!Q38=0," ",$B18*'rotation(7FA)'!Q38)</f>
        <v>1540.727</v>
      </c>
      <c r="S18" s="732" t="str">
        <f aca="false">IF('rotation(7FA)'!R38=0," ",$B18*'rotation(7FA)'!R38)</f>
        <v> </v>
      </c>
      <c r="T18" s="732" t="str">
        <f aca="false">IF('rotation(7FA)'!S38=0," ",$B18*'rotation(7FA)'!S38)</f>
        <v> </v>
      </c>
      <c r="U18" s="732" t="str">
        <f aca="false">IF('rotation(7FA)'!T38=0," ",$B18*'rotation(7FA)'!T38)</f>
        <v> </v>
      </c>
      <c r="V18" s="732" t="str">
        <f aca="false">IF('rotation(7FA)'!U38=0," ",$B18*'rotation(7FA)'!U38)</f>
        <v> </v>
      </c>
      <c r="W18" s="732" t="str">
        <f aca="false">IF('rotation(7FA)'!V38=0," ",$B18*'rotation(7FA)'!V38)</f>
        <v> </v>
      </c>
      <c r="X18" s="633" t="n">
        <f aca="false">SUM(D18:W18)</f>
        <v>6162.908</v>
      </c>
    </row>
    <row r="19" customFormat="false" ht="12.75" hidden="false" customHeight="false" outlineLevel="0" collapsed="false">
      <c r="A19" s="731" t="str">
        <f aca="false">'GTDB(7FA)'!A22</f>
        <v>Stage 3 Nozzles</v>
      </c>
      <c r="B19" s="731" t="n">
        <f aca="false">'GTDB(7FA)'!E22</f>
        <v>1467.168</v>
      </c>
      <c r="C19" s="731" t="str">
        <f aca="false">IF('rotation(7FA)'!AA41=0," ",B19*'rotation(7FA)'!AA41)</f>
        <v> </v>
      </c>
      <c r="D19" s="732" t="str">
        <f aca="false">IF('rotation(7FA)'!C42=0," ",$B19*'rotation(7FA)'!C42)</f>
        <v> </v>
      </c>
      <c r="E19" s="732" t="str">
        <f aca="false">IF('rotation(7FA)'!D42=0," ",$B19*'rotation(7FA)'!D42)</f>
        <v> </v>
      </c>
      <c r="F19" s="732" t="n">
        <f aca="false">IF('rotation(7FA)'!E42=0," ",$B19*'rotation(7FA)'!E42)</f>
        <v>1467.168</v>
      </c>
      <c r="G19" s="732" t="str">
        <f aca="false">IF('rotation(7FA)'!F42=0," ",$B19*'rotation(7FA)'!F42)</f>
        <v> </v>
      </c>
      <c r="H19" s="732" t="str">
        <f aca="false">IF('rotation(7FA)'!G42=0," ",$B19*'rotation(7FA)'!G42)</f>
        <v> </v>
      </c>
      <c r="I19" s="732" t="str">
        <f aca="false">IF('rotation(7FA)'!H42=0," ",$B19*'rotation(7FA)'!H42)</f>
        <v> </v>
      </c>
      <c r="J19" s="732" t="str">
        <f aca="false">IF('rotation(7FA)'!I42=0," ",$B19*'rotation(7FA)'!I42)</f>
        <v> </v>
      </c>
      <c r="K19" s="732" t="str">
        <f aca="false">IF('rotation(7FA)'!J42=0," ",$B19*'rotation(7FA)'!J42)</f>
        <v> </v>
      </c>
      <c r="L19" s="732" t="str">
        <f aca="false">IF('rotation(7FA)'!K42=0," ",$B19*'rotation(7FA)'!K42)</f>
        <v> </v>
      </c>
      <c r="M19" s="732" t="str">
        <f aca="false">IF('rotation(7FA)'!L42=0," ",$B19*'rotation(7FA)'!L42)</f>
        <v> </v>
      </c>
      <c r="N19" s="732" t="str">
        <f aca="false">IF('rotation(7FA)'!M42=0," ",$B19*'rotation(7FA)'!M42)</f>
        <v> </v>
      </c>
      <c r="O19" s="732" t="n">
        <f aca="false">IF('rotation(7FA)'!N42=0," ",$B19*'rotation(7FA)'!N42)</f>
        <v>2934.336</v>
      </c>
      <c r="P19" s="732" t="str">
        <f aca="false">IF('rotation(7FA)'!O42=0," ",$B19*'rotation(7FA)'!O42)</f>
        <v> </v>
      </c>
      <c r="Q19" s="732" t="str">
        <f aca="false">IF('rotation(7FA)'!P42=0," ",$B19*'rotation(7FA)'!P42)</f>
        <v> </v>
      </c>
      <c r="R19" s="732" t="n">
        <f aca="false">IF('rotation(7FA)'!Q42=0," ",$B19*'rotation(7FA)'!Q42)</f>
        <v>1467.168</v>
      </c>
      <c r="S19" s="732" t="str">
        <f aca="false">IF('rotation(7FA)'!R42=0," ",$B19*'rotation(7FA)'!R42)</f>
        <v> </v>
      </c>
      <c r="T19" s="732" t="str">
        <f aca="false">IF('rotation(7FA)'!S42=0," ",$B19*'rotation(7FA)'!S42)</f>
        <v> </v>
      </c>
      <c r="U19" s="732" t="str">
        <f aca="false">IF('rotation(7FA)'!T42=0," ",$B19*'rotation(7FA)'!T42)</f>
        <v> </v>
      </c>
      <c r="V19" s="732" t="str">
        <f aca="false">IF('rotation(7FA)'!U42=0," ",$B19*'rotation(7FA)'!U42)</f>
        <v> </v>
      </c>
      <c r="W19" s="732" t="str">
        <f aca="false">IF('rotation(7FA)'!V42=0," ",$B19*'rotation(7FA)'!V42)</f>
        <v> </v>
      </c>
      <c r="X19" s="633" t="n">
        <f aca="false">SUM(D19:W19)</f>
        <v>5868.672</v>
      </c>
    </row>
    <row r="20" customFormat="false" ht="12.75" hidden="false" customHeight="false" outlineLevel="0" collapsed="false">
      <c r="A20" s="731" t="str">
        <f aca="false">'GTDB(7FA)'!A23</f>
        <v>Stage 1 Buckets</v>
      </c>
      <c r="B20" s="731" t="n">
        <f aca="false">'GTDB(7FA)'!E23</f>
        <v>3214.992</v>
      </c>
      <c r="C20" s="731" t="str">
        <f aca="false">IF('rotation(7FA)'!AA45=0," ",B20*'rotation(7FA)'!AA45)</f>
        <v> </v>
      </c>
      <c r="D20" s="732" t="str">
        <f aca="false">IF('rotation(7FA)'!C46=0," ",$B20*'rotation(7FA)'!C46)</f>
        <v> </v>
      </c>
      <c r="E20" s="732" t="str">
        <f aca="false">IF('rotation(7FA)'!D46=0," ",$B20*'rotation(7FA)'!D46)</f>
        <v> </v>
      </c>
      <c r="F20" s="732" t="n">
        <f aca="false">IF('rotation(7FA)'!E46=0," ",$B20*'rotation(7FA)'!E46)</f>
        <v>3214.992</v>
      </c>
      <c r="G20" s="732" t="str">
        <f aca="false">IF('rotation(7FA)'!F46=0," ",$B20*'rotation(7FA)'!F46)</f>
        <v> </v>
      </c>
      <c r="H20" s="732" t="str">
        <f aca="false">IF('rotation(7FA)'!G46=0," ",$B20*'rotation(7FA)'!G46)</f>
        <v> </v>
      </c>
      <c r="I20" s="732" t="str">
        <f aca="false">IF('rotation(7FA)'!H46=0," ",$B20*'rotation(7FA)'!H46)</f>
        <v> </v>
      </c>
      <c r="J20" s="732" t="str">
        <f aca="false">IF('rotation(7FA)'!I46=0," ",$B20*'rotation(7FA)'!I46)</f>
        <v> </v>
      </c>
      <c r="K20" s="732" t="str">
        <f aca="false">IF('rotation(7FA)'!J46=0," ",$B20*'rotation(7FA)'!J46)</f>
        <v> </v>
      </c>
      <c r="L20" s="732" t="str">
        <f aca="false">IF('rotation(7FA)'!K46=0," ",$B20*'rotation(7FA)'!K46)</f>
        <v> </v>
      </c>
      <c r="M20" s="732" t="str">
        <f aca="false">IF('rotation(7FA)'!L46=0," ",$B20*'rotation(7FA)'!L46)</f>
        <v> </v>
      </c>
      <c r="N20" s="732" t="str">
        <f aca="false">IF('rotation(7FA)'!M46=0," ",$B20*'rotation(7FA)'!M46)</f>
        <v> </v>
      </c>
      <c r="O20" s="732" t="n">
        <f aca="false">IF('rotation(7FA)'!N46=0," ",$B20*'rotation(7FA)'!N46)</f>
        <v>6429.984</v>
      </c>
      <c r="P20" s="732" t="str">
        <f aca="false">IF('rotation(7FA)'!O46=0," ",$B20*'rotation(7FA)'!O46)</f>
        <v> </v>
      </c>
      <c r="Q20" s="732" t="str">
        <f aca="false">IF('rotation(7FA)'!P46=0," ",$B20*'rotation(7FA)'!P46)</f>
        <v> </v>
      </c>
      <c r="R20" s="732" t="n">
        <f aca="false">IF('rotation(7FA)'!Q46=0," ",$B20*'rotation(7FA)'!Q46)</f>
        <v>3214.992</v>
      </c>
      <c r="S20" s="732" t="str">
        <f aca="false">IF('rotation(7FA)'!R46=0," ",$B20*'rotation(7FA)'!R46)</f>
        <v> </v>
      </c>
      <c r="T20" s="732" t="str">
        <f aca="false">IF('rotation(7FA)'!S46=0," ",$B20*'rotation(7FA)'!S46)</f>
        <v> </v>
      </c>
      <c r="U20" s="732" t="str">
        <f aca="false">IF('rotation(7FA)'!T46=0," ",$B20*'rotation(7FA)'!T46)</f>
        <v> </v>
      </c>
      <c r="V20" s="732" t="str">
        <f aca="false">IF('rotation(7FA)'!U46=0," ",$B20*'rotation(7FA)'!U46)</f>
        <v> </v>
      </c>
      <c r="W20" s="732" t="str">
        <f aca="false">IF('rotation(7FA)'!V46=0," ",$B20*'rotation(7FA)'!V46)</f>
        <v> </v>
      </c>
      <c r="X20" s="633" t="n">
        <f aca="false">SUM(D20:W20)</f>
        <v>12859.968</v>
      </c>
    </row>
    <row r="21" customFormat="false" ht="12.75" hidden="false" customHeight="false" outlineLevel="0" collapsed="false">
      <c r="A21" s="731" t="str">
        <f aca="false">'GTDB(7FA)'!A24</f>
        <v>Stage 2 Buckets</v>
      </c>
      <c r="B21" s="731" t="n">
        <f aca="false">'GTDB(7FA)'!E24</f>
        <v>1977.593</v>
      </c>
      <c r="C21" s="731" t="str">
        <f aca="false">IF('rotation(7FA)'!AA49=0," ",B21*'rotation(7FA)'!AA49)</f>
        <v> </v>
      </c>
      <c r="D21" s="732" t="str">
        <f aca="false">IF('rotation(7FA)'!C50=0," ",$B21*'rotation(7FA)'!C50)</f>
        <v> </v>
      </c>
      <c r="E21" s="732" t="str">
        <f aca="false">IF('rotation(7FA)'!D50=0," ",$B21*'rotation(7FA)'!D50)</f>
        <v> </v>
      </c>
      <c r="F21" s="732" t="n">
        <f aca="false">IF('rotation(7FA)'!E50=0," ",$B21*'rotation(7FA)'!E50)</f>
        <v>1977.593</v>
      </c>
      <c r="G21" s="732" t="str">
        <f aca="false">IF('rotation(7FA)'!F50=0," ",$B21*'rotation(7FA)'!F50)</f>
        <v> </v>
      </c>
      <c r="H21" s="732" t="str">
        <f aca="false">IF('rotation(7FA)'!G50=0," ",$B21*'rotation(7FA)'!G50)</f>
        <v> </v>
      </c>
      <c r="I21" s="732" t="n">
        <f aca="false">IF('rotation(7FA)'!H50=0," ",$B21*'rotation(7FA)'!H50)</f>
        <v>1977.593</v>
      </c>
      <c r="J21" s="732" t="str">
        <f aca="false">IF('rotation(7FA)'!I50=0," ",$B21*'rotation(7FA)'!I50)</f>
        <v> </v>
      </c>
      <c r="K21" s="732" t="str">
        <f aca="false">IF('rotation(7FA)'!J50=0," ",$B21*'rotation(7FA)'!J50)</f>
        <v> </v>
      </c>
      <c r="L21" s="732" t="n">
        <f aca="false">IF('rotation(7FA)'!K50=0," ",$B21*'rotation(7FA)'!K50)</f>
        <v>3955.186</v>
      </c>
      <c r="M21" s="732" t="str">
        <f aca="false">IF('rotation(7FA)'!L50=0," ",$B21*'rotation(7FA)'!L50)</f>
        <v> </v>
      </c>
      <c r="N21" s="732" t="str">
        <f aca="false">IF('rotation(7FA)'!M50=0," ",$B21*'rotation(7FA)'!M50)</f>
        <v> </v>
      </c>
      <c r="O21" s="732" t="str">
        <f aca="false">IF('rotation(7FA)'!N50=0," ",$B21*'rotation(7FA)'!N50)</f>
        <v> </v>
      </c>
      <c r="P21" s="732" t="str">
        <f aca="false">IF('rotation(7FA)'!O50=0," ",$B21*'rotation(7FA)'!O50)</f>
        <v> </v>
      </c>
      <c r="Q21" s="732" t="str">
        <f aca="false">IF('rotation(7FA)'!P50=0," ",$B21*'rotation(7FA)'!P50)</f>
        <v> </v>
      </c>
      <c r="R21" s="732" t="n">
        <f aca="false">IF('rotation(7FA)'!Q50=0," ",$B21*'rotation(7FA)'!Q50)</f>
        <v>1977.593</v>
      </c>
      <c r="S21" s="732" t="str">
        <f aca="false">IF('rotation(7FA)'!R50=0," ",$B21*'rotation(7FA)'!R50)</f>
        <v> </v>
      </c>
      <c r="T21" s="732" t="str">
        <f aca="false">IF('rotation(7FA)'!S50=0," ",$B21*'rotation(7FA)'!S50)</f>
        <v> </v>
      </c>
      <c r="U21" s="732" t="n">
        <f aca="false">IF('rotation(7FA)'!T50=0," ",$B21*'rotation(7FA)'!T50)</f>
        <v>3955.186</v>
      </c>
      <c r="V21" s="732" t="str">
        <f aca="false">IF('rotation(7FA)'!U50=0," ",$B21*'rotation(7FA)'!U50)</f>
        <v> </v>
      </c>
      <c r="W21" s="732" t="str">
        <f aca="false">IF('rotation(7FA)'!V50=0," ",$B21*'rotation(7FA)'!V50)</f>
        <v> </v>
      </c>
      <c r="X21" s="633" t="n">
        <f aca="false">SUM(D21:W21)</f>
        <v>13843.151</v>
      </c>
    </row>
    <row r="22" customFormat="false" ht="12.75" hidden="false" customHeight="false" outlineLevel="0" collapsed="false">
      <c r="A22" s="731" t="str">
        <f aca="false">'GTDB(7FA)'!A25</f>
        <v>Stage 3 Buckets</v>
      </c>
      <c r="B22" s="731" t="n">
        <f aca="false">'GTDB(7FA)'!E25</f>
        <v>2251.78</v>
      </c>
      <c r="C22" s="731" t="str">
        <f aca="false">IF('rotation(7FA)'!AA53=0," ",B22*'rotation(7FA)'!AA53)</f>
        <v> </v>
      </c>
      <c r="D22" s="732" t="str">
        <f aca="false">IF('rotation(7FA)'!C54=0," ",$B22*'rotation(7FA)'!C54)</f>
        <v> </v>
      </c>
      <c r="E22" s="732" t="str">
        <f aca="false">IF('rotation(7FA)'!D54=0," ",$B22*'rotation(7FA)'!D54)</f>
        <v> </v>
      </c>
      <c r="F22" s="732" t="n">
        <f aca="false">IF('rotation(7FA)'!E54=0," ",$B22*'rotation(7FA)'!E54)</f>
        <v>4503.56</v>
      </c>
      <c r="G22" s="732" t="str">
        <f aca="false">IF('rotation(7FA)'!F54=0," ",$B22*'rotation(7FA)'!F54)</f>
        <v> </v>
      </c>
      <c r="H22" s="732" t="str">
        <f aca="false">IF('rotation(7FA)'!G54=0," ",$B22*'rotation(7FA)'!G54)</f>
        <v> </v>
      </c>
      <c r="I22" s="732" t="n">
        <f aca="false">IF('rotation(7FA)'!H54=0," ",$B22*'rotation(7FA)'!H54)</f>
        <v>4503.56</v>
      </c>
      <c r="J22" s="732" t="str">
        <f aca="false">IF('rotation(7FA)'!I54=0," ",$B22*'rotation(7FA)'!I54)</f>
        <v> </v>
      </c>
      <c r="K22" s="732" t="str">
        <f aca="false">IF('rotation(7FA)'!J54=0," ",$B22*'rotation(7FA)'!J54)</f>
        <v> </v>
      </c>
      <c r="L22" s="732" t="n">
        <f aca="false">IF('rotation(7FA)'!K54=0," ",$B22*'rotation(7FA)'!K54)</f>
        <v>4503.56</v>
      </c>
      <c r="M22" s="732" t="str">
        <f aca="false">IF('rotation(7FA)'!L54=0," ",$B22*'rotation(7FA)'!L54)</f>
        <v> </v>
      </c>
      <c r="N22" s="732" t="str">
        <f aca="false">IF('rotation(7FA)'!M54=0," ",$B22*'rotation(7FA)'!M54)</f>
        <v> </v>
      </c>
      <c r="O22" s="732" t="n">
        <f aca="false">IF('rotation(7FA)'!N54=0," ",$B22*'rotation(7FA)'!N54)</f>
        <v>4503.56</v>
      </c>
      <c r="P22" s="732" t="str">
        <f aca="false">IF('rotation(7FA)'!O54=0," ",$B22*'rotation(7FA)'!O54)</f>
        <v> </v>
      </c>
      <c r="Q22" s="732" t="str">
        <f aca="false">IF('rotation(7FA)'!P54=0," ",$B22*'rotation(7FA)'!P54)</f>
        <v> </v>
      </c>
      <c r="R22" s="732" t="n">
        <f aca="false">IF('rotation(7FA)'!Q54=0," ",$B22*'rotation(7FA)'!Q54)</f>
        <v>4503.56</v>
      </c>
      <c r="S22" s="732" t="str">
        <f aca="false">IF('rotation(7FA)'!R54=0," ",$B22*'rotation(7FA)'!R54)</f>
        <v> </v>
      </c>
      <c r="T22" s="732" t="str">
        <f aca="false">IF('rotation(7FA)'!S54=0," ",$B22*'rotation(7FA)'!S54)</f>
        <v> </v>
      </c>
      <c r="U22" s="732" t="n">
        <f aca="false">IF('rotation(7FA)'!T54=0," ",$B22*'rotation(7FA)'!T54)</f>
        <v>4503.56</v>
      </c>
      <c r="V22" s="732" t="str">
        <f aca="false">IF('rotation(7FA)'!U54=0," ",$B22*'rotation(7FA)'!U54)</f>
        <v> </v>
      </c>
      <c r="W22" s="732" t="str">
        <f aca="false">IF('rotation(7FA)'!V54=0," ",$B22*'rotation(7FA)'!V54)</f>
        <v> </v>
      </c>
      <c r="X22" s="633" t="n">
        <f aca="false">SUM(D22:W22)</f>
        <v>27021.36</v>
      </c>
    </row>
    <row r="23" customFormat="false" ht="12.75" hidden="false" customHeight="false" outlineLevel="0" collapsed="false">
      <c r="A23" s="731" t="str">
        <f aca="false">'GTDB(7FA)'!A26</f>
        <v>Row 1 Support Ring</v>
      </c>
      <c r="B23" s="731" t="n">
        <f aca="false">'GTDB(7FA)'!E26</f>
        <v>44.516</v>
      </c>
      <c r="C23" s="731" t="str">
        <f aca="false">IF('rotation(7FA)'!AA57=0," ",B23*'rotation(7FA)'!AA57)</f>
        <v> </v>
      </c>
      <c r="D23" s="732" t="str">
        <f aca="false">IF('rotation(7FA)'!C58=0," ",$B23*'rotation(7FA)'!C58)</f>
        <v> </v>
      </c>
      <c r="E23" s="732" t="str">
        <f aca="false">IF('rotation(7FA)'!D58=0," ",$B23*'rotation(7FA)'!D58)</f>
        <v> </v>
      </c>
      <c r="F23" s="732" t="n">
        <f aca="false">IF('rotation(7FA)'!E58=0," ",$B23*'rotation(7FA)'!E58)</f>
        <v>44.516</v>
      </c>
      <c r="G23" s="732" t="str">
        <f aca="false">IF('rotation(7FA)'!F58=0," ",$B23*'rotation(7FA)'!F58)</f>
        <v> </v>
      </c>
      <c r="H23" s="732" t="str">
        <f aca="false">IF('rotation(7FA)'!G58=0," ",$B23*'rotation(7FA)'!G58)</f>
        <v> </v>
      </c>
      <c r="I23" s="732" t="n">
        <f aca="false">IF('rotation(7FA)'!H58=0," ",$B23*'rotation(7FA)'!H58)</f>
        <v>44.516</v>
      </c>
      <c r="J23" s="732" t="str">
        <f aca="false">IF('rotation(7FA)'!I58=0," ",$B23*'rotation(7FA)'!I58)</f>
        <v> </v>
      </c>
      <c r="K23" s="732" t="str">
        <f aca="false">IF('rotation(7FA)'!J58=0," ",$B23*'rotation(7FA)'!J58)</f>
        <v> </v>
      </c>
      <c r="L23" s="732" t="n">
        <f aca="false">IF('rotation(7FA)'!K58=0," ",$B23*'rotation(7FA)'!K58)</f>
        <v>89.032</v>
      </c>
      <c r="M23" s="732" t="str">
        <f aca="false">IF('rotation(7FA)'!L58=0," ",$B23*'rotation(7FA)'!L58)</f>
        <v> </v>
      </c>
      <c r="N23" s="732" t="str">
        <f aca="false">IF('rotation(7FA)'!M58=0," ",$B23*'rotation(7FA)'!M58)</f>
        <v> </v>
      </c>
      <c r="O23" s="732" t="str">
        <f aca="false">IF('rotation(7FA)'!N58=0," ",$B23*'rotation(7FA)'!N58)</f>
        <v> </v>
      </c>
      <c r="P23" s="732" t="str">
        <f aca="false">IF('rotation(7FA)'!O58=0," ",$B23*'rotation(7FA)'!O58)</f>
        <v> </v>
      </c>
      <c r="Q23" s="732" t="str">
        <f aca="false">IF('rotation(7FA)'!P58=0," ",$B23*'rotation(7FA)'!P58)</f>
        <v> </v>
      </c>
      <c r="R23" s="732" t="n">
        <f aca="false">IF('rotation(7FA)'!Q58=0," ",$B23*'rotation(7FA)'!Q58)</f>
        <v>44.516</v>
      </c>
      <c r="S23" s="732" t="str">
        <f aca="false">IF('rotation(7FA)'!R58=0," ",$B23*'rotation(7FA)'!R58)</f>
        <v> </v>
      </c>
      <c r="T23" s="732" t="str">
        <f aca="false">IF('rotation(7FA)'!S58=0," ",$B23*'rotation(7FA)'!S58)</f>
        <v> </v>
      </c>
      <c r="U23" s="732" t="n">
        <f aca="false">IF('rotation(7FA)'!T58=0," ",$B23*'rotation(7FA)'!T58)</f>
        <v>89.032</v>
      </c>
      <c r="V23" s="732" t="str">
        <f aca="false">IF('rotation(7FA)'!U58=0," ",$B23*'rotation(7FA)'!U58)</f>
        <v> </v>
      </c>
      <c r="W23" s="732" t="str">
        <f aca="false">IF('rotation(7FA)'!V58=0," ",$B23*'rotation(7FA)'!V58)</f>
        <v> </v>
      </c>
      <c r="X23" s="633" t="n">
        <f aca="false">SUM(D23:W23)</f>
        <v>311.612</v>
      </c>
    </row>
    <row r="24" customFormat="false" ht="12.75" hidden="false" customHeight="false" outlineLevel="0" collapsed="false">
      <c r="A24" s="731" t="str">
        <f aca="false">'GTDB(7FA)'!A27</f>
        <v>1st Stage Shroud Blocks </v>
      </c>
      <c r="B24" s="731" t="n">
        <f aca="false">'GTDB(7FA)'!E27</f>
        <v>721.443</v>
      </c>
      <c r="C24" s="731" t="str">
        <f aca="false">IF('rotation(7FA)'!AA61=0," ",B24*'rotation(7FA)'!AA61)</f>
        <v> </v>
      </c>
      <c r="D24" s="732" t="str">
        <f aca="false">IF('rotation(7FA)'!C62=0," ",$B24*'rotation(7FA)'!C62)</f>
        <v> </v>
      </c>
      <c r="E24" s="732" t="str">
        <f aca="false">IF('rotation(7FA)'!D62=0," ",$B24*'rotation(7FA)'!D62)</f>
        <v> </v>
      </c>
      <c r="F24" s="732" t="n">
        <f aca="false">IF('rotation(7FA)'!E62=0," ",$B24*'rotation(7FA)'!E62)</f>
        <v>721.443</v>
      </c>
      <c r="G24" s="732" t="str">
        <f aca="false">IF('rotation(7FA)'!F62=0," ",$B24*'rotation(7FA)'!F62)</f>
        <v> </v>
      </c>
      <c r="H24" s="732" t="str">
        <f aca="false">IF('rotation(7FA)'!G62=0," ",$B24*'rotation(7FA)'!G62)</f>
        <v> </v>
      </c>
      <c r="I24" s="732" t="str">
        <f aca="false">IF('rotation(7FA)'!H62=0," ",$B24*'rotation(7FA)'!H62)</f>
        <v> </v>
      </c>
      <c r="J24" s="732" t="str">
        <f aca="false">IF('rotation(7FA)'!I62=0," ",$B24*'rotation(7FA)'!I62)</f>
        <v> </v>
      </c>
      <c r="K24" s="732" t="str">
        <f aca="false">IF('rotation(7FA)'!J62=0," ",$B24*'rotation(7FA)'!J62)</f>
        <v> </v>
      </c>
      <c r="L24" s="732" t="str">
        <f aca="false">IF('rotation(7FA)'!K62=0," ",$B24*'rotation(7FA)'!K62)</f>
        <v> </v>
      </c>
      <c r="M24" s="732" t="str">
        <f aca="false">IF('rotation(7FA)'!L62=0," ",$B24*'rotation(7FA)'!L62)</f>
        <v> </v>
      </c>
      <c r="N24" s="732" t="str">
        <f aca="false">IF('rotation(7FA)'!M62=0," ",$B24*'rotation(7FA)'!M62)</f>
        <v> </v>
      </c>
      <c r="O24" s="732" t="n">
        <f aca="false">IF('rotation(7FA)'!N62=0," ",$B24*'rotation(7FA)'!N62)</f>
        <v>1442.886</v>
      </c>
      <c r="P24" s="732" t="str">
        <f aca="false">IF('rotation(7FA)'!O62=0," ",$B24*'rotation(7FA)'!O62)</f>
        <v> </v>
      </c>
      <c r="Q24" s="732" t="str">
        <f aca="false">IF('rotation(7FA)'!P62=0," ",$B24*'rotation(7FA)'!P62)</f>
        <v> </v>
      </c>
      <c r="R24" s="732" t="n">
        <f aca="false">IF('rotation(7FA)'!Q62=0," ",$B24*'rotation(7FA)'!Q62)</f>
        <v>721.443</v>
      </c>
      <c r="S24" s="732" t="str">
        <f aca="false">IF('rotation(7FA)'!R62=0," ",$B24*'rotation(7FA)'!R62)</f>
        <v> </v>
      </c>
      <c r="T24" s="732" t="str">
        <f aca="false">IF('rotation(7FA)'!S62=0," ",$B24*'rotation(7FA)'!S62)</f>
        <v> </v>
      </c>
      <c r="U24" s="732" t="str">
        <f aca="false">IF('rotation(7FA)'!T62=0," ",$B24*'rotation(7FA)'!T62)</f>
        <v> </v>
      </c>
      <c r="V24" s="732" t="str">
        <f aca="false">IF('rotation(7FA)'!U62=0," ",$B24*'rotation(7FA)'!U62)</f>
        <v> </v>
      </c>
      <c r="W24" s="732" t="str">
        <f aca="false">IF('rotation(7FA)'!V62=0," ",$B24*'rotation(7FA)'!V62)</f>
        <v> </v>
      </c>
      <c r="X24" s="633" t="n">
        <f aca="false">SUM(D24:W24)</f>
        <v>2885.772</v>
      </c>
    </row>
    <row r="25" customFormat="false" ht="12.75" hidden="false" customHeight="false" outlineLevel="0" collapsed="false">
      <c r="A25" s="731" t="str">
        <f aca="false">'GTDB(7FA)'!A28</f>
        <v>2nd Stage Shroud Blocks</v>
      </c>
      <c r="B25" s="731" t="n">
        <f aca="false">'GTDB(7FA)'!E28</f>
        <v>487.958</v>
      </c>
      <c r="C25" s="731" t="str">
        <f aca="false">IF('rotation(7FA)'!AA65=0," ",B25*'rotation(7FA)'!AA65)</f>
        <v> </v>
      </c>
      <c r="D25" s="732" t="str">
        <f aca="false">IF('rotation(7FA)'!C66=0," ",$B25*'rotation(7FA)'!C66)</f>
        <v> </v>
      </c>
      <c r="E25" s="732" t="str">
        <f aca="false">IF('rotation(7FA)'!D66=0," ",$B25*'rotation(7FA)'!D66)</f>
        <v> </v>
      </c>
      <c r="F25" s="732" t="n">
        <f aca="false">IF('rotation(7FA)'!E66=0," ",$B25*'rotation(7FA)'!E66)</f>
        <v>487.958</v>
      </c>
      <c r="G25" s="732" t="str">
        <f aca="false">IF('rotation(7FA)'!F66=0," ",$B25*'rotation(7FA)'!F66)</f>
        <v> </v>
      </c>
      <c r="H25" s="732" t="str">
        <f aca="false">IF('rotation(7FA)'!G66=0," ",$B25*'rotation(7FA)'!G66)</f>
        <v> </v>
      </c>
      <c r="I25" s="732" t="str">
        <f aca="false">IF('rotation(7FA)'!H66=0," ",$B25*'rotation(7FA)'!H66)</f>
        <v> </v>
      </c>
      <c r="J25" s="732" t="str">
        <f aca="false">IF('rotation(7FA)'!I66=0," ",$B25*'rotation(7FA)'!I66)</f>
        <v> </v>
      </c>
      <c r="K25" s="732" t="str">
        <f aca="false">IF('rotation(7FA)'!J66=0," ",$B25*'rotation(7FA)'!J66)</f>
        <v> </v>
      </c>
      <c r="L25" s="732" t="str">
        <f aca="false">IF('rotation(7FA)'!K66=0," ",$B25*'rotation(7FA)'!K66)</f>
        <v> </v>
      </c>
      <c r="M25" s="732" t="str">
        <f aca="false">IF('rotation(7FA)'!L66=0," ",$B25*'rotation(7FA)'!L66)</f>
        <v> </v>
      </c>
      <c r="N25" s="732" t="str">
        <f aca="false">IF('rotation(7FA)'!M66=0," ",$B25*'rotation(7FA)'!M66)</f>
        <v> </v>
      </c>
      <c r="O25" s="732" t="n">
        <f aca="false">IF('rotation(7FA)'!N66=0," ",$B25*'rotation(7FA)'!N66)</f>
        <v>975.916</v>
      </c>
      <c r="P25" s="732" t="str">
        <f aca="false">IF('rotation(7FA)'!O66=0," ",$B25*'rotation(7FA)'!O66)</f>
        <v> </v>
      </c>
      <c r="Q25" s="732" t="str">
        <f aca="false">IF('rotation(7FA)'!P66=0," ",$B25*'rotation(7FA)'!P66)</f>
        <v> </v>
      </c>
      <c r="R25" s="732" t="n">
        <f aca="false">IF('rotation(7FA)'!Q66=0," ",$B25*'rotation(7FA)'!Q66)</f>
        <v>487.958</v>
      </c>
      <c r="S25" s="732" t="str">
        <f aca="false">IF('rotation(7FA)'!R66=0," ",$B25*'rotation(7FA)'!R66)</f>
        <v> </v>
      </c>
      <c r="T25" s="732" t="str">
        <f aca="false">IF('rotation(7FA)'!S66=0," ",$B25*'rotation(7FA)'!S66)</f>
        <v> </v>
      </c>
      <c r="U25" s="732" t="str">
        <f aca="false">IF('rotation(7FA)'!T66=0," ",$B25*'rotation(7FA)'!T66)</f>
        <v> </v>
      </c>
      <c r="V25" s="732" t="str">
        <f aca="false">IF('rotation(7FA)'!U66=0," ",$B25*'rotation(7FA)'!U66)</f>
        <v> </v>
      </c>
      <c r="W25" s="732" t="str">
        <f aca="false">IF('rotation(7FA)'!V66=0," ",$B25*'rotation(7FA)'!V66)</f>
        <v> </v>
      </c>
      <c r="X25" s="633" t="n">
        <f aca="false">SUM(D25:W25)</f>
        <v>1951.832</v>
      </c>
    </row>
    <row r="26" customFormat="false" ht="12.75" hidden="false" customHeight="false" outlineLevel="0" collapsed="false">
      <c r="A26" s="731" t="str">
        <f aca="false">'GTDB(7FA)'!A29</f>
        <v>3rd Stage Shroud Blocks</v>
      </c>
      <c r="B26" s="731" t="n">
        <f aca="false">'GTDB(7FA)'!E29</f>
        <v>417.479</v>
      </c>
      <c r="C26" s="731" t="str">
        <f aca="false">IF('rotation(7FA)'!AA69=0," ",B26*'rotation(7FA)'!AA69)</f>
        <v> </v>
      </c>
      <c r="D26" s="732" t="str">
        <f aca="false">IF('rotation(7FA)'!C70=0," ",$B26*'rotation(7FA)'!C70)</f>
        <v> </v>
      </c>
      <c r="E26" s="732" t="str">
        <f aca="false">IF('rotation(7FA)'!D70=0," ",$B26*'rotation(7FA)'!D70)</f>
        <v> </v>
      </c>
      <c r="F26" s="732" t="n">
        <f aca="false">IF('rotation(7FA)'!E70=0," ",$B26*'rotation(7FA)'!E70)</f>
        <v>417.479</v>
      </c>
      <c r="G26" s="732" t="str">
        <f aca="false">IF('rotation(7FA)'!F70=0," ",$B26*'rotation(7FA)'!F70)</f>
        <v> </v>
      </c>
      <c r="H26" s="732" t="str">
        <f aca="false">IF('rotation(7FA)'!G70=0," ",$B26*'rotation(7FA)'!G70)</f>
        <v> </v>
      </c>
      <c r="I26" s="732" t="str">
        <f aca="false">IF('rotation(7FA)'!H70=0," ",$B26*'rotation(7FA)'!H70)</f>
        <v> </v>
      </c>
      <c r="J26" s="732" t="str">
        <f aca="false">IF('rotation(7FA)'!I70=0," ",$B26*'rotation(7FA)'!I70)</f>
        <v> </v>
      </c>
      <c r="K26" s="732" t="str">
        <f aca="false">IF('rotation(7FA)'!J70=0," ",$B26*'rotation(7FA)'!J70)</f>
        <v> </v>
      </c>
      <c r="L26" s="732" t="str">
        <f aca="false">IF('rotation(7FA)'!K70=0," ",$B26*'rotation(7FA)'!K70)</f>
        <v> </v>
      </c>
      <c r="M26" s="732" t="str">
        <f aca="false">IF('rotation(7FA)'!L70=0," ",$B26*'rotation(7FA)'!L70)</f>
        <v> </v>
      </c>
      <c r="N26" s="732" t="str">
        <f aca="false">IF('rotation(7FA)'!M70=0," ",$B26*'rotation(7FA)'!M70)</f>
        <v> </v>
      </c>
      <c r="O26" s="732" t="n">
        <f aca="false">IF('rotation(7FA)'!N70=0," ",$B26*'rotation(7FA)'!N70)</f>
        <v>834.958</v>
      </c>
      <c r="P26" s="732" t="str">
        <f aca="false">IF('rotation(7FA)'!O70=0," ",$B26*'rotation(7FA)'!O70)</f>
        <v> </v>
      </c>
      <c r="Q26" s="732" t="str">
        <f aca="false">IF('rotation(7FA)'!P70=0," ",$B26*'rotation(7FA)'!P70)</f>
        <v> </v>
      </c>
      <c r="R26" s="732" t="n">
        <f aca="false">IF('rotation(7FA)'!Q70=0," ",$B26*'rotation(7FA)'!Q70)</f>
        <v>417.479</v>
      </c>
      <c r="S26" s="732" t="str">
        <f aca="false">IF('rotation(7FA)'!R70=0," ",$B26*'rotation(7FA)'!R70)</f>
        <v> </v>
      </c>
      <c r="T26" s="732" t="str">
        <f aca="false">IF('rotation(7FA)'!S70=0," ",$B26*'rotation(7FA)'!S70)</f>
        <v> </v>
      </c>
      <c r="U26" s="732" t="str">
        <f aca="false">IF('rotation(7FA)'!T70=0," ",$B26*'rotation(7FA)'!T70)</f>
        <v> </v>
      </c>
      <c r="V26" s="732" t="str">
        <f aca="false">IF('rotation(7FA)'!U70=0," ",$B26*'rotation(7FA)'!U70)</f>
        <v> </v>
      </c>
      <c r="W26" s="732" t="str">
        <f aca="false">IF('rotation(7FA)'!V70=0," ",$B26*'rotation(7FA)'!V70)</f>
        <v> </v>
      </c>
      <c r="X26" s="633" t="n">
        <f aca="false">SUM(D26:W26)</f>
        <v>1669.916</v>
      </c>
    </row>
    <row r="27" customFormat="false" ht="12.75" hidden="false" customHeight="false" outlineLevel="0" collapsed="false">
      <c r="A27" s="727" t="s">
        <v>1405</v>
      </c>
      <c r="B27" s="731" t="n">
        <f aca="false">'GTDB(7FA)'!D12</f>
        <v>54.254</v>
      </c>
      <c r="C27" s="731"/>
      <c r="D27" s="732" t="n">
        <f aca="false">IF('rotation(7FA)'!C8=0," ",$B27*'rotation(7FA)'!C8)</f>
        <v>108.508</v>
      </c>
      <c r="E27" s="732" t="n">
        <f aca="false">IF('rotation(7FA)'!D8=0," ",$B27*'rotation(7FA)'!D8)</f>
        <v>108.508</v>
      </c>
      <c r="F27" s="732" t="str">
        <f aca="false">IF('rotation(7FA)'!E8=0," ",$B27*'rotation(7FA)'!E8)</f>
        <v> </v>
      </c>
      <c r="G27" s="732" t="n">
        <f aca="false">IF('rotation(7FA)'!F8=0," ",$B27*'rotation(7FA)'!F8)</f>
        <v>108.508</v>
      </c>
      <c r="H27" s="732" t="n">
        <f aca="false">IF('rotation(7FA)'!G8=0," ",$B27*'rotation(7FA)'!G8)</f>
        <v>108.508</v>
      </c>
      <c r="I27" s="732" t="str">
        <f aca="false">IF('rotation(7FA)'!H8=0," ",$B27*'rotation(7FA)'!H8)</f>
        <v> </v>
      </c>
      <c r="J27" s="732" t="n">
        <f aca="false">IF('rotation(7FA)'!I8=0," ",$B27*'rotation(7FA)'!I8)</f>
        <v>108.508</v>
      </c>
      <c r="K27" s="732" t="n">
        <f aca="false">IF('rotation(7FA)'!J8=0," ",$B27*'rotation(7FA)'!J8)</f>
        <v>108.508</v>
      </c>
      <c r="L27" s="732" t="str">
        <f aca="false">IF('rotation(7FA)'!K8=0," ",$B27*'rotation(7FA)'!K8)</f>
        <v> </v>
      </c>
      <c r="M27" s="732" t="n">
        <f aca="false">IF('rotation(7FA)'!L8=0," ",$B27*'rotation(7FA)'!L8)</f>
        <v>108.508</v>
      </c>
      <c r="N27" s="732" t="n">
        <f aca="false">IF('rotation(7FA)'!M8=0," ",$B27*'rotation(7FA)'!M8)</f>
        <v>108.508</v>
      </c>
      <c r="O27" s="732" t="str">
        <f aca="false">IF('rotation(7FA)'!N8=0," ",$B27*'rotation(7FA)'!N8)</f>
        <v> </v>
      </c>
      <c r="P27" s="732" t="n">
        <f aca="false">IF('rotation(7FA)'!O8=0," ",$B27*'rotation(7FA)'!O8)</f>
        <v>108.508</v>
      </c>
      <c r="Q27" s="732" t="n">
        <f aca="false">IF('rotation(7FA)'!P8=0," ",$B27*'rotation(7FA)'!P8)</f>
        <v>108.508</v>
      </c>
      <c r="R27" s="732" t="str">
        <f aca="false">IF('rotation(7FA)'!Q8=0," ",$B27*'rotation(7FA)'!Q8)</f>
        <v> </v>
      </c>
      <c r="S27" s="732" t="n">
        <f aca="false">IF('rotation(7FA)'!R8=0," ",$B27*'rotation(7FA)'!R8)</f>
        <v>108.508</v>
      </c>
      <c r="T27" s="732" t="n">
        <f aca="false">IF('rotation(7FA)'!S8=0," ",$B27*'rotation(7FA)'!S8)</f>
        <v>108.508</v>
      </c>
      <c r="U27" s="732" t="str">
        <f aca="false">IF('rotation(7FA)'!T8=0," ",$B27*'rotation(7FA)'!T8)</f>
        <v> </v>
      </c>
      <c r="V27" s="732" t="n">
        <f aca="false">IF('rotation(7FA)'!U8=0," ",$B27*'rotation(7FA)'!U8)</f>
        <v>108.508</v>
      </c>
      <c r="W27" s="732" t="n">
        <f aca="false">IF('rotation(7FA)'!V8=0," ",$B27*'rotation(7FA)'!V8)</f>
        <v>108.508</v>
      </c>
      <c r="X27" s="633" t="n">
        <f aca="false">SUM(D27:W27)</f>
        <v>1519.112</v>
      </c>
    </row>
    <row r="28" customFormat="false" ht="12.75" hidden="false" customHeight="false" outlineLevel="0" collapsed="false">
      <c r="A28" s="727" t="s">
        <v>1406</v>
      </c>
      <c r="B28" s="731" t="n">
        <f aca="false">'GTDB(7FA)'!D13</f>
        <v>62.032</v>
      </c>
      <c r="C28" s="731"/>
      <c r="D28" s="732" t="str">
        <f aca="false">IF('rotation(7FA)'!C9=0," ",$B28*'rotation(7FA)'!C9)</f>
        <v> </v>
      </c>
      <c r="E28" s="732" t="str">
        <f aca="false">IF('rotation(7FA)'!D9=0," ",$B28*'rotation(7FA)'!D9)</f>
        <v> </v>
      </c>
      <c r="F28" s="732" t="n">
        <f aca="false">IF('rotation(7FA)'!E9=0," ",$B28*'rotation(7FA)'!E9)</f>
        <v>124.064</v>
      </c>
      <c r="G28" s="732" t="str">
        <f aca="false">IF('rotation(7FA)'!F9=0," ",$B28*'rotation(7FA)'!F9)</f>
        <v> </v>
      </c>
      <c r="H28" s="732" t="str">
        <f aca="false">IF('rotation(7FA)'!G9=0," ",$B28*'rotation(7FA)'!G9)</f>
        <v> </v>
      </c>
      <c r="I28" s="732" t="str">
        <f aca="false">IF('rotation(7FA)'!H9=0," ",$B28*'rotation(7FA)'!H9)</f>
        <v> </v>
      </c>
      <c r="J28" s="732" t="str">
        <f aca="false">IF('rotation(7FA)'!I9=0," ",$B28*'rotation(7FA)'!I9)</f>
        <v> </v>
      </c>
      <c r="K28" s="732" t="str">
        <f aca="false">IF('rotation(7FA)'!J9=0," ",$B28*'rotation(7FA)'!J9)</f>
        <v> </v>
      </c>
      <c r="L28" s="732" t="n">
        <f aca="false">IF('rotation(7FA)'!K9=0," ",$B28*'rotation(7FA)'!K9)</f>
        <v>124.064</v>
      </c>
      <c r="M28" s="732" t="str">
        <f aca="false">IF('rotation(7FA)'!L9=0," ",$B28*'rotation(7FA)'!L9)</f>
        <v> </v>
      </c>
      <c r="N28" s="732" t="str">
        <f aca="false">IF('rotation(7FA)'!M9=0," ",$B28*'rotation(7FA)'!M9)</f>
        <v> </v>
      </c>
      <c r="O28" s="732" t="str">
        <f aca="false">IF('rotation(7FA)'!N9=0," ",$B28*'rotation(7FA)'!N9)</f>
        <v> </v>
      </c>
      <c r="P28" s="732" t="str">
        <f aca="false">IF('rotation(7FA)'!O9=0," ",$B28*'rotation(7FA)'!O9)</f>
        <v> </v>
      </c>
      <c r="Q28" s="732" t="str">
        <f aca="false">IF('rotation(7FA)'!P9=0," ",$B28*'rotation(7FA)'!P9)</f>
        <v> </v>
      </c>
      <c r="R28" s="732" t="n">
        <f aca="false">IF('rotation(7FA)'!Q9=0," ",$B28*'rotation(7FA)'!Q9)</f>
        <v>124.064</v>
      </c>
      <c r="S28" s="732" t="str">
        <f aca="false">IF('rotation(7FA)'!R9=0," ",$B28*'rotation(7FA)'!R9)</f>
        <v> </v>
      </c>
      <c r="T28" s="732" t="str">
        <f aca="false">IF('rotation(7FA)'!S9=0," ",$B28*'rotation(7FA)'!S9)</f>
        <v> </v>
      </c>
      <c r="U28" s="732" t="str">
        <f aca="false">IF('rotation(7FA)'!T9=0," ",$B28*'rotation(7FA)'!T9)</f>
        <v> </v>
      </c>
      <c r="V28" s="732" t="str">
        <f aca="false">IF('rotation(7FA)'!U9=0," ",$B28*'rotation(7FA)'!U9)</f>
        <v> </v>
      </c>
      <c r="W28" s="732" t="str">
        <f aca="false">IF('rotation(7FA)'!V9=0," ",$B28*'rotation(7FA)'!V9)</f>
        <v> </v>
      </c>
      <c r="X28" s="633" t="n">
        <f aca="false">SUM(D28:W28)</f>
        <v>372.192</v>
      </c>
    </row>
    <row r="29" customFormat="false" ht="12.75" hidden="false" customHeight="false" outlineLevel="0" collapsed="false">
      <c r="A29" s="727" t="s">
        <v>1407</v>
      </c>
      <c r="B29" s="731" t="n">
        <f aca="false">'GTDB(7FA)'!D14</f>
        <v>209.215</v>
      </c>
      <c r="C29" s="731"/>
      <c r="D29" s="732" t="str">
        <f aca="false">IF('rotation(7FA)'!C10=0," ",$B29*'rotation(7FA)'!C10)</f>
        <v> </v>
      </c>
      <c r="E29" s="732" t="str">
        <f aca="false">IF('rotation(7FA)'!D10=0," ",$B29*'rotation(7FA)'!D10)</f>
        <v> </v>
      </c>
      <c r="F29" s="732" t="str">
        <f aca="false">IF('rotation(7FA)'!E10=0," ",$B29*'rotation(7FA)'!E10)</f>
        <v> </v>
      </c>
      <c r="G29" s="732" t="str">
        <f aca="false">IF('rotation(7FA)'!F10=0," ",$B29*'rotation(7FA)'!F10)</f>
        <v> </v>
      </c>
      <c r="H29" s="732" t="str">
        <f aca="false">IF('rotation(7FA)'!G10=0," ",$B29*'rotation(7FA)'!G10)</f>
        <v> </v>
      </c>
      <c r="I29" s="732" t="n">
        <f aca="false">IF('rotation(7FA)'!H10=0," ",$B29*'rotation(7FA)'!H10)</f>
        <v>418.43</v>
      </c>
      <c r="J29" s="732" t="str">
        <f aca="false">IF('rotation(7FA)'!I10=0," ",$B29*'rotation(7FA)'!I10)</f>
        <v> </v>
      </c>
      <c r="K29" s="732" t="str">
        <f aca="false">IF('rotation(7FA)'!J10=0," ",$B29*'rotation(7FA)'!J10)</f>
        <v> </v>
      </c>
      <c r="L29" s="732" t="str">
        <f aca="false">IF('rotation(7FA)'!K10=0," ",$B29*'rotation(7FA)'!K10)</f>
        <v> </v>
      </c>
      <c r="M29" s="732" t="str">
        <f aca="false">IF('rotation(7FA)'!L10=0," ",$B29*'rotation(7FA)'!L10)</f>
        <v> </v>
      </c>
      <c r="N29" s="732" t="str">
        <f aca="false">IF('rotation(7FA)'!M10=0," ",$B29*'rotation(7FA)'!M10)</f>
        <v> </v>
      </c>
      <c r="O29" s="732" t="n">
        <f aca="false">IF('rotation(7FA)'!N10=0," ",$B29*'rotation(7FA)'!N10)</f>
        <v>418.43</v>
      </c>
      <c r="P29" s="732" t="str">
        <f aca="false">IF('rotation(7FA)'!O10=0," ",$B29*'rotation(7FA)'!O10)</f>
        <v> </v>
      </c>
      <c r="Q29" s="732" t="str">
        <f aca="false">IF('rotation(7FA)'!P10=0," ",$B29*'rotation(7FA)'!P10)</f>
        <v> </v>
      </c>
      <c r="R29" s="732" t="str">
        <f aca="false">IF('rotation(7FA)'!Q10=0," ",$B29*'rotation(7FA)'!Q10)</f>
        <v> </v>
      </c>
      <c r="S29" s="732" t="str">
        <f aca="false">IF('rotation(7FA)'!R10=0," ",$B29*'rotation(7FA)'!R10)</f>
        <v> </v>
      </c>
      <c r="T29" s="732" t="str">
        <f aca="false">IF('rotation(7FA)'!S10=0," ",$B29*'rotation(7FA)'!S10)</f>
        <v> </v>
      </c>
      <c r="U29" s="732" t="n">
        <f aca="false">IF('rotation(7FA)'!T10=0," ",$B29*'rotation(7FA)'!T10)</f>
        <v>418.43</v>
      </c>
      <c r="V29" s="732" t="str">
        <f aca="false">IF('rotation(7FA)'!U10=0," ",$B29*'rotation(7FA)'!U10)</f>
        <v> </v>
      </c>
      <c r="W29" s="732" t="str">
        <f aca="false">IF('rotation(7FA)'!V10=0," ",$B29*'rotation(7FA)'!V10)</f>
        <v> </v>
      </c>
      <c r="X29" s="633" t="n">
        <f aca="false">SUM(D29:W29)</f>
        <v>1255.29</v>
      </c>
    </row>
    <row r="30" customFormat="false" ht="15.75" hidden="false" customHeight="true" outlineLevel="0" collapsed="false">
      <c r="A30" s="724" t="s">
        <v>1408</v>
      </c>
      <c r="B30" s="633"/>
      <c r="C30" s="633" t="n">
        <f aca="false">SUM(C14:C29)</f>
        <v>3116.81</v>
      </c>
      <c r="D30" s="633" t="n">
        <f aca="false">SUM(D14:D29)</f>
        <v>108.508</v>
      </c>
      <c r="E30" s="633" t="n">
        <f aca="false">SUM(E14:E29)</f>
        <v>108.508</v>
      </c>
      <c r="F30" s="633" t="n">
        <f aca="false">SUM(F14:F29)</f>
        <v>16104.424</v>
      </c>
      <c r="G30" s="633" t="n">
        <f aca="false">SUM(G14:G29)</f>
        <v>2703.354</v>
      </c>
      <c r="H30" s="633" t="n">
        <f aca="false">SUM(H14:H29)</f>
        <v>1405.931</v>
      </c>
      <c r="I30" s="633" t="n">
        <f aca="false">SUM(I14:I29)</f>
        <v>8549.023</v>
      </c>
      <c r="J30" s="633" t="n">
        <f aca="false">SUM(J14:J29)</f>
        <v>3747.282</v>
      </c>
      <c r="K30" s="633" t="n">
        <f aca="false">SUM(K14:K29)</f>
        <v>3225.318</v>
      </c>
      <c r="L30" s="633" t="n">
        <f aca="false">SUM(L14:L29)</f>
        <v>14476.536</v>
      </c>
      <c r="M30" s="633" t="n">
        <f aca="false">SUM(M14:M29)</f>
        <v>108.508</v>
      </c>
      <c r="N30" s="633" t="n">
        <f aca="false">SUM(N14:N29)</f>
        <v>108.508</v>
      </c>
      <c r="O30" s="633" t="n">
        <f aca="false">SUM(O14:O29)</f>
        <v>20621.524</v>
      </c>
      <c r="P30" s="633" t="n">
        <f aca="false">SUM(P14:P29)</f>
        <v>2703.354</v>
      </c>
      <c r="Q30" s="633" t="n">
        <f aca="false">SUM(Q14:Q29)</f>
        <v>3225.318</v>
      </c>
      <c r="R30" s="633" t="n">
        <f aca="false">SUM(R14:R29)</f>
        <v>19743.198</v>
      </c>
      <c r="S30" s="633" t="n">
        <f aca="false">SUM(S14:S29)</f>
        <v>108.508</v>
      </c>
      <c r="T30" s="633" t="n">
        <f aca="false">SUM(T14:T29)</f>
        <v>1405.931</v>
      </c>
      <c r="U30" s="633" t="n">
        <f aca="false">SUM(U14:U29)</f>
        <v>14770.902</v>
      </c>
      <c r="V30" s="633" t="n">
        <f aca="false">SUM(V14:V29)</f>
        <v>108.508</v>
      </c>
      <c r="W30" s="633" t="n">
        <f aca="false">SUM(W14:W29)</f>
        <v>108.508</v>
      </c>
      <c r="X30" s="633" t="n">
        <f aca="false">SUM(D30:W30)</f>
        <v>113441.651</v>
      </c>
    </row>
    <row r="31" customFormat="false" ht="16.5" hidden="false" customHeight="true" outlineLevel="0" collapsed="false">
      <c r="A31" s="724" t="s">
        <v>1409</v>
      </c>
      <c r="B31" s="733" t="n">
        <v>0.1</v>
      </c>
      <c r="C31" s="633" t="n">
        <f aca="false">C30*(1-$B31)</f>
        <v>2805.129</v>
      </c>
      <c r="D31" s="633" t="n">
        <f aca="false">D30*(1-$B31)</f>
        <v>97.6572</v>
      </c>
      <c r="E31" s="633" t="n">
        <f aca="false">E30*(1-$B31)</f>
        <v>97.6572</v>
      </c>
      <c r="F31" s="633" t="n">
        <f aca="false">F30*(1-$B31)</f>
        <v>14493.9816</v>
      </c>
      <c r="G31" s="633" t="n">
        <f aca="false">G30*(1-$B31)</f>
        <v>2433.0186</v>
      </c>
      <c r="H31" s="633" t="n">
        <f aca="false">H30*(1-$B31)</f>
        <v>1265.3379</v>
      </c>
      <c r="I31" s="633" t="n">
        <f aca="false">I30*(1-$B31)</f>
        <v>7694.1207</v>
      </c>
      <c r="J31" s="633" t="n">
        <f aca="false">J30*(1-$B31)</f>
        <v>3372.5538</v>
      </c>
      <c r="K31" s="633" t="n">
        <f aca="false">K30*(1-$B31)</f>
        <v>2902.7862</v>
      </c>
      <c r="L31" s="633" t="n">
        <f aca="false">L30*(1-$B31)</f>
        <v>13028.8824</v>
      </c>
      <c r="M31" s="633" t="n">
        <f aca="false">M30*(1-$B31)</f>
        <v>97.6572</v>
      </c>
      <c r="N31" s="633" t="n">
        <f aca="false">N30*(1-$B31)</f>
        <v>97.6572</v>
      </c>
      <c r="O31" s="633" t="n">
        <f aca="false">O30*(1-$B31)</f>
        <v>18559.3716</v>
      </c>
      <c r="P31" s="633" t="n">
        <f aca="false">P30*(1-$B31)</f>
        <v>2433.0186</v>
      </c>
      <c r="Q31" s="633" t="n">
        <f aca="false">Q30*(1-$B31)</f>
        <v>2902.7862</v>
      </c>
      <c r="R31" s="633" t="n">
        <f aca="false">R30*(1-$B31)</f>
        <v>17768.8782</v>
      </c>
      <c r="S31" s="633" t="n">
        <f aca="false">S30*(1-$B31)</f>
        <v>97.6572</v>
      </c>
      <c r="T31" s="633" t="n">
        <f aca="false">T30*(1-$B31)</f>
        <v>1265.3379</v>
      </c>
      <c r="U31" s="633" t="n">
        <f aca="false">U30*(1-$B31)</f>
        <v>13293.8118</v>
      </c>
      <c r="V31" s="633" t="n">
        <f aca="false">V30*(1-$B31)</f>
        <v>97.6572</v>
      </c>
      <c r="W31" s="633" t="n">
        <f aca="false">W30*(1-$B31)</f>
        <v>97.6572</v>
      </c>
      <c r="X31" s="633" t="n">
        <f aca="false">SUM(D31:W31)</f>
        <v>102097.4859</v>
      </c>
    </row>
    <row r="32" customFormat="false" ht="12.75" hidden="false" customHeight="true" outlineLevel="0" collapsed="false">
      <c r="A32" s="724" t="s">
        <v>1410</v>
      </c>
      <c r="B32" s="733" t="n">
        <v>0.03</v>
      </c>
      <c r="C32" s="633" t="n">
        <f aca="false">C31*(1+$B32)</f>
        <v>2889.28287</v>
      </c>
      <c r="D32" s="633" t="n">
        <f aca="false">D31*(1+$B32)</f>
        <v>100.586916</v>
      </c>
      <c r="E32" s="633" t="n">
        <f aca="false">E31*(1+$B32)</f>
        <v>100.586916</v>
      </c>
      <c r="F32" s="633" t="n">
        <f aca="false">F31*(1+$B32)</f>
        <v>14928.801048</v>
      </c>
      <c r="G32" s="633" t="n">
        <f aca="false">G31*(1+$B32)</f>
        <v>2506.009158</v>
      </c>
      <c r="H32" s="633" t="n">
        <f aca="false">H31*(1+$B32)</f>
        <v>1303.298037</v>
      </c>
      <c r="I32" s="633" t="n">
        <f aca="false">I31*(1+$B32)</f>
        <v>7924.944321</v>
      </c>
      <c r="J32" s="633" t="n">
        <f aca="false">J31*(1+$B32)</f>
        <v>3473.730414</v>
      </c>
      <c r="K32" s="633" t="n">
        <f aca="false">K31*(1+$B32)</f>
        <v>2989.869786</v>
      </c>
      <c r="L32" s="633" t="n">
        <f aca="false">L31*(1+$B32)</f>
        <v>13419.748872</v>
      </c>
      <c r="M32" s="633" t="n">
        <f aca="false">M31*(1+$B32)</f>
        <v>100.586916</v>
      </c>
      <c r="N32" s="633" t="n">
        <f aca="false">N31*(1+$B32)</f>
        <v>100.586916</v>
      </c>
      <c r="O32" s="633" t="n">
        <f aca="false">O31*(1+$B32)</f>
        <v>19116.152748</v>
      </c>
      <c r="P32" s="633" t="n">
        <f aca="false">P31*(1+$B32)</f>
        <v>2506.009158</v>
      </c>
      <c r="Q32" s="633" t="n">
        <f aca="false">Q31*(1+$B32)</f>
        <v>2989.869786</v>
      </c>
      <c r="R32" s="633" t="n">
        <f aca="false">R31*(1+$B32)</f>
        <v>18301.944546</v>
      </c>
      <c r="S32" s="633" t="n">
        <f aca="false">S31*(1+$B32)</f>
        <v>100.586916</v>
      </c>
      <c r="T32" s="633" t="n">
        <f aca="false">T31*(1+$B32)</f>
        <v>1303.298037</v>
      </c>
      <c r="U32" s="633" t="n">
        <f aca="false">U31*(1+$B32)</f>
        <v>13692.626154</v>
      </c>
      <c r="V32" s="633" t="n">
        <f aca="false">V31*(1+$B32)</f>
        <v>100.586916</v>
      </c>
      <c r="W32" s="633" t="n">
        <f aca="false">W31*(1+$B32)</f>
        <v>100.586916</v>
      </c>
      <c r="X32" s="734" t="n">
        <f aca="false">SUM(D32:W32)</f>
        <v>105160.410477</v>
      </c>
    </row>
    <row r="33" customFormat="false" ht="12.75" hidden="false" customHeight="false" outlineLevel="0" collapsed="false"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A35" s="735" t="s">
        <v>1411</v>
      </c>
      <c r="B35" s="633"/>
      <c r="C35" s="633"/>
      <c r="D35" s="633" t="n">
        <v>1</v>
      </c>
      <c r="E35" s="633" t="n">
        <v>2</v>
      </c>
      <c r="F35" s="633" t="n">
        <v>3</v>
      </c>
      <c r="G35" s="633" t="n">
        <v>4</v>
      </c>
      <c r="H35" s="633" t="n">
        <v>5</v>
      </c>
      <c r="I35" s="633" t="n">
        <v>6</v>
      </c>
      <c r="J35" s="633" t="n">
        <v>7</v>
      </c>
      <c r="K35" s="633" t="n">
        <v>8</v>
      </c>
      <c r="L35" s="633" t="n">
        <v>9</v>
      </c>
      <c r="M35" s="633" t="n">
        <v>10</v>
      </c>
      <c r="N35" s="633" t="n">
        <v>11</v>
      </c>
      <c r="O35" s="633" t="n">
        <v>12</v>
      </c>
      <c r="P35" s="633" t="n">
        <v>13</v>
      </c>
      <c r="Q35" s="633" t="n">
        <v>14</v>
      </c>
      <c r="R35" s="633" t="n">
        <v>15</v>
      </c>
      <c r="S35" s="633" t="n">
        <v>16</v>
      </c>
      <c r="T35" s="633" t="n">
        <v>17</v>
      </c>
      <c r="U35" s="633" t="n">
        <v>18</v>
      </c>
      <c r="V35" s="633" t="n">
        <v>19</v>
      </c>
      <c r="W35" s="633" t="n">
        <v>20</v>
      </c>
      <c r="X35" s="633"/>
    </row>
    <row r="36" customFormat="false" ht="12.75" hidden="false" customHeight="false" outlineLevel="0" collapsed="false">
      <c r="A36" s="736" t="s">
        <v>1402</v>
      </c>
      <c r="B36" s="737" t="s">
        <v>1412</v>
      </c>
      <c r="C36" s="732"/>
      <c r="D36" s="732"/>
      <c r="E36" s="732"/>
      <c r="F36" s="732"/>
      <c r="G36" s="732"/>
      <c r="H36" s="732"/>
      <c r="I36" s="732"/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633"/>
    </row>
    <row r="37" customFormat="false" ht="12.75" hidden="false" customHeight="false" outlineLevel="0" collapsed="false">
      <c r="A37" s="738" t="str">
        <f aca="false">'GTDB(7FA)'!A17</f>
        <v>Combustion Liners</v>
      </c>
      <c r="B37" s="731" t="n">
        <f aca="false">'GTDB(7FA)'!D17</f>
        <v>191.58</v>
      </c>
      <c r="C37" s="732" t="n">
        <v>0</v>
      </c>
      <c r="D37" s="732" t="n">
        <f aca="false">IF('rotation(7FA)'!C17=0," ",$B37*'rotation(7FA)'!C17)</f>
        <v>383.16</v>
      </c>
      <c r="E37" s="732" t="n">
        <f aca="false">IF('rotation(7FA)'!D17=0," ",$B37*'rotation(7FA)'!D17)</f>
        <v>383.16</v>
      </c>
      <c r="F37" s="732" t="n">
        <f aca="false">IF('rotation(7FA)'!E17=0," ",$B37*'rotation(7FA)'!E17)</f>
        <v>383.16</v>
      </c>
      <c r="G37" s="732" t="n">
        <f aca="false">IF('rotation(7FA)'!F17=0," ",$B37*'rotation(7FA)'!F17)</f>
        <v>383.16</v>
      </c>
      <c r="H37" s="732" t="n">
        <f aca="false">IF('rotation(7FA)'!G17=0," ",$B37*'rotation(7FA)'!G17)</f>
        <v>383.16</v>
      </c>
      <c r="I37" s="732" t="n">
        <f aca="false">IF('rotation(7FA)'!H17=0," ",$B37*'rotation(7FA)'!H17)</f>
        <v>383.16</v>
      </c>
      <c r="J37" s="732" t="str">
        <f aca="false">IF('rotation(7FA)'!I17=0," ",$B37*'rotation(7FA)'!I17)</f>
        <v> </v>
      </c>
      <c r="K37" s="732" t="n">
        <f aca="false">IF('rotation(7FA)'!J17=0," ",$B37*'rotation(7FA)'!J17)</f>
        <v>191.58</v>
      </c>
      <c r="L37" s="732" t="n">
        <f aca="false">IF('rotation(7FA)'!K17=0," ",$B37*'rotation(7FA)'!K17)</f>
        <v>383.16</v>
      </c>
      <c r="M37" s="732" t="n">
        <f aca="false">IF('rotation(7FA)'!L17=0," ",$B37*'rotation(7FA)'!L17)</f>
        <v>383.16</v>
      </c>
      <c r="N37" s="732" t="n">
        <f aca="false">IF('rotation(7FA)'!M17=0," ",$B37*'rotation(7FA)'!M17)</f>
        <v>383.16</v>
      </c>
      <c r="O37" s="732" t="n">
        <f aca="false">IF('rotation(7FA)'!N17=0," ",$B37*'rotation(7FA)'!N17)</f>
        <v>383.16</v>
      </c>
      <c r="P37" s="732" t="n">
        <f aca="false">IF('rotation(7FA)'!O17=0," ",$B37*'rotation(7FA)'!O17)</f>
        <v>383.16</v>
      </c>
      <c r="Q37" s="732" t="n">
        <f aca="false">IF('rotation(7FA)'!P17=0," ",$B37*'rotation(7FA)'!P17)</f>
        <v>191.58</v>
      </c>
      <c r="R37" s="732" t="str">
        <f aca="false">IF('rotation(7FA)'!Q17=0," ",$B37*'rotation(7FA)'!Q17)</f>
        <v> </v>
      </c>
      <c r="S37" s="732" t="n">
        <f aca="false">IF('rotation(7FA)'!R17=0," ",$B37*'rotation(7FA)'!R17)</f>
        <v>383.16</v>
      </c>
      <c r="T37" s="732" t="n">
        <f aca="false">IF('rotation(7FA)'!S17=0," ",$B37*'rotation(7FA)'!S17)</f>
        <v>383.16</v>
      </c>
      <c r="U37" s="732" t="n">
        <f aca="false">IF('rotation(7FA)'!T17=0," ",$B37*'rotation(7FA)'!T17)</f>
        <v>383.16</v>
      </c>
      <c r="V37" s="732" t="n">
        <f aca="false">IF('rotation(7FA)'!U17=0," ",$B37*'rotation(7FA)'!U17)</f>
        <v>383.16</v>
      </c>
      <c r="W37" s="732" t="n">
        <f aca="false">IF('rotation(7FA)'!V17=0," ",$B37*'rotation(7FA)'!V17)</f>
        <v>383.16</v>
      </c>
      <c r="X37" s="633" t="n">
        <f aca="false">SUM(D37:W37)</f>
        <v>6513.72</v>
      </c>
    </row>
    <row r="38" customFormat="false" ht="12.75" hidden="false" customHeight="false" outlineLevel="0" collapsed="false">
      <c r="A38" s="738" t="str">
        <f aca="false">'GTDB(7FA)'!A18</f>
        <v>Transition Pieces</v>
      </c>
      <c r="B38" s="731" t="n">
        <f aca="false">'GTDB(7FA)'!D18</f>
        <v>196.73</v>
      </c>
      <c r="C38" s="732"/>
      <c r="D38" s="732" t="n">
        <f aca="false">IF('rotation(7FA)'!C21=0," ",$B38*'rotation(7FA)'!C21)</f>
        <v>393.46</v>
      </c>
      <c r="E38" s="732" t="n">
        <f aca="false">IF('rotation(7FA)'!D21=0," ",$B38*'rotation(7FA)'!D21)</f>
        <v>393.46</v>
      </c>
      <c r="F38" s="732" t="n">
        <f aca="false">IF('rotation(7FA)'!E21=0," ",$B38*'rotation(7FA)'!E21)</f>
        <v>393.46</v>
      </c>
      <c r="G38" s="732" t="n">
        <f aca="false">IF('rotation(7FA)'!F21=0," ",$B38*'rotation(7FA)'!F21)</f>
        <v>393.46</v>
      </c>
      <c r="H38" s="732" t="n">
        <f aca="false">IF('rotation(7FA)'!G21=0," ",$B38*'rotation(7FA)'!G21)</f>
        <v>393.46</v>
      </c>
      <c r="I38" s="732" t="n">
        <f aca="false">IF('rotation(7FA)'!H21=0," ",$B38*'rotation(7FA)'!H21)</f>
        <v>393.46</v>
      </c>
      <c r="J38" s="732" t="str">
        <f aca="false">IF('rotation(7FA)'!I21=0," ",$B38*'rotation(7FA)'!I21)</f>
        <v> </v>
      </c>
      <c r="K38" s="732" t="n">
        <f aca="false">IF('rotation(7FA)'!J21=0," ",$B38*'rotation(7FA)'!J21)</f>
        <v>196.73</v>
      </c>
      <c r="L38" s="732" t="n">
        <f aca="false">IF('rotation(7FA)'!K21=0," ",$B38*'rotation(7FA)'!K21)</f>
        <v>393.46</v>
      </c>
      <c r="M38" s="732" t="n">
        <f aca="false">IF('rotation(7FA)'!L21=0," ",$B38*'rotation(7FA)'!L21)</f>
        <v>393.46</v>
      </c>
      <c r="N38" s="732" t="n">
        <f aca="false">IF('rotation(7FA)'!M21=0," ",$B38*'rotation(7FA)'!M21)</f>
        <v>393.46</v>
      </c>
      <c r="O38" s="732" t="n">
        <f aca="false">IF('rotation(7FA)'!N21=0," ",$B38*'rotation(7FA)'!N21)</f>
        <v>393.46</v>
      </c>
      <c r="P38" s="732" t="n">
        <f aca="false">IF('rotation(7FA)'!O21=0," ",$B38*'rotation(7FA)'!O21)</f>
        <v>393.46</v>
      </c>
      <c r="Q38" s="732" t="n">
        <f aca="false">IF('rotation(7FA)'!P21=0," ",$B38*'rotation(7FA)'!P21)</f>
        <v>196.73</v>
      </c>
      <c r="R38" s="732" t="str">
        <f aca="false">IF('rotation(7FA)'!Q21=0," ",$B38*'rotation(7FA)'!Q21)</f>
        <v> </v>
      </c>
      <c r="S38" s="732" t="n">
        <f aca="false">IF('rotation(7FA)'!R21=0," ",$B38*'rotation(7FA)'!R21)</f>
        <v>393.46</v>
      </c>
      <c r="T38" s="732" t="n">
        <f aca="false">IF('rotation(7FA)'!S21=0," ",$B38*'rotation(7FA)'!S21)</f>
        <v>393.46</v>
      </c>
      <c r="U38" s="732" t="n">
        <f aca="false">IF('rotation(7FA)'!T21=0," ",$B38*'rotation(7FA)'!T21)</f>
        <v>393.46</v>
      </c>
      <c r="V38" s="732" t="n">
        <f aca="false">IF('rotation(7FA)'!U21=0," ",$B38*'rotation(7FA)'!U21)</f>
        <v>393.46</v>
      </c>
      <c r="W38" s="732" t="n">
        <f aca="false">IF('rotation(7FA)'!V21=0," ",$B38*'rotation(7FA)'!V21)</f>
        <v>393.46</v>
      </c>
      <c r="X38" s="633" t="n">
        <f aca="false">SUM(D38:W38)</f>
        <v>6688.82</v>
      </c>
    </row>
    <row r="39" customFormat="false" ht="12.75" hidden="false" customHeight="false" outlineLevel="0" collapsed="false">
      <c r="A39" s="738" t="str">
        <f aca="false">'GTDB(7FA)'!A19</f>
        <v>Fuel Nozzles</v>
      </c>
      <c r="B39" s="731" t="n">
        <f aca="false">'GTDB(7FA)'!D19</f>
        <v>73.13</v>
      </c>
      <c r="C39" s="732"/>
      <c r="D39" s="732" t="n">
        <f aca="false">IF('rotation(7FA)'!C29=0," ",$B39*'rotation(7FA)'!C29)</f>
        <v>146.26</v>
      </c>
      <c r="E39" s="732" t="n">
        <f aca="false">IF('rotation(7FA)'!D29=0," ",$B39*'rotation(7FA)'!D29)</f>
        <v>146.26</v>
      </c>
      <c r="F39" s="732" t="n">
        <f aca="false">IF('rotation(7FA)'!E29=0," ",$B39*'rotation(7FA)'!E29)</f>
        <v>146.26</v>
      </c>
      <c r="G39" s="732" t="str">
        <f aca="false">IF('rotation(7FA)'!F29=0," ",$B39*'rotation(7FA)'!F29)</f>
        <v> </v>
      </c>
      <c r="H39" s="732" t="n">
        <f aca="false">IF('rotation(7FA)'!G29=0," ",$B39*'rotation(7FA)'!G29)</f>
        <v>73.13</v>
      </c>
      <c r="I39" s="732" t="n">
        <f aca="false">IF('rotation(7FA)'!H29=0," ",$B39*'rotation(7FA)'!H29)</f>
        <v>146.26</v>
      </c>
      <c r="J39" s="732" t="n">
        <f aca="false">IF('rotation(7FA)'!I29=0," ",$B39*'rotation(7FA)'!I29)</f>
        <v>146.26</v>
      </c>
      <c r="K39" s="732" t="n">
        <f aca="false">IF('rotation(7FA)'!J29=0," ",$B39*'rotation(7FA)'!J29)</f>
        <v>73.13</v>
      </c>
      <c r="L39" s="732" t="str">
        <f aca="false">IF('rotation(7FA)'!K29=0," ",$B39*'rotation(7FA)'!K29)</f>
        <v> </v>
      </c>
      <c r="M39" s="732" t="n">
        <f aca="false">IF('rotation(7FA)'!L29=0," ",$B39*'rotation(7FA)'!L29)</f>
        <v>146.26</v>
      </c>
      <c r="N39" s="732" t="n">
        <f aca="false">IF('rotation(7FA)'!M29=0," ",$B39*'rotation(7FA)'!M29)</f>
        <v>146.26</v>
      </c>
      <c r="O39" s="732" t="n">
        <f aca="false">IF('rotation(7FA)'!N29=0," ",$B39*'rotation(7FA)'!N29)</f>
        <v>146.26</v>
      </c>
      <c r="P39" s="732" t="str">
        <f aca="false">IF('rotation(7FA)'!O29=0," ",$B39*'rotation(7FA)'!O29)</f>
        <v> </v>
      </c>
      <c r="Q39" s="732" t="n">
        <f aca="false">IF('rotation(7FA)'!P29=0," ",$B39*'rotation(7FA)'!P29)</f>
        <v>73.13</v>
      </c>
      <c r="R39" s="732" t="n">
        <f aca="false">IF('rotation(7FA)'!Q29=0," ",$B39*'rotation(7FA)'!Q29)</f>
        <v>146.26</v>
      </c>
      <c r="S39" s="732" t="n">
        <f aca="false">IF('rotation(7FA)'!R29=0," ",$B39*'rotation(7FA)'!R29)</f>
        <v>146.26</v>
      </c>
      <c r="T39" s="732" t="n">
        <f aca="false">IF('rotation(7FA)'!S29=0," ",$B39*'rotation(7FA)'!S29)</f>
        <v>73.13</v>
      </c>
      <c r="U39" s="732" t="str">
        <f aca="false">IF('rotation(7FA)'!T29=0," ",$B39*'rotation(7FA)'!T29)</f>
        <v> </v>
      </c>
      <c r="V39" s="732" t="n">
        <f aca="false">IF('rotation(7FA)'!U29=0," ",$B39*'rotation(7FA)'!U29)</f>
        <v>146.26</v>
      </c>
      <c r="W39" s="732" t="n">
        <f aca="false">IF('rotation(7FA)'!V29=0," ",$B39*'rotation(7FA)'!V29)</f>
        <v>146.26</v>
      </c>
      <c r="X39" s="633" t="n">
        <f aca="false">SUM(D39:W39)</f>
        <v>2047.64</v>
      </c>
    </row>
    <row r="40" customFormat="false" ht="12.75" hidden="false" customHeight="false" outlineLevel="0" collapsed="false">
      <c r="A40" s="738" t="str">
        <f aca="false">'GTDB(7FA)'!A20</f>
        <v>Stage 1 Nozzles</v>
      </c>
      <c r="B40" s="731" t="n">
        <f aca="false">'GTDB(7FA)'!D20</f>
        <v>400.67</v>
      </c>
      <c r="C40" s="732"/>
      <c r="D40" s="732" t="str">
        <f aca="false">IF('rotation(7FA)'!C33=0," ",$B40*'rotation(7FA)'!C33)</f>
        <v> </v>
      </c>
      <c r="E40" s="732" t="str">
        <f aca="false">IF('rotation(7FA)'!D33=0," ",$B40*'rotation(7FA)'!D33)</f>
        <v> </v>
      </c>
      <c r="F40" s="732" t="n">
        <f aca="false">IF('rotation(7FA)'!E33=0," ",$B40*'rotation(7FA)'!E33)</f>
        <v>801.34</v>
      </c>
      <c r="G40" s="732" t="str">
        <f aca="false">IF('rotation(7FA)'!F33=0," ",$B40*'rotation(7FA)'!F33)</f>
        <v> </v>
      </c>
      <c r="H40" s="732" t="str">
        <f aca="false">IF('rotation(7FA)'!G33=0," ",$B40*'rotation(7FA)'!G33)</f>
        <v> </v>
      </c>
      <c r="I40" s="732" t="n">
        <f aca="false">IF('rotation(7FA)'!H33=0," ",$B40*'rotation(7FA)'!H33)</f>
        <v>400.67</v>
      </c>
      <c r="J40" s="732" t="str">
        <f aca="false">IF('rotation(7FA)'!I33=0," ",$B40*'rotation(7FA)'!I33)</f>
        <v> </v>
      </c>
      <c r="K40" s="732" t="str">
        <f aca="false">IF('rotation(7FA)'!J33=0," ",$B40*'rotation(7FA)'!J33)</f>
        <v> </v>
      </c>
      <c r="L40" s="732" t="str">
        <f aca="false">IF('rotation(7FA)'!K33=0," ",$B40*'rotation(7FA)'!K33)</f>
        <v> </v>
      </c>
      <c r="M40" s="732" t="str">
        <f aca="false">IF('rotation(7FA)'!L33=0," ",$B40*'rotation(7FA)'!L33)</f>
        <v> </v>
      </c>
      <c r="N40" s="732" t="str">
        <f aca="false">IF('rotation(7FA)'!M33=0," ",$B40*'rotation(7FA)'!M33)</f>
        <v> </v>
      </c>
      <c r="O40" s="732" t="n">
        <f aca="false">IF('rotation(7FA)'!N33=0," ",$B40*'rotation(7FA)'!N33)</f>
        <v>801.34</v>
      </c>
      <c r="P40" s="732" t="str">
        <f aca="false">IF('rotation(7FA)'!O33=0," ",$B40*'rotation(7FA)'!O33)</f>
        <v> </v>
      </c>
      <c r="Q40" s="732" t="str">
        <f aca="false">IF('rotation(7FA)'!P33=0," ",$B40*'rotation(7FA)'!P33)</f>
        <v> </v>
      </c>
      <c r="R40" s="732" t="n">
        <f aca="false">IF('rotation(7FA)'!Q33=0," ",$B40*'rotation(7FA)'!Q33)</f>
        <v>400.67</v>
      </c>
      <c r="S40" s="732" t="str">
        <f aca="false">IF('rotation(7FA)'!R33=0," ",$B40*'rotation(7FA)'!R33)</f>
        <v> </v>
      </c>
      <c r="T40" s="732" t="str">
        <f aca="false">IF('rotation(7FA)'!S33=0," ",$B40*'rotation(7FA)'!S33)</f>
        <v> </v>
      </c>
      <c r="U40" s="732" t="str">
        <f aca="false">IF('rotation(7FA)'!T33=0," ",$B40*'rotation(7FA)'!T33)</f>
        <v> </v>
      </c>
      <c r="V40" s="732" t="str">
        <f aca="false">IF('rotation(7FA)'!U33=0," ",$B40*'rotation(7FA)'!U33)</f>
        <v> </v>
      </c>
      <c r="W40" s="732" t="str">
        <f aca="false">IF('rotation(7FA)'!V33=0," ",$B40*'rotation(7FA)'!V33)</f>
        <v> </v>
      </c>
      <c r="X40" s="633" t="n">
        <f aca="false">SUM(D40:W40)</f>
        <v>2404.02</v>
      </c>
    </row>
    <row r="41" customFormat="false" ht="12.75" hidden="false" customHeight="false" outlineLevel="0" collapsed="false">
      <c r="A41" s="738" t="str">
        <f aca="false">'GTDB(7FA)'!A21</f>
        <v>Stage 2 Nozzles</v>
      </c>
      <c r="B41" s="731" t="n">
        <f aca="false">'GTDB(7FA)'!D21</f>
        <v>306.94</v>
      </c>
      <c r="C41" s="732"/>
      <c r="D41" s="732" t="str">
        <f aca="false">IF('rotation(7FA)'!C37=0," ",$B41*'rotation(7FA)'!C37)</f>
        <v> </v>
      </c>
      <c r="E41" s="732" t="str">
        <f aca="false">IF('rotation(7FA)'!D37=0," ",$B41*'rotation(7FA)'!D37)</f>
        <v> </v>
      </c>
      <c r="F41" s="732" t="n">
        <f aca="false">IF('rotation(7FA)'!E37=0," ",$B41*'rotation(7FA)'!E37)</f>
        <v>613.88</v>
      </c>
      <c r="G41" s="732" t="str">
        <f aca="false">IF('rotation(7FA)'!F37=0," ",$B41*'rotation(7FA)'!F37)</f>
        <v> </v>
      </c>
      <c r="H41" s="732" t="str">
        <f aca="false">IF('rotation(7FA)'!G37=0," ",$B41*'rotation(7FA)'!G37)</f>
        <v> </v>
      </c>
      <c r="I41" s="732" t="n">
        <f aca="false">IF('rotation(7FA)'!H37=0," ",$B41*'rotation(7FA)'!H37)</f>
        <v>613.88</v>
      </c>
      <c r="J41" s="732" t="str">
        <f aca="false">IF('rotation(7FA)'!I37=0," ",$B41*'rotation(7FA)'!I37)</f>
        <v> </v>
      </c>
      <c r="K41" s="732" t="str">
        <f aca="false">IF('rotation(7FA)'!J37=0," ",$B41*'rotation(7FA)'!J37)</f>
        <v> </v>
      </c>
      <c r="L41" s="732" t="n">
        <f aca="false">IF('rotation(7FA)'!K37=0," ",$B41*'rotation(7FA)'!K37)</f>
        <v>613.88</v>
      </c>
      <c r="M41" s="732" t="str">
        <f aca="false">IF('rotation(7FA)'!L37=0," ",$B41*'rotation(7FA)'!L37)</f>
        <v> </v>
      </c>
      <c r="N41" s="732" t="str">
        <f aca="false">IF('rotation(7FA)'!M37=0," ",$B41*'rotation(7FA)'!M37)</f>
        <v> </v>
      </c>
      <c r="O41" s="732" t="str">
        <f aca="false">IF('rotation(7FA)'!N37=0," ",$B41*'rotation(7FA)'!N37)</f>
        <v> </v>
      </c>
      <c r="P41" s="732" t="str">
        <f aca="false">IF('rotation(7FA)'!O37=0," ",$B41*'rotation(7FA)'!O37)</f>
        <v> </v>
      </c>
      <c r="Q41" s="732" t="str">
        <f aca="false">IF('rotation(7FA)'!P37=0," ",$B41*'rotation(7FA)'!P37)</f>
        <v> </v>
      </c>
      <c r="R41" s="732" t="n">
        <f aca="false">IF('rotation(7FA)'!Q37=0," ",$B41*'rotation(7FA)'!Q37)</f>
        <v>306.94</v>
      </c>
      <c r="S41" s="732" t="str">
        <f aca="false">IF('rotation(7FA)'!R37=0," ",$B41*'rotation(7FA)'!R37)</f>
        <v> </v>
      </c>
      <c r="T41" s="732" t="str">
        <f aca="false">IF('rotation(7FA)'!S37=0," ",$B41*'rotation(7FA)'!S37)</f>
        <v> </v>
      </c>
      <c r="U41" s="732" t="n">
        <f aca="false">IF('rotation(7FA)'!T37=0," ",$B41*'rotation(7FA)'!T37)</f>
        <v>613.88</v>
      </c>
      <c r="V41" s="732" t="str">
        <f aca="false">IF('rotation(7FA)'!U37=0," ",$B41*'rotation(7FA)'!U37)</f>
        <v> </v>
      </c>
      <c r="W41" s="732" t="str">
        <f aca="false">IF('rotation(7FA)'!V37=0," ",$B41*'rotation(7FA)'!V37)</f>
        <v> </v>
      </c>
      <c r="X41" s="633" t="n">
        <f aca="false">SUM(D41:W41)</f>
        <v>2762.46</v>
      </c>
    </row>
    <row r="42" customFormat="false" ht="12.75" hidden="false" customHeight="false" outlineLevel="0" collapsed="false">
      <c r="A42" s="738" t="str">
        <f aca="false">'GTDB(7FA)'!A22</f>
        <v>Stage 3 Nozzles</v>
      </c>
      <c r="B42" s="731" t="n">
        <f aca="false">'GTDB(7FA)'!D22</f>
        <v>144.2</v>
      </c>
      <c r="C42" s="732"/>
      <c r="D42" s="732" t="str">
        <f aca="false">IF('rotation(7FA)'!C41=0," ",$B42*'rotation(7FA)'!C41)</f>
        <v> </v>
      </c>
      <c r="E42" s="732" t="str">
        <f aca="false">IF('rotation(7FA)'!D41=0," ",$B42*'rotation(7FA)'!D41)</f>
        <v> </v>
      </c>
      <c r="F42" s="732" t="n">
        <f aca="false">IF('rotation(7FA)'!E41=0," ",$B42*'rotation(7FA)'!E41)</f>
        <v>288.4</v>
      </c>
      <c r="G42" s="732" t="str">
        <f aca="false">IF('rotation(7FA)'!F41=0," ",$B42*'rotation(7FA)'!F41)</f>
        <v> </v>
      </c>
      <c r="H42" s="732" t="str">
        <f aca="false">IF('rotation(7FA)'!G41=0," ",$B42*'rotation(7FA)'!G41)</f>
        <v> </v>
      </c>
      <c r="I42" s="732" t="n">
        <f aca="false">IF('rotation(7FA)'!H41=0," ",$B42*'rotation(7FA)'!H41)</f>
        <v>288.4</v>
      </c>
      <c r="J42" s="732" t="str">
        <f aca="false">IF('rotation(7FA)'!I41=0," ",$B42*'rotation(7FA)'!I41)</f>
        <v> </v>
      </c>
      <c r="K42" s="732" t="str">
        <f aca="false">IF('rotation(7FA)'!J41=0," ",$B42*'rotation(7FA)'!J41)</f>
        <v> </v>
      </c>
      <c r="L42" s="732" t="n">
        <f aca="false">IF('rotation(7FA)'!K41=0," ",$B42*'rotation(7FA)'!K41)</f>
        <v>288.4</v>
      </c>
      <c r="M42" s="732" t="str">
        <f aca="false">IF('rotation(7FA)'!L41=0," ",$B42*'rotation(7FA)'!L41)</f>
        <v> </v>
      </c>
      <c r="N42" s="732" t="str">
        <f aca="false">IF('rotation(7FA)'!M41=0," ",$B42*'rotation(7FA)'!M41)</f>
        <v> </v>
      </c>
      <c r="O42" s="732" t="str">
        <f aca="false">IF('rotation(7FA)'!N41=0," ",$B42*'rotation(7FA)'!N41)</f>
        <v> </v>
      </c>
      <c r="P42" s="732" t="str">
        <f aca="false">IF('rotation(7FA)'!O41=0," ",$B42*'rotation(7FA)'!O41)</f>
        <v> </v>
      </c>
      <c r="Q42" s="732" t="str">
        <f aca="false">IF('rotation(7FA)'!P41=0," ",$B42*'rotation(7FA)'!P41)</f>
        <v> </v>
      </c>
      <c r="R42" s="732" t="n">
        <f aca="false">IF('rotation(7FA)'!Q41=0," ",$B42*'rotation(7FA)'!Q41)</f>
        <v>144.2</v>
      </c>
      <c r="S42" s="732" t="str">
        <f aca="false">IF('rotation(7FA)'!R41=0," ",$B42*'rotation(7FA)'!R41)</f>
        <v> </v>
      </c>
      <c r="T42" s="732" t="str">
        <f aca="false">IF('rotation(7FA)'!S41=0," ",$B42*'rotation(7FA)'!S41)</f>
        <v> </v>
      </c>
      <c r="U42" s="732" t="n">
        <f aca="false">IF('rotation(7FA)'!T41=0," ",$B42*'rotation(7FA)'!T41)</f>
        <v>288.4</v>
      </c>
      <c r="V42" s="732" t="str">
        <f aca="false">IF('rotation(7FA)'!U41=0," ",$B42*'rotation(7FA)'!U41)</f>
        <v> </v>
      </c>
      <c r="W42" s="732" t="str">
        <f aca="false">IF('rotation(7FA)'!V41=0," ",$B42*'rotation(7FA)'!V41)</f>
        <v> </v>
      </c>
      <c r="X42" s="633" t="n">
        <f aca="false">SUM(D42:W42)</f>
        <v>1297.8</v>
      </c>
    </row>
    <row r="43" customFormat="false" ht="12.75" hidden="false" customHeight="false" outlineLevel="0" collapsed="false">
      <c r="A43" s="738" t="str">
        <f aca="false">'GTDB(7FA)'!A23</f>
        <v>Stage 1 Buckets</v>
      </c>
      <c r="B43" s="731" t="n">
        <f aca="false">'GTDB(7FA)'!D23</f>
        <v>973.762</v>
      </c>
      <c r="C43" s="732"/>
      <c r="D43" s="732" t="str">
        <f aca="false">IF('rotation(7FA)'!C45=0," ",$B43*'rotation(7FA)'!C45)</f>
        <v> </v>
      </c>
      <c r="E43" s="732" t="str">
        <f aca="false">IF('rotation(7FA)'!D45=0," ",$B43*'rotation(7FA)'!D45)</f>
        <v> </v>
      </c>
      <c r="F43" s="732" t="n">
        <f aca="false">IF('rotation(7FA)'!E45=0," ",$B43*'rotation(7FA)'!E45)</f>
        <v>1947.524</v>
      </c>
      <c r="G43" s="732" t="str">
        <f aca="false">IF('rotation(7FA)'!F45=0," ",$B43*'rotation(7FA)'!F45)</f>
        <v> </v>
      </c>
      <c r="H43" s="732" t="str">
        <f aca="false">IF('rotation(7FA)'!G45=0," ",$B43*'rotation(7FA)'!G45)</f>
        <v> </v>
      </c>
      <c r="I43" s="732" t="n">
        <f aca="false">IF('rotation(7FA)'!H45=0," ",$B43*'rotation(7FA)'!H45)</f>
        <v>1947.524</v>
      </c>
      <c r="J43" s="732" t="str">
        <f aca="false">IF('rotation(7FA)'!I45=0," ",$B43*'rotation(7FA)'!I45)</f>
        <v> </v>
      </c>
      <c r="K43" s="732" t="str">
        <f aca="false">IF('rotation(7FA)'!J45=0," ",$B43*'rotation(7FA)'!J45)</f>
        <v> </v>
      </c>
      <c r="L43" s="732" t="n">
        <f aca="false">IF('rotation(7FA)'!K45=0," ",$B43*'rotation(7FA)'!K45)</f>
        <v>1947.524</v>
      </c>
      <c r="M43" s="732" t="str">
        <f aca="false">IF('rotation(7FA)'!L45=0," ",$B43*'rotation(7FA)'!L45)</f>
        <v> </v>
      </c>
      <c r="N43" s="732" t="str">
        <f aca="false">IF('rotation(7FA)'!M45=0," ",$B43*'rotation(7FA)'!M45)</f>
        <v> </v>
      </c>
      <c r="O43" s="732" t="str">
        <f aca="false">IF('rotation(7FA)'!N45=0," ",$B43*'rotation(7FA)'!N45)</f>
        <v> </v>
      </c>
      <c r="P43" s="732" t="str">
        <f aca="false">IF('rotation(7FA)'!O45=0," ",$B43*'rotation(7FA)'!O45)</f>
        <v> </v>
      </c>
      <c r="Q43" s="732" t="str">
        <f aca="false">IF('rotation(7FA)'!P45=0," ",$B43*'rotation(7FA)'!P45)</f>
        <v> </v>
      </c>
      <c r="R43" s="732" t="n">
        <f aca="false">IF('rotation(7FA)'!Q45=0," ",$B43*'rotation(7FA)'!Q45)</f>
        <v>973.762</v>
      </c>
      <c r="S43" s="732" t="str">
        <f aca="false">IF('rotation(7FA)'!R45=0," ",$B43*'rotation(7FA)'!R45)</f>
        <v> </v>
      </c>
      <c r="T43" s="732" t="str">
        <f aca="false">IF('rotation(7FA)'!S45=0," ",$B43*'rotation(7FA)'!S45)</f>
        <v> </v>
      </c>
      <c r="U43" s="732" t="n">
        <f aca="false">IF('rotation(7FA)'!T45=0," ",$B43*'rotation(7FA)'!T45)</f>
        <v>1947.524</v>
      </c>
      <c r="V43" s="732" t="str">
        <f aca="false">IF('rotation(7FA)'!U45=0," ",$B43*'rotation(7FA)'!U45)</f>
        <v> </v>
      </c>
      <c r="W43" s="732" t="str">
        <f aca="false">IF('rotation(7FA)'!V45=0," ",$B43*'rotation(7FA)'!V45)</f>
        <v> </v>
      </c>
      <c r="X43" s="633" t="n">
        <f aca="false">SUM(D43:W43)</f>
        <v>8763.858</v>
      </c>
    </row>
    <row r="44" customFormat="false" ht="12.75" hidden="false" customHeight="false" outlineLevel="0" collapsed="false">
      <c r="A44" s="738" t="str">
        <f aca="false">'GTDB(7FA)'!A24</f>
        <v>Stage 2 Buckets</v>
      </c>
      <c r="B44" s="731" t="n">
        <f aca="false">'GTDB(7FA)'!D24</f>
        <v>370.8</v>
      </c>
      <c r="C44" s="732"/>
      <c r="D44" s="732" t="str">
        <f aca="false">IF('rotation(7FA)'!C49=0," ",$B44*'rotation(7FA)'!C49)</f>
        <v> </v>
      </c>
      <c r="E44" s="732" t="str">
        <f aca="false">IF('rotation(7FA)'!D49=0," ",$B44*'rotation(7FA)'!D49)</f>
        <v> </v>
      </c>
      <c r="F44" s="732" t="n">
        <f aca="false">IF('rotation(7FA)'!E49=0," ",$B44*'rotation(7FA)'!E49)</f>
        <v>741.6</v>
      </c>
      <c r="G44" s="732" t="str">
        <f aca="false">IF('rotation(7FA)'!F49=0," ",$B44*'rotation(7FA)'!F49)</f>
        <v> </v>
      </c>
      <c r="H44" s="732" t="str">
        <f aca="false">IF('rotation(7FA)'!G49=0," ",$B44*'rotation(7FA)'!G49)</f>
        <v> </v>
      </c>
      <c r="I44" s="732" t="n">
        <f aca="false">IF('rotation(7FA)'!H49=0," ",$B44*'rotation(7FA)'!H49)</f>
        <v>370.8</v>
      </c>
      <c r="J44" s="732" t="str">
        <f aca="false">IF('rotation(7FA)'!I49=0," ",$B44*'rotation(7FA)'!I49)</f>
        <v> </v>
      </c>
      <c r="K44" s="732" t="str">
        <f aca="false">IF('rotation(7FA)'!J49=0," ",$B44*'rotation(7FA)'!J49)</f>
        <v> </v>
      </c>
      <c r="L44" s="732" t="str">
        <f aca="false">IF('rotation(7FA)'!K49=0," ",$B44*'rotation(7FA)'!K49)</f>
        <v> </v>
      </c>
      <c r="M44" s="732" t="str">
        <f aca="false">IF('rotation(7FA)'!L49=0," ",$B44*'rotation(7FA)'!L49)</f>
        <v> </v>
      </c>
      <c r="N44" s="732" t="str">
        <f aca="false">IF('rotation(7FA)'!M49=0," ",$B44*'rotation(7FA)'!M49)</f>
        <v> </v>
      </c>
      <c r="O44" s="732" t="n">
        <f aca="false">IF('rotation(7FA)'!N49=0," ",$B44*'rotation(7FA)'!N49)</f>
        <v>741.6</v>
      </c>
      <c r="P44" s="732" t="str">
        <f aca="false">IF('rotation(7FA)'!O49=0," ",$B44*'rotation(7FA)'!O49)</f>
        <v> </v>
      </c>
      <c r="Q44" s="732" t="str">
        <f aca="false">IF('rotation(7FA)'!P49=0," ",$B44*'rotation(7FA)'!P49)</f>
        <v> </v>
      </c>
      <c r="R44" s="732" t="n">
        <f aca="false">IF('rotation(7FA)'!Q49=0," ",$B44*'rotation(7FA)'!Q49)</f>
        <v>370.8</v>
      </c>
      <c r="S44" s="732" t="str">
        <f aca="false">IF('rotation(7FA)'!R49=0," ",$B44*'rotation(7FA)'!R49)</f>
        <v> </v>
      </c>
      <c r="T44" s="732" t="str">
        <f aca="false">IF('rotation(7FA)'!S49=0," ",$B44*'rotation(7FA)'!S49)</f>
        <v> </v>
      </c>
      <c r="U44" s="732" t="str">
        <f aca="false">IF('rotation(7FA)'!T49=0," ",$B44*'rotation(7FA)'!T49)</f>
        <v> </v>
      </c>
      <c r="V44" s="732" t="str">
        <f aca="false">IF('rotation(7FA)'!U49=0," ",$B44*'rotation(7FA)'!U49)</f>
        <v> </v>
      </c>
      <c r="W44" s="732" t="str">
        <f aca="false">IF('rotation(7FA)'!V49=0," ",$B44*'rotation(7FA)'!V49)</f>
        <v> </v>
      </c>
      <c r="X44" s="633" t="n">
        <f aca="false">SUM(D44:W44)</f>
        <v>2224.8</v>
      </c>
    </row>
    <row r="45" customFormat="false" ht="12.75" hidden="false" customHeight="false" outlineLevel="0" collapsed="false">
      <c r="A45" s="738" t="str">
        <f aca="false">'GTDB(7FA)'!A25</f>
        <v>Stage 3 Buckets</v>
      </c>
      <c r="B45" s="731" t="n">
        <f aca="false">'GTDB(7FA)'!D25</f>
        <v>422.164610717897</v>
      </c>
      <c r="C45" s="732"/>
      <c r="D45" s="732" t="str">
        <f aca="false">IF('rotation(7FA)'!C53=0," ",$B45*'rotation(7FA)'!C53)</f>
        <v> </v>
      </c>
      <c r="E45" s="732" t="str">
        <f aca="false">IF('rotation(7FA)'!D53=0," ",$B45*'rotation(7FA)'!D53)</f>
        <v> </v>
      </c>
      <c r="F45" s="732" t="str">
        <f aca="false">IF('rotation(7FA)'!E53=0," ",$B45*'rotation(7FA)'!E53)</f>
        <v> </v>
      </c>
      <c r="G45" s="732" t="str">
        <f aca="false">IF('rotation(7FA)'!F53=0," ",$B45*'rotation(7FA)'!F53)</f>
        <v> </v>
      </c>
      <c r="H45" s="732" t="str">
        <f aca="false">IF('rotation(7FA)'!G53=0," ",$B45*'rotation(7FA)'!G53)</f>
        <v> </v>
      </c>
      <c r="I45" s="732" t="str">
        <f aca="false">IF('rotation(7FA)'!H53=0," ",$B45*'rotation(7FA)'!H53)</f>
        <v> </v>
      </c>
      <c r="J45" s="732" t="str">
        <f aca="false">IF('rotation(7FA)'!I53=0," ",$B45*'rotation(7FA)'!I53)</f>
        <v> </v>
      </c>
      <c r="K45" s="732" t="str">
        <f aca="false">IF('rotation(7FA)'!J53=0," ",$B45*'rotation(7FA)'!J53)</f>
        <v> </v>
      </c>
      <c r="L45" s="732" t="str">
        <f aca="false">IF('rotation(7FA)'!K53=0," ",$B45*'rotation(7FA)'!K53)</f>
        <v> </v>
      </c>
      <c r="M45" s="732" t="str">
        <f aca="false">IF('rotation(7FA)'!L53=0," ",$B45*'rotation(7FA)'!L53)</f>
        <v> </v>
      </c>
      <c r="N45" s="732" t="str">
        <f aca="false">IF('rotation(7FA)'!M53=0," ",$B45*'rotation(7FA)'!M53)</f>
        <v> </v>
      </c>
      <c r="O45" s="732" t="str">
        <f aca="false">IF('rotation(7FA)'!N53=0," ",$B45*'rotation(7FA)'!N53)</f>
        <v> </v>
      </c>
      <c r="P45" s="732" t="str">
        <f aca="false">IF('rotation(7FA)'!O53=0," ",$B45*'rotation(7FA)'!O53)</f>
        <v> </v>
      </c>
      <c r="Q45" s="732" t="str">
        <f aca="false">IF('rotation(7FA)'!P53=0," ",$B45*'rotation(7FA)'!P53)</f>
        <v> </v>
      </c>
      <c r="R45" s="732" t="str">
        <f aca="false">IF('rotation(7FA)'!Q53=0," ",$B45*'rotation(7FA)'!Q53)</f>
        <v> </v>
      </c>
      <c r="S45" s="732" t="str">
        <f aca="false">IF('rotation(7FA)'!R53=0," ",$B45*'rotation(7FA)'!R53)</f>
        <v> </v>
      </c>
      <c r="T45" s="732" t="str">
        <f aca="false">IF('rotation(7FA)'!S53=0," ",$B45*'rotation(7FA)'!S53)</f>
        <v> </v>
      </c>
      <c r="U45" s="732" t="str">
        <f aca="false">IF('rotation(7FA)'!T53=0," ",$B45*'rotation(7FA)'!T53)</f>
        <v> </v>
      </c>
      <c r="V45" s="732" t="str">
        <f aca="false">IF('rotation(7FA)'!U53=0," ",$B45*'rotation(7FA)'!U53)</f>
        <v> </v>
      </c>
      <c r="W45" s="732" t="str">
        <f aca="false">IF('rotation(7FA)'!V53=0," ",$B45*'rotation(7FA)'!V53)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'GTDB(7FA)'!A26</f>
        <v>Row 1 Support Ring</v>
      </c>
      <c r="B46" s="731" t="n">
        <f aca="false">'GTDB(7FA)'!D26</f>
        <v>23.175</v>
      </c>
      <c r="C46" s="732"/>
      <c r="D46" s="732" t="str">
        <f aca="false">IF('rotation(7FA)'!C57=0," ",$B46*'rotation(7FA)'!C57)</f>
        <v> </v>
      </c>
      <c r="E46" s="732" t="str">
        <f aca="false">IF('rotation(7FA)'!D57=0," ",$B46*'rotation(7FA)'!D57)</f>
        <v> </v>
      </c>
      <c r="F46" s="732" t="n">
        <f aca="false">IF('rotation(7FA)'!E57=0," ",$B46*'rotation(7FA)'!E57)</f>
        <v>46.35</v>
      </c>
      <c r="G46" s="732" t="str">
        <f aca="false">IF('rotation(7FA)'!F57=0," ",$B46*'rotation(7FA)'!F57)</f>
        <v> </v>
      </c>
      <c r="H46" s="732" t="str">
        <f aca="false">IF('rotation(7FA)'!G57=0," ",$B46*'rotation(7FA)'!G57)</f>
        <v> </v>
      </c>
      <c r="I46" s="732" t="n">
        <f aca="false">IF('rotation(7FA)'!H57=0," ",$B46*'rotation(7FA)'!H57)</f>
        <v>23.175</v>
      </c>
      <c r="J46" s="732" t="str">
        <f aca="false">IF('rotation(7FA)'!I57=0," ",$B46*'rotation(7FA)'!I57)</f>
        <v> </v>
      </c>
      <c r="K46" s="732" t="str">
        <f aca="false">IF('rotation(7FA)'!J57=0," ",$B46*'rotation(7FA)'!J57)</f>
        <v> </v>
      </c>
      <c r="L46" s="732" t="str">
        <f aca="false">IF('rotation(7FA)'!K57=0," ",$B46*'rotation(7FA)'!K57)</f>
        <v> </v>
      </c>
      <c r="M46" s="732" t="str">
        <f aca="false">IF('rotation(7FA)'!L57=0," ",$B46*'rotation(7FA)'!L57)</f>
        <v> </v>
      </c>
      <c r="N46" s="732" t="str">
        <f aca="false">IF('rotation(7FA)'!M57=0," ",$B46*'rotation(7FA)'!M57)</f>
        <v> </v>
      </c>
      <c r="O46" s="732" t="n">
        <f aca="false">IF('rotation(7FA)'!N57=0," ",$B46*'rotation(7FA)'!N57)</f>
        <v>46.35</v>
      </c>
      <c r="P46" s="732" t="str">
        <f aca="false">IF('rotation(7FA)'!O57=0," ",$B46*'rotation(7FA)'!O57)</f>
        <v> </v>
      </c>
      <c r="Q46" s="732" t="str">
        <f aca="false">IF('rotation(7FA)'!P57=0," ",$B46*'rotation(7FA)'!P57)</f>
        <v> </v>
      </c>
      <c r="R46" s="732" t="n">
        <f aca="false">IF('rotation(7FA)'!Q57=0," ",$B46*'rotation(7FA)'!Q57)</f>
        <v>23.175</v>
      </c>
      <c r="S46" s="732" t="str">
        <f aca="false">IF('rotation(7FA)'!R57=0," ",$B46*'rotation(7FA)'!R57)</f>
        <v> </v>
      </c>
      <c r="T46" s="732" t="str">
        <f aca="false">IF('rotation(7FA)'!S57=0," ",$B46*'rotation(7FA)'!S57)</f>
        <v> </v>
      </c>
      <c r="U46" s="732" t="str">
        <f aca="false">IF('rotation(7FA)'!T57=0," ",$B46*'rotation(7FA)'!T57)</f>
        <v> </v>
      </c>
      <c r="V46" s="732" t="str">
        <f aca="false">IF('rotation(7FA)'!U57=0," ",$B46*'rotation(7FA)'!U57)</f>
        <v> </v>
      </c>
      <c r="W46" s="732" t="str">
        <f aca="false">IF('rotation(7FA)'!V57=0," ",$B46*'rotation(7FA)'!V57)</f>
        <v> </v>
      </c>
      <c r="X46" s="633" t="n">
        <f aca="false">SUM(D46:W46)</f>
        <v>139.05</v>
      </c>
    </row>
    <row r="47" customFormat="false" ht="12.75" hidden="false" customHeight="false" outlineLevel="0" collapsed="false">
      <c r="A47" s="738" t="str">
        <f aca="false">'GTDB(7FA)'!A27</f>
        <v>1st Stage Shroud Blocks </v>
      </c>
      <c r="B47" s="731" t="n">
        <f aca="false">'GTDB(7FA)'!D27</f>
        <v>123.6</v>
      </c>
      <c r="C47" s="732"/>
      <c r="D47" s="732" t="str">
        <f aca="false">IF('rotation(7FA)'!C61=0," ",$B47*'rotation(7FA)'!C61)</f>
        <v> </v>
      </c>
      <c r="E47" s="732" t="str">
        <f aca="false">IF('rotation(7FA)'!D61=0," ",$B47*'rotation(7FA)'!D61)</f>
        <v> </v>
      </c>
      <c r="F47" s="732" t="n">
        <f aca="false">IF('rotation(7FA)'!E61=0," ",$B47*'rotation(7FA)'!E61)</f>
        <v>247.2</v>
      </c>
      <c r="G47" s="732" t="str">
        <f aca="false">IF('rotation(7FA)'!F61=0," ",$B47*'rotation(7FA)'!F61)</f>
        <v> </v>
      </c>
      <c r="H47" s="732" t="str">
        <f aca="false">IF('rotation(7FA)'!G61=0," ",$B47*'rotation(7FA)'!G61)</f>
        <v> </v>
      </c>
      <c r="I47" s="732" t="n">
        <f aca="false">IF('rotation(7FA)'!H61=0," ",$B47*'rotation(7FA)'!H61)</f>
        <v>247.2</v>
      </c>
      <c r="J47" s="732" t="str">
        <f aca="false">IF('rotation(7FA)'!I61=0," ",$B47*'rotation(7FA)'!I61)</f>
        <v> </v>
      </c>
      <c r="K47" s="732" t="str">
        <f aca="false">IF('rotation(7FA)'!J61=0," ",$B47*'rotation(7FA)'!J61)</f>
        <v> </v>
      </c>
      <c r="L47" s="732" t="n">
        <f aca="false">IF('rotation(7FA)'!K61=0," ",$B47*'rotation(7FA)'!K61)</f>
        <v>247.2</v>
      </c>
      <c r="M47" s="732" t="str">
        <f aca="false">IF('rotation(7FA)'!L61=0," ",$B47*'rotation(7FA)'!L61)</f>
        <v> </v>
      </c>
      <c r="N47" s="732" t="str">
        <f aca="false">IF('rotation(7FA)'!M61=0," ",$B47*'rotation(7FA)'!M61)</f>
        <v> </v>
      </c>
      <c r="O47" s="732" t="str">
        <f aca="false">IF('rotation(7FA)'!N61=0," ",$B47*'rotation(7FA)'!N61)</f>
        <v> </v>
      </c>
      <c r="P47" s="732" t="str">
        <f aca="false">IF('rotation(7FA)'!O61=0," ",$B47*'rotation(7FA)'!O61)</f>
        <v> </v>
      </c>
      <c r="Q47" s="732" t="str">
        <f aca="false">IF('rotation(7FA)'!P61=0," ",$B47*'rotation(7FA)'!P61)</f>
        <v> </v>
      </c>
      <c r="R47" s="732" t="n">
        <f aca="false">IF('rotation(7FA)'!Q61=0," ",$B47*'rotation(7FA)'!Q61)</f>
        <v>123.6</v>
      </c>
      <c r="S47" s="732" t="str">
        <f aca="false">IF('rotation(7FA)'!R61=0," ",$B47*'rotation(7FA)'!R61)</f>
        <v> </v>
      </c>
      <c r="T47" s="732" t="str">
        <f aca="false">IF('rotation(7FA)'!S61=0," ",$B47*'rotation(7FA)'!S61)</f>
        <v> </v>
      </c>
      <c r="U47" s="732" t="n">
        <f aca="false">IF('rotation(7FA)'!T61=0," ",$B47*'rotation(7FA)'!T61)</f>
        <v>247.2</v>
      </c>
      <c r="V47" s="732" t="str">
        <f aca="false">IF('rotation(7FA)'!U61=0," ",$B47*'rotation(7FA)'!U61)</f>
        <v> </v>
      </c>
      <c r="W47" s="732" t="str">
        <f aca="false">IF('rotation(7FA)'!V61=0," ",$B47*'rotation(7FA)'!V61)</f>
        <v> </v>
      </c>
      <c r="X47" s="633" t="n">
        <f aca="false">SUM(D47:W47)</f>
        <v>1112.4</v>
      </c>
    </row>
    <row r="48" customFormat="false" ht="12.75" hidden="false" customHeight="false" outlineLevel="0" collapsed="false">
      <c r="A48" s="738" t="str">
        <f aca="false">'GTDB(7FA)'!A28</f>
        <v>2nd Stage Shroud Blocks</v>
      </c>
      <c r="B48" s="731" t="n">
        <f aca="false">'GTDB(7FA)'!D28</f>
        <v>123.6</v>
      </c>
      <c r="C48" s="732"/>
      <c r="D48" s="732" t="str">
        <f aca="false">IF('rotation(7FA)'!C65=0," ",$B48*'rotation(7FA)'!C65)</f>
        <v> </v>
      </c>
      <c r="E48" s="732" t="str">
        <f aca="false">IF('rotation(7FA)'!D65=0," ",$B48*'rotation(7FA)'!D65)</f>
        <v> </v>
      </c>
      <c r="F48" s="732" t="n">
        <f aca="false">IF('rotation(7FA)'!E65=0," ",$B48*'rotation(7FA)'!E65)</f>
        <v>247.2</v>
      </c>
      <c r="G48" s="732" t="str">
        <f aca="false">IF('rotation(7FA)'!F65=0," ",$B48*'rotation(7FA)'!F65)</f>
        <v> </v>
      </c>
      <c r="H48" s="732" t="str">
        <f aca="false">IF('rotation(7FA)'!G65=0," ",$B48*'rotation(7FA)'!G65)</f>
        <v> </v>
      </c>
      <c r="I48" s="732" t="n">
        <f aca="false">IF('rotation(7FA)'!H65=0," ",$B48*'rotation(7FA)'!H65)</f>
        <v>247.2</v>
      </c>
      <c r="J48" s="732" t="str">
        <f aca="false">IF('rotation(7FA)'!I65=0," ",$B48*'rotation(7FA)'!I65)</f>
        <v> </v>
      </c>
      <c r="K48" s="732" t="str">
        <f aca="false">IF('rotation(7FA)'!J65=0," ",$B48*'rotation(7FA)'!J65)</f>
        <v> </v>
      </c>
      <c r="L48" s="732" t="n">
        <f aca="false">IF('rotation(7FA)'!K65=0," ",$B48*'rotation(7FA)'!K65)</f>
        <v>247.2</v>
      </c>
      <c r="M48" s="732" t="str">
        <f aca="false">IF('rotation(7FA)'!L65=0," ",$B48*'rotation(7FA)'!L65)</f>
        <v> </v>
      </c>
      <c r="N48" s="732" t="str">
        <f aca="false">IF('rotation(7FA)'!M65=0," ",$B48*'rotation(7FA)'!M65)</f>
        <v> </v>
      </c>
      <c r="O48" s="732" t="str">
        <f aca="false">IF('rotation(7FA)'!N65=0," ",$B48*'rotation(7FA)'!N65)</f>
        <v> </v>
      </c>
      <c r="P48" s="732" t="str">
        <f aca="false">IF('rotation(7FA)'!O65=0," ",$B48*'rotation(7FA)'!O65)</f>
        <v> </v>
      </c>
      <c r="Q48" s="732" t="str">
        <f aca="false">IF('rotation(7FA)'!P65=0," ",$B48*'rotation(7FA)'!P65)</f>
        <v> </v>
      </c>
      <c r="R48" s="732" t="n">
        <f aca="false">IF('rotation(7FA)'!Q65=0," ",$B48*'rotation(7FA)'!Q65)</f>
        <v>123.6</v>
      </c>
      <c r="S48" s="732" t="str">
        <f aca="false">IF('rotation(7FA)'!R65=0," ",$B48*'rotation(7FA)'!R65)</f>
        <v> </v>
      </c>
      <c r="T48" s="732" t="str">
        <f aca="false">IF('rotation(7FA)'!S65=0," ",$B48*'rotation(7FA)'!S65)</f>
        <v> </v>
      </c>
      <c r="U48" s="732" t="n">
        <f aca="false">IF('rotation(7FA)'!T65=0," ",$B48*'rotation(7FA)'!T65)</f>
        <v>247.2</v>
      </c>
      <c r="V48" s="732" t="str">
        <f aca="false">IF('rotation(7FA)'!U65=0," ",$B48*'rotation(7FA)'!U65)</f>
        <v> </v>
      </c>
      <c r="W48" s="732" t="str">
        <f aca="false">IF('rotation(7FA)'!V65=0," ",$B48*'rotation(7FA)'!V65)</f>
        <v> </v>
      </c>
      <c r="X48" s="633" t="n">
        <f aca="false">SUM(D48:W48)</f>
        <v>1112.4</v>
      </c>
    </row>
    <row r="49" customFormat="false" ht="12.75" hidden="false" customHeight="false" outlineLevel="0" collapsed="false">
      <c r="A49" s="738" t="str">
        <f aca="false">'GTDB(7FA)'!A29</f>
        <v>3rd Stage Shroud Blocks</v>
      </c>
      <c r="B49" s="731" t="n">
        <f aca="false">'GTDB(7FA)'!D29</f>
        <v>123.6</v>
      </c>
      <c r="C49" s="732"/>
      <c r="D49" s="732" t="str">
        <f aca="false">IF('rotation(7FA)'!C69=0," ",$B49*'rotation(7FA)'!C69)</f>
        <v> </v>
      </c>
      <c r="E49" s="732" t="str">
        <f aca="false">IF('rotation(7FA)'!D69=0," ",$B49*'rotation(7FA)'!D69)</f>
        <v> </v>
      </c>
      <c r="F49" s="732" t="n">
        <f aca="false">IF('rotation(7FA)'!E69=0," ",$B49*'rotation(7FA)'!E69)</f>
        <v>247.2</v>
      </c>
      <c r="G49" s="732" t="str">
        <f aca="false">IF('rotation(7FA)'!F69=0," ",$B49*'rotation(7FA)'!F69)</f>
        <v> </v>
      </c>
      <c r="H49" s="732" t="str">
        <f aca="false">IF('rotation(7FA)'!G69=0," ",$B49*'rotation(7FA)'!G69)</f>
        <v> </v>
      </c>
      <c r="I49" s="732" t="n">
        <f aca="false">IF('rotation(7FA)'!H69=0," ",$B49*'rotation(7FA)'!H69)</f>
        <v>247.2</v>
      </c>
      <c r="J49" s="732" t="str">
        <f aca="false">IF('rotation(7FA)'!I69=0," ",$B49*'rotation(7FA)'!I69)</f>
        <v> </v>
      </c>
      <c r="K49" s="732" t="str">
        <f aca="false">IF('rotation(7FA)'!J69=0," ",$B49*'rotation(7FA)'!J69)</f>
        <v> </v>
      </c>
      <c r="L49" s="732" t="n">
        <f aca="false">IF('rotation(7FA)'!K69=0," ",$B49*'rotation(7FA)'!K69)</f>
        <v>247.2</v>
      </c>
      <c r="M49" s="732" t="str">
        <f aca="false">IF('rotation(7FA)'!L69=0," ",$B49*'rotation(7FA)'!L69)</f>
        <v> </v>
      </c>
      <c r="N49" s="732" t="str">
        <f aca="false">IF('rotation(7FA)'!M69=0," ",$B49*'rotation(7FA)'!M69)</f>
        <v> </v>
      </c>
      <c r="O49" s="732" t="str">
        <f aca="false">IF('rotation(7FA)'!N69=0," ",$B49*'rotation(7FA)'!N69)</f>
        <v> </v>
      </c>
      <c r="P49" s="732" t="str">
        <f aca="false">IF('rotation(7FA)'!O69=0," ",$B49*'rotation(7FA)'!O69)</f>
        <v> </v>
      </c>
      <c r="Q49" s="732" t="str">
        <f aca="false">IF('rotation(7FA)'!P69=0," ",$B49*'rotation(7FA)'!P69)</f>
        <v> </v>
      </c>
      <c r="R49" s="732" t="n">
        <f aca="false">IF('rotation(7FA)'!Q69=0," ",$B49*'rotation(7FA)'!Q69)</f>
        <v>123.6</v>
      </c>
      <c r="S49" s="732" t="str">
        <f aca="false">IF('rotation(7FA)'!R69=0," ",$B49*'rotation(7FA)'!R69)</f>
        <v> </v>
      </c>
      <c r="T49" s="732" t="str">
        <f aca="false">IF('rotation(7FA)'!S69=0," ",$B49*'rotation(7FA)'!S69)</f>
        <v> </v>
      </c>
      <c r="U49" s="732" t="n">
        <f aca="false">IF('rotation(7FA)'!T69=0," ",$B49*'rotation(7FA)'!T69)</f>
        <v>247.2</v>
      </c>
      <c r="V49" s="732" t="str">
        <f aca="false">IF('rotation(7FA)'!U69=0," ",$B49*'rotation(7FA)'!U69)</f>
        <v> </v>
      </c>
      <c r="W49" s="732" t="str">
        <f aca="false">IF('rotation(7FA)'!V69=0," ",$B49*'rotation(7FA)'!V69)</f>
        <v> </v>
      </c>
      <c r="X49" s="633" t="n">
        <f aca="false">SUM(D49:W49)</f>
        <v>1112.4</v>
      </c>
    </row>
    <row r="50" customFormat="false" ht="12.75" hidden="false" customHeight="false" outlineLevel="0" collapsed="false">
      <c r="A50" s="739"/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  <c r="T50" s="648"/>
      <c r="U50" s="648"/>
      <c r="V50" s="648"/>
      <c r="W50" s="648"/>
      <c r="X50" s="633"/>
    </row>
    <row r="51" customFormat="false" ht="12.75" hidden="false" customHeight="false" outlineLevel="0" collapsed="false">
      <c r="A51" s="740" t="s">
        <v>1413</v>
      </c>
      <c r="B51" s="733" t="n">
        <v>0.02</v>
      </c>
      <c r="C51" s="648"/>
      <c r="D51" s="648" t="n">
        <f aca="false">SUM(D37:D49)*(1-$B51)</f>
        <v>904.4224</v>
      </c>
      <c r="E51" s="648" t="n">
        <f aca="false">SUM(E37:E49)*(1-$B51)</f>
        <v>904.4224</v>
      </c>
      <c r="F51" s="648" t="n">
        <f aca="false">SUM(F37:F49)*(1-$B51)</f>
        <v>5981.50252</v>
      </c>
      <c r="G51" s="648" t="n">
        <f aca="false">SUM(G37:G49)*(1-$B51)</f>
        <v>761.0876</v>
      </c>
      <c r="H51" s="648" t="n">
        <f aca="false">SUM(H37:H49)*(1-$B51)</f>
        <v>832.755</v>
      </c>
      <c r="I51" s="648" t="n">
        <f aca="false">SUM(I37:I49)*(1-$B51)</f>
        <v>5202.75042</v>
      </c>
      <c r="J51" s="648" t="n">
        <f aca="false">SUM(J37:J49)*(1-$B51)</f>
        <v>143.3348</v>
      </c>
      <c r="K51" s="648" t="n">
        <f aca="false">SUM(K37:K49)*(1-$B51)</f>
        <v>452.2112</v>
      </c>
      <c r="L51" s="648" t="n">
        <f aca="false">SUM(L37:L49)*(1-$B51)</f>
        <v>4280.66352</v>
      </c>
      <c r="M51" s="648" t="n">
        <f aca="false">SUM(M37:M49)*(1-$B51)</f>
        <v>904.4224</v>
      </c>
      <c r="N51" s="648" t="n">
        <f aca="false">SUM(N37:N49)*(1-$B51)</f>
        <v>904.4224</v>
      </c>
      <c r="O51" s="648" t="n">
        <f aca="false">SUM(O37:O49)*(1-$B51)</f>
        <v>2461.9266</v>
      </c>
      <c r="P51" s="648" t="n">
        <f aca="false">SUM(P37:P49)*(1-$B51)</f>
        <v>761.0876</v>
      </c>
      <c r="Q51" s="648" t="n">
        <f aca="false">SUM(Q37:Q49)*(1-$B51)</f>
        <v>452.2112</v>
      </c>
      <c r="R51" s="648" t="n">
        <f aca="false">SUM(R37:R49)*(1-$B51)</f>
        <v>2681.87486</v>
      </c>
      <c r="S51" s="648" t="n">
        <f aca="false">SUM(S37:S49)*(1-$B51)</f>
        <v>904.4224</v>
      </c>
      <c r="T51" s="648" t="n">
        <f aca="false">SUM(T37:T49)*(1-$B51)</f>
        <v>832.755</v>
      </c>
      <c r="U51" s="648" t="n">
        <f aca="false">SUM(U37:U49)*(1-$B51)</f>
        <v>4280.66352</v>
      </c>
      <c r="V51" s="648" t="n">
        <f aca="false">SUM(V37:V49)*(1-$B51)</f>
        <v>904.4224</v>
      </c>
      <c r="W51" s="648" t="n">
        <f aca="false">SUM(W37:W49)*(1-$B51)</f>
        <v>904.4224</v>
      </c>
      <c r="X51" s="633" t="n">
        <f aca="false">SUM(D51:W51)</f>
        <v>35455.78064</v>
      </c>
    </row>
    <row r="52" customFormat="false" ht="12.75" hidden="false" customHeight="false" outlineLevel="0" collapsed="false">
      <c r="A52" s="740" t="s">
        <v>1414</v>
      </c>
      <c r="B52" s="733" t="n">
        <v>0.01</v>
      </c>
      <c r="C52" s="648"/>
      <c r="D52" s="648" t="n">
        <f aca="false">D51*(1+$B52)</f>
        <v>913.466624</v>
      </c>
      <c r="E52" s="648" t="n">
        <f aca="false">E51*(1+$B52)</f>
        <v>913.466624</v>
      </c>
      <c r="F52" s="648" t="n">
        <f aca="false">F51*(1+$B52)</f>
        <v>6041.3175452</v>
      </c>
      <c r="G52" s="648" t="n">
        <f aca="false">G51*(1+$B52)</f>
        <v>768.698476</v>
      </c>
      <c r="H52" s="648" t="n">
        <f aca="false">H51*(1+$B52)</f>
        <v>841.08255</v>
      </c>
      <c r="I52" s="648" t="n">
        <f aca="false">I51*(1+$B52)</f>
        <v>5254.7779242</v>
      </c>
      <c r="J52" s="648" t="n">
        <f aca="false">J51*(1+$B52)</f>
        <v>144.768148</v>
      </c>
      <c r="K52" s="648" t="n">
        <f aca="false">K51*(1+$B52)</f>
        <v>456.733312</v>
      </c>
      <c r="L52" s="648" t="n">
        <f aca="false">L51*(1+$B52)</f>
        <v>4323.4701552</v>
      </c>
      <c r="M52" s="648" t="n">
        <f aca="false">M51*(1+$B52)</f>
        <v>913.466624</v>
      </c>
      <c r="N52" s="648" t="n">
        <f aca="false">N51*(1+$B52)</f>
        <v>913.466624</v>
      </c>
      <c r="O52" s="648" t="n">
        <f aca="false">O51*(1+$B52)</f>
        <v>2486.545866</v>
      </c>
      <c r="P52" s="648" t="n">
        <f aca="false">P51*(1+$B52)</f>
        <v>768.698476</v>
      </c>
      <c r="Q52" s="648" t="n">
        <f aca="false">Q51*(1+$B52)</f>
        <v>456.733312</v>
      </c>
      <c r="R52" s="648" t="n">
        <f aca="false">R51*(1+$B52)</f>
        <v>2708.6936086</v>
      </c>
      <c r="S52" s="648" t="n">
        <f aca="false">S51*(1+$B52)</f>
        <v>913.466624</v>
      </c>
      <c r="T52" s="648" t="n">
        <f aca="false">T51*(1+$B52)</f>
        <v>841.08255</v>
      </c>
      <c r="U52" s="648" t="n">
        <f aca="false">U51*(1+$B52)</f>
        <v>4323.4701552</v>
      </c>
      <c r="V52" s="648" t="n">
        <f aca="false">V51*(1+$B52)</f>
        <v>913.466624</v>
      </c>
      <c r="W52" s="648" t="n">
        <f aca="false">W51*(1+$B52)</f>
        <v>913.466624</v>
      </c>
      <c r="X52" s="734" t="n">
        <f aca="false">SUM(D52:W52)</f>
        <v>35810.3384464</v>
      </c>
    </row>
    <row r="53" customFormat="false" ht="12.75" hidden="false" customHeight="false" outlineLevel="0" collapsed="false"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</row>
    <row r="54" customFormat="false" ht="12.75" hidden="false" customHeight="false" outlineLevel="0" collapsed="false">
      <c r="A54" s="724" t="s">
        <v>1415</v>
      </c>
      <c r="B54" s="633"/>
      <c r="C54" s="633"/>
      <c r="D54" s="633" t="n">
        <f aca="false">D10+D32+D52</f>
        <v>1129.65354</v>
      </c>
      <c r="E54" s="633" t="n">
        <f aca="false">E10+E32+E52</f>
        <v>1129.65354</v>
      </c>
      <c r="F54" s="633" t="n">
        <f aca="false">F10+F32+F52</f>
        <v>21314.8785932</v>
      </c>
      <c r="G54" s="633" t="n">
        <f aca="false">G10+G32+G52</f>
        <v>3390.307634</v>
      </c>
      <c r="H54" s="633" t="n">
        <f aca="false">H10+H32+H52</f>
        <v>2259.980587</v>
      </c>
      <c r="I54" s="633" t="n">
        <f aca="false">I10+I32+I52</f>
        <v>14041.6222452</v>
      </c>
      <c r="J54" s="633" t="n">
        <f aca="false">J10+J32+J52</f>
        <v>3734.098562</v>
      </c>
      <c r="K54" s="633" t="n">
        <f aca="false">K10+K32+K52</f>
        <v>3562.203098</v>
      </c>
      <c r="L54" s="633" t="n">
        <f aca="false">L10+L32+L52</f>
        <v>18087.9790272</v>
      </c>
      <c r="M54" s="633" t="n">
        <f aca="false">M10+M32+M52</f>
        <v>1129.65354</v>
      </c>
      <c r="N54" s="633" t="n">
        <f aca="false">N10+N32+N52</f>
        <v>1129.65354</v>
      </c>
      <c r="O54" s="633" t="n">
        <f aca="false">O10+O32+O52</f>
        <v>22464.598614</v>
      </c>
      <c r="P54" s="633" t="n">
        <f aca="false">P10+P32+P52</f>
        <v>3390.307634</v>
      </c>
      <c r="Q54" s="633" t="n">
        <f aca="false">Q10+Q32+Q52</f>
        <v>3562.203098</v>
      </c>
      <c r="R54" s="633" t="n">
        <f aca="false">R10+R32+R52</f>
        <v>21355.3981546</v>
      </c>
      <c r="S54" s="633" t="n">
        <f aca="false">S10+S32+S52</f>
        <v>1129.65354</v>
      </c>
      <c r="T54" s="633" t="n">
        <f aca="false">T10+T32+T52</f>
        <v>2259.980587</v>
      </c>
      <c r="U54" s="633" t="n">
        <f aca="false">U10+U32+U52</f>
        <v>18877.9963092</v>
      </c>
      <c r="V54" s="633" t="n">
        <f aca="false">V10+V32+V52</f>
        <v>1129.65354</v>
      </c>
      <c r="W54" s="633" t="n">
        <f aca="false">W10+W32+W52</f>
        <v>1129.65354</v>
      </c>
      <c r="X54" s="741" t="n">
        <f aca="false">SUM(D54:W54)</f>
        <v>146209.1289234</v>
      </c>
    </row>
    <row r="55" customFormat="false" ht="12.75" hidden="false" customHeight="false" outlineLevel="0" collapsed="false"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X6" activeCellId="0" sqref="X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'GTDB(7FA)'!B4</f>
        <v>GE-7FA-H-V0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8322</v>
      </c>
      <c r="D6" s="151" t="n">
        <f aca="false">C6+IF(D5&gt;$X$5,$Y$6,$X$6)</f>
        <v>16644</v>
      </c>
      <c r="E6" s="151" t="n">
        <f aca="false">D6+IF(E5&gt;$X$5,$Y$6,$X$6)</f>
        <v>24966</v>
      </c>
      <c r="F6" s="151" t="n">
        <f aca="false">E6+IF(F5&gt;$X$5,$Y$6,$X$6)</f>
        <v>33288</v>
      </c>
      <c r="G6" s="151" t="n">
        <f aca="false">F6+IF(G5&gt;$X$5,$Y$6,$X$6)</f>
        <v>41610</v>
      </c>
      <c r="H6" s="151" t="n">
        <f aca="false">G6+IF(H5&gt;$X$5,$Y$6,$X$6)</f>
        <v>49932</v>
      </c>
      <c r="I6" s="151" t="n">
        <f aca="false">H6+IF(I5&gt;$X$5,$Y$6,$X$6)</f>
        <v>58254</v>
      </c>
      <c r="J6" s="151" t="n">
        <f aca="false">I6+IF(J5&gt;$X$5,$Y$6,$X$6)</f>
        <v>66576</v>
      </c>
      <c r="K6" s="151" t="n">
        <f aca="false">J6+IF(K5&gt;$X$5,$Y$6,$X$6)</f>
        <v>74898</v>
      </c>
      <c r="L6" s="151" t="n">
        <f aca="false">K6+IF(L5&gt;$X$5,$Y$6,$X$6)</f>
        <v>83220</v>
      </c>
      <c r="M6" s="151" t="n">
        <f aca="false">L6+IF(M5&gt;$X$5,$Y$6,$X$6)</f>
        <v>91542</v>
      </c>
      <c r="N6" s="151" t="n">
        <f aca="false">M6+IF(N5&gt;$X$5,$Y$6,$X$6)</f>
        <v>99864</v>
      </c>
      <c r="O6" s="151" t="n">
        <f aca="false">N6+IF(O5&gt;$X$5,$Y$6,$X$6)</f>
        <v>108186</v>
      </c>
      <c r="P6" s="151" t="n">
        <f aca="false">O6+IF(P5&gt;$X$5,$Y$6,$X$6)</f>
        <v>116508</v>
      </c>
      <c r="Q6" s="151" t="n">
        <f aca="false">P6+IF(Q5&gt;$X$5,$Y$6,$X$6)</f>
        <v>124830</v>
      </c>
      <c r="R6" s="151" t="n">
        <f aca="false">Q6+IF(R5&gt;$X$5,$Y$6,$X$6)</f>
        <v>133152</v>
      </c>
      <c r="S6" s="151" t="n">
        <f aca="false">R6+IF(S5&gt;$X$5,$Y$6,$X$6)</f>
        <v>141474</v>
      </c>
      <c r="T6" s="151" t="n">
        <f aca="false">S6+IF(T5&gt;$X$5,$Y$6,$X$6)</f>
        <v>149796</v>
      </c>
      <c r="U6" s="151" t="n">
        <f aca="false">T6+IF(U5&gt;$X$5,$Y$6,$X$6)</f>
        <v>158118</v>
      </c>
      <c r="V6" s="151" t="n">
        <f aca="false">U6+IF(V5&gt;$X$5,$Y$6,$X$6)</f>
        <v>166440</v>
      </c>
      <c r="W6" s="746" t="s">
        <v>1424</v>
      </c>
      <c r="X6" s="747" t="n">
        <f aca="false">Scope!$F$35</f>
        <v>8322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2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2</v>
      </c>
      <c r="D8" s="151" t="n">
        <f aca="false">(INT(D6/$X8)*$X$7-INT(C6/$X8)*$X$7-D9-D10)</f>
        <v>2</v>
      </c>
      <c r="E8" s="151" t="n">
        <f aca="false">(INT(E6/$X8)*$X$7-INT(D6/$X8)*$X$7-E9-E10)</f>
        <v>0</v>
      </c>
      <c r="F8" s="151" t="n">
        <f aca="false">(INT(F6/$X8)*$X$7-INT(E6/$X8)*$X$7-F9-F10)</f>
        <v>2</v>
      </c>
      <c r="G8" s="151" t="n">
        <f aca="false">(INT(G6/$X8)*$X$7-INT(F6/$X8)*$X$7-G9-G10)</f>
        <v>2</v>
      </c>
      <c r="H8" s="151" t="n">
        <f aca="false">(INT(H6/$X8)*$X$7-INT(G6/$X8)*$X$7-H9-H10)</f>
        <v>0</v>
      </c>
      <c r="I8" s="151" t="n">
        <f aca="false">(INT(I6/$X8)*$X$7-INT(H6/$X8)*$X$7-I9-I10)</f>
        <v>2</v>
      </c>
      <c r="J8" s="151" t="n">
        <f aca="false">(INT(J6/$X8)*$X$7-INT(I6/$X8)*$X$7-J9-J10)</f>
        <v>2</v>
      </c>
      <c r="K8" s="151" t="n">
        <f aca="false">(INT(K6/$X8)*$X$7-INT(J6/$X8)*$X$7-K9-K10)</f>
        <v>0</v>
      </c>
      <c r="L8" s="151" t="n">
        <f aca="false">(INT(L6/$X8)*$X$7-INT(K6/$X8)*$X$7-L9-L10)</f>
        <v>2</v>
      </c>
      <c r="M8" s="151" t="n">
        <f aca="false">(INT(M6/$X8)*$X$7-INT(L6/$X8)*$X$7-M9-M10)</f>
        <v>2</v>
      </c>
      <c r="N8" s="151" t="n">
        <f aca="false">(INT(N6/$X8)*$X$7-INT(M6/$X8)*$X$7-N9-N10)</f>
        <v>0</v>
      </c>
      <c r="O8" s="151" t="n">
        <f aca="false">(INT(O6/$X8)*$X$7-INT(N6/$X8)*$X$7-O9-O10)</f>
        <v>2</v>
      </c>
      <c r="P8" s="151" t="n">
        <f aca="false">(INT(P6/$X8)*$X$7-INT(O6/$X8)*$X$7-P9-P10)</f>
        <v>2</v>
      </c>
      <c r="Q8" s="151" t="n">
        <f aca="false">(INT(Q6/$X8)*$X$7-INT(P6/$X8)*$X$7-Q9-Q10)</f>
        <v>0</v>
      </c>
      <c r="R8" s="151" t="n">
        <f aca="false">(INT(R6/$X8)*$X$7-INT(Q6/$X8)*$X$7-R9-R10)</f>
        <v>2</v>
      </c>
      <c r="S8" s="151" t="n">
        <f aca="false">(INT(S6/$X8)*$X$7-INT(R6/$X8)*$X$7-S9-S10)</f>
        <v>2</v>
      </c>
      <c r="T8" s="151" t="n">
        <f aca="false">(INT(T6/$X8)*$X$7-INT(S6/$X8)*$X$7-T9-T10)</f>
        <v>0</v>
      </c>
      <c r="U8" s="151" t="n">
        <f aca="false">(INT(U6/$X8)*$X$7-INT(T6/$X8)*$X$7-U9-U10)</f>
        <v>2</v>
      </c>
      <c r="V8" s="369" t="n">
        <f aca="false">(INT(V6/$X8)*$X$7-INT(U6/$X8)*$X$7-V9-V10)</f>
        <v>2</v>
      </c>
      <c r="W8" s="755" t="s">
        <v>1427</v>
      </c>
      <c r="X8" s="756" t="n">
        <f aca="false">IF($AD$6=1,'GTDB(7FA)'!B12,'GTDB(7FA)'!G12)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2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2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2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IF($AD$6=1,'GTDB(7FA)'!B13,'GTDB(7FA)'!G13)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2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2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2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IF($AD$6=1,'GTDB(7FA)'!B14,'GTDB(7FA)'!G14)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C</v>
      </c>
      <c r="D12" s="151" t="str">
        <f aca="false">IF(D8=0," ",IF(D8/$X$7=1,"C",D8/$X$7&amp;"C"))</f>
        <v>C</v>
      </c>
      <c r="E12" s="151" t="str">
        <f aca="false">IF(E8=0," ",IF(E8/$X$7=1,"C",E8/$X$7&amp;"C"))</f>
        <v> </v>
      </c>
      <c r="F12" s="151" t="str">
        <f aca="false">IF(F8=0," ",IF(F8/$X$7=1,"C",F8/$X$7&amp;"C"))</f>
        <v>C</v>
      </c>
      <c r="G12" s="151" t="str">
        <f aca="false">IF(G8=0," ",IF(G8/$X$7=1,"C",G8/$X$7&amp;"C"))</f>
        <v>C</v>
      </c>
      <c r="H12" s="151" t="str">
        <f aca="false">IF(H8=0," ",IF(H8/$X$7=1,"C",H8/$X$7&amp;"C"))</f>
        <v> </v>
      </c>
      <c r="I12" s="151" t="str">
        <f aca="false">IF(I8=0," ",IF(I8/$X$7=1,"C",I8/$X$7&amp;"C"))</f>
        <v>C</v>
      </c>
      <c r="J12" s="151" t="str">
        <f aca="false">IF(J8=0," ",IF(J8/$X$7=1,"C",J8/$X$7&amp;"C"))</f>
        <v>C</v>
      </c>
      <c r="K12" s="151" t="str">
        <f aca="false">IF(K8=0," ",IF(K8/$X$7=1,"C",K8/$X$7&amp;"C"))</f>
        <v> </v>
      </c>
      <c r="L12" s="151" t="str">
        <f aca="false">IF(L8=0," ",IF(L8/$X$7=1,"C",L8/$X$7&amp;"C"))</f>
        <v>C</v>
      </c>
      <c r="M12" s="151" t="str">
        <f aca="false">IF(M8=0," ",IF(M8/$X$7=1,"C",M8/$X$7&amp;"C"))</f>
        <v>C</v>
      </c>
      <c r="N12" s="151" t="str">
        <f aca="false">IF(N8=0," ",IF(N8/$X$7=1,"C",N8/$X$7&amp;"C"))</f>
        <v> </v>
      </c>
      <c r="O12" s="151" t="str">
        <f aca="false">IF(O8=0," ",IF(O8/$X$7=1,"C",O8/$X$7&amp;"C"))</f>
        <v>C</v>
      </c>
      <c r="P12" s="151" t="str">
        <f aca="false">IF(P8=0," ",IF(P8/$X$7=1,"C",P8/$X$7&amp;"C"))</f>
        <v>C</v>
      </c>
      <c r="Q12" s="151" t="str">
        <f aca="false">IF(Q8=0," ",IF(Q8/$X$7=1,"C",Q8/$X$7&amp;"C"))</f>
        <v> </v>
      </c>
      <c r="R12" s="151" t="str">
        <f aca="false">IF(R8=0," ",IF(R8/$X$7=1,"C",R8/$X$7&amp;"C"))</f>
        <v>C</v>
      </c>
      <c r="S12" s="151" t="str">
        <f aca="false">IF(S8=0," ",IF(S8/$X$7=1,"C",S8/$X$7&amp;"C"))</f>
        <v>C</v>
      </c>
      <c r="T12" s="151" t="str">
        <f aca="false">IF(T8=0," ",IF(T8/$X$7=1,"C",T8/$X$7&amp;"C"))</f>
        <v> </v>
      </c>
      <c r="U12" s="151" t="str">
        <f aca="false">IF(U8=0," ",IF(U8/$X$7=1,"C",U8/$X$7&amp;"C"))</f>
        <v>C</v>
      </c>
      <c r="V12" s="151" t="str">
        <f aca="false">IF(V8=0," ",IF(V8/$X$7=1,"C",V8/$X$7&amp;"C"))</f>
        <v>C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H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H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H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M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M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M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1</v>
      </c>
      <c r="J16" s="151" t="n">
        <f aca="false">INT((INT(J$6/$X17)*$X$7+$X$7+$Z17-1)/($X$7+$Z17)/$Y17)</f>
        <v>1</v>
      </c>
      <c r="K16" s="151" t="n">
        <f aca="false">INT((INT(K$6/$X17)*$X$7+$X$7+$Z17-1)/($X$7+$Z17)/$Y17)</f>
        <v>1</v>
      </c>
      <c r="L16" s="151" t="n">
        <f aca="false">INT((INT(L$6/$X17)*$X$7+$X$7+$Z17-1)/($X$7+$Z17)/$Y17)</f>
        <v>1</v>
      </c>
      <c r="M16" s="151" t="n">
        <f aca="false">INT((INT(M$6/$X17)*$X$7+$X$7+$Z17-1)/($X$7+$Z17)/$Y17)</f>
        <v>1</v>
      </c>
      <c r="N16" s="151" t="n">
        <f aca="false">INT((INT(N$6/$X17)*$X$7+$X$7+$Z17-1)/($X$7+$Z17)/$Y17)</f>
        <v>1</v>
      </c>
      <c r="O16" s="151" t="n">
        <f aca="false">INT((INT(O$6/$X17)*$X$7+$X$7+$Z17-1)/($X$7+$Z17)/$Y17)</f>
        <v>1</v>
      </c>
      <c r="P16" s="151" t="n">
        <f aca="false">INT((INT(P$6/$X17)*$X$7+$X$7+$Z17-1)/($X$7+$Z17)/$Y17)</f>
        <v>2</v>
      </c>
      <c r="Q16" s="151" t="n">
        <f aca="false">INT((INT(Q$6/$X17)*$X$7+$X$7+$Z17-1)/($X$7+$Z17)/$Y17)</f>
        <v>2</v>
      </c>
      <c r="R16" s="151" t="n">
        <f aca="false">INT((INT(R$6/$X17)*$X$7+$X$7+$Z17-1)/($X$7+$Z17)/$Y17)</f>
        <v>2</v>
      </c>
      <c r="S16" s="151" t="n">
        <f aca="false">INT((INT(S$6/$X17)*$X$7+$X$7+$Z17-1)/($X$7+$Z17)/$Y17)</f>
        <v>2</v>
      </c>
      <c r="T16" s="151" t="n">
        <f aca="false">INT((INT(T$6/$X17)*$X$7+$X$7+$Z17-1)/($X$7+$Z17)/$Y17)</f>
        <v>2</v>
      </c>
      <c r="U16" s="151" t="n">
        <f aca="false">INT((INT(U$6/$X17)*$X$7+$X$7+$Z17-1)/($X$7+$Z17)/$Y17)</f>
        <v>2</v>
      </c>
      <c r="V16" s="151" t="n">
        <f aca="false">INT((INT(V$6/$X17)*$X$7+$X$7+$Z17-1)/($X$7+$Z17)/$Y17)</f>
        <v>2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2</v>
      </c>
      <c r="D17" s="499" t="n">
        <f aca="false">IF($Y17=1,0,$X$7*(INT(D$6/$X17)-INT(C$6/$X17))-IF(SUM($B17:C17)&gt;0,D18,0))</f>
        <v>2</v>
      </c>
      <c r="E17" s="499" t="n">
        <f aca="false">IF($Y17=1,0,$X$7*(INT(E$6/$X17)-INT(D$6/$X17))-IF(SUM($B17:D17)&gt;0,E18,0))</f>
        <v>2</v>
      </c>
      <c r="F17" s="499" t="n">
        <f aca="false">IF($Y17=1,0,$X$7*(INT(F$6/$X17)-INT(E$6/$X17))-IF(SUM($B17:E17)&gt;0,F18,0))</f>
        <v>2</v>
      </c>
      <c r="G17" s="499" t="n">
        <f aca="false">IF($Y17=1,0,$X$7*(INT(G$6/$X17)-INT(F$6/$X17))-IF(SUM($B17:F17)&gt;0,G18,0))</f>
        <v>2</v>
      </c>
      <c r="H17" s="499" t="n">
        <f aca="false">IF($Y17=1,0,$X$7*(INT(H$6/$X17)-INT(G$6/$X17))-IF(SUM($B17:G17)&gt;0,H18,0))</f>
        <v>2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1</v>
      </c>
      <c r="K17" s="499" t="n">
        <f aca="false">IF($Y17=1,0,$X$7*(INT(K$6/$X17)-INT(J$6/$X17))-IF(SUM($B17:J17)&gt;0,K18,0))</f>
        <v>2</v>
      </c>
      <c r="L17" s="499" t="n">
        <f aca="false">IF($Y17=1,0,$X$7*(INT(L$6/$X17)-INT(K$6/$X17))-IF(SUM($B17:K17)&gt;0,L18,0))</f>
        <v>2</v>
      </c>
      <c r="M17" s="499" t="n">
        <f aca="false">IF($Y17=1,0,$X$7*(INT(M$6/$X17)-INT(L$6/$X17))-IF(SUM($B17:L17)&gt;0,M18,0))</f>
        <v>2</v>
      </c>
      <c r="N17" s="499" t="n">
        <f aca="false">IF($Y17=1,0,$X$7*(INT(N$6/$X17)-INT(M$6/$X17))-IF(SUM($B17:M17)&gt;0,N18,0))</f>
        <v>2</v>
      </c>
      <c r="O17" s="499" t="n">
        <f aca="false">IF($Y17=1,0,$X$7*(INT(O$6/$X17)-INT(N$6/$X17))-IF(SUM($B17:N17)&gt;0,O18,0))</f>
        <v>2</v>
      </c>
      <c r="P17" s="499" t="n">
        <f aca="false">IF($Y17=1,0,$X$7*(INT(P$6/$X17)-INT(O$6/$X17))-IF(SUM($B17:O17)&gt;0,P18,0))</f>
        <v>1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2</v>
      </c>
      <c r="S17" s="499" t="n">
        <f aca="false">IF($Y17=1,0,$X$7*(INT(S$6/$X17)-INT(R$6/$X17))-IF(SUM($B17:R17)&gt;0,S18,0))</f>
        <v>2</v>
      </c>
      <c r="T17" s="499" t="n">
        <f aca="false">IF($Y17=1,0,$X$7*(INT(T$6/$X17)-INT(S$6/$X17))-IF(SUM($B17:S17)&gt;0,T18,0))</f>
        <v>2</v>
      </c>
      <c r="U17" s="499" t="n">
        <f aca="false">IF($Y17=1,0,$X$7*(INT(U$6/$X17)-INT(T$6/$X17))-IF(SUM($B17:T17)&gt;0,U18,0))</f>
        <v>2</v>
      </c>
      <c r="V17" s="499" t="n">
        <f aca="false">IF($Y17=1,0,$X$7*(INT(V$6/$X17)-INT(U$6/$X17))-IF(SUM($B17:U17)&gt;0,V18,0))</f>
        <v>2</v>
      </c>
      <c r="W17" s="767" t="str">
        <f aca="false">'GT schd cost(7FA)'!A14</f>
        <v>Combustion Liners</v>
      </c>
      <c r="X17" s="768" t="n">
        <f aca="false">IF($AD$6=1,'GTDB(7FA)'!B17,'GTDB(7FA)'!G17)</f>
        <v>8000</v>
      </c>
      <c r="Y17" s="768" t="n">
        <f aca="false">IF($AD$6=1,'GTDB(7FA)'!C17,'GTDB(7FA)'!H17)</f>
        <v>5</v>
      </c>
      <c r="Z17" s="769" t="n">
        <v>1</v>
      </c>
      <c r="AA17" s="770" t="n">
        <f aca="false">'Initial_Spares(7FA)'!$E$11</f>
        <v>1</v>
      </c>
      <c r="AB17" s="732" t="n">
        <f aca="false">'GT schd cost(7FA)'!X14+'GT schd cost(7FA)'!X37</f>
        <v>9953.256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2</v>
      </c>
      <c r="J18" s="499" t="n">
        <f aca="false">IF(INT(J$6/$X17)*$X$7&gt;J16*($X$7+$Z17)*$Y17,J16*($X$7+$Z17)-SUM($B18:I18),INT(J$6/$X17)*$X$7-J16*($X$7+$Z17)*($Y17-1)-SUM($B18:I18))+IF($Y17&gt;1,IF(INT(J$6/$X17)&gt;0,$Z17-$AA17,0),-$AA17)</f>
        <v>1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1</v>
      </c>
      <c r="Q18" s="499" t="n">
        <f aca="false">IF(INT(Q$6/$X17)*$X$7&gt;Q16*($X$7+$Z17)*$Y17,Q16*($X$7+$Z17)-SUM($B18:P18),INT(Q$6/$X17)*$X$7-Q16*($X$7+$Z17)*($Y17-1)-SUM($B18:P18))+IF($Y17&gt;1,IF(INT(Q$6/$X17)&gt;0,$Z17-$AA17,0),-$AA17)</f>
        <v>2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1</v>
      </c>
      <c r="J20" s="151" t="n">
        <f aca="false">INT((INT(J$6/$X21)*$X$7+$X$7+$Z21-1)/($X$7+$Z21)/$Y21)</f>
        <v>1</v>
      </c>
      <c r="K20" s="151" t="n">
        <f aca="false">INT((INT(K$6/$X21)*$X$7+$X$7+$Z21-1)/($X$7+$Z21)/$Y21)</f>
        <v>1</v>
      </c>
      <c r="L20" s="151" t="n">
        <f aca="false">INT((INT(L$6/$X21)*$X$7+$X$7+$Z21-1)/($X$7+$Z21)/$Y21)</f>
        <v>1</v>
      </c>
      <c r="M20" s="151" t="n">
        <f aca="false">INT((INT(M$6/$X21)*$X$7+$X$7+$Z21-1)/($X$7+$Z21)/$Y21)</f>
        <v>1</v>
      </c>
      <c r="N20" s="151" t="n">
        <f aca="false">INT((INT(N$6/$X21)*$X$7+$X$7+$Z21-1)/($X$7+$Z21)/$Y21)</f>
        <v>1</v>
      </c>
      <c r="O20" s="151" t="n">
        <f aca="false">INT((INT(O$6/$X21)*$X$7+$X$7+$Z21-1)/($X$7+$Z21)/$Y21)</f>
        <v>1</v>
      </c>
      <c r="P20" s="151" t="n">
        <f aca="false">INT((INT(P$6/$X21)*$X$7+$X$7+$Z21-1)/($X$7+$Z21)/$Y21)</f>
        <v>2</v>
      </c>
      <c r="Q20" s="151" t="n">
        <f aca="false">INT((INT(Q$6/$X21)*$X$7+$X$7+$Z21-1)/($X$7+$Z21)/$Y21)</f>
        <v>2</v>
      </c>
      <c r="R20" s="151" t="n">
        <f aca="false">INT((INT(R$6/$X21)*$X$7+$X$7+$Z21-1)/($X$7+$Z21)/$Y21)</f>
        <v>2</v>
      </c>
      <c r="S20" s="151" t="n">
        <f aca="false">INT((INT(S$6/$X21)*$X$7+$X$7+$Z21-1)/($X$7+$Z21)/$Y21)</f>
        <v>2</v>
      </c>
      <c r="T20" s="151" t="n">
        <f aca="false">INT((INT(T$6/$X21)*$X$7+$X$7+$Z21-1)/($X$7+$Z21)/$Y21)</f>
        <v>2</v>
      </c>
      <c r="U20" s="151" t="n">
        <f aca="false">INT((INT(U$6/$X21)*$X$7+$X$7+$Z21-1)/($X$7+$Z21)/$Y21)</f>
        <v>2</v>
      </c>
      <c r="V20" s="151" t="n">
        <f aca="false">INT((INT(V$6/$X21)*$X$7+$X$7+$Z21-1)/($X$7+$Z21)/$Y21)</f>
        <v>2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2</v>
      </c>
      <c r="D21" s="499" t="n">
        <f aca="false">IF($Y21=1,0,$X$7*(INT(D$6/$X21)-INT(C$6/$X21))-IF(SUM($B21:C21)&gt;0,D22,0))</f>
        <v>2</v>
      </c>
      <c r="E21" s="499" t="n">
        <f aca="false">IF($Y21=1,0,$X$7*(INT(E$6/$X21)-INT(D$6/$X21))-IF(SUM($B21:D21)&gt;0,E22,0))</f>
        <v>2</v>
      </c>
      <c r="F21" s="499" t="n">
        <f aca="false">IF($Y21=1,0,$X$7*(INT(F$6/$X21)-INT(E$6/$X21))-IF(SUM($B21:E21)&gt;0,F22,0))</f>
        <v>2</v>
      </c>
      <c r="G21" s="499" t="n">
        <f aca="false">IF($Y21=1,0,$X$7*(INT(G$6/$X21)-INT(F$6/$X21))-IF(SUM($B21:F21)&gt;0,G22,0))</f>
        <v>2</v>
      </c>
      <c r="H21" s="499" t="n">
        <f aca="false">IF($Y21=1,0,$X$7*(INT(H$6/$X21)-INT(G$6/$X21))-IF(SUM($B21:G21)&gt;0,H22,0))</f>
        <v>2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1</v>
      </c>
      <c r="K21" s="499" t="n">
        <f aca="false">IF($Y21=1,0,$X$7*(INT(K$6/$X21)-INT(J$6/$X21))-IF(SUM($B21:J21)&gt;0,K22,0))</f>
        <v>2</v>
      </c>
      <c r="L21" s="499" t="n">
        <f aca="false">IF($Y21=1,0,$X$7*(INT(L$6/$X21)-INT(K$6/$X21))-IF(SUM($B21:K21)&gt;0,L22,0))</f>
        <v>2</v>
      </c>
      <c r="M21" s="499" t="n">
        <f aca="false">IF($Y21=1,0,$X$7*(INT(M$6/$X21)-INT(L$6/$X21))-IF(SUM($B21:L21)&gt;0,M22,0))</f>
        <v>2</v>
      </c>
      <c r="N21" s="499" t="n">
        <f aca="false">IF($Y21=1,0,$X$7*(INT(N$6/$X21)-INT(M$6/$X21))-IF(SUM($B21:M21)&gt;0,N22,0))</f>
        <v>2</v>
      </c>
      <c r="O21" s="499" t="n">
        <f aca="false">IF($Y21=1,0,$X$7*(INT(O$6/$X21)-INT(N$6/$X21))-IF(SUM($B21:N21)&gt;0,O22,0))</f>
        <v>2</v>
      </c>
      <c r="P21" s="499" t="n">
        <f aca="false">IF($Y21=1,0,$X$7*(INT(P$6/$X21)-INT(O$6/$X21))-IF(SUM($B21:O21)&gt;0,P22,0))</f>
        <v>1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2</v>
      </c>
      <c r="S21" s="499" t="n">
        <f aca="false">IF($Y21=1,0,$X$7*(INT(S$6/$X21)-INT(R$6/$X21))-IF(SUM($B21:R21)&gt;0,S22,0))</f>
        <v>2</v>
      </c>
      <c r="T21" s="499" t="n">
        <f aca="false">IF($Y21=1,0,$X$7*(INT(T$6/$X21)-INT(S$6/$X21))-IF(SUM($B21:S21)&gt;0,T22,0))</f>
        <v>2</v>
      </c>
      <c r="U21" s="499" t="n">
        <f aca="false">IF($Y21=1,0,$X$7*(INT(U$6/$X21)-INT(T$6/$X21))-IF(SUM($B21:T21)&gt;0,U22,0))</f>
        <v>2</v>
      </c>
      <c r="V21" s="499" t="n">
        <f aca="false">IF($Y21=1,0,$X$7*(INT(V$6/$X21)-INT(U$6/$X21))-IF(SUM($B21:U21)&gt;0,V22,0))</f>
        <v>2</v>
      </c>
      <c r="W21" s="768" t="str">
        <f aca="false">'GT schd cost(7FA)'!A15</f>
        <v>Transition Pieces</v>
      </c>
      <c r="X21" s="768" t="n">
        <f aca="false">IF($AD$6=1,'GTDB(7FA)'!B18,'GTDB(7FA)'!G18)</f>
        <v>8000</v>
      </c>
      <c r="Y21" s="768" t="n">
        <f aca="false">IF($AD$6=1,'GTDB(7FA)'!C18,'GTDB(7FA)'!H18)</f>
        <v>5</v>
      </c>
      <c r="Z21" s="769" t="n">
        <v>1</v>
      </c>
      <c r="AA21" s="772" t="n">
        <f aca="false">'Initial_Spares(7FA)'!$E$12</f>
        <v>1</v>
      </c>
      <c r="AB21" s="732" t="n">
        <f aca="false">'GT schd cost(7FA)'!X15+'GT schd cost(7FA)'!X38</f>
        <v>14165.606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2</v>
      </c>
      <c r="J22" s="499" t="n">
        <f aca="false">IF(INT(J$6/$X21)*$X$7&gt;J20*($X$7+$Z21)*$Y21,J20*($X$7+$Z21)-SUM($B22:I22),INT(J$6/$X21)*$X$7-J20*($X$7+$Z21)*($Y21-1)-SUM($B22:I22))+IF($Y21&gt;1,IF(INT(J$6/$X21)&gt;0,$Z21-$AA21,0),-$AA21)</f>
        <v>1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1</v>
      </c>
      <c r="Q22" s="499" t="n">
        <f aca="false">IF(INT(Q$6/$X21)*$X$7&gt;Q20*($X$7+$Z21)*$Y21,Q20*($X$7+$Z21)-SUM($B22:P22),INT(Q$6/$X21)*$X$7-Q20*($X$7+$Z21)*($Y21-1)-SUM($B22:P22))+IF($Y21&gt;1,IF(INT(Q$6/$X21)&gt;0,$Z21-$AA21,0),-$AA21)</f>
        <v>2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e">
        <f aca="false">INT((INT(C$6/$X25)*$X$7+$X$7+$Z25-1)/($X$7+$Z25)/$Y25)</f>
        <v>#REF!</v>
      </c>
      <c r="D24" s="151" t="e">
        <f aca="false">INT((INT(D$6/$X25)*$X$7+$X$7+$Z25-1)/($X$7+$Z25)/$Y25)</f>
        <v>#REF!</v>
      </c>
      <c r="E24" s="151" t="e">
        <f aca="false">INT((INT(E$6/$X25)*$X$7+$X$7+$Z25-1)/($X$7+$Z25)/$Y25)</f>
        <v>#REF!</v>
      </c>
      <c r="F24" s="151" t="e">
        <f aca="false">INT((INT(F$6/$X25)*$X$7+$X$7+$Z25-1)/($X$7+$Z25)/$Y25)</f>
        <v>#REF!</v>
      </c>
      <c r="G24" s="151" t="e">
        <f aca="false">INT((INT(G$6/$X25)*$X$7+$X$7+$Z25-1)/($X$7+$Z25)/$Y25)</f>
        <v>#REF!</v>
      </c>
      <c r="H24" s="151" t="e">
        <f aca="false">INT((INT(H$6/$X25)*$X$7+$X$7+$Z25-1)/($X$7+$Z25)/$Y25)</f>
        <v>#REF!</v>
      </c>
      <c r="I24" s="151" t="e">
        <f aca="false">INT((INT(I$6/$X25)*$X$7+$X$7+$Z25-1)/($X$7+$Z25)/$Y25)</f>
        <v>#REF!</v>
      </c>
      <c r="J24" s="151" t="e">
        <f aca="false">INT((INT(J$6/$X25)*$X$7+$X$7+$Z25-1)/($X$7+$Z25)/$Y25)</f>
        <v>#REF!</v>
      </c>
      <c r="K24" s="151" t="e">
        <f aca="false">INT((INT(K$6/$X25)*$X$7+$X$7+$Z25-1)/($X$7+$Z25)/$Y25)</f>
        <v>#REF!</v>
      </c>
      <c r="L24" s="151" t="e">
        <f aca="false">INT((INT(L$6/$X25)*$X$7+$X$7+$Z25-1)/($X$7+$Z25)/$Y25)</f>
        <v>#REF!</v>
      </c>
      <c r="M24" s="151" t="e">
        <f aca="false">INT((INT(M$6/$X25)*$X$7+$X$7+$Z25-1)/($X$7+$Z25)/$Y25)</f>
        <v>#REF!</v>
      </c>
      <c r="N24" s="151" t="e">
        <f aca="false">INT((INT(N$6/$X25)*$X$7+$X$7+$Z25-1)/($X$7+$Z25)/$Y25)</f>
        <v>#REF!</v>
      </c>
      <c r="O24" s="151" t="e">
        <f aca="false">INT((INT(O$6/$X25)*$X$7+$X$7+$Z25-1)/($X$7+$Z25)/$Y25)</f>
        <v>#REF!</v>
      </c>
      <c r="P24" s="151" t="e">
        <f aca="false">INT((INT(P$6/$X25)*$X$7+$X$7+$Z25-1)/($X$7+$Z25)/$Y25)</f>
        <v>#REF!</v>
      </c>
      <c r="Q24" s="151" t="e">
        <f aca="false">INT((INT(Q$6/$X25)*$X$7+$X$7+$Z25-1)/($X$7+$Z25)/$Y25)</f>
        <v>#REF!</v>
      </c>
      <c r="R24" s="151" t="e">
        <f aca="false">INT((INT(R$6/$X25)*$X$7+$X$7+$Z25-1)/($X$7+$Z25)/$Y25)</f>
        <v>#REF!</v>
      </c>
      <c r="S24" s="151" t="e">
        <f aca="false">INT((INT(S$6/$X25)*$X$7+$X$7+$Z25-1)/($X$7+$Z25)/$Y25)</f>
        <v>#REF!</v>
      </c>
      <c r="T24" s="151" t="e">
        <f aca="false">INT((INT(T$6/$X25)*$X$7+$X$7+$Z25-1)/($X$7+$Z25)/$Y25)</f>
        <v>#REF!</v>
      </c>
      <c r="U24" s="151" t="e">
        <f aca="false">INT((INT(U$6/$X25)*$X$7+$X$7+$Z25-1)/($X$7+$Z25)/$Y25)</f>
        <v>#REF!</v>
      </c>
      <c r="V24" s="151" t="e">
        <f aca="false">INT((INT(V$6/$X25)*$X$7+$X$7+$Z25-1)/($X$7+$Z25)/$Y25)</f>
        <v>#REF!</v>
      </c>
    </row>
    <row r="25" customFormat="false" ht="12.75" hidden="true" customHeight="false" outlineLevel="0" collapsed="false">
      <c r="A25" s="151" t="s">
        <v>1439</v>
      </c>
      <c r="B25" s="499" t="s">
        <v>1057</v>
      </c>
      <c r="C25" s="499" t="e">
        <f aca="false">IF($Y25=1,0,$X$7*(INT(C$6/$X25)-INT(B$6/$X25))-IF(SUM($B25:B25)&gt;0,C26,0))</f>
        <v>#REF!</v>
      </c>
      <c r="D25" s="499" t="e">
        <f aca="false">IF($Y25=1,0,$X$7*(INT(D$6/$X25)-INT(C$6/$X25))-IF(SUM($B25:C25)&gt;0,D26,0))</f>
        <v>#REF!</v>
      </c>
      <c r="E25" s="499" t="e">
        <f aca="false">IF($Y25=1,0,$X$7*(INT(E$6/$X25)-INT(D$6/$X25))-IF(SUM($B25:D25)&gt;0,E26,0))</f>
        <v>#REF!</v>
      </c>
      <c r="F25" s="499" t="e">
        <f aca="false">IF($Y25=1,0,$X$7*(INT(F$6/$X25)-INT(E$6/$X25))-IF(SUM($B25:E25)&gt;0,F26,0))</f>
        <v>#REF!</v>
      </c>
      <c r="G25" s="499" t="e">
        <f aca="false">IF($Y25=1,0,$X$7*(INT(G$6/$X25)-INT(F$6/$X25))-IF(SUM($B25:F25)&gt;0,G26,0))</f>
        <v>#REF!</v>
      </c>
      <c r="H25" s="499" t="e">
        <f aca="false">IF($Y25=1,0,$X$7*(INT(H$6/$X25)-INT(G$6/$X25))-IF(SUM($B25:G25)&gt;0,H26,0))</f>
        <v>#REF!</v>
      </c>
      <c r="I25" s="499" t="e">
        <f aca="false">IF($Y25=1,0,$X$7*(INT(I$6/$X25)-INT(H$6/$X25))-IF(SUM($B25:H25)&gt;0,I26,0))</f>
        <v>#REF!</v>
      </c>
      <c r="J25" s="499" t="e">
        <f aca="false">IF($Y25=1,0,$X$7*(INT(J$6/$X25)-INT(I$6/$X25))-IF(SUM($B25:I25)&gt;0,J26,0))</f>
        <v>#REF!</v>
      </c>
      <c r="K25" s="499" t="e">
        <f aca="false">IF($Y25=1,0,$X$7*(INT(K$6/$X25)-INT(J$6/$X25))-IF(SUM($B25:J25)&gt;0,K26,0))</f>
        <v>#REF!</v>
      </c>
      <c r="L25" s="499" t="e">
        <f aca="false">IF($Y25=1,0,$X$7*(INT(L$6/$X25)-INT(K$6/$X25))-IF(SUM($B25:K25)&gt;0,L26,0))</f>
        <v>#REF!</v>
      </c>
      <c r="M25" s="499" t="e">
        <f aca="false">IF($Y25=1,0,$X$7*(INT(M$6/$X25)-INT(L$6/$X25))-IF(SUM($B25:L25)&gt;0,M26,0))</f>
        <v>#REF!</v>
      </c>
      <c r="N25" s="499" t="e">
        <f aca="false">IF($Y25=1,0,$X$7*(INT(N$6/$X25)-INT(M$6/$X25))-IF(SUM($B25:M25)&gt;0,N26,0))</f>
        <v>#REF!</v>
      </c>
      <c r="O25" s="499" t="e">
        <f aca="false">IF($Y25=1,0,$X$7*(INT(O$6/$X25)-INT(N$6/$X25))-IF(SUM($B25:N25)&gt;0,O26,0))</f>
        <v>#REF!</v>
      </c>
      <c r="P25" s="499" t="e">
        <f aca="false">IF($Y25=1,0,$X$7*(INT(P$6/$X25)-INT(O$6/$X25))-IF(SUM($B25:O25)&gt;0,P26,0))</f>
        <v>#REF!</v>
      </c>
      <c r="Q25" s="499" t="e">
        <f aca="false">IF($Y25=1,0,$X$7*(INT(Q$6/$X25)-INT(P$6/$X25))-IF(SUM($B25:P25)&gt;0,Q26,0))</f>
        <v>#REF!</v>
      </c>
      <c r="R25" s="499" t="e">
        <f aca="false">IF($Y25=1,0,$X$7*(INT(R$6/$X25)-INT(Q$6/$X25))-IF(SUM($B25:Q25)&gt;0,R26,0))</f>
        <v>#REF!</v>
      </c>
      <c r="S25" s="499" t="e">
        <f aca="false">IF($Y25=1,0,$X$7*(INT(S$6/$X25)-INT(R$6/$X25))-IF(SUM($B25:R25)&gt;0,S26,0))</f>
        <v>#REF!</v>
      </c>
      <c r="T25" s="499" t="e">
        <f aca="false">IF($Y25=1,0,$X$7*(INT(T$6/$X25)-INT(S$6/$X25))-IF(SUM($B25:S25)&gt;0,T26,0))</f>
        <v>#REF!</v>
      </c>
      <c r="U25" s="499" t="e">
        <f aca="false">IF($Y25=1,0,$X$7*(INT(U$6/$X25)-INT(T$6/$X25))-IF(SUM($B25:T25)&gt;0,U26,0))</f>
        <v>#REF!</v>
      </c>
      <c r="V25" s="499" t="e">
        <f aca="false">IF($Y25=1,0,$X$7*(INT(V$6/$X25)-INT(U$6/$X25))-IF(SUM($B25:U25)&gt;0,V26,0))</f>
        <v>#REF!</v>
      </c>
      <c r="W25" s="768" t="e">
        <f aca="false">#REF!</f>
        <v>#REF!</v>
      </c>
      <c r="X25" s="768" t="e">
        <f aca="false">IF($AD$6=1,#REF!,#REF!)</f>
        <v>#REF!</v>
      </c>
      <c r="Y25" s="768" t="e">
        <f aca="false">IF($AD$6=1,#REF!,#REF!)</f>
        <v>#REF!</v>
      </c>
      <c r="Z25" s="769" t="n">
        <v>2</v>
      </c>
      <c r="AA25" s="744" t="n">
        <v>0</v>
      </c>
      <c r="AB25" s="732" t="e">
        <f aca="false">#REF!+#REF!</f>
        <v>#REF!</v>
      </c>
    </row>
    <row r="26" customFormat="false" ht="12.75" hidden="true" customHeight="false" outlineLevel="0" collapsed="false">
      <c r="A26" s="151" t="s">
        <v>1440</v>
      </c>
      <c r="B26" s="499" t="s">
        <v>1057</v>
      </c>
      <c r="C26" s="499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499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499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499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499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499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499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499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499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499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499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499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499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499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499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499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499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499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499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499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771"/>
    </row>
    <row r="27" customFormat="false" ht="12.75" hidden="tru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1</v>
      </c>
      <c r="G28" s="151" t="n">
        <f aca="false">INT((INT(G$6/$X29)*$X$7+$X$7+$Z29-1)/($X$7+$Z29)/$Y29)</f>
        <v>1</v>
      </c>
      <c r="H28" s="151" t="n">
        <f aca="false">INT((INT(H$6/$X29)*$X$7+$X$7+$Z29-1)/($X$7+$Z29)/$Y29)</f>
        <v>1</v>
      </c>
      <c r="I28" s="151" t="n">
        <f aca="false">INT((INT(I$6/$X29)*$X$7+$X$7+$Z29-1)/($X$7+$Z29)/$Y29)</f>
        <v>1</v>
      </c>
      <c r="J28" s="151" t="n">
        <f aca="false">INT((INT(J$6/$X29)*$X$7+$X$7+$Z29-1)/($X$7+$Z29)/$Y29)</f>
        <v>2</v>
      </c>
      <c r="K28" s="151" t="n">
        <f aca="false">INT((INT(K$6/$X29)*$X$7+$X$7+$Z29-1)/($X$7+$Z29)/$Y29)</f>
        <v>2</v>
      </c>
      <c r="L28" s="151" t="n">
        <f aca="false">INT((INT(L$6/$X29)*$X$7+$X$7+$Z29-1)/($X$7+$Z29)/$Y29)</f>
        <v>2</v>
      </c>
      <c r="M28" s="151" t="n">
        <f aca="false">INT((INT(M$6/$X29)*$X$7+$X$7+$Z29-1)/($X$7+$Z29)/$Y29)</f>
        <v>2</v>
      </c>
      <c r="N28" s="151" t="n">
        <f aca="false">INT((INT(N$6/$X29)*$X$7+$X$7+$Z29-1)/($X$7+$Z29)/$Y29)</f>
        <v>2</v>
      </c>
      <c r="O28" s="151" t="n">
        <f aca="false">INT((INT(O$6/$X29)*$X$7+$X$7+$Z29-1)/($X$7+$Z29)/$Y29)</f>
        <v>3</v>
      </c>
      <c r="P28" s="151" t="n">
        <f aca="false">INT((INT(P$6/$X29)*$X$7+$X$7+$Z29-1)/($X$7+$Z29)/$Y29)</f>
        <v>3</v>
      </c>
      <c r="Q28" s="151" t="n">
        <f aca="false">INT((INT(Q$6/$X29)*$X$7+$X$7+$Z29-1)/($X$7+$Z29)/$Y29)</f>
        <v>3</v>
      </c>
      <c r="R28" s="151" t="n">
        <f aca="false">INT((INT(R$6/$X29)*$X$7+$X$7+$Z29-1)/($X$7+$Z29)/$Y29)</f>
        <v>3</v>
      </c>
      <c r="S28" s="151" t="n">
        <f aca="false">INT((INT(S$6/$X29)*$X$7+$X$7+$Z29-1)/($X$7+$Z29)/$Y29)</f>
        <v>4</v>
      </c>
      <c r="T28" s="151" t="n">
        <f aca="false">INT((INT(T$6/$X29)*$X$7+$X$7+$Z29-1)/($X$7+$Z29)/$Y29)</f>
        <v>4</v>
      </c>
      <c r="U28" s="151" t="n">
        <f aca="false">INT((INT(U$6/$X29)*$X$7+$X$7+$Z29-1)/($X$7+$Z29)/$Y29)</f>
        <v>4</v>
      </c>
      <c r="V28" s="151" t="n">
        <f aca="false">INT((INT(V$6/$X29)*$X$7+$X$7+$Z29-1)/($X$7+$Z29)/$Y29)</f>
        <v>4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2</v>
      </c>
      <c r="D29" s="499" t="n">
        <f aca="false">IF($Y29=1,0,$X$7*(INT(D$6/$X29)-INT(C$6/$X29))-IF(SUM($B29:C29)&gt;0,D30,0))</f>
        <v>2</v>
      </c>
      <c r="E29" s="499" t="n">
        <f aca="false">IF($Y29=1,0,$X$7*(INT(E$6/$X29)-INT(D$6/$X29))-IF(SUM($B29:D29)&gt;0,E30,0))</f>
        <v>2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1</v>
      </c>
      <c r="H29" s="499" t="n">
        <f aca="false">IF($Y29=1,0,$X$7*(INT(H$6/$X29)-INT(G$6/$X29))-IF(SUM($B29:G29)&gt;0,H30,0))</f>
        <v>2</v>
      </c>
      <c r="I29" s="499" t="n">
        <f aca="false">IF($Y29=1,0,$X$7*(INT(I$6/$X29)-INT(H$6/$X29))-IF(SUM($B29:H29)&gt;0,I30,0))</f>
        <v>2</v>
      </c>
      <c r="J29" s="499" t="n">
        <f aca="false">IF($Y29=1,0,$X$7*(INT(J$6/$X29)-INT(I$6/$X29))-IF(SUM($B29:I29)&gt;0,J30,0))</f>
        <v>1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2</v>
      </c>
      <c r="M29" s="499" t="n">
        <f aca="false">IF($Y29=1,0,$X$7*(INT(M$6/$X29)-INT(L$6/$X29))-IF(SUM($B29:L29)&gt;0,M30,0))</f>
        <v>2</v>
      </c>
      <c r="N29" s="499" t="n">
        <f aca="false">IF($Y29=1,0,$X$7*(INT(N$6/$X29)-INT(M$6/$X29))-IF(SUM($B29:M29)&gt;0,N30,0))</f>
        <v>2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1</v>
      </c>
      <c r="Q29" s="499" t="n">
        <f aca="false">IF($Y29=1,0,$X$7*(INT(Q$6/$X29)-INT(P$6/$X29))-IF(SUM($B29:P29)&gt;0,Q30,0))</f>
        <v>2</v>
      </c>
      <c r="R29" s="499" t="n">
        <f aca="false">IF($Y29=1,0,$X$7*(INT(R$6/$X29)-INT(Q$6/$X29))-IF(SUM($B29:Q29)&gt;0,R30,0))</f>
        <v>2</v>
      </c>
      <c r="S29" s="499" t="n">
        <f aca="false">IF($Y29=1,0,$X$7*(INT(S$6/$X29)-INT(R$6/$X29))-IF(SUM($B29:R29)&gt;0,S30,0))</f>
        <v>1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2</v>
      </c>
      <c r="V29" s="499" t="n">
        <f aca="false">IF($Y29=1,0,$X$7*(INT(V$6/$X29)-INT(U$6/$X29))-IF(SUM($B29:U29)&gt;0,V30,0))</f>
        <v>2</v>
      </c>
      <c r="W29" s="768" t="str">
        <f aca="false">'GT schd cost(7FA)'!A16</f>
        <v>Fuel Nozzles</v>
      </c>
      <c r="X29" s="768" t="n">
        <f aca="false">IF($AD$6=1,'GTDB(7FA)'!B19,'GTDB(7FA)'!G19)</f>
        <v>8000</v>
      </c>
      <c r="Y29" s="768" t="n">
        <f aca="false">IF($AD$6=1,'GTDB(7FA)'!C19,'GTDB(7FA)'!H19)</f>
        <v>3</v>
      </c>
      <c r="Z29" s="769" t="n">
        <v>1</v>
      </c>
      <c r="AA29" s="773" t="n">
        <f aca="false">'Initial_Spares(7FA)'!$E$13</f>
        <v>1</v>
      </c>
      <c r="AB29" s="732" t="n">
        <f aca="false">'GT schd cost(7FA)'!X16+'GT schd cost(7FA)'!X39</f>
        <v>17616.716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2</v>
      </c>
      <c r="G30" s="499" t="n">
        <f aca="false">IF(INT(G$6/$X29)*$X$7&gt;G28*($X$7+$Z29)*$Y29,G28*($X$7+$Z29)-SUM($B30:F30),INT(G$6/$X29)*$X$7-G28*($X$7+$Z29)*($Y29-1)-SUM($B30:F30))+IF($Y29&gt;1,IF(INT(G$6/$X29)&gt;0,$Z29-$AA29,0),-$AA29)</f>
        <v>1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1</v>
      </c>
      <c r="K30" s="499" t="n">
        <f aca="false">IF(INT(K$6/$X29)*$X$7&gt;K28*($X$7+$Z29)*$Y29,K28*($X$7+$Z29)-SUM($B30:J30),INT(K$6/$X29)*$X$7-K28*($X$7+$Z29)*($Y29-1)-SUM($B30:J30))+IF($Y29&gt;1,IF(INT(K$6/$X29)&gt;0,$Z29-$AA29,0),-$AA29)</f>
        <v>2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2</v>
      </c>
      <c r="P30" s="499" t="n">
        <f aca="false">IF(INT(P$6/$X29)*$X$7&gt;P28*($X$7+$Z29)*$Y29,P28*($X$7+$Z29)-SUM($B30:O30),INT(P$6/$X29)*$X$7-P28*($X$7+$Z29)*($Y29-1)-SUM($B30:O30))+IF($Y29&gt;1,IF(INT(P$6/$X29)&gt;0,$Z29-$AA29,0),-$AA29)</f>
        <v>1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1</v>
      </c>
      <c r="T30" s="499" t="n">
        <f aca="false">IF(INT(T$6/$X29)*$X$7&gt;T28*($X$7+$Z29)*$Y29,T28*($X$7+$Z29)-SUM($B30:S30),INT(T$6/$X29)*$X$7-T28*($X$7+$Z29)*($Y29-1)-SUM($B30:S30))+IF($Y29&gt;1,IF(INT(T$6/$X29)&gt;0,$Z29-$AA29,0),-$AA29)</f>
        <v>2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1</v>
      </c>
      <c r="I32" s="151" t="n">
        <f aca="false">INT((INT(I$6/$X33)*$X$7+$X$7+$Z33-1)/($X$7+$Z33)/$Y33)</f>
        <v>1</v>
      </c>
      <c r="J32" s="151" t="n">
        <f aca="false">INT((INT(J$6/$X33)*$X$7+$X$7+$Z33-1)/($X$7+$Z33)/$Y33)</f>
        <v>1</v>
      </c>
      <c r="K32" s="151" t="n">
        <f aca="false">INT((INT(K$6/$X33)*$X$7+$X$7+$Z33-1)/($X$7+$Z33)/$Y33)</f>
        <v>1</v>
      </c>
      <c r="L32" s="151" t="n">
        <f aca="false">INT((INT(L$6/$X33)*$X$7+$X$7+$Z33-1)/($X$7+$Z33)/$Y33)</f>
        <v>1</v>
      </c>
      <c r="M32" s="151" t="n">
        <f aca="false">INT((INT(M$6/$X33)*$X$7+$X$7+$Z33-1)/($X$7+$Z33)/$Y33)</f>
        <v>1</v>
      </c>
      <c r="N32" s="151" t="n">
        <f aca="false">INT((INT(N$6/$X33)*$X$7+$X$7+$Z33-1)/($X$7+$Z33)/$Y33)</f>
        <v>1</v>
      </c>
      <c r="O32" s="151" t="n">
        <f aca="false">INT((INT(O$6/$X33)*$X$7+$X$7+$Z33-1)/($X$7+$Z33)/$Y33)</f>
        <v>1</v>
      </c>
      <c r="P32" s="151" t="n">
        <f aca="false">INT((INT(P$6/$X33)*$X$7+$X$7+$Z33-1)/($X$7+$Z33)/$Y33)</f>
        <v>1</v>
      </c>
      <c r="Q32" s="151" t="n">
        <f aca="false">INT((INT(Q$6/$X33)*$X$7+$X$7+$Z33-1)/($X$7+$Z33)/$Y33)</f>
        <v>2</v>
      </c>
      <c r="R32" s="151" t="n">
        <f aca="false">INT((INT(R$6/$X33)*$X$7+$X$7+$Z33-1)/($X$7+$Z33)/$Y33)</f>
        <v>2</v>
      </c>
      <c r="S32" s="151" t="n">
        <f aca="false">INT((INT(S$6/$X33)*$X$7+$X$7+$Z33-1)/($X$7+$Z33)/$Y33)</f>
        <v>2</v>
      </c>
      <c r="T32" s="151" t="n">
        <f aca="false">INT((INT(T$6/$X33)*$X$7+$X$7+$Z33-1)/($X$7+$Z33)/$Y33)</f>
        <v>2</v>
      </c>
      <c r="U32" s="151" t="n">
        <f aca="false">INT((INT(U$6/$X33)*$X$7+$X$7+$Z33-1)/($X$7+$Z33)/$Y33)</f>
        <v>2</v>
      </c>
      <c r="V32" s="151" t="n">
        <f aca="false">INT((INT(V$6/$X33)*$X$7+$X$7+$Z33-1)/($X$7+$Z33)/$Y33)</f>
        <v>2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2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1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2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1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cost(7FA)'!A17</f>
        <v>Stage 1 Nozzles</v>
      </c>
      <c r="X33" s="768" t="n">
        <f aca="false">IF($AD$6=1,'GTDB(7FA)'!B20,'GTDB(7FA)'!G20)</f>
        <v>24000</v>
      </c>
      <c r="Y33" s="768" t="n">
        <f aca="false">IF($AD$6=1,'GTDB(7FA)'!C20,'GTDB(7FA)'!H20)</f>
        <v>2</v>
      </c>
      <c r="Z33" s="769" t="n">
        <v>1</v>
      </c>
      <c r="AA33" s="773" t="n">
        <f aca="false">'Initial_Spares(7FA)'!$E$14</f>
        <v>0</v>
      </c>
      <c r="AB33" s="732" t="n">
        <f aca="false">'GT schd cost(7FA)'!X17+'GT schd cost(7FA)'!X40</f>
        <v>13638.488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1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1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2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1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2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1</v>
      </c>
      <c r="O36" s="151" t="n">
        <f aca="false">INT((INT(O$6/$X37)*$X$7+$X$7+$Z37-1)/($X$7+$Z37)/$Y37)</f>
        <v>1</v>
      </c>
      <c r="P36" s="151" t="n">
        <f aca="false">INT((INT(P$6/$X37)*$X$7+$X$7+$Z37-1)/($X$7+$Z37)/$Y37)</f>
        <v>1</v>
      </c>
      <c r="Q36" s="151" t="n">
        <f aca="false">INT((INT(Q$6/$X37)*$X$7+$X$7+$Z37-1)/($X$7+$Z37)/$Y37)</f>
        <v>1</v>
      </c>
      <c r="R36" s="151" t="n">
        <f aca="false">INT((INT(R$6/$X37)*$X$7+$X$7+$Z37-1)/($X$7+$Z37)/$Y37)</f>
        <v>1</v>
      </c>
      <c r="S36" s="151" t="n">
        <f aca="false">INT((INT(S$6/$X37)*$X$7+$X$7+$Z37-1)/($X$7+$Z37)/$Y37)</f>
        <v>1</v>
      </c>
      <c r="T36" s="151" t="n">
        <f aca="false">INT((INT(T$6/$X37)*$X$7+$X$7+$Z37-1)/($X$7+$Z37)/$Y37)</f>
        <v>1</v>
      </c>
      <c r="U36" s="151" t="n">
        <f aca="false">INT((INT(U$6/$X37)*$X$7+$X$7+$Z37-1)/($X$7+$Z37)/$Y37)</f>
        <v>1</v>
      </c>
      <c r="V36" s="151" t="n">
        <f aca="false">INT((INT(V$6/$X37)*$X$7+$X$7+$Z37-1)/($X$7+$Z37)/$Y37)</f>
        <v>1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2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2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2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1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2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cost(7FA)'!A18</f>
        <v>Stage 2 Nozzles</v>
      </c>
      <c r="X37" s="768" t="n">
        <f aca="false">IF($AD$6=1,'GTDB(7FA)'!B21,'GTDB(7FA)'!G21)</f>
        <v>24000</v>
      </c>
      <c r="Y37" s="768" t="n">
        <f aca="false">IF($AD$6=1,'GTDB(7FA)'!C21,'GTDB(7FA)'!H21)</f>
        <v>3</v>
      </c>
      <c r="Z37" s="769" t="n">
        <v>1</v>
      </c>
      <c r="AA37" s="773" t="n">
        <f aca="false">'Initial_Spares(7FA)'!$E$15</f>
        <v>0</v>
      </c>
      <c r="AB37" s="732" t="n">
        <f aca="false">'GT schd cost(7FA)'!X18+'GT schd cost(7FA)'!X41</f>
        <v>8925.368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1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2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1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1</v>
      </c>
      <c r="O40" s="151" t="n">
        <f aca="false">INT((INT(O$6/$X41)*$X$7+$X$7+$Z41-1)/($X$7+$Z41)/$Y41)</f>
        <v>1</v>
      </c>
      <c r="P40" s="151" t="n">
        <f aca="false">INT((INT(P$6/$X41)*$X$7+$X$7+$Z41-1)/($X$7+$Z41)/$Y41)</f>
        <v>1</v>
      </c>
      <c r="Q40" s="151" t="n">
        <f aca="false">INT((INT(Q$6/$X41)*$X$7+$X$7+$Z41-1)/($X$7+$Z41)/$Y41)</f>
        <v>1</v>
      </c>
      <c r="R40" s="151" t="n">
        <f aca="false">INT((INT(R$6/$X41)*$X$7+$X$7+$Z41-1)/($X$7+$Z41)/$Y41)</f>
        <v>1</v>
      </c>
      <c r="S40" s="151" t="n">
        <f aca="false">INT((INT(S$6/$X41)*$X$7+$X$7+$Z41-1)/($X$7+$Z41)/$Y41)</f>
        <v>1</v>
      </c>
      <c r="T40" s="151" t="n">
        <f aca="false">INT((INT(T$6/$X41)*$X$7+$X$7+$Z41-1)/($X$7+$Z41)/$Y41)</f>
        <v>1</v>
      </c>
      <c r="U40" s="151" t="n">
        <f aca="false">INT((INT(U$6/$X41)*$X$7+$X$7+$Z41-1)/($X$7+$Z41)/$Y41)</f>
        <v>1</v>
      </c>
      <c r="V40" s="151" t="n">
        <f aca="false">INT((INT(V$6/$X41)*$X$7+$X$7+$Z41-1)/($X$7+$Z41)/$Y41)</f>
        <v>1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2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2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2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1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2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cost(7FA)'!A19</f>
        <v>Stage 3 Nozzles</v>
      </c>
      <c r="X41" s="768" t="n">
        <f aca="false">IF($AD$6=1,'GTDB(7FA)'!B22,'GTDB(7FA)'!G22)</f>
        <v>24000</v>
      </c>
      <c r="Y41" s="768" t="n">
        <f aca="false">IF($AD$6=1,'GTDB(7FA)'!C22,'GTDB(7FA)'!H22)</f>
        <v>3</v>
      </c>
      <c r="Z41" s="769" t="n">
        <v>1</v>
      </c>
      <c r="AA41" s="773" t="n">
        <f aca="false">'Initial_Spares(7FA)'!$E$16</f>
        <v>0</v>
      </c>
      <c r="AB41" s="732" t="n">
        <f aca="false">'GT schd cost(7FA)'!X19+'GT schd cost(7FA)'!X42</f>
        <v>7166.472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1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2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1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1</v>
      </c>
      <c r="O44" s="151" t="n">
        <f aca="false">INT((INT(O$6/$X45)*$X$7+$X$7+$Z45-1)/($X$7+$Z45)/$Y45)</f>
        <v>1</v>
      </c>
      <c r="P44" s="151" t="n">
        <f aca="false">INT((INT(P$6/$X45)*$X$7+$X$7+$Z45-1)/($X$7+$Z45)/$Y45)</f>
        <v>1</v>
      </c>
      <c r="Q44" s="151" t="n">
        <f aca="false">INT((INT(Q$6/$X45)*$X$7+$X$7+$Z45-1)/($X$7+$Z45)/$Y45)</f>
        <v>1</v>
      </c>
      <c r="R44" s="151" t="n">
        <f aca="false">INT((INT(R$6/$X45)*$X$7+$X$7+$Z45-1)/($X$7+$Z45)/$Y45)</f>
        <v>1</v>
      </c>
      <c r="S44" s="151" t="n">
        <f aca="false">INT((INT(S$6/$X45)*$X$7+$X$7+$Z45-1)/($X$7+$Z45)/$Y45)</f>
        <v>1</v>
      </c>
      <c r="T44" s="151" t="n">
        <f aca="false">INT((INT(T$6/$X45)*$X$7+$X$7+$Z45-1)/($X$7+$Z45)/$Y45)</f>
        <v>1</v>
      </c>
      <c r="U44" s="151" t="n">
        <f aca="false">INT((INT(U$6/$X45)*$X$7+$X$7+$Z45-1)/($X$7+$Z45)/$Y45)</f>
        <v>1</v>
      </c>
      <c r="V44" s="151" t="n">
        <f aca="false">INT((INT(V$6/$X45)*$X$7+$X$7+$Z45-1)/($X$7+$Z45)/$Y45)</f>
        <v>1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2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2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2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1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2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cost(7FA)'!A20</f>
        <v>Stage 1 Buckets</v>
      </c>
      <c r="X45" s="768" t="n">
        <f aca="false">IF($AD$6=1,'GTDB(7FA)'!B23,'GTDB(7FA)'!G23)</f>
        <v>24000</v>
      </c>
      <c r="Y45" s="768" t="n">
        <f aca="false">IF($AD$6=1,'GTDB(7FA)'!C23,'GTDB(7FA)'!H23)</f>
        <v>3</v>
      </c>
      <c r="Z45" s="769" t="n">
        <v>1</v>
      </c>
      <c r="AA45" s="773" t="n">
        <f aca="false">'Initial_Spares(7FA)'!$E$17</f>
        <v>0</v>
      </c>
      <c r="AB45" s="732" t="n">
        <f aca="false">'GT schd cost(7FA)'!X20+'GT schd cost(7FA)'!X43</f>
        <v>21623.826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1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2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1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1</v>
      </c>
      <c r="I48" s="151" t="n">
        <f aca="false">INT((INT(I$6/$X49)*$X$7+$X$7+$Z49-1)/($X$7+$Z49)/$Y49)</f>
        <v>1</v>
      </c>
      <c r="J48" s="151" t="n">
        <f aca="false">INT((INT(J$6/$X49)*$X$7+$X$7+$Z49-1)/($X$7+$Z49)/$Y49)</f>
        <v>1</v>
      </c>
      <c r="K48" s="151" t="n">
        <f aca="false">INT((INT(K$6/$X49)*$X$7+$X$7+$Z49-1)/($X$7+$Z49)/$Y49)</f>
        <v>1</v>
      </c>
      <c r="L48" s="151" t="n">
        <f aca="false">INT((INT(L$6/$X49)*$X$7+$X$7+$Z49-1)/($X$7+$Z49)/$Y49)</f>
        <v>1</v>
      </c>
      <c r="M48" s="151" t="n">
        <f aca="false">INT((INT(M$6/$X49)*$X$7+$X$7+$Z49-1)/($X$7+$Z49)/$Y49)</f>
        <v>1</v>
      </c>
      <c r="N48" s="151" t="n">
        <f aca="false">INT((INT(N$6/$X49)*$X$7+$X$7+$Z49-1)/($X$7+$Z49)/$Y49)</f>
        <v>1</v>
      </c>
      <c r="O48" s="151" t="n">
        <f aca="false">INT((INT(O$6/$X49)*$X$7+$X$7+$Z49-1)/($X$7+$Z49)/$Y49)</f>
        <v>1</v>
      </c>
      <c r="P48" s="151" t="n">
        <f aca="false">INT((INT(P$6/$X49)*$X$7+$X$7+$Z49-1)/($X$7+$Z49)/$Y49)</f>
        <v>1</v>
      </c>
      <c r="Q48" s="151" t="n">
        <f aca="false">INT((INT(Q$6/$X49)*$X$7+$X$7+$Z49-1)/($X$7+$Z49)/$Y49)</f>
        <v>2</v>
      </c>
      <c r="R48" s="151" t="n">
        <f aca="false">INT((INT(R$6/$X49)*$X$7+$X$7+$Z49-1)/($X$7+$Z49)/$Y49)</f>
        <v>2</v>
      </c>
      <c r="S48" s="151" t="n">
        <f aca="false">INT((INT(S$6/$X49)*$X$7+$X$7+$Z49-1)/($X$7+$Z49)/$Y49)</f>
        <v>2</v>
      </c>
      <c r="T48" s="151" t="n">
        <f aca="false">INT((INT(T$6/$X49)*$X$7+$X$7+$Z49-1)/($X$7+$Z49)/$Y49)</f>
        <v>2</v>
      </c>
      <c r="U48" s="151" t="n">
        <f aca="false">INT((INT(U$6/$X49)*$X$7+$X$7+$Z49-1)/($X$7+$Z49)/$Y49)</f>
        <v>2</v>
      </c>
      <c r="V48" s="151" t="n">
        <f aca="false">INT((INT(V$6/$X49)*$X$7+$X$7+$Z49-1)/($X$7+$Z49)/$Y49)</f>
        <v>2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2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1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2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1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cost(7FA)'!A21</f>
        <v>Stage 2 Buckets</v>
      </c>
      <c r="X49" s="768" t="n">
        <f aca="false">IF($AD$6=1,'GTDB(7FA)'!B24,'GTDB(7FA)'!G24)</f>
        <v>24000</v>
      </c>
      <c r="Y49" s="768" t="n">
        <f aca="false">IF($AD$6=1,'GTDB(7FA)'!C24,'GTDB(7FA)'!H24)</f>
        <v>2</v>
      </c>
      <c r="Z49" s="769" t="n">
        <v>1</v>
      </c>
      <c r="AA49" s="773" t="n">
        <f aca="false">'Initial_Spares(7FA)'!$E$18</f>
        <v>0</v>
      </c>
      <c r="AB49" s="732" t="n">
        <f aca="false">'GT schd cost(7FA)'!X21+'GT schd cost(7FA)'!X44</f>
        <v>16067.951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1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1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2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1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2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1</v>
      </c>
      <c r="F52" s="151" t="n">
        <f aca="false">INT((INT(F$6/$X53)*$X$7+$X$7+$Z53-1)/($X$7+$Z53)/$Y53)</f>
        <v>1</v>
      </c>
      <c r="G52" s="151" t="n">
        <f aca="false">INT((INT(G$6/$X53)*$X$7+$X$7+$Z53-1)/($X$7+$Z53)/$Y53)</f>
        <v>1</v>
      </c>
      <c r="H52" s="151" t="n">
        <f aca="false">INT((INT(H$6/$X53)*$X$7+$X$7+$Z53-1)/($X$7+$Z53)/$Y53)</f>
        <v>2</v>
      </c>
      <c r="I52" s="151" t="n">
        <f aca="false">INT((INT(I$6/$X53)*$X$7+$X$7+$Z53-1)/($X$7+$Z53)/$Y53)</f>
        <v>2</v>
      </c>
      <c r="J52" s="151" t="n">
        <f aca="false">INT((INT(J$6/$X53)*$X$7+$X$7+$Z53-1)/($X$7+$Z53)/$Y53)</f>
        <v>2</v>
      </c>
      <c r="K52" s="151" t="n">
        <f aca="false">INT((INT(K$6/$X53)*$X$7+$X$7+$Z53-1)/($X$7+$Z53)/$Y53)</f>
        <v>2</v>
      </c>
      <c r="L52" s="151" t="n">
        <f aca="false">INT((INT(L$6/$X53)*$X$7+$X$7+$Z53-1)/($X$7+$Z53)/$Y53)</f>
        <v>2</v>
      </c>
      <c r="M52" s="151" t="n">
        <f aca="false">INT((INT(M$6/$X53)*$X$7+$X$7+$Z53-1)/($X$7+$Z53)/$Y53)</f>
        <v>2</v>
      </c>
      <c r="N52" s="151" t="n">
        <f aca="false">INT((INT(N$6/$X53)*$X$7+$X$7+$Z53-1)/($X$7+$Z53)/$Y53)</f>
        <v>3</v>
      </c>
      <c r="O52" s="151" t="n">
        <f aca="false">INT((INT(O$6/$X53)*$X$7+$X$7+$Z53-1)/($X$7+$Z53)/$Y53)</f>
        <v>3</v>
      </c>
      <c r="P52" s="151" t="n">
        <f aca="false">INT((INT(P$6/$X53)*$X$7+$X$7+$Z53-1)/($X$7+$Z53)/$Y53)</f>
        <v>3</v>
      </c>
      <c r="Q52" s="151" t="n">
        <f aca="false">INT((INT(Q$6/$X53)*$X$7+$X$7+$Z53-1)/($X$7+$Z53)/$Y53)</f>
        <v>4</v>
      </c>
      <c r="R52" s="151" t="n">
        <f aca="false">INT((INT(R$6/$X53)*$X$7+$X$7+$Z53-1)/($X$7+$Z53)/$Y53)</f>
        <v>4</v>
      </c>
      <c r="S52" s="151" t="n">
        <f aca="false">INT((INT(S$6/$X53)*$X$7+$X$7+$Z53-1)/($X$7+$Z53)/$Y53)</f>
        <v>4</v>
      </c>
      <c r="T52" s="151" t="n">
        <f aca="false">INT((INT(T$6/$X53)*$X$7+$X$7+$Z53-1)/($X$7+$Z53)/$Y53)</f>
        <v>4</v>
      </c>
      <c r="U52" s="151" t="n">
        <f aca="false">INT((INT(U$6/$X53)*$X$7+$X$7+$Z53-1)/($X$7+$Z53)/$Y53)</f>
        <v>4</v>
      </c>
      <c r="V52" s="151" t="n">
        <f aca="false">INT((INT(V$6/$X53)*$X$7+$X$7+$Z53-1)/($X$7+$Z53)/$Y53)</f>
        <v>4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cost(7FA)'!A22</f>
        <v>Stage 3 Buckets</v>
      </c>
      <c r="X53" s="768" t="n">
        <f aca="false">IF($AD$6=1,'GTDB(7FA)'!B25,'GTDB(7FA)'!G25)</f>
        <v>24000</v>
      </c>
      <c r="Y53" s="768" t="n">
        <f aca="false">IF($AD$6=1,'GTDB(7FA)'!C25,'GTDB(7FA)'!H25)</f>
        <v>1</v>
      </c>
      <c r="Z53" s="769" t="n">
        <v>1</v>
      </c>
      <c r="AA53" s="773" t="n">
        <f aca="false">'Initial_Spares(7FA)'!$E$19</f>
        <v>0</v>
      </c>
      <c r="AB53" s="732" t="n">
        <f aca="false">'GT schd cost(7FA)'!X22+'GT schd cost(7FA)'!X45</f>
        <v>27021.36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2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2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2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2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2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2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1</v>
      </c>
      <c r="I56" s="151" t="n">
        <f aca="false">INT((INT(I$6/$X57)*$X$7+$X$7+$Z57-1)/($X$7+$Z57)/$Y57)</f>
        <v>1</v>
      </c>
      <c r="J56" s="151" t="n">
        <f aca="false">INT((INT(J$6/$X57)*$X$7+$X$7+$Z57-1)/($X$7+$Z57)/$Y57)</f>
        <v>1</v>
      </c>
      <c r="K56" s="151" t="n">
        <f aca="false">INT((INT(K$6/$X57)*$X$7+$X$7+$Z57-1)/($X$7+$Z57)/$Y57)</f>
        <v>1</v>
      </c>
      <c r="L56" s="151" t="n">
        <f aca="false">INT((INT(L$6/$X57)*$X$7+$X$7+$Z57-1)/($X$7+$Z57)/$Y57)</f>
        <v>1</v>
      </c>
      <c r="M56" s="151" t="n">
        <f aca="false">INT((INT(M$6/$X57)*$X$7+$X$7+$Z57-1)/($X$7+$Z57)/$Y57)</f>
        <v>1</v>
      </c>
      <c r="N56" s="151" t="n">
        <f aca="false">INT((INT(N$6/$X57)*$X$7+$X$7+$Z57-1)/($X$7+$Z57)/$Y57)</f>
        <v>1</v>
      </c>
      <c r="O56" s="151" t="n">
        <f aca="false">INT((INT(O$6/$X57)*$X$7+$X$7+$Z57-1)/($X$7+$Z57)/$Y57)</f>
        <v>1</v>
      </c>
      <c r="P56" s="151" t="n">
        <f aca="false">INT((INT(P$6/$X57)*$X$7+$X$7+$Z57-1)/($X$7+$Z57)/$Y57)</f>
        <v>1</v>
      </c>
      <c r="Q56" s="151" t="n">
        <f aca="false">INT((INT(Q$6/$X57)*$X$7+$X$7+$Z57-1)/($X$7+$Z57)/$Y57)</f>
        <v>2</v>
      </c>
      <c r="R56" s="151" t="n">
        <f aca="false">INT((INT(R$6/$X57)*$X$7+$X$7+$Z57-1)/($X$7+$Z57)/$Y57)</f>
        <v>2</v>
      </c>
      <c r="S56" s="151" t="n">
        <f aca="false">INT((INT(S$6/$X57)*$X$7+$X$7+$Z57-1)/($X$7+$Z57)/$Y57)</f>
        <v>2</v>
      </c>
      <c r="T56" s="151" t="n">
        <f aca="false">INT((INT(T$6/$X57)*$X$7+$X$7+$Z57-1)/($X$7+$Z57)/$Y57)</f>
        <v>2</v>
      </c>
      <c r="U56" s="151" t="n">
        <f aca="false">INT((INT(U$6/$X57)*$X$7+$X$7+$Z57-1)/($X$7+$Z57)/$Y57)</f>
        <v>2</v>
      </c>
      <c r="V56" s="151" t="n">
        <f aca="false">INT((INT(V$6/$X57)*$X$7+$X$7+$Z57-1)/($X$7+$Z57)/$Y57)</f>
        <v>2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2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1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2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1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cost(7FA)'!A23</f>
        <v>Row 1 Support Ring</v>
      </c>
      <c r="X57" s="768" t="n">
        <f aca="false">IF($AD$6=1,'GTDB(7FA)'!B26,'GTDB(7FA)'!G26)</f>
        <v>24000</v>
      </c>
      <c r="Y57" s="768" t="n">
        <f aca="false">IF($AD$6=1,'GTDB(7FA)'!C26,'GTDB(7FA)'!H26)</f>
        <v>2</v>
      </c>
      <c r="Z57" s="769" t="n">
        <v>1</v>
      </c>
      <c r="AA57" s="773" t="n">
        <f aca="false">'Initial_Spares(7FA)'!$E$20</f>
        <v>0</v>
      </c>
      <c r="AB57" s="732" t="n">
        <f aca="false">'GT schd cost(7FA)'!X23+'GT schd cost(7FA)'!X46</f>
        <v>450.662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1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1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2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1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2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1</v>
      </c>
      <c r="O60" s="151" t="n">
        <f aca="false">INT((INT(O$6/$X61)*$X$7+$X$7+$Z61-1)/($X$7+$Z61)/$Y61)</f>
        <v>1</v>
      </c>
      <c r="P60" s="151" t="n">
        <f aca="false">INT((INT(P$6/$X61)*$X$7+$X$7+$Z61-1)/($X$7+$Z61)/$Y61)</f>
        <v>1</v>
      </c>
      <c r="Q60" s="151" t="n">
        <f aca="false">INT((INT(Q$6/$X61)*$X$7+$X$7+$Z61-1)/($X$7+$Z61)/$Y61)</f>
        <v>1</v>
      </c>
      <c r="R60" s="151" t="n">
        <f aca="false">INT((INT(R$6/$X61)*$X$7+$X$7+$Z61-1)/($X$7+$Z61)/$Y61)</f>
        <v>1</v>
      </c>
      <c r="S60" s="151" t="n">
        <f aca="false">INT((INT(S$6/$X61)*$X$7+$X$7+$Z61-1)/($X$7+$Z61)/$Y61)</f>
        <v>1</v>
      </c>
      <c r="T60" s="151" t="n">
        <f aca="false">INT((INT(T$6/$X61)*$X$7+$X$7+$Z61-1)/($X$7+$Z61)/$Y61)</f>
        <v>1</v>
      </c>
      <c r="U60" s="151" t="n">
        <f aca="false">INT((INT(U$6/$X61)*$X$7+$X$7+$Z61-1)/($X$7+$Z61)/$Y61)</f>
        <v>1</v>
      </c>
      <c r="V60" s="151" t="n">
        <f aca="false">INT((INT(V$6/$X61)*$X$7+$X$7+$Z61-1)/($X$7+$Z61)/$Y61)</f>
        <v>1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2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2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2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1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2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cost(7FA)'!A24</f>
        <v>1st Stage Shroud Blocks </v>
      </c>
      <c r="X61" s="768" t="n">
        <f aca="false">IF($AD$6=1,'GTDB(7FA)'!B27,'GTDB(7FA)'!G27)</f>
        <v>24000</v>
      </c>
      <c r="Y61" s="768" t="n">
        <f aca="false">IF($AD$6=1,'GTDB(7FA)'!C27,'GTDB(7FA)'!H27)</f>
        <v>3</v>
      </c>
      <c r="Z61" s="769" t="n">
        <v>1</v>
      </c>
      <c r="AA61" s="773" t="n">
        <f aca="false">'Initial_Spares(7FA)'!$E$21</f>
        <v>0</v>
      </c>
      <c r="AB61" s="732" t="n">
        <f aca="false">'GT schd cost(7FA)'!X24+'GT schd cost(7FA)'!X47</f>
        <v>3998.172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1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2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1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1</v>
      </c>
      <c r="O64" s="151" t="n">
        <f aca="false">INT((INT(O$6/$X65)*$X$7+$X$7+$Z65-1)/($X$7+$Z65)/$Y65)</f>
        <v>1</v>
      </c>
      <c r="P64" s="151" t="n">
        <f aca="false">INT((INT(P$6/$X65)*$X$7+$X$7+$Z65-1)/($X$7+$Z65)/$Y65)</f>
        <v>1</v>
      </c>
      <c r="Q64" s="151" t="n">
        <f aca="false">INT((INT(Q$6/$X65)*$X$7+$X$7+$Z65-1)/($X$7+$Z65)/$Y65)</f>
        <v>1</v>
      </c>
      <c r="R64" s="151" t="n">
        <f aca="false">INT((INT(R$6/$X65)*$X$7+$X$7+$Z65-1)/($X$7+$Z65)/$Y65)</f>
        <v>1</v>
      </c>
      <c r="S64" s="151" t="n">
        <f aca="false">INT((INT(S$6/$X65)*$X$7+$X$7+$Z65-1)/($X$7+$Z65)/$Y65)</f>
        <v>1</v>
      </c>
      <c r="T64" s="151" t="n">
        <f aca="false">INT((INT(T$6/$X65)*$X$7+$X$7+$Z65-1)/($X$7+$Z65)/$Y65)</f>
        <v>1</v>
      </c>
      <c r="U64" s="151" t="n">
        <f aca="false">INT((INT(U$6/$X65)*$X$7+$X$7+$Z65-1)/($X$7+$Z65)/$Y65)</f>
        <v>1</v>
      </c>
      <c r="V64" s="151" t="n">
        <f aca="false">INT((INT(V$6/$X65)*$X$7+$X$7+$Z65-1)/($X$7+$Z65)/$Y65)</f>
        <v>1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2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2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2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1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2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cost(7FA)'!A25</f>
        <v>2nd Stage Shroud Blocks</v>
      </c>
      <c r="X65" s="768" t="n">
        <f aca="false">IF($AD$6=1,'GTDB(7FA)'!B28,'GTDB(7FA)'!G28)</f>
        <v>24000</v>
      </c>
      <c r="Y65" s="768" t="n">
        <f aca="false">IF($AD$6=1,'GTDB(7FA)'!C28,'GTDB(7FA)'!H28)</f>
        <v>3</v>
      </c>
      <c r="Z65" s="769" t="n">
        <v>1</v>
      </c>
      <c r="AA65" s="773" t="n">
        <f aca="false">'Initial_Spares(7FA)'!$E$22</f>
        <v>0</v>
      </c>
      <c r="AB65" s="732" t="n">
        <f aca="false">'GT schd cost(7FA)'!X25+'GT schd cost(7FA)'!X48</f>
        <v>3064.232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1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2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1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1</v>
      </c>
      <c r="O68" s="151" t="n">
        <f aca="false">INT((INT(O$6/$X69)*$X$7+$X$7+$Z69-1)/($X$7+$Z69)/$Y69)</f>
        <v>1</v>
      </c>
      <c r="P68" s="151" t="n">
        <f aca="false">INT((INT(P$6/$X69)*$X$7+$X$7+$Z69-1)/($X$7+$Z69)/$Y69)</f>
        <v>1</v>
      </c>
      <c r="Q68" s="151" t="n">
        <f aca="false">INT((INT(Q$6/$X69)*$X$7+$X$7+$Z69-1)/($X$7+$Z69)/$Y69)</f>
        <v>1</v>
      </c>
      <c r="R68" s="151" t="n">
        <f aca="false">INT((INT(R$6/$X69)*$X$7+$X$7+$Z69-1)/($X$7+$Z69)/$Y69)</f>
        <v>1</v>
      </c>
      <c r="S68" s="151" t="n">
        <f aca="false">INT((INT(S$6/$X69)*$X$7+$X$7+$Z69-1)/($X$7+$Z69)/$Y69)</f>
        <v>1</v>
      </c>
      <c r="T68" s="151" t="n">
        <f aca="false">INT((INT(T$6/$X69)*$X$7+$X$7+$Z69-1)/($X$7+$Z69)/$Y69)</f>
        <v>1</v>
      </c>
      <c r="U68" s="151" t="n">
        <f aca="false">INT((INT(U$6/$X69)*$X$7+$X$7+$Z69-1)/($X$7+$Z69)/$Y69)</f>
        <v>1</v>
      </c>
      <c r="V68" s="151" t="n">
        <f aca="false">INT((INT(V$6/$X69)*$X$7+$X$7+$Z69-1)/($X$7+$Z69)/$Y69)</f>
        <v>1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2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2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2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1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2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cost(7FA)'!A26</f>
        <v>3rd Stage Shroud Blocks</v>
      </c>
      <c r="X69" s="768" t="n">
        <f aca="false">IF($AD$6=1,'GTDB(7FA)'!B29,'GTDB(7FA)'!G29)</f>
        <v>24000</v>
      </c>
      <c r="Y69" s="768" t="n">
        <f aca="false">IF($AD$6=1,'GTDB(7FA)'!C29,'GTDB(7FA)'!H29)</f>
        <v>3</v>
      </c>
      <c r="Z69" s="769" t="n">
        <v>1</v>
      </c>
      <c r="AA69" s="773" t="n">
        <f aca="false">'Initial_Spares(7FA)'!$E$23</f>
        <v>0</v>
      </c>
      <c r="AB69" s="775" t="n">
        <f aca="false">'GT schd cost(7FA)'!X26+'GT schd cost(7FA)'!X49</f>
        <v>2782.316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1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2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1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4" activeCellId="0" sqref="F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1514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1515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57.8</v>
      </c>
      <c r="D12" s="783" t="n">
        <v>54.254</v>
      </c>
      <c r="G12" s="782" t="n">
        <v>400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172.38</v>
      </c>
      <c r="D13" s="738" t="n">
        <v>62.032</v>
      </c>
      <c r="G13" s="784" t="n">
        <v>900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430.95</v>
      </c>
      <c r="D14" s="738" t="n">
        <v>209.215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811" t="s">
        <v>1483</v>
      </c>
      <c r="B17" s="812" t="n">
        <v>8000</v>
      </c>
      <c r="C17" s="812" t="n">
        <v>5</v>
      </c>
      <c r="D17" s="811" t="n">
        <v>191.58</v>
      </c>
      <c r="E17" s="811" t="n">
        <v>573.256</v>
      </c>
      <c r="F17" s="753"/>
      <c r="G17" s="798" t="n">
        <v>400</v>
      </c>
      <c r="H17" s="813" t="n">
        <v>5</v>
      </c>
      <c r="L17" s="760"/>
    </row>
    <row r="18" customFormat="false" ht="12.75" hidden="false" customHeight="false" outlineLevel="0" collapsed="false">
      <c r="A18" s="731" t="s">
        <v>1462</v>
      </c>
      <c r="B18" s="803" t="n">
        <v>8000</v>
      </c>
      <c r="C18" s="803" t="n">
        <v>5</v>
      </c>
      <c r="D18" s="731" t="n">
        <v>196.73</v>
      </c>
      <c r="E18" s="811" t="n">
        <v>1246.131</v>
      </c>
      <c r="F18" s="753"/>
      <c r="G18" s="798" t="n">
        <v>400</v>
      </c>
      <c r="H18" s="799" t="n">
        <v>6</v>
      </c>
      <c r="P18" s="760"/>
    </row>
    <row r="19" customFormat="false" ht="12.75" hidden="false" customHeight="false" outlineLevel="0" collapsed="false">
      <c r="A19" s="800" t="s">
        <v>1464</v>
      </c>
      <c r="B19" s="803" t="n">
        <v>8000</v>
      </c>
      <c r="C19" s="801" t="n">
        <v>3</v>
      </c>
      <c r="D19" s="800" t="n">
        <v>73.13</v>
      </c>
      <c r="E19" s="811" t="n">
        <v>1297.423</v>
      </c>
      <c r="F19" s="753"/>
      <c r="G19" s="798" t="n">
        <v>400</v>
      </c>
      <c r="H19" s="799" t="n">
        <v>3</v>
      </c>
    </row>
    <row r="20" customFormat="false" ht="12.75" hidden="false" customHeight="false" outlineLevel="0" collapsed="false">
      <c r="A20" s="791" t="s">
        <v>1484</v>
      </c>
      <c r="B20" s="792" t="n">
        <v>24000</v>
      </c>
      <c r="C20" s="792" t="n">
        <v>2</v>
      </c>
      <c r="D20" s="791" t="n">
        <v>400.67</v>
      </c>
      <c r="E20" s="811" t="n">
        <v>1604.924</v>
      </c>
      <c r="F20" s="753"/>
      <c r="G20" s="789" t="n">
        <v>900</v>
      </c>
      <c r="H20" s="793" t="n">
        <v>3</v>
      </c>
    </row>
    <row r="21" customFormat="false" ht="12.75" hidden="false" customHeight="false" outlineLevel="0" collapsed="false">
      <c r="A21" s="791" t="s">
        <v>1485</v>
      </c>
      <c r="B21" s="792" t="n">
        <v>24000</v>
      </c>
      <c r="C21" s="792" t="n">
        <v>3</v>
      </c>
      <c r="D21" s="791" t="n">
        <v>306.94</v>
      </c>
      <c r="E21" s="811" t="n">
        <v>1540.727</v>
      </c>
      <c r="F21" s="753"/>
      <c r="G21" s="789" t="n">
        <v>900</v>
      </c>
      <c r="H21" s="793" t="n">
        <v>3</v>
      </c>
    </row>
    <row r="22" customFormat="false" ht="12.75" hidden="false" customHeight="false" outlineLevel="0" collapsed="false">
      <c r="A22" s="791" t="s">
        <v>1486</v>
      </c>
      <c r="B22" s="792" t="n">
        <v>24000</v>
      </c>
      <c r="C22" s="792" t="n">
        <v>3</v>
      </c>
      <c r="D22" s="791" t="n">
        <v>144.2</v>
      </c>
      <c r="E22" s="811" t="n">
        <v>1467.168</v>
      </c>
      <c r="F22" s="753"/>
      <c r="G22" s="789" t="n">
        <v>900</v>
      </c>
      <c r="H22" s="793" t="n">
        <v>3</v>
      </c>
      <c r="K22" s="760"/>
    </row>
    <row r="23" customFormat="false" ht="12.75" hidden="false" customHeight="false" outlineLevel="0" collapsed="false">
      <c r="A23" s="791" t="s">
        <v>1487</v>
      </c>
      <c r="B23" s="792" t="n">
        <v>24000</v>
      </c>
      <c r="C23" s="792" t="n">
        <v>3</v>
      </c>
      <c r="D23" s="791" t="n">
        <v>973.762</v>
      </c>
      <c r="E23" s="811" t="n">
        <v>3214.992</v>
      </c>
      <c r="F23" s="753"/>
      <c r="G23" s="789" t="n">
        <v>900</v>
      </c>
      <c r="H23" s="793" t="n">
        <v>3</v>
      </c>
    </row>
    <row r="24" customFormat="false" ht="12.75" hidden="false" customHeight="false" outlineLevel="0" collapsed="false">
      <c r="A24" s="791" t="s">
        <v>1488</v>
      </c>
      <c r="B24" s="792" t="n">
        <v>24000</v>
      </c>
      <c r="C24" s="792" t="n">
        <v>2</v>
      </c>
      <c r="D24" s="791" t="n">
        <v>370.8</v>
      </c>
      <c r="E24" s="811" t="n">
        <v>1977.593</v>
      </c>
      <c r="F24" s="753"/>
      <c r="G24" s="789" t="n">
        <v>900</v>
      </c>
      <c r="H24" s="793" t="n">
        <v>4</v>
      </c>
    </row>
    <row r="25" customFormat="false" ht="12.75" hidden="false" customHeight="false" outlineLevel="0" collapsed="false">
      <c r="A25" s="791" t="s">
        <v>1489</v>
      </c>
      <c r="B25" s="792" t="n">
        <v>24000</v>
      </c>
      <c r="C25" s="792" t="n">
        <v>1</v>
      </c>
      <c r="D25" s="791" t="n">
        <v>422.164610717897</v>
      </c>
      <c r="E25" s="811" t="n">
        <v>2251.78</v>
      </c>
      <c r="F25" s="753"/>
      <c r="G25" s="789" t="n">
        <v>900</v>
      </c>
      <c r="H25" s="793" t="n">
        <v>4</v>
      </c>
    </row>
    <row r="26" customFormat="false" ht="12.75" hidden="false" customHeight="false" outlineLevel="0" collapsed="false">
      <c r="A26" s="791" t="s">
        <v>1490</v>
      </c>
      <c r="B26" s="792" t="n">
        <v>24000</v>
      </c>
      <c r="C26" s="792" t="n">
        <v>2</v>
      </c>
      <c r="D26" s="791" t="n">
        <v>23.175</v>
      </c>
      <c r="E26" s="811" t="n">
        <v>44.516</v>
      </c>
      <c r="F26" s="753"/>
      <c r="G26" s="789" t="n">
        <v>900</v>
      </c>
      <c r="H26" s="793" t="n">
        <v>3</v>
      </c>
    </row>
    <row r="27" customFormat="false" ht="12.75" hidden="false" customHeight="false" outlineLevel="0" collapsed="false">
      <c r="A27" s="791" t="s">
        <v>1491</v>
      </c>
      <c r="B27" s="792" t="n">
        <v>24000</v>
      </c>
      <c r="C27" s="792" t="n">
        <v>3</v>
      </c>
      <c r="D27" s="791" t="n">
        <v>123.6</v>
      </c>
      <c r="E27" s="811" t="n">
        <v>721.443</v>
      </c>
      <c r="F27" s="753"/>
      <c r="G27" s="789" t="n">
        <v>900</v>
      </c>
      <c r="H27" s="793" t="n">
        <v>2</v>
      </c>
      <c r="K27" s="760"/>
    </row>
    <row r="28" customFormat="false" ht="12.75" hidden="false" customHeight="false" outlineLevel="0" collapsed="false">
      <c r="A28" s="791" t="s">
        <v>1492</v>
      </c>
      <c r="B28" s="792" t="n">
        <v>24000</v>
      </c>
      <c r="C28" s="792" t="n">
        <v>3</v>
      </c>
      <c r="D28" s="791" t="n">
        <v>123.6</v>
      </c>
      <c r="E28" s="811" t="n">
        <v>487.958</v>
      </c>
      <c r="F28" s="753"/>
      <c r="G28" s="789" t="n">
        <v>900</v>
      </c>
      <c r="H28" s="793" t="n">
        <v>4</v>
      </c>
    </row>
    <row r="29" customFormat="false" ht="12.75" hidden="false" customHeight="false" outlineLevel="0" collapsed="false">
      <c r="A29" s="791" t="s">
        <v>1493</v>
      </c>
      <c r="B29" s="792" t="n">
        <v>24000</v>
      </c>
      <c r="C29" s="792" t="n">
        <v>3</v>
      </c>
      <c r="D29" s="791" t="n">
        <v>123.6</v>
      </c>
      <c r="E29" s="811" t="n">
        <v>417.479</v>
      </c>
      <c r="F29" s="753"/>
      <c r="G29" s="789" t="n">
        <v>900</v>
      </c>
      <c r="H29" s="793" t="n">
        <v>4</v>
      </c>
    </row>
    <row r="30" customFormat="false" ht="12.75" hidden="false" customHeight="false" outlineLevel="0" collapsed="false">
      <c r="A30" s="794"/>
      <c r="B30" s="795"/>
      <c r="C30" s="795"/>
      <c r="D30" s="794"/>
      <c r="E30" s="794"/>
      <c r="F30" s="814"/>
      <c r="G30" s="796"/>
      <c r="H30" s="797"/>
    </row>
    <row r="31" customFormat="false" ht="12.75" hidden="false" customHeight="false" outlineLevel="0" collapsed="false">
      <c r="A31" s="794"/>
      <c r="B31" s="795"/>
      <c r="C31" s="795"/>
      <c r="D31" s="794"/>
      <c r="E31" s="794"/>
      <c r="F31" s="753"/>
      <c r="G31" s="796"/>
      <c r="H31" s="815"/>
    </row>
    <row r="32" customFormat="false" ht="12.75" hidden="false" customHeight="false" outlineLevel="0" collapsed="false">
      <c r="A32" s="794"/>
      <c r="B32" s="795"/>
      <c r="C32" s="795"/>
      <c r="D32" s="794"/>
      <c r="E32" s="794"/>
      <c r="F32" s="753"/>
      <c r="G32" s="796"/>
      <c r="H32" s="815"/>
    </row>
    <row r="33" customFormat="false" ht="12.75" hidden="false" customHeight="false" outlineLevel="0" collapsed="false">
      <c r="A33" s="794"/>
      <c r="B33" s="795"/>
      <c r="C33" s="795"/>
      <c r="D33" s="794"/>
      <c r="E33" s="794"/>
      <c r="F33" s="753"/>
      <c r="G33" s="796"/>
      <c r="H33" s="815"/>
    </row>
    <row r="34" customFormat="false" ht="12.75" hidden="false" customHeight="false" outlineLevel="0" collapsed="false">
      <c r="A34" s="794"/>
      <c r="B34" s="795"/>
      <c r="C34" s="795"/>
      <c r="D34" s="794"/>
      <c r="E34" s="794"/>
      <c r="F34" s="753"/>
      <c r="G34" s="796"/>
      <c r="H34" s="815"/>
    </row>
    <row r="35" customFormat="false" ht="12.75" hidden="false" customHeight="false" outlineLevel="0" collapsed="false">
      <c r="A35" s="794"/>
      <c r="B35" s="795"/>
      <c r="C35" s="795"/>
      <c r="D35" s="806"/>
      <c r="E35" s="794"/>
      <c r="F35" s="753"/>
      <c r="G35" s="806"/>
      <c r="H35" s="806"/>
    </row>
    <row r="36" customFormat="false" ht="12.75" hidden="false" customHeight="false" outlineLevel="0" collapsed="false">
      <c r="A36" s="794"/>
      <c r="B36" s="795"/>
      <c r="C36" s="795"/>
      <c r="D36" s="806"/>
      <c r="E36" s="794"/>
      <c r="F36" s="753"/>
      <c r="G36" s="806"/>
      <c r="H36" s="806"/>
    </row>
    <row r="37" customFormat="false" ht="12.75" hidden="false" customHeight="false" outlineLevel="0" collapsed="false">
      <c r="A37" s="816"/>
      <c r="B37" s="795"/>
      <c r="C37" s="795"/>
      <c r="D37" s="806"/>
      <c r="E37" s="794"/>
      <c r="F37" s="753"/>
      <c r="G37" s="806"/>
      <c r="H37" s="806"/>
    </row>
    <row r="38" customFormat="false" ht="12.75" hidden="false" customHeight="false" outlineLevel="0" collapsed="false">
      <c r="A38" s="816"/>
      <c r="B38" s="795"/>
      <c r="C38" s="795"/>
      <c r="D38" s="806"/>
      <c r="E38" s="806"/>
      <c r="F38" s="753"/>
      <c r="G38" s="806"/>
      <c r="H38" s="806"/>
    </row>
    <row r="39" customFormat="false" ht="12.75" hidden="false" customHeight="false" outlineLevel="0" collapsed="false">
      <c r="A39" s="806"/>
      <c r="B39" s="795"/>
      <c r="C39" s="795"/>
      <c r="D39" s="806"/>
      <c r="E39" s="806"/>
      <c r="F39" s="753"/>
      <c r="G39" s="806"/>
      <c r="H39" s="806"/>
    </row>
    <row r="40" customFormat="false" ht="12.75" hidden="false" customHeight="false" outlineLevel="0" collapsed="false">
      <c r="A40" s="794"/>
      <c r="B40" s="795"/>
      <c r="C40" s="795"/>
      <c r="D40" s="794"/>
      <c r="E40" s="794"/>
      <c r="F40" s="753"/>
      <c r="G40" s="806"/>
      <c r="H40" s="806"/>
    </row>
    <row r="41" customFormat="false" ht="12.75" hidden="false" customHeight="false" outlineLevel="0" collapsed="false">
      <c r="A41" s="794"/>
      <c r="B41" s="795"/>
      <c r="C41" s="795"/>
      <c r="D41" s="794"/>
      <c r="E41" s="794"/>
      <c r="F41" s="753"/>
      <c r="G41" s="806"/>
      <c r="H41" s="806"/>
    </row>
    <row r="42" customFormat="false" ht="12.75" hidden="false" customHeight="false" outlineLevel="0" collapsed="false">
      <c r="A42" s="794"/>
      <c r="B42" s="795"/>
      <c r="C42" s="795"/>
      <c r="D42" s="794"/>
      <c r="E42" s="794"/>
      <c r="F42" s="753"/>
      <c r="G42" s="806"/>
      <c r="H42" s="806"/>
    </row>
    <row r="44" customFormat="false" ht="12.75" hidden="false" customHeight="false" outlineLevel="0" collapsed="false">
      <c r="A44" s="807" t="s">
        <v>1480</v>
      </c>
      <c r="B44" s="808"/>
      <c r="C44" s="808"/>
      <c r="D44" s="808"/>
      <c r="E44" s="809"/>
    </row>
    <row r="45" customFormat="false" ht="12.75" hidden="false" customHeight="false" outlineLevel="0" collapsed="false">
      <c r="A45" s="384"/>
      <c r="B45" s="155"/>
      <c r="C45" s="155"/>
      <c r="D45" s="155"/>
      <c r="E45" s="491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810"/>
      <c r="B48" s="508"/>
      <c r="C48" s="508"/>
      <c r="D48" s="508"/>
      <c r="E48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56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23" activeCellId="0" sqref="I2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4.7"/>
    <col collapsed="false" customWidth="true" hidden="false" outlineLevel="0" max="2" min="2" style="66" width="46.28"/>
    <col collapsed="false" customWidth="false" hidden="false" outlineLevel="0" max="3" min="3" style="66" width="9.14"/>
    <col collapsed="false" customWidth="true" hidden="false" outlineLevel="0" max="4" min="4" style="66" width="3.28"/>
    <col collapsed="false" customWidth="true" hidden="false" outlineLevel="0" max="5" min="5" style="66" width="13.41"/>
    <col collapsed="false" customWidth="true" hidden="false" outlineLevel="0" max="9" min="6" style="66" width="11.28"/>
    <col collapsed="false" customWidth="true" hidden="false" outlineLevel="0" max="10" min="10" style="66" width="15.99"/>
    <col collapsed="false" customWidth="true" hidden="false" outlineLevel="0" max="11" min="11" style="66" width="15.13"/>
    <col collapsed="false" customWidth="false" hidden="false" outlineLevel="0" max="14" min="12" style="66" width="9.14"/>
    <col collapsed="false" customWidth="false" hidden="false" outlineLevel="0" max="257" min="15" style="67" width="9.14"/>
  </cols>
  <sheetData>
    <row r="1" customFormat="false" ht="18" hidden="false" customHeight="true" outlineLevel="0" collapsed="false">
      <c r="A1" s="68" t="str">
        <f aca="false">Scope!$A$1</f>
        <v>Synthetic CC Plants, TVA (445 MW)</v>
      </c>
      <c r="B1" s="68"/>
      <c r="C1" s="68"/>
      <c r="D1" s="68"/>
      <c r="E1" s="68"/>
      <c r="F1" s="68"/>
      <c r="G1" s="68"/>
      <c r="H1" s="68"/>
      <c r="I1" s="68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</row>
    <row r="2" customFormat="false" ht="18" hidden="false" customHeight="true" outlineLevel="0" collapsed="false">
      <c r="A2" s="68"/>
      <c r="B2" s="68"/>
      <c r="C2" s="68"/>
      <c r="D2" s="68"/>
      <c r="E2" s="68"/>
      <c r="F2" s="68"/>
      <c r="G2" s="68"/>
      <c r="H2" s="68"/>
      <c r="I2" s="68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</row>
    <row r="3" customFormat="false" ht="15.75" hidden="false" customHeight="false" outlineLevel="0" collapsed="false">
      <c r="A3" s="3" t="s">
        <v>6</v>
      </c>
      <c r="B3" s="3"/>
      <c r="C3" s="3"/>
      <c r="D3" s="3"/>
      <c r="E3" s="3"/>
      <c r="F3" s="3"/>
      <c r="G3" s="3"/>
      <c r="H3" s="3"/>
      <c r="I3" s="3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</row>
    <row r="4" customFormat="false" ht="15.75" hidden="false" customHeight="false" outlineLevel="0" collapsed="false">
      <c r="A4" s="14"/>
      <c r="B4" s="14"/>
      <c r="C4" s="14"/>
      <c r="D4" s="14"/>
      <c r="E4" s="14"/>
      <c r="F4" s="14"/>
      <c r="G4" s="14"/>
      <c r="H4" s="14"/>
      <c r="I4" s="14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</row>
    <row r="5" customFormat="false" ht="15.75" hidden="false" customHeight="false" outlineLevel="0" collapsed="false">
      <c r="A5" s="14"/>
      <c r="B5" s="14"/>
      <c r="C5" s="14"/>
      <c r="D5" s="14"/>
      <c r="E5" s="14"/>
      <c r="F5" s="14"/>
      <c r="G5" s="14"/>
      <c r="H5" s="14"/>
      <c r="I5" s="14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</row>
    <row r="6" customFormat="false" ht="16.5" hidden="false" customHeight="false" outlineLevel="0" collapsed="false">
      <c r="A6" s="70" t="s">
        <v>140</v>
      </c>
      <c r="B6" s="69"/>
      <c r="C6" s="69"/>
      <c r="D6" s="69"/>
      <c r="E6" s="71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</row>
    <row r="7" customFormat="false" ht="13.5" hidden="false" customHeight="false" outlineLevel="0" collapsed="false">
      <c r="A7" s="69"/>
      <c r="B7" s="72"/>
      <c r="C7" s="73"/>
      <c r="D7" s="72"/>
      <c r="E7" s="74" t="s">
        <v>141</v>
      </c>
      <c r="F7" s="72"/>
      <c r="G7" s="72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</row>
    <row r="8" customFormat="false" ht="12.75" hidden="false" customHeight="false" outlineLevel="0" collapsed="false">
      <c r="A8" s="75" t="s">
        <v>142</v>
      </c>
      <c r="B8" s="76"/>
      <c r="C8" s="77"/>
      <c r="D8" s="76"/>
      <c r="E8" s="78"/>
      <c r="F8" s="2"/>
      <c r="G8" s="2"/>
      <c r="H8" s="2"/>
      <c r="I8" s="2"/>
      <c r="J8" s="2"/>
      <c r="K8" s="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</row>
    <row r="9" customFormat="false" ht="12.75" hidden="false" customHeight="false" outlineLevel="0" collapsed="false">
      <c r="A9" s="75"/>
      <c r="B9" s="76" t="s">
        <v>143</v>
      </c>
      <c r="C9" s="76"/>
      <c r="D9" s="76"/>
      <c r="E9" s="79" t="n">
        <f aca="false">Mob_Estimate!D7</f>
        <v>123018.5</v>
      </c>
      <c r="F9" s="2"/>
      <c r="G9" s="2"/>
      <c r="H9" s="2"/>
      <c r="I9" s="2"/>
      <c r="J9" s="2"/>
      <c r="K9" s="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</row>
    <row r="10" customFormat="false" ht="12.75" hidden="false" customHeight="false" outlineLevel="0" collapsed="false">
      <c r="A10" s="75"/>
      <c r="B10" s="76" t="s">
        <v>144</v>
      </c>
      <c r="C10" s="76"/>
      <c r="D10" s="76"/>
      <c r="E10" s="79" t="n">
        <f aca="false">Mob_Estimate!D9</f>
        <v>478535.3895</v>
      </c>
      <c r="F10" s="2"/>
      <c r="G10" s="2"/>
      <c r="H10" s="2"/>
      <c r="I10" s="2"/>
      <c r="J10" s="2"/>
      <c r="K10" s="2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</row>
    <row r="11" customFormat="false" ht="12.75" hidden="false" customHeight="false" outlineLevel="0" collapsed="false">
      <c r="A11" s="2"/>
      <c r="B11" s="76" t="s">
        <v>145</v>
      </c>
      <c r="C11" s="76"/>
      <c r="D11" s="76"/>
      <c r="E11" s="79" t="n">
        <f aca="false">Mob_Estimate!D25</f>
        <v>554205</v>
      </c>
      <c r="F11" s="2"/>
      <c r="G11" s="2"/>
      <c r="H11" s="2"/>
      <c r="I11" s="2"/>
      <c r="J11" s="2"/>
      <c r="K11" s="2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</row>
    <row r="12" customFormat="false" ht="12.75" hidden="false" customHeight="false" outlineLevel="0" collapsed="false">
      <c r="A12" s="2"/>
      <c r="B12" s="76" t="s">
        <v>146</v>
      </c>
      <c r="C12" s="76"/>
      <c r="D12" s="76"/>
      <c r="E12" s="79" t="n">
        <f aca="false">Mob_Estimate!D37</f>
        <v>401853.491450872</v>
      </c>
      <c r="F12" s="2"/>
      <c r="G12" s="2"/>
      <c r="H12" s="2"/>
      <c r="I12" s="2"/>
      <c r="J12" s="2"/>
      <c r="K12" s="2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</row>
    <row r="13" customFormat="false" ht="12.75" hidden="false" customHeight="false" outlineLevel="0" collapsed="false">
      <c r="A13" s="2"/>
      <c r="B13" s="76"/>
      <c r="C13" s="76"/>
      <c r="D13" s="76"/>
      <c r="E13" s="79"/>
      <c r="F13" s="2"/>
      <c r="G13" s="2"/>
      <c r="H13" s="2"/>
      <c r="I13" s="2"/>
      <c r="J13" s="2"/>
      <c r="K13" s="2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</row>
    <row r="14" customFormat="false" ht="13.5" hidden="false" customHeight="false" outlineLevel="0" collapsed="false">
      <c r="A14" s="2"/>
      <c r="B14" s="80" t="s">
        <v>147</v>
      </c>
      <c r="C14" s="76"/>
      <c r="D14" s="76"/>
      <c r="E14" s="81" t="n">
        <f aca="false">SUBTOTAL(9,E8:E12)</f>
        <v>1557612.38095087</v>
      </c>
      <c r="F14" s="2"/>
      <c r="G14" s="2"/>
      <c r="H14" s="2"/>
      <c r="I14" s="2"/>
      <c r="J14" s="2"/>
      <c r="K14" s="2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</row>
    <row r="15" customFormat="false" ht="13.5" hidden="true" customHeight="false" outlineLevel="0" collapsed="false">
      <c r="A15" s="2"/>
      <c r="B15" s="80"/>
      <c r="C15" s="80"/>
      <c r="D15" s="80"/>
      <c r="E15" s="80"/>
      <c r="F15" s="72"/>
      <c r="G15" s="72"/>
      <c r="H15" s="72"/>
      <c r="I15" s="72"/>
      <c r="J15" s="2"/>
      <c r="K15" s="2"/>
      <c r="L15" s="2"/>
      <c r="M15" s="2"/>
      <c r="N15" s="2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</row>
    <row r="16" customFormat="false" ht="12.75" hidden="true" customHeight="false" outlineLevel="0" collapsed="false">
      <c r="A16" s="2"/>
      <c r="B16" s="75" t="s">
        <v>148</v>
      </c>
      <c r="C16" s="80"/>
      <c r="D16" s="80"/>
      <c r="E16" s="82" t="e">
        <f aca="false">#REF!</f>
        <v>#REF!</v>
      </c>
      <c r="F16" s="72"/>
      <c r="G16" s="72"/>
      <c r="H16" s="72"/>
      <c r="I16" s="72"/>
      <c r="J16" s="2"/>
      <c r="K16" s="2"/>
      <c r="L16" s="2"/>
      <c r="M16" s="2"/>
      <c r="N16" s="2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</row>
    <row r="17" customFormat="false" ht="12.75" hidden="true" customHeight="false" outlineLevel="0" collapsed="false">
      <c r="A17" s="2"/>
      <c r="B17" s="75"/>
      <c r="C17" s="80"/>
      <c r="D17" s="80"/>
      <c r="E17" s="83"/>
      <c r="F17" s="72"/>
      <c r="G17" s="72"/>
      <c r="H17" s="72"/>
      <c r="I17" s="72"/>
      <c r="J17" s="2"/>
      <c r="K17" s="2"/>
      <c r="L17" s="2"/>
      <c r="M17" s="2"/>
      <c r="N17" s="2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</row>
    <row r="18" customFormat="false" ht="12.75" hidden="true" customHeight="false" outlineLevel="0" collapsed="false">
      <c r="A18" s="2"/>
      <c r="B18" s="75" t="s">
        <v>149</v>
      </c>
      <c r="C18" s="80"/>
      <c r="D18" s="80"/>
      <c r="E18" s="83" t="e">
        <f aca="false">#REF!</f>
        <v>#REF!</v>
      </c>
      <c r="F18" s="72"/>
      <c r="G18" s="72"/>
      <c r="H18" s="72"/>
      <c r="I18" s="72"/>
      <c r="J18" s="2"/>
      <c r="K18" s="2"/>
      <c r="L18" s="2"/>
      <c r="M18" s="2"/>
      <c r="N18" s="2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</row>
    <row r="19" customFormat="false" ht="12.75" hidden="true" customHeight="false" outlineLevel="0" collapsed="false">
      <c r="A19" s="2"/>
      <c r="B19" s="75"/>
      <c r="C19" s="80"/>
      <c r="D19" s="80"/>
      <c r="E19" s="83"/>
      <c r="F19" s="72"/>
      <c r="G19" s="72"/>
      <c r="H19" s="72"/>
      <c r="I19" s="72"/>
      <c r="J19" s="2"/>
      <c r="K19" s="2"/>
      <c r="L19" s="2"/>
      <c r="M19" s="2"/>
      <c r="N19" s="2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</row>
    <row r="20" customFormat="false" ht="13.5" hidden="true" customHeight="false" outlineLevel="0" collapsed="false">
      <c r="A20" s="2"/>
      <c r="B20" s="75" t="s">
        <v>150</v>
      </c>
      <c r="C20" s="80"/>
      <c r="D20" s="80"/>
      <c r="E20" s="84" t="e">
        <f aca="false">#REF!</f>
        <v>#REF!</v>
      </c>
      <c r="F20" s="72"/>
      <c r="G20" s="72"/>
      <c r="H20" s="72"/>
      <c r="I20" s="72"/>
      <c r="J20" s="2"/>
      <c r="K20" s="2"/>
      <c r="L20" s="2"/>
      <c r="M20" s="2"/>
      <c r="N20" s="2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</row>
    <row r="21" customFormat="false" ht="13.5" hidden="false" customHeight="false" outlineLevel="0" collapsed="false">
      <c r="A21" s="2"/>
      <c r="B21" s="75"/>
      <c r="C21" s="80"/>
      <c r="D21" s="80"/>
      <c r="E21" s="85"/>
      <c r="F21" s="72"/>
      <c r="G21" s="72"/>
      <c r="H21" s="72"/>
      <c r="I21" s="72"/>
      <c r="J21" s="2"/>
      <c r="K21" s="2"/>
      <c r="L21" s="2"/>
      <c r="M21" s="2"/>
      <c r="N21" s="2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</row>
    <row r="22" customFormat="false" ht="13.5" hidden="false" customHeight="false" outlineLevel="0" collapsed="false">
      <c r="A22" s="2"/>
      <c r="B22" s="80" t="s">
        <v>12</v>
      </c>
      <c r="C22" s="86"/>
      <c r="D22" s="80"/>
      <c r="E22" s="87" t="n">
        <f aca="false">Mob_Estimate!D44</f>
        <v>3991589.8875</v>
      </c>
      <c r="F22" s="72"/>
      <c r="G22" s="72"/>
      <c r="H22" s="69"/>
      <c r="I22" s="69"/>
      <c r="J22" s="69"/>
      <c r="K22" s="69"/>
      <c r="L22" s="2"/>
      <c r="M22" s="2"/>
      <c r="N22" s="2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</row>
    <row r="23" customFormat="false" ht="13.5" hidden="false" customHeight="false" outlineLevel="0" collapsed="false">
      <c r="A23" s="2"/>
      <c r="B23" s="69"/>
      <c r="C23" s="69"/>
      <c r="D23" s="69"/>
      <c r="E23" s="69"/>
      <c r="F23" s="72"/>
      <c r="G23" s="72"/>
      <c r="H23" s="69"/>
      <c r="I23" s="69"/>
      <c r="J23" s="69"/>
      <c r="K23" s="69"/>
      <c r="L23" s="2"/>
      <c r="M23" s="2"/>
      <c r="N23" s="2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</row>
    <row r="24" customFormat="false" ht="13.5" hidden="false" customHeight="false" outlineLevel="0" collapsed="false">
      <c r="A24" s="2"/>
      <c r="B24" s="75" t="s">
        <v>151</v>
      </c>
      <c r="C24" s="80"/>
      <c r="D24" s="80"/>
      <c r="E24" s="88" t="n">
        <f aca="false">Mob_Estimate!D47</f>
        <v>160000</v>
      </c>
      <c r="F24" s="72"/>
      <c r="G24" s="72"/>
      <c r="H24" s="72"/>
      <c r="I24" s="72"/>
      <c r="J24" s="2"/>
      <c r="K24" s="2"/>
      <c r="L24" s="2"/>
      <c r="M24" s="2"/>
      <c r="N24" s="2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</row>
    <row r="25" customFormat="false" ht="13.5" hidden="true" customHeight="false" outlineLevel="0" collapsed="false">
      <c r="A25" s="2"/>
      <c r="B25" s="80" t="s">
        <v>152</v>
      </c>
      <c r="C25" s="80"/>
      <c r="D25" s="80"/>
      <c r="E25" s="89" t="n">
        <f aca="false">Mob_Estimate!D48</f>
        <v>0</v>
      </c>
      <c r="F25" s="72"/>
      <c r="G25" s="72"/>
      <c r="H25" s="72"/>
      <c r="I25" s="72"/>
      <c r="J25" s="2"/>
      <c r="K25" s="2"/>
      <c r="L25" s="2"/>
      <c r="M25" s="2"/>
      <c r="N25" s="2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</row>
    <row r="26" customFormat="false" ht="12.75" hidden="false" customHeight="false" outlineLevel="0" collapsed="false">
      <c r="A26" s="2"/>
      <c r="B26" s="80"/>
      <c r="C26" s="86"/>
      <c r="D26" s="80"/>
      <c r="E26" s="72"/>
      <c r="F26" s="72"/>
      <c r="G26" s="72"/>
      <c r="H26" s="72"/>
      <c r="I26" s="72"/>
      <c r="J26" s="2"/>
      <c r="K26" s="2"/>
      <c r="L26" s="2"/>
      <c r="M26" s="2"/>
      <c r="N26" s="2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</row>
    <row r="27" customFormat="false" ht="16.5" hidden="false" customHeight="false" outlineLevel="0" collapsed="false">
      <c r="A27" s="70" t="s">
        <v>153</v>
      </c>
      <c r="B27" s="80"/>
      <c r="C27" s="80"/>
      <c r="D27" s="80"/>
      <c r="E27" s="80"/>
      <c r="F27" s="72"/>
      <c r="G27" s="72"/>
      <c r="H27" s="72"/>
      <c r="I27" s="72"/>
      <c r="J27" s="2"/>
      <c r="K27" s="2"/>
      <c r="L27" s="2"/>
      <c r="M27" s="2"/>
      <c r="N27" s="2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</row>
    <row r="28" customFormat="false" ht="13.5" hidden="false" customHeight="false" outlineLevel="0" collapsed="false">
      <c r="A28" s="2"/>
      <c r="B28" s="76"/>
      <c r="C28" s="76"/>
      <c r="D28" s="76"/>
      <c r="E28" s="90"/>
      <c r="F28" s="78"/>
      <c r="G28" s="78"/>
      <c r="H28" s="78"/>
      <c r="I28" s="91" t="s">
        <v>154</v>
      </c>
      <c r="J28" s="92" t="s">
        <v>155</v>
      </c>
      <c r="K28" s="92"/>
      <c r="L28" s="2"/>
      <c r="M28" s="2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</row>
    <row r="29" customFormat="false" ht="13.5" hidden="false" customHeight="false" outlineLevel="0" collapsed="false">
      <c r="A29" s="2"/>
      <c r="B29" s="76"/>
      <c r="C29" s="76"/>
      <c r="D29" s="76"/>
      <c r="E29" s="93" t="s">
        <v>156</v>
      </c>
      <c r="F29" s="93" t="s">
        <v>157</v>
      </c>
      <c r="G29" s="93" t="s">
        <v>158</v>
      </c>
      <c r="H29" s="94" t="s">
        <v>159</v>
      </c>
      <c r="I29" s="95" t="s">
        <v>160</v>
      </c>
      <c r="J29" s="96" t="s">
        <v>161</v>
      </c>
      <c r="K29" s="96" t="s">
        <v>162</v>
      </c>
      <c r="L29" s="2"/>
      <c r="M29" s="2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</row>
    <row r="30" customFormat="false" ht="12.75" hidden="false" customHeight="false" outlineLevel="0" collapsed="false">
      <c r="A30" s="75" t="s">
        <v>163</v>
      </c>
      <c r="B30" s="76"/>
      <c r="C30" s="77"/>
      <c r="D30" s="76"/>
      <c r="E30" s="78"/>
      <c r="F30" s="78"/>
      <c r="G30" s="78"/>
      <c r="H30" s="78"/>
      <c r="I30" s="78"/>
      <c r="J30" s="97"/>
      <c r="K30" s="98"/>
      <c r="L30" s="2"/>
      <c r="M30" s="2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</row>
    <row r="31" customFormat="false" ht="12.75" hidden="false" customHeight="false" outlineLevel="0" collapsed="false">
      <c r="A31" s="2"/>
      <c r="B31" s="76" t="s">
        <v>164</v>
      </c>
      <c r="C31" s="76"/>
      <c r="D31" s="76"/>
      <c r="E31" s="79" t="n">
        <f aca="false">'O&amp;M_Estimate'!D8</f>
        <v>1451918.666</v>
      </c>
      <c r="F31" s="79" t="n">
        <f aca="false">'O&amp;M_Estimate'!E8</f>
        <v>1451918.666</v>
      </c>
      <c r="G31" s="79" t="n">
        <f aca="false">'O&amp;M_Estimate'!F8</f>
        <v>1451918.666</v>
      </c>
      <c r="H31" s="79" t="n">
        <f aca="false">'O&amp;M_Estimate'!G8</f>
        <v>1451918.666</v>
      </c>
      <c r="I31" s="79" t="n">
        <f aca="false">'O&amp;M_Estimate'!H8</f>
        <v>1451918.666</v>
      </c>
      <c r="J31" s="99" t="n">
        <f aca="false">IF(Scope!F15=0,0,I31/Scope!F15/1000)</f>
        <v>8.54069803529412</v>
      </c>
      <c r="K31" s="100"/>
      <c r="L31" s="2"/>
      <c r="M31" s="2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</row>
    <row r="32" customFormat="false" ht="12.75" hidden="false" customHeight="false" outlineLevel="0" collapsed="false">
      <c r="A32" s="2"/>
      <c r="B32" s="76" t="s">
        <v>165</v>
      </c>
      <c r="C32" s="76"/>
      <c r="D32" s="76"/>
      <c r="E32" s="79" t="n">
        <f aca="false">'O&amp;M_Estimate'!D21</f>
        <v>334202.284959265</v>
      </c>
      <c r="F32" s="79" t="n">
        <f aca="false">'O&amp;M_Estimate'!E21</f>
        <v>334202.284959265</v>
      </c>
      <c r="G32" s="79" t="n">
        <f aca="false">'O&amp;M_Estimate'!F21</f>
        <v>334202.284959265</v>
      </c>
      <c r="H32" s="79" t="n">
        <f aca="false">'O&amp;M_Estimate'!G21</f>
        <v>334202.284959265</v>
      </c>
      <c r="I32" s="79" t="n">
        <f aca="false">'O&amp;M_Estimate'!H21</f>
        <v>334202.284959265</v>
      </c>
      <c r="J32" s="99" t="n">
        <f aca="false">IF(Scope!F15=0,0,I32/Scope!F15/1000)</f>
        <v>1.96589579387803</v>
      </c>
      <c r="K32" s="100"/>
      <c r="L32" s="2"/>
      <c r="M32" s="2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</row>
    <row r="33" customFormat="false" ht="12.75" hidden="false" customHeight="false" outlineLevel="0" collapsed="false">
      <c r="A33" s="2"/>
      <c r="B33" s="76" t="s">
        <v>166</v>
      </c>
      <c r="C33" s="76"/>
      <c r="D33" s="76"/>
      <c r="E33" s="79" t="n">
        <f aca="false">'O&amp;M_Estimate'!D23</f>
        <v>680936.897410463</v>
      </c>
      <c r="F33" s="79" t="n">
        <f aca="false">'O&amp;M_Estimate'!E23</f>
        <v>680936.897410463</v>
      </c>
      <c r="G33" s="79" t="n">
        <f aca="false">'O&amp;M_Estimate'!F23</f>
        <v>680936.897410463</v>
      </c>
      <c r="H33" s="79" t="n">
        <f aca="false">'O&amp;M_Estimate'!G23</f>
        <v>680936.897410463</v>
      </c>
      <c r="I33" s="79" t="n">
        <f aca="false">'O&amp;M_Estimate'!H23</f>
        <v>680936.897410463</v>
      </c>
      <c r="J33" s="99"/>
      <c r="K33" s="100" t="n">
        <f aca="false">IF(Scope!F34=0,0,I33/Scope!F34)</f>
        <v>0.183873500970883</v>
      </c>
      <c r="L33" s="2"/>
      <c r="M33" s="2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</row>
    <row r="34" customFormat="false" ht="12.75" hidden="false" customHeight="false" outlineLevel="0" collapsed="false">
      <c r="A34" s="2"/>
      <c r="B34" s="76" t="s">
        <v>167</v>
      </c>
      <c r="C34" s="76"/>
      <c r="D34" s="76"/>
      <c r="E34" s="79" t="n">
        <f aca="false">'O&amp;M_Estimate'!D39</f>
        <v>900035.334079865</v>
      </c>
      <c r="F34" s="79" t="n">
        <f aca="false">'O&amp;M_Estimate'!E39</f>
        <v>914548.49366896</v>
      </c>
      <c r="G34" s="79" t="n">
        <f aca="false">'O&amp;M_Estimate'!F39</f>
        <v>914548.49366896</v>
      </c>
      <c r="H34" s="79" t="n">
        <f aca="false">'O&amp;M_Estimate'!G39</f>
        <v>1969496.430649</v>
      </c>
      <c r="I34" s="79" t="n">
        <f aca="false">'O&amp;M_Estimate'!H39</f>
        <v>1810528.58212254</v>
      </c>
      <c r="J34" s="99" t="n">
        <f aca="false">IF(Scope!F15=0,0,I34/Scope!F15/1000*0.75)</f>
        <v>7.98762609759944</v>
      </c>
      <c r="K34" s="100" t="n">
        <f aca="false">IF(Scope!F34=0,0,I34/Scope!F34*0.25)</f>
        <v>0.122224331751128</v>
      </c>
      <c r="L34" s="2"/>
      <c r="M34" s="2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</row>
    <row r="35" customFormat="false" ht="12.75" hidden="false" customHeight="false" outlineLevel="0" collapsed="false">
      <c r="A35" s="2"/>
      <c r="B35" s="76" t="s">
        <v>168</v>
      </c>
      <c r="C35" s="76"/>
      <c r="D35" s="76"/>
      <c r="E35" s="79" t="n">
        <f aca="false">'O&amp;M_Estimate'!D41</f>
        <v>40185.3491450872</v>
      </c>
      <c r="F35" s="79" t="n">
        <f aca="false">'O&amp;M_Estimate'!E41</f>
        <v>40185.3491450872</v>
      </c>
      <c r="G35" s="79" t="n">
        <f aca="false">'O&amp;M_Estimate'!F41</f>
        <v>40185.3491450872</v>
      </c>
      <c r="H35" s="79" t="n">
        <f aca="false">'O&amp;M_Estimate'!G41</f>
        <v>40185.3491450872</v>
      </c>
      <c r="I35" s="79" t="n">
        <f aca="false">'O&amp;M_Estimate'!H41</f>
        <v>40185.3491450872</v>
      </c>
      <c r="J35" s="99" t="n">
        <f aca="false">IF(Scope!F15=0,0,I35/Scope!F12/1000)</f>
        <v>0.0903041553822184</v>
      </c>
      <c r="K35" s="100"/>
      <c r="L35" s="2"/>
      <c r="M35" s="2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</row>
    <row r="36" customFormat="false" ht="12.75" hidden="false" customHeight="false" outlineLevel="0" collapsed="false">
      <c r="A36" s="2"/>
      <c r="B36" s="76"/>
      <c r="C36" s="76"/>
      <c r="D36" s="76"/>
      <c r="E36" s="79"/>
      <c r="F36" s="79"/>
      <c r="G36" s="79"/>
      <c r="H36" s="79"/>
      <c r="I36" s="79"/>
      <c r="J36" s="99"/>
      <c r="K36" s="100"/>
      <c r="L36" s="2"/>
      <c r="M36" s="2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</row>
    <row r="37" customFormat="false" ht="13.5" hidden="false" customHeight="false" outlineLevel="0" collapsed="false">
      <c r="A37" s="2"/>
      <c r="B37" s="80" t="s">
        <v>169</v>
      </c>
      <c r="C37" s="76"/>
      <c r="D37" s="76"/>
      <c r="E37" s="81" t="n">
        <f aca="false">SUM(E31:E35)</f>
        <v>3407278.53159468</v>
      </c>
      <c r="F37" s="81" t="n">
        <f aca="false">SUM(F31:F35)</f>
        <v>3421791.69118377</v>
      </c>
      <c r="G37" s="81" t="n">
        <f aca="false">SUM(G31:G35)</f>
        <v>3421791.69118377</v>
      </c>
      <c r="H37" s="81" t="n">
        <f aca="false">SUM(H31:H35)</f>
        <v>4476739.62816382</v>
      </c>
      <c r="I37" s="81" t="n">
        <f aca="false">SUM(I31:I35)</f>
        <v>4317771.77963736</v>
      </c>
      <c r="J37" s="101"/>
      <c r="K37" s="102"/>
      <c r="L37" s="2"/>
      <c r="M37" s="2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</row>
    <row r="38" customFormat="false" ht="13.5" hidden="false" customHeight="false" outlineLevel="0" collapsed="false">
      <c r="A38" s="2"/>
      <c r="B38" s="80"/>
      <c r="C38" s="80"/>
      <c r="D38" s="80"/>
      <c r="E38" s="72"/>
      <c r="F38" s="72"/>
      <c r="G38" s="72"/>
      <c r="H38" s="72"/>
      <c r="I38" s="72"/>
      <c r="J38" s="103" t="n">
        <f aca="false">SUM(J31:J35)</f>
        <v>18.5845240821538</v>
      </c>
      <c r="K38" s="103" t="n">
        <f aca="false">SUM(K31:K35)</f>
        <v>0.306097832722011</v>
      </c>
      <c r="L38" s="2"/>
      <c r="M38" s="2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</row>
    <row r="39" customFormat="false" ht="13.5" hidden="false" customHeight="false" outlineLevel="0" collapsed="false">
      <c r="A39" s="2"/>
      <c r="B39" s="76"/>
      <c r="C39" s="76"/>
      <c r="D39" s="76"/>
      <c r="E39" s="76"/>
      <c r="F39" s="76"/>
      <c r="G39" s="76"/>
      <c r="H39" s="76"/>
      <c r="I39" s="2"/>
      <c r="J39" s="2"/>
      <c r="K39" s="104"/>
      <c r="L39" s="2"/>
      <c r="M39" s="2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</row>
    <row r="40" customFormat="false" ht="13.5" hidden="false" customHeight="false" outlineLevel="0" collapsed="false">
      <c r="A40" s="75" t="s">
        <v>170</v>
      </c>
      <c r="B40" s="76"/>
      <c r="C40" s="69"/>
      <c r="D40" s="105" t="s">
        <v>171</v>
      </c>
      <c r="E40" s="87" t="n">
        <f aca="false">'O&amp;M Backup_Detail'!D265</f>
        <v>146209128.9234</v>
      </c>
      <c r="F40" s="72"/>
      <c r="G40" s="72"/>
      <c r="H40" s="106" t="s">
        <v>172</v>
      </c>
      <c r="I40" s="87" t="n">
        <f aca="false">E40/20</f>
        <v>7310456.44617</v>
      </c>
      <c r="J40" s="72"/>
      <c r="K40" s="2"/>
      <c r="L40" s="2"/>
      <c r="M40" s="2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</row>
    <row r="41" customFormat="false" ht="13.5" hidden="false" customHeight="false" outlineLevel="0" collapsed="false">
      <c r="A41" s="75"/>
      <c r="B41" s="76"/>
      <c r="C41" s="77"/>
      <c r="D41" s="76"/>
      <c r="E41" s="72"/>
      <c r="F41" s="72"/>
      <c r="G41" s="72"/>
      <c r="H41" s="0"/>
      <c r="I41" s="0"/>
      <c r="J41" s="72"/>
      <c r="K41" s="2"/>
      <c r="L41" s="2"/>
      <c r="M41" s="2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</row>
    <row r="42" customFormat="false" ht="13.5" hidden="false" customHeight="false" outlineLevel="0" collapsed="false">
      <c r="A42" s="107" t="s">
        <v>173</v>
      </c>
      <c r="B42" s="80"/>
      <c r="C42" s="80"/>
      <c r="D42" s="80"/>
      <c r="E42" s="2"/>
      <c r="F42" s="2"/>
      <c r="G42" s="2"/>
      <c r="H42" s="106" t="s">
        <v>172</v>
      </c>
      <c r="I42" s="88" t="n">
        <f aca="false">'O&amp;M_Estimate'!H49</f>
        <v>11628228.2258074</v>
      </c>
      <c r="J42" s="2"/>
      <c r="K42" s="2"/>
      <c r="L42" s="2"/>
      <c r="M42" s="2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</row>
    <row r="43" customFormat="false" ht="12.75" hidden="true" customHeight="false" outlineLevel="0" collapsed="false">
      <c r="A43" s="0"/>
      <c r="B43" s="108"/>
      <c r="C43" s="109"/>
      <c r="D43" s="80"/>
      <c r="E43" s="0"/>
      <c r="F43" s="110"/>
      <c r="G43" s="110"/>
      <c r="H43" s="110"/>
      <c r="I43" s="110"/>
      <c r="J43" s="2"/>
      <c r="K43" s="2"/>
      <c r="L43" s="2"/>
      <c r="M43" s="2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</row>
    <row r="44" customFormat="false" ht="13.5" hidden="true" customHeight="false" outlineLevel="0" collapsed="false">
      <c r="A44" s="0"/>
      <c r="B44" s="108"/>
      <c r="C44" s="109"/>
      <c r="D44" s="80"/>
      <c r="E44" s="0"/>
      <c r="F44" s="110"/>
      <c r="G44" s="110"/>
      <c r="H44" s="110"/>
      <c r="I44" s="110"/>
      <c r="J44" s="2"/>
      <c r="K44" s="2"/>
      <c r="L44" s="2"/>
      <c r="M44" s="2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</row>
    <row r="45" customFormat="false" ht="13.5" hidden="true" customHeight="false" outlineLevel="0" collapsed="false">
      <c r="A45" s="75" t="s">
        <v>174</v>
      </c>
      <c r="B45" s="108"/>
      <c r="C45" s="109"/>
      <c r="D45" s="80"/>
      <c r="E45" s="88" t="e">
        <f aca="false">#REF!</f>
        <v>#REF!</v>
      </c>
      <c r="F45" s="88" t="e">
        <f aca="false">#REF!</f>
        <v>#REF!</v>
      </c>
      <c r="G45" s="88" t="e">
        <f aca="false">#REF!</f>
        <v>#REF!</v>
      </c>
      <c r="H45" s="88" t="e">
        <f aca="false">#REF!</f>
        <v>#REF!</v>
      </c>
      <c r="I45" s="88" t="e">
        <f aca="false">#REF!</f>
        <v>#REF!</v>
      </c>
      <c r="J45" s="2"/>
      <c r="K45" s="2"/>
      <c r="L45" s="2"/>
      <c r="M45" s="2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</row>
    <row r="46" customFormat="false" ht="13.5" hidden="true" customHeight="false" outlineLevel="0" collapsed="false">
      <c r="A46" s="2"/>
      <c r="B46" s="80"/>
      <c r="C46" s="80"/>
      <c r="D46" s="80"/>
      <c r="E46" s="2"/>
      <c r="F46" s="2"/>
      <c r="G46" s="2"/>
      <c r="H46" s="2"/>
      <c r="I46" s="2"/>
      <c r="J46" s="2"/>
      <c r="K46" s="2"/>
      <c r="L46" s="2"/>
      <c r="M46" s="2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</row>
    <row r="47" customFormat="false" ht="13.5" hidden="true" customHeight="false" outlineLevel="0" collapsed="false">
      <c r="A47" s="75" t="s">
        <v>175</v>
      </c>
      <c r="B47" s="0"/>
      <c r="C47" s="77"/>
      <c r="D47" s="0"/>
      <c r="E47" s="87" t="e">
        <f aca="false">#REF!</f>
        <v>#REF!</v>
      </c>
      <c r="F47" s="87" t="e">
        <f aca="false">#REF!</f>
        <v>#REF!</v>
      </c>
      <c r="G47" s="87" t="e">
        <f aca="false">#REF!</f>
        <v>#REF!</v>
      </c>
      <c r="H47" s="87" t="e">
        <f aca="false">#REF!</f>
        <v>#REF!</v>
      </c>
      <c r="I47" s="87" t="e">
        <f aca="false">#REF!</f>
        <v>#REF!</v>
      </c>
      <c r="J47" s="2"/>
      <c r="K47" s="2"/>
      <c r="L47" s="2"/>
      <c r="M47" s="2"/>
      <c r="N47" s="2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</row>
    <row r="48" customFormat="false" ht="12.75" hidden="true" customHeight="false" outlineLevel="0" collapsed="false">
      <c r="A48" s="75"/>
      <c r="B48" s="0"/>
      <c r="C48" s="77"/>
      <c r="D48" s="0"/>
      <c r="E48" s="72"/>
      <c r="F48" s="72"/>
      <c r="G48" s="72"/>
      <c r="H48" s="72"/>
      <c r="I48" s="72"/>
      <c r="J48" s="2"/>
      <c r="K48" s="2"/>
      <c r="L48" s="2"/>
      <c r="M48" s="2"/>
      <c r="N48" s="2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</row>
    <row r="49" customFormat="false" ht="13.5" hidden="false" customHeight="false" outlineLevel="0" collapsed="false">
      <c r="A49" s="75"/>
      <c r="B49" s="76"/>
      <c r="C49" s="0"/>
      <c r="D49" s="0"/>
      <c r="E49" s="0"/>
      <c r="F49" s="0"/>
      <c r="G49" s="0"/>
      <c r="H49" s="0"/>
      <c r="I49" s="2"/>
      <c r="J49" s="2"/>
      <c r="K49" s="2"/>
      <c r="L49" s="2"/>
      <c r="M49" s="2"/>
      <c r="N49" s="2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</row>
    <row r="50" customFormat="false" ht="13.5" hidden="true" customHeight="false" outlineLevel="0" collapsed="false">
      <c r="A50" s="107" t="s">
        <v>176</v>
      </c>
      <c r="B50" s="76"/>
      <c r="C50" s="76"/>
      <c r="D50" s="76"/>
      <c r="E50" s="76"/>
      <c r="F50" s="2"/>
      <c r="G50" s="2"/>
      <c r="H50" s="2"/>
      <c r="I50" s="88" t="e">
        <f aca="false">I47+I45+I40+I37</f>
        <v>#REF!</v>
      </c>
      <c r="J50" s="2"/>
      <c r="K50" s="2"/>
      <c r="L50" s="2"/>
      <c r="M50" s="2"/>
      <c r="N50" s="2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</row>
    <row r="51" customFormat="false" ht="12.75" hidden="true" customHeight="false" outlineLevel="0" collapsed="false">
      <c r="A51" s="107"/>
      <c r="B51" s="76"/>
      <c r="C51" s="76"/>
      <c r="D51" s="76"/>
      <c r="E51" s="76"/>
      <c r="F51" s="2"/>
      <c r="G51" s="2"/>
      <c r="H51" s="2"/>
      <c r="I51" s="85"/>
      <c r="J51" s="2"/>
      <c r="K51" s="2"/>
      <c r="L51" s="2"/>
      <c r="M51" s="2"/>
      <c r="N51" s="2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</row>
    <row r="52" customFormat="false" ht="13.5" hidden="true" customHeight="false" outlineLevel="0" collapsed="false">
      <c r="A52" s="2"/>
      <c r="B52" s="76"/>
      <c r="C52" s="76"/>
      <c r="D52" s="76"/>
      <c r="E52" s="76"/>
      <c r="F52" s="2"/>
      <c r="G52" s="2"/>
      <c r="H52" s="2"/>
      <c r="I52" s="2"/>
      <c r="J52" s="2"/>
      <c r="K52" s="2"/>
      <c r="L52" s="2"/>
      <c r="M52" s="2"/>
      <c r="N52" s="2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</row>
    <row r="53" customFormat="false" ht="13.5" hidden="false" customHeight="false" outlineLevel="0" collapsed="false">
      <c r="A53" s="107" t="s">
        <v>177</v>
      </c>
      <c r="B53" s="76"/>
      <c r="C53" s="76"/>
      <c r="D53" s="76"/>
      <c r="E53" s="111" t="n">
        <f aca="false">'O&amp;M_Estimate'!D57</f>
        <v>1160000</v>
      </c>
      <c r="F53" s="88" t="n">
        <f aca="false">'O&amp;M_Estimate'!E57</f>
        <v>1160000</v>
      </c>
      <c r="G53" s="88" t="n">
        <f aca="false">'O&amp;M_Estimate'!F57</f>
        <v>1160000</v>
      </c>
      <c r="H53" s="88" t="n">
        <f aca="false">'O&amp;M_Estimate'!G57</f>
        <v>1160000</v>
      </c>
      <c r="I53" s="112" t="n">
        <f aca="false">'O&amp;M_Estimate'!H57</f>
        <v>1160000</v>
      </c>
      <c r="J53" s="2"/>
      <c r="K53" s="2"/>
      <c r="L53" s="2"/>
      <c r="M53" s="2"/>
      <c r="N53" s="2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</row>
    <row r="54" customFormat="false" ht="13.5" hidden="true" customHeight="false" outlineLevel="0" collapsed="false">
      <c r="A54" s="107" t="s">
        <v>152</v>
      </c>
      <c r="B54" s="76"/>
      <c r="C54" s="76"/>
      <c r="D54" s="76"/>
      <c r="E54" s="113" t="n">
        <f aca="false">'O&amp;M_Estimate'!D58</f>
        <v>0</v>
      </c>
      <c r="F54" s="84" t="n">
        <f aca="false">'O&amp;M_Estimate'!E58</f>
        <v>0</v>
      </c>
      <c r="G54" s="84" t="n">
        <f aca="false">'O&amp;M_Estimate'!F58</f>
        <v>0</v>
      </c>
      <c r="H54" s="84" t="n">
        <f aca="false">'O&amp;M_Estimate'!G58</f>
        <v>0</v>
      </c>
      <c r="I54" s="114" t="n">
        <f aca="false">'O&amp;M_Estimate'!H58</f>
        <v>0</v>
      </c>
      <c r="J54" s="2"/>
      <c r="K54" s="2"/>
      <c r="L54" s="2"/>
      <c r="M54" s="2"/>
      <c r="N54" s="2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</row>
    <row r="55" customFormat="false" ht="12.75" hidden="false" customHeight="false" outlineLevel="0" collapsed="false">
      <c r="A55" s="2"/>
      <c r="B55" s="76"/>
      <c r="C55" s="76"/>
      <c r="D55" s="76"/>
      <c r="E55" s="76"/>
      <c r="F55" s="2"/>
      <c r="G55" s="2"/>
      <c r="H55" s="2"/>
      <c r="I55" s="2"/>
      <c r="J55" s="2"/>
      <c r="K55" s="2"/>
      <c r="L55" s="2"/>
      <c r="M55" s="2"/>
      <c r="N55" s="2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</row>
    <row r="56" customFormat="false" ht="12.75" hidden="false" customHeight="false" outlineLevel="0" collapsed="false">
      <c r="A56" s="2"/>
      <c r="B56" s="76" t="s">
        <v>178</v>
      </c>
      <c r="C56" s="76"/>
      <c r="D56" s="76"/>
      <c r="E56" s="76"/>
      <c r="F56" s="2"/>
      <c r="G56" s="2"/>
      <c r="H56" s="2"/>
      <c r="I56" s="2"/>
      <c r="J56" s="2"/>
      <c r="K56" s="2"/>
      <c r="L56" s="2"/>
      <c r="M56" s="2"/>
      <c r="N56" s="2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</row>
    <row r="57" customFormat="false" ht="12.75" hidden="false" customHeight="false" outlineLevel="0" collapsed="false">
      <c r="A57" s="2"/>
      <c r="B57" s="76"/>
      <c r="C57" s="76"/>
      <c r="D57" s="76"/>
      <c r="E57" s="76"/>
      <c r="F57" s="2"/>
      <c r="G57" s="2"/>
      <c r="H57" s="2"/>
      <c r="I57" s="2"/>
      <c r="J57" s="2"/>
      <c r="K57" s="2"/>
      <c r="L57" s="2"/>
      <c r="M57" s="2"/>
      <c r="N57" s="2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</row>
    <row r="58" customFormat="false" ht="12.75" hidden="false" customHeight="false" outlineLevel="0" collapsed="false">
      <c r="A58" s="2"/>
      <c r="B58" s="76"/>
      <c r="C58" s="76"/>
      <c r="D58" s="76"/>
      <c r="E58" s="76"/>
      <c r="F58" s="2"/>
      <c r="G58" s="2"/>
      <c r="H58" s="2"/>
      <c r="I58" s="2"/>
      <c r="J58" s="2"/>
      <c r="K58" s="2"/>
      <c r="L58" s="2"/>
      <c r="M58" s="2"/>
      <c r="N58" s="2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</row>
    <row r="59" customFormat="false" ht="12.75" hidden="false" customHeight="false" outlineLevel="0" collapsed="false">
      <c r="A59" s="2"/>
      <c r="B59" s="76"/>
      <c r="C59" s="76"/>
      <c r="D59" s="76"/>
      <c r="E59" s="76"/>
      <c r="F59" s="2"/>
      <c r="G59" s="2"/>
      <c r="H59" s="2"/>
      <c r="I59" s="2"/>
      <c r="J59" s="2"/>
      <c r="K59" s="2"/>
      <c r="L59" s="2"/>
      <c r="M59" s="2"/>
      <c r="N59" s="2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</row>
    <row r="60" customFormat="false" ht="12.75" hidden="false" customHeight="false" outlineLevel="0" collapsed="false">
      <c r="A60" s="2"/>
      <c r="B60" s="76"/>
      <c r="C60" s="76"/>
      <c r="D60" s="76"/>
      <c r="E60" s="76"/>
      <c r="F60" s="2"/>
      <c r="G60" s="2"/>
      <c r="H60" s="2"/>
      <c r="I60" s="2"/>
      <c r="J60" s="2"/>
      <c r="K60" s="2"/>
      <c r="L60" s="2"/>
      <c r="M60" s="2"/>
      <c r="N60" s="2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</row>
    <row r="61" customFormat="false" ht="12.75" hidden="false" customHeight="false" outlineLevel="0" collapsed="false">
      <c r="A61" s="2"/>
      <c r="B61" s="76"/>
      <c r="C61" s="76"/>
      <c r="D61" s="76"/>
      <c r="E61" s="2"/>
      <c r="F61" s="2"/>
      <c r="G61" s="2"/>
      <c r="H61" s="2"/>
      <c r="I61" s="2"/>
      <c r="J61" s="2"/>
      <c r="K61" s="2"/>
      <c r="L61" s="2"/>
      <c r="M61" s="2"/>
      <c r="N61" s="2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</row>
    <row r="62" customFormat="false" ht="12.75" hidden="false" customHeight="false" outlineLevel="0" collapsed="false">
      <c r="A62" s="2"/>
      <c r="B62" s="76"/>
      <c r="C62" s="76"/>
      <c r="D62" s="76"/>
      <c r="E62" s="2"/>
      <c r="F62" s="2"/>
      <c r="G62" s="2"/>
      <c r="H62" s="2"/>
      <c r="I62" s="2"/>
      <c r="J62" s="2"/>
      <c r="K62" s="2"/>
      <c r="L62" s="2"/>
      <c r="M62" s="2"/>
      <c r="N62" s="2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</row>
    <row r="63" customFormat="false" ht="12.75" hidden="false" customHeight="false" outlineLevel="0" collapsed="false">
      <c r="A63" s="2"/>
      <c r="B63" s="76"/>
      <c r="C63" s="76"/>
      <c r="D63" s="76"/>
      <c r="E63" s="2"/>
      <c r="F63" s="2"/>
      <c r="G63" s="2"/>
      <c r="H63" s="2"/>
      <c r="I63" s="2"/>
      <c r="J63" s="2"/>
      <c r="K63" s="2"/>
      <c r="L63" s="2"/>
      <c r="M63" s="2"/>
      <c r="N63" s="2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</row>
    <row r="64" customFormat="false" ht="12.75" hidden="false" customHeight="false" outlineLevel="0" collapsed="false">
      <c r="A64" s="2"/>
      <c r="B64" s="76"/>
      <c r="C64" s="76"/>
      <c r="D64" s="76"/>
      <c r="E64" s="2"/>
      <c r="F64" s="2"/>
      <c r="G64" s="2"/>
      <c r="H64" s="2"/>
      <c r="I64" s="2"/>
      <c r="J64" s="2"/>
      <c r="K64" s="2"/>
      <c r="L64" s="2"/>
      <c r="M64" s="2"/>
      <c r="N64" s="2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</row>
    <row r="65" customFormat="false" ht="12.75" hidden="false" customHeight="false" outlineLevel="0" collapsed="false">
      <c r="A65" s="2"/>
      <c r="B65" s="76"/>
      <c r="C65" s="76"/>
      <c r="D65" s="76"/>
      <c r="E65" s="2"/>
      <c r="F65" s="2"/>
      <c r="G65" s="2"/>
      <c r="H65" s="2"/>
      <c r="I65" s="2"/>
      <c r="J65" s="2"/>
      <c r="K65" s="2"/>
      <c r="L65" s="2"/>
      <c r="M65" s="2"/>
      <c r="N65" s="2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</row>
    <row r="66" customFormat="false" ht="12.75" hidden="false" customHeight="false" outlineLevel="0" collapsed="false">
      <c r="A66" s="2"/>
      <c r="B66" s="76"/>
      <c r="C66" s="76"/>
      <c r="D66" s="76"/>
      <c r="E66" s="2"/>
      <c r="F66" s="2"/>
      <c r="G66" s="2"/>
      <c r="H66" s="2"/>
      <c r="I66" s="2"/>
      <c r="J66" s="2"/>
      <c r="K66" s="2"/>
      <c r="L66" s="2"/>
      <c r="M66" s="2"/>
      <c r="N66" s="2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</row>
    <row r="67" customFormat="false" ht="12.75" hidden="false" customHeight="false" outlineLevel="0" collapsed="false">
      <c r="A67" s="2"/>
      <c r="B67" s="76"/>
      <c r="C67" s="76"/>
      <c r="D67" s="76"/>
      <c r="E67" s="2"/>
      <c r="F67" s="2"/>
      <c r="G67" s="2"/>
      <c r="H67" s="2"/>
      <c r="I67" s="2"/>
      <c r="J67" s="2"/>
      <c r="K67" s="2"/>
      <c r="L67" s="2"/>
      <c r="M67" s="2"/>
      <c r="N67" s="2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</row>
    <row r="68" customFormat="false" ht="12.75" hidden="false" customHeight="false" outlineLevel="0" collapsed="false">
      <c r="A68" s="2"/>
      <c r="B68" s="76"/>
      <c r="C68" s="76"/>
      <c r="D68" s="76"/>
      <c r="E68" s="2"/>
      <c r="F68" s="2"/>
      <c r="G68" s="2"/>
      <c r="H68" s="2"/>
      <c r="I68" s="2"/>
      <c r="J68" s="2"/>
      <c r="K68" s="2"/>
      <c r="L68" s="2"/>
      <c r="M68" s="2"/>
      <c r="N68" s="2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</row>
    <row r="69" customFormat="false" ht="12.75" hidden="false" customHeight="false" outlineLevel="0" collapsed="false">
      <c r="A69" s="2"/>
      <c r="B69" s="76"/>
      <c r="C69" s="76"/>
      <c r="D69" s="76"/>
      <c r="E69" s="2"/>
      <c r="F69" s="2"/>
      <c r="G69" s="2"/>
      <c r="H69" s="2"/>
      <c r="I69" s="2"/>
      <c r="J69" s="2"/>
      <c r="K69" s="2"/>
      <c r="L69" s="2"/>
      <c r="M69" s="2"/>
      <c r="N69" s="2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</row>
    <row r="70" customFormat="false" ht="12.75" hidden="false" customHeight="false" outlineLevel="0" collapsed="false">
      <c r="A70" s="2"/>
      <c r="B70" s="76"/>
      <c r="C70" s="76"/>
      <c r="D70" s="76"/>
      <c r="E70" s="2"/>
      <c r="F70" s="2"/>
      <c r="G70" s="2"/>
      <c r="H70" s="2"/>
      <c r="I70" s="2"/>
      <c r="J70" s="2"/>
      <c r="K70" s="2"/>
      <c r="L70" s="2"/>
      <c r="M70" s="2"/>
      <c r="N70" s="2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</row>
    <row r="71" customFormat="false" ht="12.75" hidden="false" customHeight="false" outlineLevel="0" collapsed="false">
      <c r="A71" s="2"/>
      <c r="B71" s="76"/>
      <c r="C71" s="76"/>
      <c r="D71" s="76"/>
      <c r="E71" s="2"/>
      <c r="F71" s="2"/>
      <c r="G71" s="2"/>
      <c r="H71" s="2"/>
      <c r="I71" s="2"/>
      <c r="J71" s="2"/>
      <c r="K71" s="2"/>
      <c r="L71" s="2"/>
      <c r="M71" s="2"/>
      <c r="N71" s="2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</row>
    <row r="72" customFormat="false" ht="12.75" hidden="false" customHeight="false" outlineLevel="0" collapsed="false">
      <c r="A72" s="2"/>
      <c r="B72" s="76"/>
      <c r="C72" s="76"/>
      <c r="D72" s="76"/>
      <c r="E72" s="2"/>
      <c r="F72" s="2"/>
      <c r="G72" s="2"/>
      <c r="H72" s="2"/>
      <c r="I72" s="2"/>
      <c r="J72" s="2"/>
      <c r="K72" s="2"/>
      <c r="L72" s="2"/>
      <c r="M72" s="2"/>
      <c r="N72" s="2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</row>
    <row r="73" customFormat="false" ht="12.75" hidden="false" customHeight="false" outlineLevel="0" collapsed="false">
      <c r="A73" s="2"/>
      <c r="B73" s="76"/>
      <c r="C73" s="76"/>
      <c r="D73" s="76"/>
      <c r="E73" s="2"/>
      <c r="F73" s="2"/>
      <c r="G73" s="2"/>
      <c r="H73" s="2"/>
      <c r="I73" s="2"/>
      <c r="J73" s="2"/>
      <c r="K73" s="2"/>
      <c r="L73" s="2"/>
      <c r="M73" s="2"/>
      <c r="N73" s="2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</row>
    <row r="74" customFormat="false" ht="12.75" hidden="false" customHeight="false" outlineLevel="0" collapsed="false">
      <c r="A74" s="2"/>
      <c r="B74" s="76"/>
      <c r="C74" s="76"/>
      <c r="D74" s="76"/>
      <c r="E74" s="2"/>
      <c r="F74" s="2"/>
      <c r="G74" s="2"/>
      <c r="H74" s="2"/>
      <c r="I74" s="2"/>
      <c r="J74" s="2"/>
      <c r="K74" s="2"/>
      <c r="L74" s="2"/>
      <c r="M74" s="2"/>
      <c r="N74" s="2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</row>
    <row r="75" customFormat="false" ht="12.75" hidden="false" customHeight="false" outlineLevel="0" collapsed="false">
      <c r="A75" s="2"/>
      <c r="B75" s="76"/>
      <c r="C75" s="76"/>
      <c r="D75" s="76"/>
      <c r="E75" s="2"/>
      <c r="F75" s="2"/>
      <c r="G75" s="2"/>
      <c r="H75" s="2"/>
      <c r="I75" s="2"/>
      <c r="J75" s="2"/>
      <c r="K75" s="2"/>
      <c r="L75" s="2"/>
      <c r="M75" s="2"/>
      <c r="N75" s="2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</row>
    <row r="76" customFormat="false" ht="12.75" hidden="false" customHeight="false" outlineLevel="0" collapsed="false">
      <c r="A76" s="2"/>
      <c r="B76" s="76"/>
      <c r="C76" s="76"/>
      <c r="D76" s="76"/>
      <c r="E76" s="2"/>
      <c r="F76" s="2"/>
      <c r="G76" s="2"/>
      <c r="H76" s="2"/>
      <c r="I76" s="2"/>
      <c r="J76" s="2"/>
      <c r="K76" s="2"/>
      <c r="L76" s="2"/>
      <c r="M76" s="2"/>
      <c r="N76" s="2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</row>
    <row r="77" customFormat="false" ht="12.75" hidden="false" customHeight="false" outlineLevel="0" collapsed="false">
      <c r="A77" s="2"/>
      <c r="B77" s="76"/>
      <c r="C77" s="76"/>
      <c r="D77" s="76"/>
      <c r="E77" s="2"/>
      <c r="F77" s="2"/>
      <c r="G77" s="2"/>
      <c r="H77" s="2"/>
      <c r="I77" s="2"/>
      <c r="J77" s="2"/>
      <c r="K77" s="2"/>
      <c r="L77" s="2"/>
      <c r="M77" s="2"/>
      <c r="N77" s="2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</row>
    <row r="78" customFormat="false" ht="12.75" hidden="false" customHeight="false" outlineLevel="0" collapsed="false">
      <c r="A78" s="2"/>
      <c r="B78" s="76"/>
      <c r="C78" s="76"/>
      <c r="D78" s="76"/>
      <c r="E78" s="2"/>
      <c r="F78" s="2"/>
      <c r="G78" s="2"/>
      <c r="H78" s="2"/>
      <c r="I78" s="2"/>
      <c r="J78" s="2"/>
      <c r="K78" s="2"/>
      <c r="L78" s="2"/>
      <c r="M78" s="2"/>
      <c r="N78" s="2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</row>
    <row r="79" customFormat="false" ht="12.75" hidden="false" customHeight="false" outlineLevel="0" collapsed="false">
      <c r="A79" s="2"/>
      <c r="B79" s="76"/>
      <c r="C79" s="76"/>
      <c r="D79" s="76"/>
      <c r="E79" s="2"/>
      <c r="F79" s="2"/>
      <c r="G79" s="2"/>
      <c r="H79" s="2"/>
      <c r="I79" s="2"/>
      <c r="J79" s="2"/>
      <c r="K79" s="2"/>
      <c r="L79" s="2"/>
      <c r="M79" s="2"/>
      <c r="N79" s="2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</row>
    <row r="80" customFormat="false" ht="12.75" hidden="false" customHeight="false" outlineLevel="0" collapsed="false">
      <c r="A80" s="2"/>
      <c r="B80" s="76"/>
      <c r="C80" s="76"/>
      <c r="D80" s="76"/>
      <c r="E80" s="2"/>
      <c r="F80" s="2"/>
      <c r="G80" s="2"/>
      <c r="H80" s="2"/>
      <c r="I80" s="2"/>
      <c r="J80" s="2"/>
      <c r="K80" s="2"/>
      <c r="L80" s="2"/>
      <c r="M80" s="2"/>
      <c r="N80" s="2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</row>
    <row r="81" customFormat="false" ht="12.75" hidden="false" customHeight="false" outlineLevel="0" collapsed="false">
      <c r="A81" s="2"/>
      <c r="B81" s="76"/>
      <c r="C81" s="76"/>
      <c r="D81" s="76"/>
      <c r="E81" s="2"/>
      <c r="F81" s="2"/>
      <c r="G81" s="2"/>
      <c r="H81" s="2"/>
      <c r="I81" s="2"/>
      <c r="J81" s="2"/>
      <c r="K81" s="2"/>
      <c r="L81" s="2"/>
      <c r="M81" s="2"/>
      <c r="N81" s="2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</row>
    <row r="82" customFormat="false" ht="12.75" hidden="false" customHeight="false" outlineLevel="0" collapsed="false">
      <c r="A82" s="2"/>
      <c r="B82" s="76"/>
      <c r="C82" s="76"/>
      <c r="D82" s="76"/>
      <c r="E82" s="2"/>
      <c r="F82" s="2"/>
      <c r="G82" s="2"/>
      <c r="H82" s="2"/>
      <c r="I82" s="2"/>
      <c r="J82" s="2"/>
      <c r="K82" s="2"/>
      <c r="L82" s="2"/>
      <c r="M82" s="2"/>
      <c r="N82" s="2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</row>
    <row r="83" customFormat="false" ht="12.75" hidden="false" customHeight="false" outlineLevel="0" collapsed="false">
      <c r="A83" s="2"/>
      <c r="B83" s="76"/>
      <c r="C83" s="76"/>
      <c r="D83" s="76"/>
      <c r="E83" s="2"/>
      <c r="F83" s="2"/>
      <c r="G83" s="2"/>
      <c r="H83" s="2"/>
      <c r="I83" s="2"/>
      <c r="J83" s="2"/>
      <c r="K83" s="2"/>
      <c r="L83" s="2"/>
      <c r="M83" s="2"/>
      <c r="N83" s="2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</row>
    <row r="84" customFormat="false" ht="12.75" hidden="false" customHeight="false" outlineLevel="0" collapsed="false">
      <c r="A84" s="2"/>
      <c r="B84" s="76"/>
      <c r="C84" s="76"/>
      <c r="D84" s="76"/>
      <c r="E84" s="2"/>
      <c r="F84" s="2"/>
      <c r="G84" s="2"/>
      <c r="H84" s="2"/>
      <c r="I84" s="2"/>
      <c r="J84" s="2"/>
      <c r="K84" s="2"/>
      <c r="L84" s="2"/>
      <c r="M84" s="2"/>
      <c r="N84" s="2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</row>
    <row r="85" customFormat="false" ht="12.75" hidden="false" customHeight="false" outlineLevel="0" collapsed="false">
      <c r="A85" s="2"/>
      <c r="B85" s="76"/>
      <c r="C85" s="76"/>
      <c r="D85" s="76"/>
      <c r="E85" s="2"/>
      <c r="F85" s="2"/>
      <c r="G85" s="2"/>
      <c r="H85" s="2"/>
      <c r="I85" s="2"/>
      <c r="J85" s="2"/>
      <c r="K85" s="2"/>
      <c r="L85" s="2"/>
      <c r="M85" s="2"/>
      <c r="N85" s="2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</row>
    <row r="86" customFormat="false" ht="12.75" hidden="false" customHeight="false" outlineLevel="0" collapsed="false">
      <c r="A86" s="2"/>
      <c r="B86" s="76"/>
      <c r="C86" s="76"/>
      <c r="D86" s="76"/>
      <c r="E86" s="2"/>
      <c r="F86" s="2"/>
      <c r="G86" s="2"/>
      <c r="H86" s="2"/>
      <c r="I86" s="2"/>
      <c r="J86" s="2"/>
      <c r="K86" s="2"/>
      <c r="L86" s="2"/>
      <c r="M86" s="2"/>
      <c r="N86" s="2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</row>
    <row r="87" customFormat="false" ht="12.75" hidden="false" customHeight="false" outlineLevel="0" collapsed="false">
      <c r="A87" s="2"/>
      <c r="B87" s="76"/>
      <c r="C87" s="76"/>
      <c r="D87" s="76"/>
      <c r="E87" s="2"/>
      <c r="F87" s="2"/>
      <c r="G87" s="2"/>
      <c r="H87" s="2"/>
      <c r="I87" s="2"/>
      <c r="J87" s="2"/>
      <c r="K87" s="2"/>
      <c r="L87" s="2"/>
      <c r="M87" s="2"/>
      <c r="N87" s="2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</row>
    <row r="88" customFormat="false" ht="12.75" hidden="false" customHeight="false" outlineLevel="0" collapsed="false">
      <c r="A88" s="2"/>
      <c r="B88" s="76"/>
      <c r="C88" s="76"/>
      <c r="D88" s="76"/>
      <c r="E88" s="2"/>
      <c r="F88" s="2"/>
      <c r="G88" s="2"/>
      <c r="H88" s="2"/>
      <c r="I88" s="2"/>
      <c r="J88" s="2"/>
      <c r="K88" s="2"/>
      <c r="L88" s="2"/>
      <c r="M88" s="2"/>
      <c r="N88" s="2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</row>
    <row r="89" customFormat="false" ht="12.75" hidden="false" customHeight="false" outlineLevel="0" collapsed="false">
      <c r="A89" s="2"/>
      <c r="B89" s="76"/>
      <c r="C89" s="76"/>
      <c r="D89" s="76"/>
      <c r="E89" s="2"/>
      <c r="F89" s="2"/>
      <c r="G89" s="2"/>
      <c r="H89" s="2"/>
      <c r="I89" s="2"/>
      <c r="J89" s="2"/>
      <c r="K89" s="2"/>
      <c r="L89" s="2"/>
      <c r="M89" s="2"/>
      <c r="N89" s="2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</row>
    <row r="90" customFormat="false" ht="12.75" hidden="false" customHeight="false" outlineLevel="0" collapsed="false">
      <c r="A90" s="2"/>
      <c r="B90" s="76"/>
      <c r="C90" s="76"/>
      <c r="D90" s="76"/>
      <c r="E90" s="2"/>
      <c r="F90" s="2"/>
      <c r="G90" s="2"/>
      <c r="H90" s="2"/>
      <c r="I90" s="2"/>
      <c r="J90" s="2"/>
      <c r="K90" s="2"/>
      <c r="L90" s="2"/>
      <c r="M90" s="2"/>
      <c r="N90" s="2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</row>
    <row r="91" customFormat="false" ht="12.75" hidden="false" customHeight="false" outlineLevel="0" collapsed="false">
      <c r="A91" s="2"/>
      <c r="B91" s="76"/>
      <c r="C91" s="76"/>
      <c r="D91" s="76"/>
      <c r="E91" s="2"/>
      <c r="F91" s="2"/>
      <c r="G91" s="2"/>
      <c r="H91" s="2"/>
      <c r="I91" s="2"/>
      <c r="J91" s="2"/>
      <c r="K91" s="2"/>
      <c r="L91" s="2"/>
      <c r="M91" s="2"/>
      <c r="N91" s="2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</row>
    <row r="92" customFormat="false" ht="12.75" hidden="false" customHeight="false" outlineLevel="0" collapsed="false">
      <c r="A92" s="2"/>
      <c r="B92" s="76"/>
      <c r="C92" s="76"/>
      <c r="D92" s="76"/>
      <c r="E92" s="2"/>
      <c r="F92" s="2"/>
      <c r="G92" s="2"/>
      <c r="H92" s="2"/>
      <c r="I92" s="2"/>
      <c r="J92" s="2"/>
      <c r="K92" s="2"/>
      <c r="L92" s="2"/>
      <c r="M92" s="2"/>
      <c r="N92" s="2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</row>
    <row r="93" customFormat="false" ht="12.75" hidden="false" customHeight="false" outlineLevel="0" collapsed="false">
      <c r="A93" s="2"/>
      <c r="B93" s="76"/>
      <c r="C93" s="76"/>
      <c r="D93" s="76"/>
      <c r="E93" s="2"/>
      <c r="F93" s="2"/>
      <c r="G93" s="2"/>
      <c r="H93" s="2"/>
      <c r="I93" s="2"/>
      <c r="J93" s="2"/>
      <c r="K93" s="2"/>
      <c r="L93" s="2"/>
      <c r="M93" s="2"/>
      <c r="N93" s="2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</row>
    <row r="94" customFormat="false" ht="12.75" hidden="false" customHeight="false" outlineLevel="0" collapsed="false">
      <c r="A94" s="2"/>
      <c r="B94" s="76"/>
      <c r="C94" s="76"/>
      <c r="D94" s="76"/>
      <c r="E94" s="2"/>
      <c r="F94" s="2"/>
      <c r="G94" s="2"/>
      <c r="H94" s="2"/>
      <c r="I94" s="2"/>
      <c r="J94" s="2"/>
      <c r="K94" s="2"/>
      <c r="L94" s="2"/>
      <c r="M94" s="2"/>
      <c r="N94" s="2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</row>
    <row r="95" customFormat="false" ht="12.75" hidden="false" customHeight="false" outlineLevel="0" collapsed="false">
      <c r="A95" s="2"/>
      <c r="B95" s="76"/>
      <c r="C95" s="76"/>
      <c r="D95" s="76"/>
      <c r="E95" s="2"/>
      <c r="F95" s="2"/>
      <c r="G95" s="2"/>
      <c r="H95" s="2"/>
      <c r="I95" s="2"/>
      <c r="J95" s="2"/>
      <c r="K95" s="2"/>
      <c r="L95" s="2"/>
      <c r="M95" s="2"/>
      <c r="N95" s="2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</row>
    <row r="96" customFormat="false" ht="12.75" hidden="false" customHeight="false" outlineLevel="0" collapsed="false">
      <c r="A96" s="2"/>
      <c r="B96" s="76"/>
      <c r="C96" s="76"/>
      <c r="D96" s="76"/>
      <c r="E96" s="2"/>
      <c r="F96" s="2"/>
      <c r="G96" s="2"/>
      <c r="H96" s="2"/>
      <c r="I96" s="2"/>
      <c r="J96" s="2"/>
      <c r="K96" s="2"/>
      <c r="L96" s="2"/>
      <c r="M96" s="2"/>
      <c r="N96" s="2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</row>
    <row r="97" customFormat="false" ht="12.75" hidden="false" customHeight="false" outlineLevel="0" collapsed="false">
      <c r="A97" s="2"/>
      <c r="B97" s="76"/>
      <c r="C97" s="76"/>
      <c r="D97" s="76"/>
      <c r="E97" s="2"/>
      <c r="F97" s="2"/>
      <c r="G97" s="2"/>
      <c r="H97" s="2"/>
      <c r="I97" s="2"/>
      <c r="J97" s="2"/>
      <c r="K97" s="2"/>
      <c r="L97" s="2"/>
      <c r="M97" s="2"/>
      <c r="N97" s="2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</row>
    <row r="98" customFormat="false" ht="12.75" hidden="false" customHeight="false" outlineLevel="0" collapsed="false">
      <c r="A98" s="2"/>
      <c r="B98" s="76"/>
      <c r="C98" s="76"/>
      <c r="D98" s="76"/>
      <c r="E98" s="2"/>
      <c r="F98" s="2"/>
      <c r="G98" s="2"/>
      <c r="H98" s="2"/>
      <c r="I98" s="2"/>
      <c r="J98" s="2"/>
      <c r="K98" s="2"/>
      <c r="L98" s="2"/>
      <c r="M98" s="2"/>
      <c r="N98" s="2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</row>
    <row r="99" customFormat="false" ht="12.75" hidden="false" customHeight="false" outlineLevel="0" collapsed="false">
      <c r="A99" s="2"/>
      <c r="B99" s="76"/>
      <c r="C99" s="76"/>
      <c r="D99" s="76"/>
      <c r="E99" s="2"/>
      <c r="F99" s="2"/>
      <c r="G99" s="2"/>
      <c r="H99" s="2"/>
      <c r="I99" s="2"/>
      <c r="J99" s="2"/>
      <c r="K99" s="2"/>
      <c r="L99" s="2"/>
      <c r="M99" s="2"/>
      <c r="N99" s="2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</row>
    <row r="100" customFormat="false" ht="12.75" hidden="false" customHeight="false" outlineLevel="0" collapsed="false">
      <c r="A100" s="2"/>
      <c r="B100" s="76"/>
      <c r="C100" s="76"/>
      <c r="D100" s="7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</row>
    <row r="101" customFormat="false" ht="12.75" hidden="false" customHeight="false" outlineLevel="0" collapsed="false">
      <c r="A101" s="2"/>
      <c r="B101" s="76"/>
      <c r="C101" s="76"/>
      <c r="D101" s="7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</row>
    <row r="102" customFormat="false" ht="12.75" hidden="false" customHeight="false" outlineLevel="0" collapsed="false">
      <c r="A102" s="2"/>
      <c r="B102" s="76"/>
      <c r="C102" s="76"/>
      <c r="D102" s="7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</row>
    <row r="103" customFormat="false" ht="12.75" hidden="false" customHeight="false" outlineLevel="0" collapsed="false">
      <c r="A103" s="2"/>
      <c r="B103" s="76"/>
      <c r="C103" s="76"/>
      <c r="D103" s="7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</row>
    <row r="104" customFormat="false" ht="12.75" hidden="false" customHeight="false" outlineLevel="0" collapsed="false">
      <c r="A104" s="2"/>
      <c r="B104" s="76"/>
      <c r="C104" s="76"/>
      <c r="D104" s="7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</row>
    <row r="105" customFormat="false" ht="12.75" hidden="false" customHeight="false" outlineLevel="0" collapsed="false">
      <c r="A105" s="2"/>
      <c r="B105" s="76"/>
      <c r="C105" s="76"/>
      <c r="D105" s="7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</row>
    <row r="106" customFormat="false" ht="12.75" hidden="false" customHeight="false" outlineLevel="0" collapsed="false">
      <c r="A106" s="2"/>
      <c r="B106" s="76"/>
      <c r="C106" s="76"/>
      <c r="D106" s="7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</row>
    <row r="107" customFormat="false" ht="12.75" hidden="false" customHeight="false" outlineLevel="0" collapsed="false">
      <c r="A107" s="2"/>
      <c r="B107" s="76"/>
      <c r="C107" s="76"/>
      <c r="D107" s="7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</row>
    <row r="108" customFormat="false" ht="12.75" hidden="false" customHeight="false" outlineLevel="0" collapsed="false">
      <c r="A108" s="2"/>
      <c r="B108" s="76"/>
      <c r="C108" s="76"/>
      <c r="D108" s="7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</row>
    <row r="109" customFormat="false" ht="12.75" hidden="false" customHeight="false" outlineLevel="0" collapsed="false">
      <c r="A109" s="2"/>
      <c r="B109" s="76"/>
      <c r="C109" s="76"/>
      <c r="D109" s="7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</row>
    <row r="110" customFormat="false" ht="12.75" hidden="false" customHeight="false" outlineLevel="0" collapsed="false">
      <c r="A110" s="2"/>
      <c r="B110" s="76"/>
      <c r="C110" s="76"/>
      <c r="D110" s="7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</row>
    <row r="111" customFormat="false" ht="12.75" hidden="false" customHeight="false" outlineLevel="0" collapsed="false">
      <c r="A111" s="2"/>
      <c r="B111" s="76"/>
      <c r="C111" s="76"/>
      <c r="D111" s="7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</row>
    <row r="112" customFormat="false" ht="12.75" hidden="false" customHeight="false" outlineLevel="0" collapsed="false">
      <c r="A112" s="2"/>
      <c r="B112" s="76"/>
      <c r="C112" s="76"/>
      <c r="D112" s="7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</row>
    <row r="113" customFormat="false" ht="12.75" hidden="false" customHeight="false" outlineLevel="0" collapsed="false">
      <c r="A113" s="2"/>
      <c r="B113" s="76"/>
      <c r="C113" s="76"/>
      <c r="D113" s="7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</row>
    <row r="114" customFormat="false" ht="12.75" hidden="false" customHeight="false" outlineLevel="0" collapsed="false">
      <c r="A114" s="2"/>
      <c r="B114" s="76"/>
      <c r="C114" s="76"/>
      <c r="D114" s="7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</row>
    <row r="115" customFormat="false" ht="12.75" hidden="false" customHeight="false" outlineLevel="0" collapsed="false">
      <c r="A115" s="2"/>
      <c r="B115" s="76"/>
      <c r="C115" s="76"/>
      <c r="D115" s="7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</row>
    <row r="116" customFormat="false" ht="12.75" hidden="false" customHeight="false" outlineLevel="0" collapsed="false">
      <c r="A116" s="2"/>
      <c r="B116" s="76"/>
      <c r="C116" s="76"/>
      <c r="D116" s="7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</row>
    <row r="117" customFormat="false" ht="12.75" hidden="false" customHeight="false" outlineLevel="0" collapsed="false">
      <c r="A117" s="2"/>
      <c r="B117" s="76"/>
      <c r="C117" s="76"/>
      <c r="D117" s="7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</row>
    <row r="118" customFormat="false" ht="12.75" hidden="false" customHeight="false" outlineLevel="0" collapsed="false">
      <c r="A118" s="2"/>
      <c r="B118" s="76"/>
      <c r="C118" s="76"/>
      <c r="D118" s="7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</row>
    <row r="119" customFormat="false" ht="12.75" hidden="false" customHeight="false" outlineLevel="0" collapsed="false">
      <c r="A119" s="2"/>
      <c r="B119" s="76"/>
      <c r="C119" s="76"/>
      <c r="D119" s="7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</row>
    <row r="120" customFormat="false" ht="12.75" hidden="false" customHeight="false" outlineLevel="0" collapsed="false">
      <c r="A120" s="2"/>
      <c r="B120" s="76"/>
      <c r="C120" s="76"/>
      <c r="D120" s="7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</row>
    <row r="121" customFormat="false" ht="12.75" hidden="false" customHeight="false" outlineLevel="0" collapsed="false">
      <c r="A121" s="2"/>
      <c r="B121" s="76"/>
      <c r="C121" s="76"/>
      <c r="D121" s="7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</row>
    <row r="122" customFormat="false" ht="12.75" hidden="false" customHeight="false" outlineLevel="0" collapsed="false">
      <c r="A122" s="2"/>
      <c r="B122" s="76"/>
      <c r="C122" s="76"/>
      <c r="D122" s="7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</row>
    <row r="123" customFormat="false" ht="12.75" hidden="false" customHeight="false" outlineLevel="0" collapsed="false">
      <c r="A123" s="2"/>
      <c r="B123" s="76"/>
      <c r="C123" s="76"/>
      <c r="D123" s="7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</row>
    <row r="124" customFormat="false" ht="12.75" hidden="false" customHeight="false" outlineLevel="0" collapsed="false">
      <c r="A124" s="2"/>
      <c r="B124" s="76"/>
      <c r="C124" s="76"/>
      <c r="D124" s="7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</row>
    <row r="125" customFormat="false" ht="12.75" hidden="false" customHeight="false" outlineLevel="0" collapsed="false">
      <c r="A125" s="2"/>
      <c r="B125" s="76"/>
      <c r="C125" s="76"/>
      <c r="D125" s="7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</row>
    <row r="126" customFormat="false" ht="12.75" hidden="false" customHeight="false" outlineLevel="0" collapsed="false">
      <c r="A126" s="2"/>
      <c r="B126" s="76"/>
      <c r="C126" s="76"/>
      <c r="D126" s="7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</row>
    <row r="127" customFormat="false" ht="12.75" hidden="false" customHeight="false" outlineLevel="0" collapsed="false">
      <c r="A127" s="2"/>
      <c r="B127" s="76"/>
      <c r="C127" s="76"/>
      <c r="D127" s="7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</row>
    <row r="128" customFormat="false" ht="12.75" hidden="false" customHeight="false" outlineLevel="0" collapsed="false">
      <c r="A128" s="2"/>
      <c r="B128" s="76"/>
      <c r="C128" s="76"/>
      <c r="D128" s="7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</row>
    <row r="129" customFormat="false" ht="12.75" hidden="false" customHeight="false" outlineLevel="0" collapsed="false">
      <c r="A129" s="2"/>
      <c r="B129" s="76"/>
      <c r="C129" s="76"/>
      <c r="D129" s="7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</row>
    <row r="130" customFormat="false" ht="12.75" hidden="false" customHeight="false" outlineLevel="0" collapsed="false">
      <c r="A130" s="2"/>
      <c r="B130" s="76"/>
      <c r="C130" s="76"/>
      <c r="D130" s="7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</row>
    <row r="131" customFormat="false" ht="12.75" hidden="false" customHeight="false" outlineLevel="0" collapsed="false">
      <c r="A131" s="2"/>
      <c r="B131" s="76"/>
      <c r="C131" s="76"/>
      <c r="D131" s="7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</row>
    <row r="132" customFormat="false" ht="12.75" hidden="false" customHeight="false" outlineLevel="0" collapsed="false">
      <c r="A132" s="2"/>
      <c r="B132" s="76"/>
      <c r="C132" s="76"/>
      <c r="D132" s="7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</row>
    <row r="133" customFormat="false" ht="12.75" hidden="false" customHeight="false" outlineLevel="0" collapsed="false">
      <c r="A133" s="2"/>
      <c r="B133" s="76"/>
      <c r="C133" s="76"/>
      <c r="D133" s="7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</row>
    <row r="134" customFormat="false" ht="12.75" hidden="false" customHeight="false" outlineLevel="0" collapsed="false">
      <c r="A134" s="2"/>
      <c r="B134" s="76"/>
      <c r="C134" s="76"/>
      <c r="D134" s="7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</row>
    <row r="135" customFormat="false" ht="12.75" hidden="false" customHeight="false" outlineLevel="0" collapsed="false">
      <c r="A135" s="2"/>
      <c r="B135" s="76"/>
      <c r="C135" s="76"/>
      <c r="D135" s="7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</row>
    <row r="136" customFormat="false" ht="12.75" hidden="false" customHeight="false" outlineLevel="0" collapsed="false">
      <c r="A136" s="2"/>
      <c r="B136" s="76"/>
      <c r="C136" s="76"/>
      <c r="D136" s="7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</row>
    <row r="137" customFormat="false" ht="12.75" hidden="false" customHeight="false" outlineLevel="0" collapsed="false">
      <c r="A137" s="2"/>
      <c r="B137" s="76"/>
      <c r="C137" s="76"/>
      <c r="D137" s="7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</row>
    <row r="138" customFormat="false" ht="12.75" hidden="false" customHeight="false" outlineLevel="0" collapsed="false">
      <c r="A138" s="2"/>
      <c r="B138" s="76"/>
      <c r="C138" s="76"/>
      <c r="D138" s="7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</row>
    <row r="139" customFormat="false" ht="12.75" hidden="false" customHeight="false" outlineLevel="0" collapsed="false">
      <c r="A139" s="2"/>
      <c r="B139" s="76"/>
      <c r="C139" s="76"/>
      <c r="D139" s="7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</row>
    <row r="140" customFormat="false" ht="12.75" hidden="false" customHeight="false" outlineLevel="0" collapsed="false">
      <c r="A140" s="2"/>
      <c r="B140" s="76"/>
      <c r="C140" s="76"/>
      <c r="D140" s="7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</row>
    <row r="141" customFormat="false" ht="12.75" hidden="false" customHeight="false" outlineLevel="0" collapsed="false">
      <c r="A141" s="2"/>
      <c r="B141" s="76"/>
      <c r="C141" s="76"/>
      <c r="D141" s="7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</row>
    <row r="142" customFormat="false" ht="12.75" hidden="false" customHeight="false" outlineLevel="0" collapsed="false">
      <c r="A142" s="2"/>
      <c r="B142" s="76"/>
      <c r="C142" s="76"/>
      <c r="D142" s="7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</row>
    <row r="143" customFormat="false" ht="12.75" hidden="false" customHeight="false" outlineLevel="0" collapsed="false">
      <c r="A143" s="2"/>
      <c r="B143" s="76"/>
      <c r="C143" s="76"/>
      <c r="D143" s="7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</row>
    <row r="144" customFormat="false" ht="12.75" hidden="false" customHeight="false" outlineLevel="0" collapsed="false">
      <c r="A144" s="2"/>
      <c r="B144" s="76"/>
      <c r="C144" s="76"/>
      <c r="D144" s="7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</row>
    <row r="145" customFormat="false" ht="12.75" hidden="false" customHeight="false" outlineLevel="0" collapsed="false">
      <c r="A145" s="2"/>
      <c r="B145" s="76"/>
      <c r="C145" s="76"/>
      <c r="D145" s="7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</row>
    <row r="146" customFormat="false" ht="12.75" hidden="false" customHeight="false" outlineLevel="0" collapsed="false">
      <c r="A146" s="2"/>
      <c r="B146" s="76"/>
      <c r="C146" s="76"/>
      <c r="D146" s="7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</row>
    <row r="147" customFormat="false" ht="12.75" hidden="false" customHeight="false" outlineLevel="0" collapsed="false">
      <c r="A147" s="2"/>
      <c r="B147" s="76"/>
      <c r="C147" s="76"/>
      <c r="D147" s="7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</row>
    <row r="148" customFormat="false" ht="12.75" hidden="false" customHeight="false" outlineLevel="0" collapsed="false">
      <c r="A148" s="2"/>
      <c r="B148" s="76"/>
      <c r="C148" s="76"/>
      <c r="D148" s="7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</row>
    <row r="149" customFormat="false" ht="12.75" hidden="false" customHeight="false" outlineLevel="0" collapsed="false">
      <c r="A149" s="2"/>
      <c r="B149" s="76"/>
      <c r="C149" s="76"/>
      <c r="D149" s="7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</row>
    <row r="150" customFormat="false" ht="12.75" hidden="false" customHeight="false" outlineLevel="0" collapsed="false">
      <c r="A150" s="2"/>
      <c r="B150" s="76"/>
      <c r="C150" s="76"/>
      <c r="D150" s="7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</row>
    <row r="151" customFormat="false" ht="12.75" hidden="false" customHeight="false" outlineLevel="0" collapsed="false">
      <c r="A151" s="2"/>
      <c r="B151" s="76"/>
      <c r="C151" s="76"/>
      <c r="D151" s="7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</row>
    <row r="152" customFormat="false" ht="12.75" hidden="false" customHeight="false" outlineLevel="0" collapsed="false">
      <c r="A152" s="2"/>
      <c r="B152" s="76"/>
      <c r="C152" s="76"/>
      <c r="D152" s="7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</row>
    <row r="153" customFormat="false" ht="12.75" hidden="false" customHeight="false" outlineLevel="0" collapsed="false">
      <c r="A153" s="2"/>
      <c r="B153" s="76"/>
      <c r="C153" s="76"/>
      <c r="D153" s="7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</row>
    <row r="154" customFormat="false" ht="12.75" hidden="false" customHeight="false" outlineLevel="0" collapsed="false">
      <c r="A154" s="2"/>
      <c r="B154" s="76"/>
      <c r="C154" s="76"/>
      <c r="D154" s="7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</row>
    <row r="155" customFormat="false" ht="12.75" hidden="false" customHeight="false" outlineLevel="0" collapsed="false">
      <c r="A155" s="2"/>
      <c r="B155" s="76"/>
      <c r="C155" s="76"/>
      <c r="D155" s="7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</row>
    <row r="156" customFormat="false" ht="12.75" hidden="false" customHeight="false" outlineLevel="0" collapsed="false">
      <c r="A156" s="2"/>
      <c r="B156" s="76"/>
      <c r="C156" s="76"/>
      <c r="D156" s="7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</row>
    <row r="157" customFormat="false" ht="12.75" hidden="false" customHeight="false" outlineLevel="0" collapsed="false">
      <c r="A157" s="2"/>
      <c r="B157" s="76"/>
      <c r="C157" s="76"/>
      <c r="D157" s="7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</row>
    <row r="158" customFormat="false" ht="12.75" hidden="false" customHeight="false" outlineLevel="0" collapsed="false">
      <c r="A158" s="2"/>
      <c r="B158" s="76"/>
      <c r="C158" s="76"/>
      <c r="D158" s="7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</row>
    <row r="159" customFormat="false" ht="12.75" hidden="false" customHeight="false" outlineLevel="0" collapsed="false">
      <c r="A159" s="2"/>
      <c r="B159" s="76"/>
      <c r="C159" s="76"/>
      <c r="D159" s="7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</row>
    <row r="160" customFormat="false" ht="12.75" hidden="false" customHeight="false" outlineLevel="0" collapsed="false">
      <c r="A160" s="2"/>
      <c r="B160" s="76"/>
      <c r="C160" s="76"/>
      <c r="D160" s="7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</row>
    <row r="161" customFormat="false" ht="12.75" hidden="false" customHeight="false" outlineLevel="0" collapsed="false">
      <c r="A161" s="2"/>
      <c r="B161" s="76"/>
      <c r="C161" s="76"/>
      <c r="D161" s="7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</row>
    <row r="162" customFormat="false" ht="12.75" hidden="false" customHeight="false" outlineLevel="0" collapsed="false">
      <c r="A162" s="2"/>
      <c r="B162" s="76"/>
      <c r="C162" s="76"/>
      <c r="D162" s="7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</row>
    <row r="163" customFormat="false" ht="12.75" hidden="false" customHeight="false" outlineLevel="0" collapsed="false">
      <c r="A163" s="2"/>
      <c r="B163" s="76"/>
      <c r="C163" s="76"/>
      <c r="D163" s="7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</row>
    <row r="164" customFormat="false" ht="12.75" hidden="false" customHeight="false" outlineLevel="0" collapsed="false">
      <c r="A164" s="2"/>
      <c r="B164" s="76"/>
      <c r="C164" s="76"/>
      <c r="D164" s="7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</row>
    <row r="165" customFormat="false" ht="12.75" hidden="false" customHeight="false" outlineLevel="0" collapsed="false">
      <c r="A165" s="2"/>
      <c r="B165" s="76"/>
      <c r="C165" s="76"/>
      <c r="D165" s="7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</row>
    <row r="166" customFormat="false" ht="12.75" hidden="false" customHeight="false" outlineLevel="0" collapsed="false">
      <c r="A166" s="2"/>
      <c r="B166" s="76"/>
      <c r="C166" s="76"/>
      <c r="D166" s="7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</row>
    <row r="167" customFormat="false" ht="12.75" hidden="false" customHeight="false" outlineLevel="0" collapsed="false">
      <c r="A167" s="2"/>
      <c r="B167" s="76"/>
      <c r="C167" s="76"/>
      <c r="D167" s="7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</row>
    <row r="168" customFormat="false" ht="12.75" hidden="false" customHeight="false" outlineLevel="0" collapsed="false">
      <c r="A168" s="2"/>
      <c r="B168" s="76"/>
      <c r="C168" s="76"/>
      <c r="D168" s="7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</row>
    <row r="169" customFormat="false" ht="12.75" hidden="false" customHeight="false" outlineLevel="0" collapsed="false">
      <c r="A169" s="2"/>
      <c r="B169" s="76"/>
      <c r="C169" s="76"/>
      <c r="D169" s="7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</row>
    <row r="170" customFormat="false" ht="12.75" hidden="false" customHeight="false" outlineLevel="0" collapsed="false">
      <c r="A170" s="2"/>
      <c r="B170" s="76"/>
      <c r="C170" s="76"/>
      <c r="D170" s="7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</row>
    <row r="171" customFormat="false" ht="12.75" hidden="false" customHeight="false" outlineLevel="0" collapsed="false">
      <c r="A171" s="2"/>
      <c r="B171" s="76"/>
      <c r="C171" s="76"/>
      <c r="D171" s="7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</row>
    <row r="172" customFormat="false" ht="12.75" hidden="false" customHeight="false" outlineLevel="0" collapsed="false">
      <c r="A172" s="2"/>
      <c r="B172" s="76"/>
      <c r="C172" s="76"/>
      <c r="D172" s="7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</row>
    <row r="173" customFormat="false" ht="12.75" hidden="false" customHeight="false" outlineLevel="0" collapsed="false">
      <c r="A173" s="2"/>
      <c r="B173" s="76"/>
      <c r="C173" s="76"/>
      <c r="D173" s="7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</row>
    <row r="174" customFormat="false" ht="12.75" hidden="false" customHeight="false" outlineLevel="0" collapsed="false">
      <c r="A174" s="2"/>
      <c r="B174" s="76"/>
      <c r="C174" s="76"/>
      <c r="D174" s="7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</row>
    <row r="175" customFormat="false" ht="12.75" hidden="false" customHeight="false" outlineLevel="0" collapsed="false">
      <c r="A175" s="2"/>
      <c r="B175" s="76"/>
      <c r="C175" s="76"/>
      <c r="D175" s="7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</row>
    <row r="176" customFormat="false" ht="12.75" hidden="false" customHeight="false" outlineLevel="0" collapsed="false">
      <c r="A176" s="2"/>
      <c r="B176" s="76"/>
      <c r="C176" s="76"/>
      <c r="D176" s="7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</row>
    <row r="177" customFormat="false" ht="12.75" hidden="false" customHeight="false" outlineLevel="0" collapsed="false">
      <c r="A177" s="2"/>
      <c r="B177" s="76"/>
      <c r="C177" s="76"/>
      <c r="D177" s="7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</row>
    <row r="178" customFormat="false" ht="12.75" hidden="false" customHeight="false" outlineLevel="0" collapsed="false">
      <c r="A178" s="2"/>
      <c r="B178" s="76"/>
      <c r="C178" s="76"/>
      <c r="D178" s="7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</row>
    <row r="179" customFormat="false" ht="12.75" hidden="false" customHeight="false" outlineLevel="0" collapsed="false">
      <c r="A179" s="2"/>
      <c r="B179" s="76"/>
      <c r="C179" s="76"/>
      <c r="D179" s="7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</row>
    <row r="180" customFormat="false" ht="12.75" hidden="false" customHeight="false" outlineLevel="0" collapsed="false">
      <c r="A180" s="2"/>
      <c r="B180" s="76"/>
      <c r="C180" s="76"/>
      <c r="D180" s="7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</row>
    <row r="181" customFormat="false" ht="12.75" hidden="false" customHeight="false" outlineLevel="0" collapsed="false">
      <c r="A181" s="2"/>
      <c r="B181" s="76"/>
      <c r="C181" s="76"/>
      <c r="D181" s="7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</row>
    <row r="182" customFormat="false" ht="12.75" hidden="false" customHeight="false" outlineLevel="0" collapsed="false">
      <c r="A182" s="2"/>
      <c r="B182" s="76"/>
      <c r="C182" s="76"/>
      <c r="D182" s="7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</row>
    <row r="183" customFormat="false" ht="12.75" hidden="false" customHeight="false" outlineLevel="0" collapsed="false">
      <c r="A183" s="2"/>
      <c r="B183" s="76"/>
      <c r="C183" s="76"/>
      <c r="D183" s="7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</row>
    <row r="184" customFormat="false" ht="12.75" hidden="false" customHeight="false" outlineLevel="0" collapsed="false">
      <c r="A184" s="2"/>
      <c r="B184" s="76"/>
      <c r="C184" s="76"/>
      <c r="D184" s="7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</row>
    <row r="185" customFormat="false" ht="12.75" hidden="false" customHeight="false" outlineLevel="0" collapsed="false">
      <c r="A185" s="2"/>
      <c r="B185" s="76"/>
      <c r="C185" s="76"/>
      <c r="D185" s="7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</row>
    <row r="186" customFormat="false" ht="12.75" hidden="false" customHeight="false" outlineLevel="0" collapsed="false">
      <c r="A186" s="2"/>
      <c r="B186" s="76"/>
      <c r="C186" s="76"/>
      <c r="D186" s="7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</row>
    <row r="187" customFormat="false" ht="12.75" hidden="false" customHeight="false" outlineLevel="0" collapsed="false">
      <c r="A187" s="2"/>
      <c r="B187" s="76"/>
      <c r="C187" s="76"/>
      <c r="D187" s="7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</row>
    <row r="188" customFormat="false" ht="12.75" hidden="false" customHeight="false" outlineLevel="0" collapsed="false">
      <c r="A188" s="2"/>
      <c r="B188" s="76"/>
      <c r="C188" s="76"/>
      <c r="D188" s="7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</row>
    <row r="189" customFormat="false" ht="12.75" hidden="false" customHeight="false" outlineLevel="0" collapsed="false">
      <c r="A189" s="2"/>
      <c r="B189" s="76"/>
      <c r="C189" s="76"/>
      <c r="D189" s="7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</row>
    <row r="190" customFormat="false" ht="12.75" hidden="false" customHeight="false" outlineLevel="0" collapsed="false">
      <c r="A190" s="2"/>
      <c r="B190" s="76"/>
      <c r="C190" s="76"/>
      <c r="D190" s="7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</row>
    <row r="191" customFormat="false" ht="12.75" hidden="false" customHeight="false" outlineLevel="0" collapsed="false">
      <c r="A191" s="2"/>
      <c r="B191" s="76"/>
      <c r="C191" s="76"/>
      <c r="D191" s="7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  <c r="FM311" s="69"/>
      <c r="FN311" s="69"/>
      <c r="FO311" s="69"/>
      <c r="FP311" s="69"/>
      <c r="FQ311" s="69"/>
      <c r="FR311" s="69"/>
      <c r="FS311" s="69"/>
      <c r="FT311" s="69"/>
      <c r="FU311" s="69"/>
      <c r="FV311" s="69"/>
      <c r="FW311" s="69"/>
      <c r="FX311" s="69"/>
      <c r="FY311" s="69"/>
      <c r="FZ311" s="69"/>
      <c r="GA311" s="69"/>
      <c r="GB311" s="69"/>
      <c r="GC311" s="69"/>
      <c r="GD311" s="69"/>
      <c r="GE311" s="69"/>
      <c r="GF311" s="69"/>
      <c r="GG311" s="69"/>
      <c r="GH311" s="69"/>
      <c r="GI311" s="69"/>
      <c r="GJ311" s="69"/>
      <c r="GK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  <c r="EO312" s="69"/>
      <c r="EP312" s="69"/>
      <c r="EQ312" s="69"/>
      <c r="ER312" s="69"/>
      <c r="ES312" s="69"/>
      <c r="ET312" s="69"/>
      <c r="EU312" s="69"/>
      <c r="EV312" s="69"/>
      <c r="EW312" s="69"/>
      <c r="EX312" s="69"/>
      <c r="EY312" s="69"/>
      <c r="EZ312" s="69"/>
      <c r="FA312" s="69"/>
      <c r="FB312" s="69"/>
      <c r="FC312" s="69"/>
      <c r="FD312" s="69"/>
      <c r="FE312" s="69"/>
      <c r="FF312" s="69"/>
      <c r="FG312" s="69"/>
      <c r="FH312" s="69"/>
      <c r="FI312" s="69"/>
      <c r="FJ312" s="69"/>
      <c r="FK312" s="69"/>
      <c r="FL312" s="69"/>
      <c r="FM312" s="69"/>
      <c r="FN312" s="69"/>
      <c r="FO312" s="69"/>
      <c r="FP312" s="69"/>
      <c r="FQ312" s="69"/>
      <c r="FR312" s="69"/>
      <c r="FS312" s="69"/>
      <c r="FT312" s="69"/>
      <c r="FU312" s="69"/>
      <c r="FV312" s="69"/>
      <c r="FW312" s="69"/>
      <c r="FX312" s="69"/>
      <c r="FY312" s="69"/>
      <c r="FZ312" s="69"/>
      <c r="GA312" s="69"/>
      <c r="GB312" s="69"/>
      <c r="GC312" s="69"/>
      <c r="GD312" s="69"/>
      <c r="GE312" s="69"/>
      <c r="GF312" s="69"/>
      <c r="GG312" s="69"/>
      <c r="GH312" s="69"/>
      <c r="GI312" s="69"/>
      <c r="GJ312" s="69"/>
      <c r="GK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  <c r="FM313" s="69"/>
      <c r="FN313" s="69"/>
      <c r="FO313" s="69"/>
      <c r="FP313" s="69"/>
      <c r="FQ313" s="69"/>
      <c r="FR313" s="69"/>
      <c r="FS313" s="69"/>
      <c r="FT313" s="69"/>
      <c r="FU313" s="69"/>
      <c r="FV313" s="69"/>
      <c r="FW313" s="69"/>
      <c r="FX313" s="69"/>
      <c r="FY313" s="69"/>
      <c r="FZ313" s="69"/>
      <c r="GA313" s="69"/>
      <c r="GB313" s="69"/>
      <c r="GC313" s="69"/>
      <c r="GD313" s="69"/>
      <c r="GE313" s="69"/>
      <c r="GF313" s="69"/>
      <c r="GG313" s="69"/>
      <c r="GH313" s="69"/>
      <c r="GI313" s="69"/>
      <c r="GJ313" s="69"/>
      <c r="GK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  <c r="EO314" s="69"/>
      <c r="EP314" s="69"/>
      <c r="EQ314" s="69"/>
      <c r="ER314" s="69"/>
      <c r="ES314" s="69"/>
      <c r="ET314" s="69"/>
      <c r="EU314" s="69"/>
      <c r="EV314" s="69"/>
      <c r="EW314" s="69"/>
      <c r="EX314" s="69"/>
      <c r="EY314" s="69"/>
      <c r="EZ314" s="69"/>
      <c r="FA314" s="69"/>
      <c r="FB314" s="69"/>
      <c r="FC314" s="69"/>
      <c r="FD314" s="69"/>
      <c r="FE314" s="69"/>
      <c r="FF314" s="69"/>
      <c r="FG314" s="69"/>
      <c r="FH314" s="69"/>
      <c r="FI314" s="69"/>
      <c r="FJ314" s="69"/>
      <c r="FK314" s="69"/>
      <c r="FL314" s="69"/>
      <c r="FM314" s="69"/>
      <c r="FN314" s="69"/>
      <c r="FO314" s="69"/>
      <c r="FP314" s="69"/>
      <c r="FQ314" s="69"/>
      <c r="FR314" s="69"/>
      <c r="FS314" s="69"/>
      <c r="FT314" s="69"/>
      <c r="FU314" s="69"/>
      <c r="FV314" s="69"/>
      <c r="FW314" s="69"/>
      <c r="FX314" s="69"/>
      <c r="FY314" s="69"/>
      <c r="FZ314" s="69"/>
      <c r="GA314" s="69"/>
      <c r="GB314" s="69"/>
      <c r="GC314" s="69"/>
      <c r="GD314" s="69"/>
      <c r="GE314" s="69"/>
      <c r="GF314" s="69"/>
      <c r="GG314" s="69"/>
      <c r="GH314" s="69"/>
      <c r="GI314" s="69"/>
      <c r="GJ314" s="69"/>
      <c r="GK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  <c r="EO315" s="69"/>
      <c r="EP315" s="69"/>
      <c r="EQ315" s="69"/>
      <c r="ER315" s="69"/>
      <c r="ES315" s="69"/>
      <c r="ET315" s="69"/>
      <c r="EU315" s="69"/>
      <c r="EV315" s="69"/>
      <c r="EW315" s="69"/>
      <c r="EX315" s="69"/>
      <c r="EY315" s="69"/>
      <c r="EZ315" s="69"/>
      <c r="FA315" s="69"/>
      <c r="FB315" s="69"/>
      <c r="FC315" s="69"/>
      <c r="FD315" s="69"/>
      <c r="FE315" s="69"/>
      <c r="FF315" s="69"/>
      <c r="FG315" s="69"/>
      <c r="FH315" s="69"/>
      <c r="FI315" s="69"/>
      <c r="FJ315" s="69"/>
      <c r="FK315" s="69"/>
      <c r="FL315" s="69"/>
      <c r="FM315" s="69"/>
      <c r="FN315" s="69"/>
      <c r="FO315" s="69"/>
      <c r="FP315" s="69"/>
      <c r="FQ315" s="69"/>
      <c r="FR315" s="69"/>
      <c r="FS315" s="69"/>
      <c r="FT315" s="69"/>
      <c r="FU315" s="69"/>
      <c r="FV315" s="69"/>
      <c r="FW315" s="69"/>
      <c r="FX315" s="69"/>
      <c r="FY315" s="69"/>
      <c r="FZ315" s="69"/>
      <c r="GA315" s="69"/>
      <c r="GB315" s="69"/>
      <c r="GC315" s="69"/>
      <c r="GD315" s="69"/>
      <c r="GE315" s="69"/>
      <c r="GF315" s="69"/>
      <c r="GG315" s="69"/>
      <c r="GH315" s="69"/>
      <c r="GI315" s="69"/>
      <c r="GJ315" s="69"/>
      <c r="GK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  <c r="EO316" s="69"/>
      <c r="EP316" s="69"/>
      <c r="EQ316" s="69"/>
      <c r="ER316" s="69"/>
      <c r="ES316" s="69"/>
      <c r="ET316" s="69"/>
      <c r="EU316" s="69"/>
      <c r="EV316" s="69"/>
      <c r="EW316" s="69"/>
      <c r="EX316" s="69"/>
      <c r="EY316" s="69"/>
      <c r="EZ316" s="69"/>
      <c r="FA316" s="69"/>
      <c r="FB316" s="69"/>
      <c r="FC316" s="69"/>
      <c r="FD316" s="69"/>
      <c r="FE316" s="69"/>
      <c r="FF316" s="69"/>
      <c r="FG316" s="69"/>
      <c r="FH316" s="69"/>
      <c r="FI316" s="69"/>
      <c r="FJ316" s="69"/>
      <c r="FK316" s="69"/>
      <c r="FL316" s="69"/>
      <c r="FM316" s="69"/>
      <c r="FN316" s="69"/>
      <c r="FO316" s="69"/>
      <c r="FP316" s="69"/>
      <c r="FQ316" s="69"/>
      <c r="FR316" s="69"/>
      <c r="FS316" s="69"/>
      <c r="FT316" s="69"/>
      <c r="FU316" s="69"/>
      <c r="FV316" s="69"/>
      <c r="FW316" s="69"/>
      <c r="FX316" s="69"/>
      <c r="FY316" s="69"/>
      <c r="FZ316" s="69"/>
      <c r="GA316" s="69"/>
      <c r="GB316" s="69"/>
      <c r="GC316" s="69"/>
      <c r="GD316" s="69"/>
      <c r="GE316" s="69"/>
      <c r="GF316" s="69"/>
      <c r="GG316" s="69"/>
      <c r="GH316" s="69"/>
      <c r="GI316" s="69"/>
      <c r="GJ316" s="69"/>
      <c r="GK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  <c r="EO317" s="69"/>
      <c r="EP317" s="69"/>
      <c r="EQ317" s="69"/>
      <c r="ER317" s="69"/>
      <c r="ES317" s="69"/>
      <c r="ET317" s="69"/>
      <c r="EU317" s="69"/>
      <c r="EV317" s="69"/>
      <c r="EW317" s="69"/>
      <c r="EX317" s="69"/>
      <c r="EY317" s="69"/>
      <c r="EZ317" s="69"/>
      <c r="FA317" s="69"/>
      <c r="FB317" s="69"/>
      <c r="FC317" s="69"/>
      <c r="FD317" s="69"/>
      <c r="FE317" s="69"/>
      <c r="FF317" s="69"/>
      <c r="FG317" s="69"/>
      <c r="FH317" s="69"/>
      <c r="FI317" s="69"/>
      <c r="FJ317" s="69"/>
      <c r="FK317" s="69"/>
      <c r="FL317" s="69"/>
      <c r="FM317" s="69"/>
      <c r="FN317" s="69"/>
      <c r="FO317" s="69"/>
      <c r="FP317" s="69"/>
      <c r="FQ317" s="69"/>
      <c r="FR317" s="69"/>
      <c r="FS317" s="69"/>
      <c r="FT317" s="69"/>
      <c r="FU317" s="69"/>
      <c r="FV317" s="69"/>
      <c r="FW317" s="69"/>
      <c r="FX317" s="69"/>
      <c r="FY317" s="69"/>
      <c r="FZ317" s="69"/>
      <c r="GA317" s="69"/>
      <c r="GB317" s="69"/>
      <c r="GC317" s="69"/>
      <c r="GD317" s="69"/>
      <c r="GE317" s="69"/>
      <c r="GF317" s="69"/>
      <c r="GG317" s="69"/>
      <c r="GH317" s="69"/>
      <c r="GI317" s="69"/>
      <c r="GJ317" s="69"/>
      <c r="GK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  <c r="EO318" s="69"/>
      <c r="EP318" s="69"/>
      <c r="EQ318" s="69"/>
      <c r="ER318" s="69"/>
      <c r="ES318" s="69"/>
      <c r="ET318" s="69"/>
      <c r="EU318" s="69"/>
      <c r="EV318" s="69"/>
      <c r="EW318" s="69"/>
      <c r="EX318" s="69"/>
      <c r="EY318" s="69"/>
      <c r="EZ318" s="69"/>
      <c r="FA318" s="69"/>
      <c r="FB318" s="69"/>
      <c r="FC318" s="69"/>
      <c r="FD318" s="69"/>
      <c r="FE318" s="69"/>
      <c r="FF318" s="69"/>
      <c r="FG318" s="69"/>
      <c r="FH318" s="69"/>
      <c r="FI318" s="69"/>
      <c r="FJ318" s="69"/>
      <c r="FK318" s="69"/>
      <c r="FL318" s="69"/>
      <c r="FM318" s="69"/>
      <c r="FN318" s="69"/>
      <c r="FO318" s="69"/>
      <c r="FP318" s="69"/>
      <c r="FQ318" s="69"/>
      <c r="FR318" s="69"/>
      <c r="FS318" s="69"/>
      <c r="FT318" s="69"/>
      <c r="FU318" s="69"/>
      <c r="FV318" s="69"/>
      <c r="FW318" s="69"/>
      <c r="FX318" s="69"/>
      <c r="FY318" s="69"/>
      <c r="FZ318" s="69"/>
      <c r="GA318" s="69"/>
      <c r="GB318" s="69"/>
      <c r="GC318" s="69"/>
      <c r="GD318" s="69"/>
      <c r="GE318" s="69"/>
      <c r="GF318" s="69"/>
      <c r="GG318" s="69"/>
      <c r="GH318" s="69"/>
      <c r="GI318" s="69"/>
      <c r="GJ318" s="69"/>
      <c r="GK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  <c r="EO319" s="69"/>
      <c r="EP319" s="69"/>
      <c r="EQ319" s="69"/>
      <c r="ER319" s="69"/>
      <c r="ES319" s="69"/>
      <c r="ET319" s="69"/>
      <c r="EU319" s="69"/>
      <c r="EV319" s="69"/>
      <c r="EW319" s="69"/>
      <c r="EX319" s="69"/>
      <c r="EY319" s="69"/>
      <c r="EZ319" s="69"/>
      <c r="FA319" s="69"/>
      <c r="FB319" s="69"/>
      <c r="FC319" s="69"/>
      <c r="FD319" s="69"/>
      <c r="FE319" s="69"/>
      <c r="FF319" s="69"/>
      <c r="FG319" s="69"/>
      <c r="FH319" s="69"/>
      <c r="FI319" s="69"/>
      <c r="FJ319" s="69"/>
      <c r="FK319" s="69"/>
      <c r="FL319" s="69"/>
      <c r="FM319" s="69"/>
      <c r="FN319" s="69"/>
      <c r="FO319" s="69"/>
      <c r="FP319" s="69"/>
      <c r="FQ319" s="69"/>
      <c r="FR319" s="69"/>
      <c r="FS319" s="69"/>
      <c r="FT319" s="69"/>
      <c r="FU319" s="69"/>
      <c r="FV319" s="69"/>
      <c r="FW319" s="69"/>
      <c r="FX319" s="69"/>
      <c r="FY319" s="69"/>
      <c r="FZ319" s="69"/>
      <c r="GA319" s="69"/>
      <c r="GB319" s="69"/>
      <c r="GC319" s="69"/>
      <c r="GD319" s="69"/>
      <c r="GE319" s="69"/>
      <c r="GF319" s="69"/>
      <c r="GG319" s="69"/>
      <c r="GH319" s="69"/>
      <c r="GI319" s="69"/>
      <c r="GJ319" s="69"/>
      <c r="GK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  <c r="EO320" s="69"/>
      <c r="EP320" s="69"/>
      <c r="EQ320" s="69"/>
      <c r="ER320" s="69"/>
      <c r="ES320" s="69"/>
      <c r="ET320" s="69"/>
      <c r="EU320" s="69"/>
      <c r="EV320" s="69"/>
      <c r="EW320" s="69"/>
      <c r="EX320" s="69"/>
      <c r="EY320" s="69"/>
      <c r="EZ320" s="69"/>
      <c r="FA320" s="69"/>
      <c r="FB320" s="69"/>
      <c r="FC320" s="69"/>
      <c r="FD320" s="69"/>
      <c r="FE320" s="69"/>
      <c r="FF320" s="69"/>
      <c r="FG320" s="69"/>
      <c r="FH320" s="69"/>
      <c r="FI320" s="69"/>
      <c r="FJ320" s="69"/>
      <c r="FK320" s="69"/>
      <c r="FL320" s="69"/>
      <c r="FM320" s="69"/>
      <c r="FN320" s="69"/>
      <c r="FO320" s="69"/>
      <c r="FP320" s="69"/>
      <c r="FQ320" s="69"/>
      <c r="FR320" s="69"/>
      <c r="FS320" s="69"/>
      <c r="FT320" s="69"/>
      <c r="FU320" s="69"/>
      <c r="FV320" s="69"/>
      <c r="FW320" s="69"/>
      <c r="FX320" s="69"/>
      <c r="FY320" s="69"/>
      <c r="FZ320" s="69"/>
      <c r="GA320" s="69"/>
      <c r="GB320" s="69"/>
      <c r="GC320" s="69"/>
      <c r="GD320" s="69"/>
      <c r="GE320" s="69"/>
      <c r="GF320" s="69"/>
      <c r="GG320" s="69"/>
      <c r="GH320" s="69"/>
      <c r="GI320" s="69"/>
      <c r="GJ320" s="69"/>
      <c r="GK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  <c r="EO321" s="69"/>
      <c r="EP321" s="69"/>
      <c r="EQ321" s="69"/>
      <c r="ER321" s="69"/>
      <c r="ES321" s="69"/>
      <c r="ET321" s="69"/>
      <c r="EU321" s="69"/>
      <c r="EV321" s="69"/>
      <c r="EW321" s="69"/>
      <c r="EX321" s="69"/>
      <c r="EY321" s="69"/>
      <c r="EZ321" s="69"/>
      <c r="FA321" s="69"/>
      <c r="FB321" s="69"/>
      <c r="FC321" s="69"/>
      <c r="FD321" s="69"/>
      <c r="FE321" s="69"/>
      <c r="FF321" s="69"/>
      <c r="FG321" s="69"/>
      <c r="FH321" s="69"/>
      <c r="FI321" s="69"/>
      <c r="FJ321" s="69"/>
      <c r="FK321" s="69"/>
      <c r="FL321" s="69"/>
      <c r="FM321" s="69"/>
      <c r="FN321" s="69"/>
      <c r="FO321" s="69"/>
      <c r="FP321" s="69"/>
      <c r="FQ321" s="69"/>
      <c r="FR321" s="69"/>
      <c r="FS321" s="69"/>
      <c r="FT321" s="69"/>
      <c r="FU321" s="69"/>
      <c r="FV321" s="69"/>
      <c r="FW321" s="69"/>
      <c r="FX321" s="69"/>
      <c r="FY321" s="69"/>
      <c r="FZ321" s="69"/>
      <c r="GA321" s="69"/>
      <c r="GB321" s="69"/>
      <c r="GC321" s="69"/>
      <c r="GD321" s="69"/>
      <c r="GE321" s="69"/>
      <c r="GF321" s="69"/>
      <c r="GG321" s="69"/>
      <c r="GH321" s="69"/>
      <c r="GI321" s="69"/>
      <c r="GJ321" s="69"/>
      <c r="GK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  <c r="EO322" s="69"/>
      <c r="EP322" s="69"/>
      <c r="EQ322" s="69"/>
      <c r="ER322" s="69"/>
      <c r="ES322" s="69"/>
      <c r="ET322" s="69"/>
      <c r="EU322" s="69"/>
      <c r="EV322" s="69"/>
      <c r="EW322" s="69"/>
      <c r="EX322" s="69"/>
      <c r="EY322" s="69"/>
      <c r="EZ322" s="69"/>
      <c r="FA322" s="69"/>
      <c r="FB322" s="69"/>
      <c r="FC322" s="69"/>
      <c r="FD322" s="69"/>
      <c r="FE322" s="69"/>
      <c r="FF322" s="69"/>
      <c r="FG322" s="69"/>
      <c r="FH322" s="69"/>
      <c r="FI322" s="69"/>
      <c r="FJ322" s="69"/>
      <c r="FK322" s="69"/>
      <c r="FL322" s="69"/>
      <c r="FM322" s="69"/>
      <c r="FN322" s="69"/>
      <c r="FO322" s="69"/>
      <c r="FP322" s="69"/>
      <c r="FQ322" s="69"/>
      <c r="FR322" s="69"/>
      <c r="FS322" s="69"/>
      <c r="FT322" s="69"/>
      <c r="FU322" s="69"/>
      <c r="FV322" s="69"/>
      <c r="FW322" s="69"/>
      <c r="FX322" s="69"/>
      <c r="FY322" s="69"/>
      <c r="FZ322" s="69"/>
      <c r="GA322" s="69"/>
      <c r="GB322" s="69"/>
      <c r="GC322" s="69"/>
      <c r="GD322" s="69"/>
      <c r="GE322" s="69"/>
      <c r="GF322" s="69"/>
      <c r="GG322" s="69"/>
      <c r="GH322" s="69"/>
      <c r="GI322" s="69"/>
      <c r="GJ322" s="69"/>
      <c r="GK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  <c r="EO323" s="69"/>
      <c r="EP323" s="69"/>
      <c r="EQ323" s="69"/>
      <c r="ER323" s="69"/>
      <c r="ES323" s="69"/>
      <c r="ET323" s="69"/>
      <c r="EU323" s="69"/>
      <c r="EV323" s="69"/>
      <c r="EW323" s="69"/>
      <c r="EX323" s="69"/>
      <c r="EY323" s="69"/>
      <c r="EZ323" s="69"/>
      <c r="FA323" s="69"/>
      <c r="FB323" s="69"/>
      <c r="FC323" s="69"/>
      <c r="FD323" s="69"/>
      <c r="FE323" s="69"/>
      <c r="FF323" s="69"/>
      <c r="FG323" s="69"/>
      <c r="FH323" s="69"/>
      <c r="FI323" s="69"/>
      <c r="FJ323" s="69"/>
      <c r="FK323" s="69"/>
      <c r="FL323" s="69"/>
      <c r="FM323" s="69"/>
      <c r="FN323" s="69"/>
      <c r="FO323" s="69"/>
      <c r="FP323" s="69"/>
      <c r="FQ323" s="69"/>
      <c r="FR323" s="69"/>
      <c r="FS323" s="69"/>
      <c r="FT323" s="69"/>
      <c r="FU323" s="69"/>
      <c r="FV323" s="69"/>
      <c r="FW323" s="69"/>
      <c r="FX323" s="69"/>
      <c r="FY323" s="69"/>
      <c r="FZ323" s="69"/>
      <c r="GA323" s="69"/>
      <c r="GB323" s="69"/>
      <c r="GC323" s="69"/>
      <c r="GD323" s="69"/>
      <c r="GE323" s="69"/>
      <c r="GF323" s="69"/>
      <c r="GG323" s="69"/>
      <c r="GH323" s="69"/>
      <c r="GI323" s="69"/>
      <c r="GJ323" s="69"/>
      <c r="GK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  <c r="GD324" s="69"/>
      <c r="GE324" s="69"/>
      <c r="GF324" s="69"/>
      <c r="GG324" s="69"/>
      <c r="GH324" s="69"/>
      <c r="GI324" s="69"/>
      <c r="GJ324" s="69"/>
      <c r="GK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  <c r="EO325" s="69"/>
      <c r="EP325" s="69"/>
      <c r="EQ325" s="69"/>
      <c r="ER325" s="69"/>
      <c r="ES325" s="69"/>
      <c r="ET325" s="69"/>
      <c r="EU325" s="69"/>
      <c r="EV325" s="69"/>
      <c r="EW325" s="69"/>
      <c r="EX325" s="69"/>
      <c r="EY325" s="69"/>
      <c r="EZ325" s="69"/>
      <c r="FA325" s="69"/>
      <c r="FB325" s="69"/>
      <c r="FC325" s="69"/>
      <c r="FD325" s="69"/>
      <c r="FE325" s="69"/>
      <c r="FF325" s="69"/>
      <c r="FG325" s="69"/>
      <c r="FH325" s="69"/>
      <c r="FI325" s="69"/>
      <c r="FJ325" s="69"/>
      <c r="FK325" s="69"/>
      <c r="FL325" s="69"/>
      <c r="FM325" s="69"/>
      <c r="FN325" s="69"/>
      <c r="FO325" s="69"/>
      <c r="FP325" s="69"/>
      <c r="FQ325" s="69"/>
      <c r="FR325" s="69"/>
      <c r="FS325" s="69"/>
      <c r="FT325" s="69"/>
      <c r="FU325" s="69"/>
      <c r="FV325" s="69"/>
      <c r="FW325" s="69"/>
      <c r="FX325" s="69"/>
      <c r="FY325" s="69"/>
      <c r="FZ325" s="69"/>
      <c r="GA325" s="69"/>
      <c r="GB325" s="69"/>
      <c r="GC325" s="69"/>
      <c r="GD325" s="69"/>
      <c r="GE325" s="69"/>
      <c r="GF325" s="69"/>
      <c r="GG325" s="69"/>
      <c r="GH325" s="69"/>
      <c r="GI325" s="69"/>
      <c r="GJ325" s="69"/>
      <c r="GK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  <c r="FM326" s="69"/>
      <c r="FN326" s="69"/>
      <c r="FO326" s="69"/>
      <c r="FP326" s="69"/>
      <c r="FQ326" s="69"/>
      <c r="FR326" s="69"/>
      <c r="FS326" s="69"/>
      <c r="FT326" s="69"/>
      <c r="FU326" s="69"/>
      <c r="FV326" s="69"/>
      <c r="FW326" s="69"/>
      <c r="FX326" s="69"/>
      <c r="FY326" s="69"/>
      <c r="FZ326" s="69"/>
      <c r="GA326" s="69"/>
      <c r="GB326" s="69"/>
      <c r="GC326" s="69"/>
      <c r="GD326" s="69"/>
      <c r="GE326" s="69"/>
      <c r="GF326" s="69"/>
      <c r="GG326" s="69"/>
      <c r="GH326" s="69"/>
      <c r="GI326" s="69"/>
      <c r="GJ326" s="69"/>
      <c r="GK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  <c r="GD327" s="69"/>
      <c r="GE327" s="69"/>
      <c r="GF327" s="69"/>
      <c r="GG327" s="69"/>
      <c r="GH327" s="69"/>
      <c r="GI327" s="69"/>
      <c r="GJ327" s="69"/>
      <c r="GK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  <c r="CT328" s="69"/>
      <c r="CU328" s="69"/>
      <c r="CV328" s="69"/>
      <c r="CW328" s="69"/>
      <c r="CX328" s="69"/>
      <c r="CY328" s="69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  <c r="EO328" s="69"/>
      <c r="EP328" s="69"/>
      <c r="EQ328" s="69"/>
      <c r="ER328" s="69"/>
      <c r="ES328" s="69"/>
      <c r="ET328" s="69"/>
      <c r="EU328" s="69"/>
      <c r="EV328" s="69"/>
      <c r="EW328" s="69"/>
      <c r="EX328" s="69"/>
      <c r="EY328" s="69"/>
      <c r="EZ328" s="69"/>
      <c r="FA328" s="69"/>
      <c r="FB328" s="69"/>
      <c r="FC328" s="69"/>
      <c r="FD328" s="69"/>
      <c r="FE328" s="69"/>
      <c r="FF328" s="69"/>
      <c r="FG328" s="69"/>
      <c r="FH328" s="69"/>
      <c r="FI328" s="69"/>
      <c r="FJ328" s="69"/>
      <c r="FK328" s="69"/>
      <c r="FL328" s="69"/>
      <c r="FM328" s="69"/>
      <c r="FN328" s="69"/>
      <c r="FO328" s="69"/>
      <c r="FP328" s="69"/>
      <c r="FQ328" s="69"/>
      <c r="FR328" s="69"/>
      <c r="FS328" s="69"/>
      <c r="FT328" s="69"/>
      <c r="FU328" s="69"/>
      <c r="FV328" s="69"/>
      <c r="FW328" s="69"/>
      <c r="FX328" s="69"/>
      <c r="FY328" s="69"/>
      <c r="FZ328" s="69"/>
      <c r="GA328" s="69"/>
      <c r="GB328" s="69"/>
      <c r="GC328" s="69"/>
      <c r="GD328" s="69"/>
      <c r="GE328" s="69"/>
      <c r="GF328" s="69"/>
      <c r="GG328" s="69"/>
      <c r="GH328" s="69"/>
      <c r="GI328" s="69"/>
      <c r="GJ328" s="69"/>
      <c r="GK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  <c r="FC329" s="69"/>
      <c r="FD329" s="69"/>
      <c r="FE329" s="69"/>
      <c r="FF329" s="69"/>
      <c r="FG329" s="69"/>
      <c r="FH329" s="69"/>
      <c r="FI329" s="69"/>
      <c r="FJ329" s="69"/>
      <c r="FK329" s="69"/>
      <c r="FL329" s="69"/>
      <c r="FM329" s="69"/>
      <c r="FN329" s="69"/>
      <c r="FO329" s="69"/>
      <c r="FP329" s="69"/>
      <c r="FQ329" s="69"/>
      <c r="FR329" s="69"/>
      <c r="FS329" s="69"/>
      <c r="FT329" s="69"/>
      <c r="FU329" s="69"/>
      <c r="FV329" s="69"/>
      <c r="FW329" s="69"/>
      <c r="FX329" s="69"/>
      <c r="FY329" s="69"/>
      <c r="FZ329" s="69"/>
      <c r="GA329" s="69"/>
      <c r="GB329" s="69"/>
      <c r="GC329" s="69"/>
      <c r="GD329" s="69"/>
      <c r="GE329" s="69"/>
      <c r="GF329" s="69"/>
      <c r="GG329" s="69"/>
      <c r="GH329" s="69"/>
      <c r="GI329" s="69"/>
      <c r="GJ329" s="69"/>
      <c r="GK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  <c r="EO330" s="69"/>
      <c r="EP330" s="69"/>
      <c r="EQ330" s="69"/>
      <c r="ER330" s="69"/>
      <c r="ES330" s="69"/>
      <c r="ET330" s="69"/>
      <c r="EU330" s="69"/>
      <c r="EV330" s="69"/>
      <c r="EW330" s="69"/>
      <c r="EX330" s="69"/>
      <c r="EY330" s="69"/>
      <c r="EZ330" s="69"/>
      <c r="FA330" s="69"/>
      <c r="FB330" s="69"/>
      <c r="FC330" s="69"/>
      <c r="FD330" s="69"/>
      <c r="FE330" s="69"/>
      <c r="FF330" s="69"/>
      <c r="FG330" s="69"/>
      <c r="FH330" s="69"/>
      <c r="FI330" s="69"/>
      <c r="FJ330" s="69"/>
      <c r="FK330" s="69"/>
      <c r="FL330" s="69"/>
      <c r="FM330" s="69"/>
      <c r="FN330" s="69"/>
      <c r="FO330" s="69"/>
      <c r="FP330" s="69"/>
      <c r="FQ330" s="69"/>
      <c r="FR330" s="69"/>
      <c r="FS330" s="69"/>
      <c r="FT330" s="69"/>
      <c r="FU330" s="69"/>
      <c r="FV330" s="69"/>
      <c r="FW330" s="69"/>
      <c r="FX330" s="69"/>
      <c r="FY330" s="69"/>
      <c r="FZ330" s="69"/>
      <c r="GA330" s="69"/>
      <c r="GB330" s="69"/>
      <c r="GC330" s="69"/>
      <c r="GD330" s="69"/>
      <c r="GE330" s="69"/>
      <c r="GF330" s="69"/>
      <c r="GG330" s="69"/>
      <c r="GH330" s="69"/>
      <c r="GI330" s="69"/>
      <c r="GJ330" s="69"/>
      <c r="GK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69"/>
      <c r="ES331" s="69"/>
      <c r="ET331" s="69"/>
      <c r="EU331" s="69"/>
      <c r="EV331" s="69"/>
      <c r="EW331" s="69"/>
      <c r="EX331" s="69"/>
      <c r="EY331" s="69"/>
      <c r="EZ331" s="69"/>
      <c r="FA331" s="69"/>
      <c r="FB331" s="69"/>
      <c r="FC331" s="69"/>
      <c r="FD331" s="69"/>
      <c r="FE331" s="69"/>
      <c r="FF331" s="69"/>
      <c r="FG331" s="69"/>
      <c r="FH331" s="69"/>
      <c r="FI331" s="69"/>
      <c r="FJ331" s="69"/>
      <c r="FK331" s="69"/>
      <c r="FL331" s="69"/>
      <c r="FM331" s="69"/>
      <c r="FN331" s="69"/>
      <c r="FO331" s="69"/>
      <c r="FP331" s="69"/>
      <c r="FQ331" s="69"/>
      <c r="FR331" s="69"/>
      <c r="FS331" s="69"/>
      <c r="FT331" s="69"/>
      <c r="FU331" s="69"/>
      <c r="FV331" s="69"/>
      <c r="FW331" s="69"/>
      <c r="FX331" s="69"/>
      <c r="FY331" s="69"/>
      <c r="FZ331" s="69"/>
      <c r="GA331" s="69"/>
      <c r="GB331" s="69"/>
      <c r="GC331" s="69"/>
      <c r="GD331" s="69"/>
      <c r="GE331" s="69"/>
      <c r="GF331" s="69"/>
      <c r="GG331" s="69"/>
      <c r="GH331" s="69"/>
      <c r="GI331" s="69"/>
      <c r="GJ331" s="69"/>
      <c r="GK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69"/>
      <c r="ES332" s="69"/>
      <c r="ET332" s="69"/>
      <c r="EU332" s="69"/>
      <c r="EV332" s="69"/>
      <c r="EW332" s="69"/>
      <c r="EX332" s="69"/>
      <c r="EY332" s="69"/>
      <c r="EZ332" s="69"/>
      <c r="FA332" s="69"/>
      <c r="FB332" s="69"/>
      <c r="FC332" s="69"/>
      <c r="FD332" s="69"/>
      <c r="FE332" s="69"/>
      <c r="FF332" s="69"/>
      <c r="FG332" s="69"/>
      <c r="FH332" s="69"/>
      <c r="FI332" s="69"/>
      <c r="FJ332" s="69"/>
      <c r="FK332" s="69"/>
      <c r="FL332" s="69"/>
      <c r="FM332" s="69"/>
      <c r="FN332" s="69"/>
      <c r="FO332" s="69"/>
      <c r="FP332" s="69"/>
      <c r="FQ332" s="69"/>
      <c r="FR332" s="69"/>
      <c r="FS332" s="69"/>
      <c r="FT332" s="69"/>
      <c r="FU332" s="69"/>
      <c r="FV332" s="69"/>
      <c r="FW332" s="69"/>
      <c r="FX332" s="69"/>
      <c r="FY332" s="69"/>
      <c r="FZ332" s="69"/>
      <c r="GA332" s="69"/>
      <c r="GB332" s="69"/>
      <c r="GC332" s="69"/>
      <c r="GD332" s="69"/>
      <c r="GE332" s="69"/>
      <c r="GF332" s="69"/>
      <c r="GG332" s="69"/>
      <c r="GH332" s="69"/>
      <c r="GI332" s="69"/>
      <c r="GJ332" s="69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69"/>
      <c r="ES333" s="69"/>
      <c r="ET333" s="69"/>
      <c r="EU333" s="69"/>
      <c r="EV333" s="69"/>
      <c r="EW333" s="69"/>
      <c r="EX333" s="69"/>
      <c r="EY333" s="69"/>
      <c r="EZ333" s="69"/>
      <c r="FA333" s="69"/>
      <c r="FB333" s="69"/>
      <c r="FC333" s="69"/>
      <c r="FD333" s="69"/>
      <c r="FE333" s="69"/>
      <c r="FF333" s="69"/>
      <c r="FG333" s="69"/>
      <c r="FH333" s="69"/>
      <c r="FI333" s="69"/>
      <c r="FJ333" s="69"/>
      <c r="FK333" s="69"/>
      <c r="FL333" s="69"/>
      <c r="FM333" s="69"/>
      <c r="FN333" s="69"/>
      <c r="FO333" s="69"/>
      <c r="FP333" s="69"/>
      <c r="FQ333" s="69"/>
      <c r="FR333" s="69"/>
      <c r="FS333" s="69"/>
      <c r="FT333" s="69"/>
      <c r="FU333" s="69"/>
      <c r="FV333" s="69"/>
      <c r="FW333" s="69"/>
      <c r="FX333" s="69"/>
      <c r="FY333" s="69"/>
      <c r="FZ333" s="69"/>
      <c r="GA333" s="69"/>
      <c r="GB333" s="69"/>
      <c r="GC333" s="69"/>
      <c r="GD333" s="69"/>
      <c r="GE333" s="69"/>
      <c r="GF333" s="69"/>
      <c r="GG333" s="69"/>
      <c r="GH333" s="69"/>
      <c r="GI333" s="69"/>
      <c r="GJ333" s="69"/>
      <c r="GK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  <c r="FM334" s="69"/>
      <c r="FN334" s="69"/>
      <c r="FO334" s="69"/>
      <c r="FP334" s="69"/>
      <c r="FQ334" s="69"/>
      <c r="FR334" s="69"/>
      <c r="FS334" s="69"/>
      <c r="FT334" s="69"/>
      <c r="FU334" s="69"/>
      <c r="FV334" s="69"/>
      <c r="FW334" s="69"/>
      <c r="FX334" s="69"/>
      <c r="FY334" s="69"/>
      <c r="FZ334" s="69"/>
      <c r="GA334" s="69"/>
      <c r="GB334" s="69"/>
      <c r="GC334" s="69"/>
      <c r="GD334" s="69"/>
      <c r="GE334" s="69"/>
      <c r="GF334" s="69"/>
      <c r="GG334" s="69"/>
      <c r="GH334" s="69"/>
      <c r="GI334" s="69"/>
      <c r="GJ334" s="69"/>
      <c r="GK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  <c r="FM335" s="69"/>
      <c r="FN335" s="69"/>
      <c r="FO335" s="69"/>
      <c r="FP335" s="69"/>
      <c r="FQ335" s="69"/>
      <c r="FR335" s="69"/>
      <c r="FS335" s="69"/>
      <c r="FT335" s="69"/>
      <c r="FU335" s="69"/>
      <c r="FV335" s="69"/>
      <c r="FW335" s="69"/>
      <c r="FX335" s="69"/>
      <c r="FY335" s="69"/>
      <c r="FZ335" s="69"/>
      <c r="GA335" s="69"/>
      <c r="GB335" s="69"/>
      <c r="GC335" s="69"/>
      <c r="GD335" s="69"/>
      <c r="GE335" s="69"/>
      <c r="GF335" s="69"/>
      <c r="GG335" s="69"/>
      <c r="GH335" s="69"/>
      <c r="GI335" s="69"/>
      <c r="GJ335" s="69"/>
      <c r="GK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69"/>
      <c r="CH336" s="69"/>
      <c r="CI336" s="69"/>
      <c r="CJ336" s="69"/>
      <c r="CK336" s="69"/>
      <c r="CL336" s="69"/>
      <c r="CM336" s="69"/>
      <c r="CN336" s="69"/>
      <c r="CO336" s="69"/>
      <c r="CP336" s="69"/>
      <c r="CQ336" s="69"/>
      <c r="CR336" s="69"/>
      <c r="CS336" s="69"/>
      <c r="CT336" s="69"/>
      <c r="CU336" s="69"/>
      <c r="CV336" s="69"/>
      <c r="CW336" s="69"/>
      <c r="CX336" s="69"/>
      <c r="CY336" s="69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  <c r="DP336" s="69"/>
      <c r="DQ336" s="69"/>
      <c r="DR336" s="69"/>
      <c r="DS336" s="69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  <c r="EO336" s="69"/>
      <c r="EP336" s="69"/>
      <c r="EQ336" s="69"/>
      <c r="ER336" s="69"/>
      <c r="ES336" s="69"/>
      <c r="ET336" s="69"/>
      <c r="EU336" s="69"/>
      <c r="EV336" s="69"/>
      <c r="EW336" s="69"/>
      <c r="EX336" s="69"/>
      <c r="EY336" s="69"/>
      <c r="EZ336" s="69"/>
      <c r="FA336" s="69"/>
      <c r="FB336" s="69"/>
      <c r="FC336" s="69"/>
      <c r="FD336" s="69"/>
      <c r="FE336" s="69"/>
      <c r="FF336" s="69"/>
      <c r="FG336" s="69"/>
      <c r="FH336" s="69"/>
      <c r="FI336" s="69"/>
      <c r="FJ336" s="69"/>
      <c r="FK336" s="69"/>
      <c r="FL336" s="69"/>
      <c r="FM336" s="69"/>
      <c r="FN336" s="69"/>
      <c r="FO336" s="69"/>
      <c r="FP336" s="69"/>
      <c r="FQ336" s="69"/>
      <c r="FR336" s="69"/>
      <c r="FS336" s="69"/>
      <c r="FT336" s="69"/>
      <c r="FU336" s="69"/>
      <c r="FV336" s="69"/>
      <c r="FW336" s="69"/>
      <c r="FX336" s="69"/>
      <c r="FY336" s="69"/>
      <c r="FZ336" s="69"/>
      <c r="GA336" s="69"/>
      <c r="GB336" s="69"/>
      <c r="GC336" s="69"/>
      <c r="GD336" s="69"/>
      <c r="GE336" s="69"/>
      <c r="GF336" s="69"/>
      <c r="GG336" s="69"/>
      <c r="GH336" s="69"/>
      <c r="GI336" s="69"/>
      <c r="GJ336" s="69"/>
      <c r="GK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  <c r="DP337" s="69"/>
      <c r="DQ337" s="69"/>
      <c r="DR337" s="69"/>
      <c r="DS337" s="69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  <c r="EO337" s="69"/>
      <c r="EP337" s="69"/>
      <c r="EQ337" s="69"/>
      <c r="ER337" s="69"/>
      <c r="ES337" s="69"/>
      <c r="ET337" s="69"/>
      <c r="EU337" s="69"/>
      <c r="EV337" s="69"/>
      <c r="EW337" s="69"/>
      <c r="EX337" s="69"/>
      <c r="EY337" s="69"/>
      <c r="EZ337" s="69"/>
      <c r="FA337" s="69"/>
      <c r="FB337" s="69"/>
      <c r="FC337" s="69"/>
      <c r="FD337" s="69"/>
      <c r="FE337" s="69"/>
      <c r="FF337" s="69"/>
      <c r="FG337" s="69"/>
      <c r="FH337" s="69"/>
      <c r="FI337" s="69"/>
      <c r="FJ337" s="69"/>
      <c r="FK337" s="69"/>
      <c r="FL337" s="69"/>
      <c r="FM337" s="69"/>
      <c r="FN337" s="69"/>
      <c r="FO337" s="69"/>
      <c r="FP337" s="69"/>
      <c r="FQ337" s="69"/>
      <c r="FR337" s="69"/>
      <c r="FS337" s="69"/>
      <c r="FT337" s="69"/>
      <c r="FU337" s="69"/>
      <c r="FV337" s="69"/>
      <c r="FW337" s="69"/>
      <c r="FX337" s="69"/>
      <c r="FY337" s="69"/>
      <c r="FZ337" s="69"/>
      <c r="GA337" s="69"/>
      <c r="GB337" s="69"/>
      <c r="GC337" s="69"/>
      <c r="GD337" s="69"/>
      <c r="GE337" s="69"/>
      <c r="GF337" s="69"/>
      <c r="GG337" s="69"/>
      <c r="GH337" s="69"/>
      <c r="GI337" s="69"/>
      <c r="GJ337" s="69"/>
      <c r="GK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  <c r="FX338" s="69"/>
      <c r="FY338" s="69"/>
      <c r="FZ338" s="69"/>
      <c r="GA338" s="69"/>
      <c r="GB338" s="69"/>
      <c r="GC338" s="69"/>
      <c r="GD338" s="69"/>
      <c r="GE338" s="69"/>
      <c r="GF338" s="69"/>
      <c r="GG338" s="69"/>
      <c r="GH338" s="69"/>
      <c r="GI338" s="69"/>
      <c r="GJ338" s="69"/>
      <c r="GK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  <c r="DP339" s="69"/>
      <c r="DQ339" s="69"/>
      <c r="DR339" s="69"/>
      <c r="DS339" s="69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  <c r="EO339" s="69"/>
      <c r="EP339" s="69"/>
      <c r="EQ339" s="69"/>
      <c r="ER339" s="69"/>
      <c r="ES339" s="69"/>
      <c r="ET339" s="69"/>
      <c r="EU339" s="69"/>
      <c r="EV339" s="69"/>
      <c r="EW339" s="69"/>
      <c r="EX339" s="69"/>
      <c r="EY339" s="69"/>
      <c r="EZ339" s="69"/>
      <c r="FA339" s="69"/>
      <c r="FB339" s="69"/>
      <c r="FC339" s="69"/>
      <c r="FD339" s="69"/>
      <c r="FE339" s="69"/>
      <c r="FF339" s="69"/>
      <c r="FG339" s="69"/>
      <c r="FH339" s="69"/>
      <c r="FI339" s="69"/>
      <c r="FJ339" s="69"/>
      <c r="FK339" s="69"/>
      <c r="FL339" s="69"/>
      <c r="FM339" s="69"/>
      <c r="FN339" s="69"/>
      <c r="FO339" s="69"/>
      <c r="FP339" s="69"/>
      <c r="FQ339" s="69"/>
      <c r="FR339" s="69"/>
      <c r="FS339" s="69"/>
      <c r="FT339" s="69"/>
      <c r="FU339" s="69"/>
      <c r="FV339" s="69"/>
      <c r="FW339" s="69"/>
      <c r="FX339" s="69"/>
      <c r="FY339" s="69"/>
      <c r="FZ339" s="69"/>
      <c r="GA339" s="69"/>
      <c r="GB339" s="69"/>
      <c r="GC339" s="69"/>
      <c r="GD339" s="69"/>
      <c r="GE339" s="69"/>
      <c r="GF339" s="69"/>
      <c r="GG339" s="69"/>
      <c r="GH339" s="69"/>
      <c r="GI339" s="69"/>
      <c r="GJ339" s="69"/>
      <c r="GK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  <c r="DP341" s="69"/>
      <c r="DQ341" s="69"/>
      <c r="DR341" s="69"/>
      <c r="DS341" s="69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  <c r="EO341" s="69"/>
      <c r="EP341" s="69"/>
      <c r="EQ341" s="69"/>
      <c r="ER341" s="69"/>
      <c r="ES341" s="69"/>
      <c r="ET341" s="69"/>
      <c r="EU341" s="69"/>
      <c r="EV341" s="69"/>
      <c r="EW341" s="69"/>
      <c r="EX341" s="69"/>
      <c r="EY341" s="69"/>
      <c r="EZ341" s="69"/>
      <c r="FA341" s="69"/>
      <c r="FB341" s="69"/>
      <c r="FC341" s="69"/>
      <c r="FD341" s="69"/>
      <c r="FE341" s="69"/>
      <c r="FF341" s="69"/>
      <c r="FG341" s="69"/>
      <c r="FH341" s="69"/>
      <c r="FI341" s="69"/>
      <c r="FJ341" s="69"/>
      <c r="FK341" s="69"/>
      <c r="FL341" s="69"/>
      <c r="FM341" s="69"/>
      <c r="FN341" s="69"/>
      <c r="FO341" s="69"/>
      <c r="FP341" s="69"/>
      <c r="FQ341" s="69"/>
      <c r="FR341" s="69"/>
      <c r="FS341" s="69"/>
      <c r="FT341" s="69"/>
      <c r="FU341" s="69"/>
      <c r="FV341" s="69"/>
      <c r="FW341" s="69"/>
      <c r="FX341" s="69"/>
      <c r="FY341" s="69"/>
      <c r="FZ341" s="69"/>
      <c r="GA341" s="69"/>
      <c r="GB341" s="69"/>
      <c r="GC341" s="69"/>
      <c r="GD341" s="69"/>
      <c r="GE341" s="69"/>
      <c r="GF341" s="69"/>
      <c r="GG341" s="69"/>
      <c r="GH341" s="69"/>
      <c r="GI341" s="69"/>
      <c r="GJ341" s="69"/>
      <c r="GK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  <c r="FM342" s="69"/>
      <c r="FN342" s="69"/>
      <c r="FO342" s="69"/>
      <c r="FP342" s="69"/>
      <c r="FQ342" s="69"/>
      <c r="FR342" s="69"/>
      <c r="FS342" s="69"/>
      <c r="FT342" s="69"/>
      <c r="FU342" s="69"/>
      <c r="FV342" s="69"/>
      <c r="FW342" s="69"/>
      <c r="FX342" s="69"/>
      <c r="FY342" s="69"/>
      <c r="FZ342" s="69"/>
      <c r="GA342" s="69"/>
      <c r="GB342" s="69"/>
      <c r="GC342" s="69"/>
      <c r="GD342" s="69"/>
      <c r="GE342" s="69"/>
      <c r="GF342" s="69"/>
      <c r="GG342" s="69"/>
      <c r="GH342" s="69"/>
      <c r="GI342" s="69"/>
      <c r="GJ342" s="69"/>
      <c r="GK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69"/>
      <c r="CG343" s="69"/>
      <c r="CH343" s="69"/>
      <c r="CI343" s="69"/>
      <c r="CJ343" s="69"/>
      <c r="CK343" s="69"/>
      <c r="CL343" s="69"/>
      <c r="CM343" s="69"/>
      <c r="CN343" s="69"/>
      <c r="CO343" s="69"/>
      <c r="CP343" s="69"/>
      <c r="CQ343" s="69"/>
      <c r="CR343" s="69"/>
      <c r="CS343" s="69"/>
      <c r="CT343" s="69"/>
      <c r="CU343" s="69"/>
      <c r="CV343" s="69"/>
      <c r="CW343" s="69"/>
      <c r="CX343" s="69"/>
      <c r="CY343" s="69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  <c r="DP343" s="69"/>
      <c r="DQ343" s="69"/>
      <c r="DR343" s="69"/>
      <c r="DS343" s="69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  <c r="EO343" s="69"/>
      <c r="EP343" s="69"/>
      <c r="EQ343" s="69"/>
      <c r="ER343" s="69"/>
      <c r="ES343" s="69"/>
      <c r="ET343" s="69"/>
      <c r="EU343" s="69"/>
      <c r="EV343" s="69"/>
      <c r="EW343" s="69"/>
      <c r="EX343" s="69"/>
      <c r="EY343" s="69"/>
      <c r="EZ343" s="69"/>
      <c r="FA343" s="69"/>
      <c r="FB343" s="69"/>
      <c r="FC343" s="69"/>
      <c r="FD343" s="69"/>
      <c r="FE343" s="69"/>
      <c r="FF343" s="69"/>
      <c r="FG343" s="69"/>
      <c r="FH343" s="69"/>
      <c r="FI343" s="69"/>
      <c r="FJ343" s="69"/>
      <c r="FK343" s="69"/>
      <c r="FL343" s="69"/>
      <c r="FM343" s="69"/>
      <c r="FN343" s="69"/>
      <c r="FO343" s="69"/>
      <c r="FP343" s="69"/>
      <c r="FQ343" s="69"/>
      <c r="FR343" s="69"/>
      <c r="FS343" s="69"/>
      <c r="FT343" s="69"/>
      <c r="FU343" s="69"/>
      <c r="FV343" s="69"/>
      <c r="FW343" s="69"/>
      <c r="FX343" s="69"/>
      <c r="FY343" s="69"/>
      <c r="FZ343" s="69"/>
      <c r="GA343" s="69"/>
      <c r="GB343" s="69"/>
      <c r="GC343" s="69"/>
      <c r="GD343" s="69"/>
      <c r="GE343" s="69"/>
      <c r="GF343" s="69"/>
      <c r="GG343" s="69"/>
      <c r="GH343" s="69"/>
      <c r="GI343" s="69"/>
      <c r="GJ343" s="69"/>
      <c r="GK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  <c r="DP344" s="69"/>
      <c r="DQ344" s="69"/>
      <c r="DR344" s="69"/>
      <c r="DS344" s="69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  <c r="EO344" s="69"/>
      <c r="EP344" s="69"/>
      <c r="EQ344" s="69"/>
      <c r="ER344" s="69"/>
      <c r="ES344" s="69"/>
      <c r="ET344" s="69"/>
      <c r="EU344" s="69"/>
      <c r="EV344" s="69"/>
      <c r="EW344" s="69"/>
      <c r="EX344" s="69"/>
      <c r="EY344" s="69"/>
      <c r="EZ344" s="69"/>
      <c r="FA344" s="69"/>
      <c r="FB344" s="69"/>
      <c r="FC344" s="69"/>
      <c r="FD344" s="69"/>
      <c r="FE344" s="69"/>
      <c r="FF344" s="69"/>
      <c r="FG344" s="69"/>
      <c r="FH344" s="69"/>
      <c r="FI344" s="69"/>
      <c r="FJ344" s="69"/>
      <c r="FK344" s="69"/>
      <c r="FL344" s="69"/>
      <c r="FM344" s="69"/>
      <c r="FN344" s="69"/>
      <c r="FO344" s="69"/>
      <c r="FP344" s="69"/>
      <c r="FQ344" s="69"/>
      <c r="FR344" s="69"/>
      <c r="FS344" s="69"/>
      <c r="FT344" s="69"/>
      <c r="FU344" s="69"/>
      <c r="FV344" s="69"/>
      <c r="FW344" s="69"/>
      <c r="FX344" s="69"/>
      <c r="FY344" s="69"/>
      <c r="FZ344" s="69"/>
      <c r="GA344" s="69"/>
      <c r="GB344" s="69"/>
      <c r="GC344" s="69"/>
      <c r="GD344" s="69"/>
      <c r="GE344" s="69"/>
      <c r="GF344" s="69"/>
      <c r="GG344" s="69"/>
      <c r="GH344" s="69"/>
      <c r="GI344" s="69"/>
      <c r="GJ344" s="69"/>
      <c r="GK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  <c r="DJ346" s="69"/>
      <c r="DK346" s="69"/>
      <c r="DL346" s="69"/>
      <c r="DM346" s="69"/>
      <c r="DN346" s="69"/>
      <c r="DO346" s="69"/>
      <c r="DP346" s="69"/>
      <c r="DQ346" s="69"/>
      <c r="DR346" s="69"/>
      <c r="DS346" s="69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  <c r="EO346" s="69"/>
      <c r="EP346" s="69"/>
      <c r="EQ346" s="69"/>
      <c r="ER346" s="69"/>
      <c r="ES346" s="69"/>
      <c r="ET346" s="69"/>
      <c r="EU346" s="69"/>
      <c r="EV346" s="69"/>
      <c r="EW346" s="69"/>
      <c r="EX346" s="69"/>
      <c r="EY346" s="69"/>
      <c r="EZ346" s="69"/>
      <c r="FA346" s="69"/>
      <c r="FB346" s="69"/>
      <c r="FC346" s="69"/>
      <c r="FD346" s="69"/>
      <c r="FE346" s="69"/>
      <c r="FF346" s="69"/>
      <c r="FG346" s="69"/>
      <c r="FH346" s="69"/>
      <c r="FI346" s="69"/>
      <c r="FJ346" s="69"/>
      <c r="FK346" s="69"/>
      <c r="FL346" s="69"/>
      <c r="FM346" s="69"/>
      <c r="FN346" s="69"/>
      <c r="FO346" s="69"/>
      <c r="FP346" s="69"/>
      <c r="FQ346" s="69"/>
      <c r="FR346" s="69"/>
      <c r="FS346" s="69"/>
      <c r="FT346" s="69"/>
      <c r="FU346" s="69"/>
      <c r="FV346" s="69"/>
      <c r="FW346" s="69"/>
      <c r="FX346" s="69"/>
      <c r="FY346" s="69"/>
      <c r="FZ346" s="69"/>
      <c r="GA346" s="69"/>
      <c r="GB346" s="69"/>
      <c r="GC346" s="69"/>
      <c r="GD346" s="69"/>
      <c r="GE346" s="69"/>
      <c r="GF346" s="69"/>
      <c r="GG346" s="69"/>
      <c r="GH346" s="69"/>
      <c r="GI346" s="69"/>
      <c r="GJ346" s="69"/>
      <c r="GK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  <c r="DP347" s="69"/>
      <c r="DQ347" s="69"/>
      <c r="DR347" s="69"/>
      <c r="DS347" s="69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  <c r="EO347" s="69"/>
      <c r="EP347" s="69"/>
      <c r="EQ347" s="69"/>
      <c r="ER347" s="69"/>
      <c r="ES347" s="69"/>
      <c r="ET347" s="69"/>
      <c r="EU347" s="69"/>
      <c r="EV347" s="69"/>
      <c r="EW347" s="69"/>
      <c r="EX347" s="69"/>
      <c r="EY347" s="69"/>
      <c r="EZ347" s="69"/>
      <c r="FA347" s="69"/>
      <c r="FB347" s="69"/>
      <c r="FC347" s="69"/>
      <c r="FD347" s="69"/>
      <c r="FE347" s="69"/>
      <c r="FF347" s="69"/>
      <c r="FG347" s="69"/>
      <c r="FH347" s="69"/>
      <c r="FI347" s="69"/>
      <c r="FJ347" s="69"/>
      <c r="FK347" s="69"/>
      <c r="FL347" s="69"/>
      <c r="FM347" s="69"/>
      <c r="FN347" s="69"/>
      <c r="FO347" s="69"/>
      <c r="FP347" s="69"/>
      <c r="FQ347" s="69"/>
      <c r="FR347" s="69"/>
      <c r="FS347" s="69"/>
      <c r="FT347" s="69"/>
      <c r="FU347" s="69"/>
      <c r="FV347" s="69"/>
      <c r="FW347" s="69"/>
      <c r="FX347" s="69"/>
      <c r="FY347" s="69"/>
      <c r="FZ347" s="69"/>
      <c r="GA347" s="69"/>
      <c r="GB347" s="69"/>
      <c r="GC347" s="69"/>
      <c r="GD347" s="69"/>
      <c r="GE347" s="69"/>
      <c r="GF347" s="69"/>
      <c r="GG347" s="69"/>
      <c r="GH347" s="69"/>
      <c r="GI347" s="69"/>
      <c r="GJ347" s="69"/>
      <c r="GK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  <c r="DP348" s="69"/>
      <c r="DQ348" s="69"/>
      <c r="DR348" s="69"/>
      <c r="DS348" s="69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  <c r="EO348" s="69"/>
      <c r="EP348" s="69"/>
      <c r="EQ348" s="69"/>
      <c r="ER348" s="69"/>
      <c r="ES348" s="69"/>
      <c r="ET348" s="69"/>
      <c r="EU348" s="69"/>
      <c r="EV348" s="69"/>
      <c r="EW348" s="69"/>
      <c r="EX348" s="69"/>
      <c r="EY348" s="69"/>
      <c r="EZ348" s="69"/>
      <c r="FA348" s="69"/>
      <c r="FB348" s="69"/>
      <c r="FC348" s="69"/>
      <c r="FD348" s="69"/>
      <c r="FE348" s="69"/>
      <c r="FF348" s="69"/>
      <c r="FG348" s="69"/>
      <c r="FH348" s="69"/>
      <c r="FI348" s="69"/>
      <c r="FJ348" s="69"/>
      <c r="FK348" s="69"/>
      <c r="FL348" s="69"/>
      <c r="FM348" s="69"/>
      <c r="FN348" s="69"/>
      <c r="FO348" s="69"/>
      <c r="FP348" s="69"/>
      <c r="FQ348" s="69"/>
      <c r="FR348" s="69"/>
      <c r="FS348" s="69"/>
      <c r="FT348" s="69"/>
      <c r="FU348" s="69"/>
      <c r="FV348" s="69"/>
      <c r="FW348" s="69"/>
      <c r="FX348" s="69"/>
      <c r="FY348" s="69"/>
      <c r="FZ348" s="69"/>
      <c r="GA348" s="69"/>
      <c r="GB348" s="69"/>
      <c r="GC348" s="69"/>
      <c r="GD348" s="69"/>
      <c r="GE348" s="69"/>
      <c r="GF348" s="69"/>
      <c r="GG348" s="69"/>
      <c r="GH348" s="69"/>
      <c r="GI348" s="69"/>
      <c r="GJ348" s="69"/>
      <c r="GK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  <c r="FZ349" s="69"/>
      <c r="GA349" s="69"/>
      <c r="GB349" s="69"/>
      <c r="GC349" s="69"/>
      <c r="GD349" s="69"/>
      <c r="GE349" s="69"/>
      <c r="GF349" s="69"/>
      <c r="GG349" s="69"/>
      <c r="GH349" s="69"/>
      <c r="GI349" s="69"/>
      <c r="GJ349" s="69"/>
      <c r="GK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  <c r="EO350" s="69"/>
      <c r="EP350" s="69"/>
      <c r="EQ350" s="69"/>
      <c r="ER350" s="69"/>
      <c r="ES350" s="69"/>
      <c r="ET350" s="69"/>
      <c r="EU350" s="69"/>
      <c r="EV350" s="69"/>
      <c r="EW350" s="69"/>
      <c r="EX350" s="69"/>
      <c r="EY350" s="69"/>
      <c r="EZ350" s="69"/>
      <c r="FA350" s="69"/>
      <c r="FB350" s="69"/>
      <c r="FC350" s="69"/>
      <c r="FD350" s="69"/>
      <c r="FE350" s="69"/>
      <c r="FF350" s="69"/>
      <c r="FG350" s="69"/>
      <c r="FH350" s="69"/>
      <c r="FI350" s="69"/>
      <c r="FJ350" s="69"/>
      <c r="FK350" s="69"/>
      <c r="FL350" s="69"/>
      <c r="FM350" s="69"/>
      <c r="FN350" s="69"/>
      <c r="FO350" s="69"/>
      <c r="FP350" s="69"/>
      <c r="FQ350" s="69"/>
      <c r="FR350" s="69"/>
      <c r="FS350" s="69"/>
      <c r="FT350" s="69"/>
      <c r="FU350" s="69"/>
      <c r="FV350" s="69"/>
      <c r="FW350" s="69"/>
      <c r="FX350" s="69"/>
      <c r="FY350" s="69"/>
      <c r="FZ350" s="69"/>
      <c r="GA350" s="69"/>
      <c r="GB350" s="69"/>
      <c r="GC350" s="69"/>
      <c r="GD350" s="69"/>
      <c r="GE350" s="69"/>
      <c r="GF350" s="69"/>
      <c r="GG350" s="69"/>
      <c r="GH350" s="69"/>
      <c r="GI350" s="69"/>
      <c r="GJ350" s="69"/>
      <c r="GK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  <c r="EO351" s="69"/>
      <c r="EP351" s="69"/>
      <c r="EQ351" s="69"/>
      <c r="ER351" s="69"/>
      <c r="ES351" s="69"/>
      <c r="ET351" s="69"/>
      <c r="EU351" s="69"/>
      <c r="EV351" s="69"/>
      <c r="EW351" s="69"/>
      <c r="EX351" s="69"/>
      <c r="EY351" s="69"/>
      <c r="EZ351" s="69"/>
      <c r="FA351" s="69"/>
      <c r="FB351" s="69"/>
      <c r="FC351" s="69"/>
      <c r="FD351" s="69"/>
      <c r="FE351" s="69"/>
      <c r="FF351" s="69"/>
      <c r="FG351" s="69"/>
      <c r="FH351" s="69"/>
      <c r="FI351" s="69"/>
      <c r="FJ351" s="69"/>
      <c r="FK351" s="69"/>
      <c r="FL351" s="69"/>
      <c r="FM351" s="69"/>
      <c r="FN351" s="69"/>
      <c r="FO351" s="69"/>
      <c r="FP351" s="69"/>
      <c r="FQ351" s="69"/>
      <c r="FR351" s="69"/>
      <c r="FS351" s="69"/>
      <c r="FT351" s="69"/>
      <c r="FU351" s="69"/>
      <c r="FV351" s="69"/>
      <c r="FW351" s="69"/>
      <c r="FX351" s="69"/>
      <c r="FY351" s="69"/>
      <c r="FZ351" s="69"/>
      <c r="GA351" s="69"/>
      <c r="GB351" s="69"/>
      <c r="GC351" s="69"/>
      <c r="GD351" s="69"/>
      <c r="GE351" s="69"/>
      <c r="GF351" s="69"/>
      <c r="GG351" s="69"/>
      <c r="GH351" s="69"/>
      <c r="GI351" s="69"/>
      <c r="GJ351" s="69"/>
      <c r="GK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  <c r="EO352" s="69"/>
      <c r="EP352" s="69"/>
      <c r="EQ352" s="69"/>
      <c r="ER352" s="69"/>
      <c r="ES352" s="69"/>
      <c r="ET352" s="69"/>
      <c r="EU352" s="69"/>
      <c r="EV352" s="69"/>
      <c r="EW352" s="69"/>
      <c r="EX352" s="69"/>
      <c r="EY352" s="69"/>
      <c r="EZ352" s="69"/>
      <c r="FA352" s="69"/>
      <c r="FB352" s="69"/>
      <c r="FC352" s="69"/>
      <c r="FD352" s="69"/>
      <c r="FE352" s="69"/>
      <c r="FF352" s="69"/>
      <c r="FG352" s="69"/>
      <c r="FH352" s="69"/>
      <c r="FI352" s="69"/>
      <c r="FJ352" s="69"/>
      <c r="FK352" s="69"/>
      <c r="FL352" s="69"/>
      <c r="FM352" s="69"/>
      <c r="FN352" s="69"/>
      <c r="FO352" s="69"/>
      <c r="FP352" s="69"/>
      <c r="FQ352" s="69"/>
      <c r="FR352" s="69"/>
      <c r="FS352" s="69"/>
      <c r="FT352" s="69"/>
      <c r="FU352" s="69"/>
      <c r="FV352" s="69"/>
      <c r="FW352" s="69"/>
      <c r="FX352" s="69"/>
      <c r="FY352" s="69"/>
      <c r="FZ352" s="69"/>
      <c r="GA352" s="69"/>
      <c r="GB352" s="69"/>
      <c r="GC352" s="69"/>
      <c r="GD352" s="69"/>
      <c r="GE352" s="69"/>
      <c r="GF352" s="69"/>
      <c r="GG352" s="69"/>
      <c r="GH352" s="69"/>
      <c r="GI352" s="69"/>
      <c r="GJ352" s="69"/>
      <c r="GK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  <c r="EO354" s="69"/>
      <c r="EP354" s="69"/>
      <c r="EQ354" s="69"/>
      <c r="ER354" s="69"/>
      <c r="ES354" s="69"/>
      <c r="ET354" s="69"/>
      <c r="EU354" s="69"/>
      <c r="EV354" s="69"/>
      <c r="EW354" s="69"/>
      <c r="EX354" s="69"/>
      <c r="EY354" s="69"/>
      <c r="EZ354" s="69"/>
      <c r="FA354" s="69"/>
      <c r="FB354" s="69"/>
      <c r="FC354" s="69"/>
      <c r="FD354" s="69"/>
      <c r="FE354" s="69"/>
      <c r="FF354" s="69"/>
      <c r="FG354" s="69"/>
      <c r="FH354" s="69"/>
      <c r="FI354" s="69"/>
      <c r="FJ354" s="69"/>
      <c r="FK354" s="69"/>
      <c r="FL354" s="69"/>
      <c r="FM354" s="69"/>
      <c r="FN354" s="69"/>
      <c r="FO354" s="69"/>
      <c r="FP354" s="69"/>
      <c r="FQ354" s="69"/>
      <c r="FR354" s="69"/>
      <c r="FS354" s="69"/>
      <c r="FT354" s="69"/>
      <c r="FU354" s="69"/>
      <c r="FV354" s="69"/>
      <c r="FW354" s="69"/>
      <c r="FX354" s="69"/>
      <c r="FY354" s="69"/>
      <c r="FZ354" s="69"/>
      <c r="GA354" s="69"/>
      <c r="GB354" s="69"/>
      <c r="GC354" s="69"/>
      <c r="GD354" s="69"/>
      <c r="GE354" s="69"/>
      <c r="GF354" s="69"/>
      <c r="GG354" s="69"/>
      <c r="GH354" s="69"/>
      <c r="GI354" s="69"/>
      <c r="GJ354" s="69"/>
      <c r="GK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  <c r="EO355" s="69"/>
      <c r="EP355" s="69"/>
      <c r="EQ355" s="69"/>
      <c r="ER355" s="69"/>
      <c r="ES355" s="69"/>
      <c r="ET355" s="69"/>
      <c r="EU355" s="69"/>
      <c r="EV355" s="69"/>
      <c r="EW355" s="69"/>
      <c r="EX355" s="69"/>
      <c r="EY355" s="69"/>
      <c r="EZ355" s="69"/>
      <c r="FA355" s="69"/>
      <c r="FB355" s="69"/>
      <c r="FC355" s="69"/>
      <c r="FD355" s="69"/>
      <c r="FE355" s="69"/>
      <c r="FF355" s="69"/>
      <c r="FG355" s="69"/>
      <c r="FH355" s="69"/>
      <c r="FI355" s="69"/>
      <c r="FJ355" s="69"/>
      <c r="FK355" s="69"/>
      <c r="FL355" s="69"/>
      <c r="FM355" s="69"/>
      <c r="FN355" s="69"/>
      <c r="FO355" s="69"/>
      <c r="FP355" s="69"/>
      <c r="FQ355" s="69"/>
      <c r="FR355" s="69"/>
      <c r="FS355" s="69"/>
      <c r="FT355" s="69"/>
      <c r="FU355" s="69"/>
      <c r="FV355" s="69"/>
      <c r="FW355" s="69"/>
      <c r="FX355" s="69"/>
      <c r="FY355" s="69"/>
      <c r="FZ355" s="69"/>
      <c r="GA355" s="69"/>
      <c r="GB355" s="69"/>
      <c r="GC355" s="69"/>
      <c r="GD355" s="69"/>
      <c r="GE355" s="69"/>
      <c r="GF355" s="69"/>
      <c r="GG355" s="69"/>
      <c r="GH355" s="69"/>
      <c r="GI355" s="69"/>
      <c r="GJ355" s="69"/>
      <c r="GK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  <c r="EO356" s="69"/>
      <c r="EP356" s="69"/>
      <c r="EQ356" s="69"/>
      <c r="ER356" s="69"/>
      <c r="ES356" s="69"/>
      <c r="ET356" s="69"/>
      <c r="EU356" s="69"/>
      <c r="EV356" s="69"/>
      <c r="EW356" s="69"/>
      <c r="EX356" s="69"/>
      <c r="EY356" s="69"/>
      <c r="EZ356" s="69"/>
      <c r="FA356" s="69"/>
      <c r="FB356" s="69"/>
      <c r="FC356" s="69"/>
      <c r="FD356" s="69"/>
      <c r="FE356" s="69"/>
      <c r="FF356" s="69"/>
      <c r="FG356" s="69"/>
      <c r="FH356" s="69"/>
      <c r="FI356" s="69"/>
      <c r="FJ356" s="69"/>
      <c r="FK356" s="69"/>
      <c r="FL356" s="69"/>
      <c r="FM356" s="69"/>
      <c r="FN356" s="69"/>
      <c r="FO356" s="69"/>
      <c r="FP356" s="69"/>
      <c r="FQ356" s="69"/>
      <c r="FR356" s="69"/>
      <c r="FS356" s="69"/>
      <c r="FT356" s="69"/>
      <c r="FU356" s="69"/>
      <c r="FV356" s="69"/>
      <c r="FW356" s="69"/>
      <c r="FX356" s="69"/>
      <c r="FY356" s="69"/>
      <c r="FZ356" s="69"/>
      <c r="GA356" s="69"/>
      <c r="GB356" s="69"/>
      <c r="GC356" s="69"/>
      <c r="GD356" s="69"/>
      <c r="GE356" s="69"/>
      <c r="GF356" s="69"/>
      <c r="GG356" s="69"/>
      <c r="GH356" s="69"/>
      <c r="GI356" s="69"/>
      <c r="GJ356" s="69"/>
      <c r="GK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  <c r="EO358" s="69"/>
      <c r="EP358" s="69"/>
      <c r="EQ358" s="69"/>
      <c r="ER358" s="69"/>
      <c r="ES358" s="69"/>
      <c r="ET358" s="69"/>
      <c r="EU358" s="69"/>
      <c r="EV358" s="69"/>
      <c r="EW358" s="69"/>
      <c r="EX358" s="69"/>
      <c r="EY358" s="69"/>
      <c r="EZ358" s="69"/>
      <c r="FA358" s="69"/>
      <c r="FB358" s="69"/>
      <c r="FC358" s="69"/>
      <c r="FD358" s="69"/>
      <c r="FE358" s="69"/>
      <c r="FF358" s="69"/>
      <c r="FG358" s="69"/>
      <c r="FH358" s="69"/>
      <c r="FI358" s="69"/>
      <c r="FJ358" s="69"/>
      <c r="FK358" s="69"/>
      <c r="FL358" s="69"/>
      <c r="FM358" s="69"/>
      <c r="FN358" s="69"/>
      <c r="FO358" s="69"/>
      <c r="FP358" s="69"/>
      <c r="FQ358" s="69"/>
      <c r="FR358" s="69"/>
      <c r="FS358" s="69"/>
      <c r="FT358" s="69"/>
      <c r="FU358" s="69"/>
      <c r="FV358" s="69"/>
      <c r="FW358" s="69"/>
      <c r="FX358" s="69"/>
      <c r="FY358" s="69"/>
      <c r="FZ358" s="69"/>
      <c r="GA358" s="69"/>
      <c r="GB358" s="69"/>
      <c r="GC358" s="69"/>
      <c r="GD358" s="69"/>
      <c r="GE358" s="69"/>
      <c r="GF358" s="69"/>
      <c r="GG358" s="69"/>
      <c r="GH358" s="69"/>
      <c r="GI358" s="69"/>
      <c r="GJ358" s="69"/>
      <c r="GK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  <c r="EO359" s="69"/>
      <c r="EP359" s="69"/>
      <c r="EQ359" s="69"/>
      <c r="ER359" s="69"/>
      <c r="ES359" s="69"/>
      <c r="ET359" s="69"/>
      <c r="EU359" s="69"/>
      <c r="EV359" s="69"/>
      <c r="EW359" s="69"/>
      <c r="EX359" s="69"/>
      <c r="EY359" s="69"/>
      <c r="EZ359" s="69"/>
      <c r="FA359" s="69"/>
      <c r="FB359" s="69"/>
      <c r="FC359" s="69"/>
      <c r="FD359" s="69"/>
      <c r="FE359" s="69"/>
      <c r="FF359" s="69"/>
      <c r="FG359" s="69"/>
      <c r="FH359" s="69"/>
      <c r="FI359" s="69"/>
      <c r="FJ359" s="69"/>
      <c r="FK359" s="69"/>
      <c r="FL359" s="69"/>
      <c r="FM359" s="69"/>
      <c r="FN359" s="69"/>
      <c r="FO359" s="69"/>
      <c r="FP359" s="69"/>
      <c r="FQ359" s="69"/>
      <c r="FR359" s="69"/>
      <c r="FS359" s="69"/>
      <c r="FT359" s="69"/>
      <c r="FU359" s="69"/>
      <c r="FV359" s="69"/>
      <c r="FW359" s="69"/>
      <c r="FX359" s="69"/>
      <c r="FY359" s="69"/>
      <c r="FZ359" s="69"/>
      <c r="GA359" s="69"/>
      <c r="GB359" s="69"/>
      <c r="GC359" s="69"/>
      <c r="GD359" s="69"/>
      <c r="GE359" s="69"/>
      <c r="GF359" s="69"/>
      <c r="GG359" s="69"/>
      <c r="GH359" s="69"/>
      <c r="GI359" s="69"/>
      <c r="GJ359" s="69"/>
      <c r="GK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  <c r="EO360" s="69"/>
      <c r="EP360" s="69"/>
      <c r="EQ360" s="69"/>
      <c r="ER360" s="69"/>
      <c r="ES360" s="69"/>
      <c r="ET360" s="69"/>
      <c r="EU360" s="69"/>
      <c r="EV360" s="69"/>
      <c r="EW360" s="69"/>
      <c r="EX360" s="69"/>
      <c r="EY360" s="69"/>
      <c r="EZ360" s="69"/>
      <c r="FA360" s="69"/>
      <c r="FB360" s="69"/>
      <c r="FC360" s="69"/>
      <c r="FD360" s="69"/>
      <c r="FE360" s="69"/>
      <c r="FF360" s="69"/>
      <c r="FG360" s="69"/>
      <c r="FH360" s="69"/>
      <c r="FI360" s="69"/>
      <c r="FJ360" s="69"/>
      <c r="FK360" s="69"/>
      <c r="FL360" s="69"/>
      <c r="FM360" s="69"/>
      <c r="FN360" s="69"/>
      <c r="FO360" s="69"/>
      <c r="FP360" s="69"/>
      <c r="FQ360" s="69"/>
      <c r="FR360" s="69"/>
      <c r="FS360" s="69"/>
      <c r="FT360" s="69"/>
      <c r="FU360" s="69"/>
      <c r="FV360" s="69"/>
      <c r="FW360" s="69"/>
      <c r="FX360" s="69"/>
      <c r="FY360" s="69"/>
      <c r="FZ360" s="69"/>
      <c r="GA360" s="69"/>
      <c r="GB360" s="69"/>
      <c r="GC360" s="69"/>
      <c r="GD360" s="69"/>
      <c r="GE360" s="69"/>
      <c r="GF360" s="69"/>
      <c r="GG360" s="69"/>
      <c r="GH360" s="69"/>
      <c r="GI360" s="69"/>
      <c r="GJ360" s="69"/>
      <c r="GK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  <c r="EO361" s="69"/>
      <c r="EP361" s="69"/>
      <c r="EQ361" s="69"/>
      <c r="ER361" s="69"/>
      <c r="ES361" s="69"/>
      <c r="ET361" s="69"/>
      <c r="EU361" s="69"/>
      <c r="EV361" s="69"/>
      <c r="EW361" s="69"/>
      <c r="EX361" s="69"/>
      <c r="EY361" s="69"/>
      <c r="EZ361" s="69"/>
      <c r="FA361" s="69"/>
      <c r="FB361" s="69"/>
      <c r="FC361" s="69"/>
      <c r="FD361" s="69"/>
      <c r="FE361" s="69"/>
      <c r="FF361" s="69"/>
      <c r="FG361" s="69"/>
      <c r="FH361" s="69"/>
      <c r="FI361" s="69"/>
      <c r="FJ361" s="69"/>
      <c r="FK361" s="69"/>
      <c r="FL361" s="69"/>
      <c r="FM361" s="69"/>
      <c r="FN361" s="69"/>
      <c r="FO361" s="69"/>
      <c r="FP361" s="69"/>
      <c r="FQ361" s="69"/>
      <c r="FR361" s="69"/>
      <c r="FS361" s="69"/>
      <c r="FT361" s="69"/>
      <c r="FU361" s="69"/>
      <c r="FV361" s="69"/>
      <c r="FW361" s="69"/>
      <c r="FX361" s="69"/>
      <c r="FY361" s="69"/>
      <c r="FZ361" s="69"/>
      <c r="GA361" s="69"/>
      <c r="GB361" s="69"/>
      <c r="GC361" s="69"/>
      <c r="GD361" s="69"/>
      <c r="GE361" s="69"/>
      <c r="GF361" s="69"/>
      <c r="GG361" s="69"/>
      <c r="GH361" s="69"/>
      <c r="GI361" s="69"/>
      <c r="GJ361" s="69"/>
      <c r="GK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  <c r="EO362" s="69"/>
      <c r="EP362" s="69"/>
      <c r="EQ362" s="69"/>
      <c r="ER362" s="69"/>
      <c r="ES362" s="69"/>
      <c r="ET362" s="69"/>
      <c r="EU362" s="69"/>
      <c r="EV362" s="69"/>
      <c r="EW362" s="69"/>
      <c r="EX362" s="69"/>
      <c r="EY362" s="69"/>
      <c r="EZ362" s="69"/>
      <c r="FA362" s="69"/>
      <c r="FB362" s="69"/>
      <c r="FC362" s="69"/>
      <c r="FD362" s="69"/>
      <c r="FE362" s="69"/>
      <c r="FF362" s="69"/>
      <c r="FG362" s="69"/>
      <c r="FH362" s="69"/>
      <c r="FI362" s="69"/>
      <c r="FJ362" s="69"/>
      <c r="FK362" s="69"/>
      <c r="FL362" s="69"/>
      <c r="FM362" s="69"/>
      <c r="FN362" s="69"/>
      <c r="FO362" s="69"/>
      <c r="FP362" s="69"/>
      <c r="FQ362" s="69"/>
      <c r="FR362" s="69"/>
      <c r="FS362" s="69"/>
      <c r="FT362" s="69"/>
      <c r="FU362" s="69"/>
      <c r="FV362" s="69"/>
      <c r="FW362" s="69"/>
      <c r="FX362" s="69"/>
      <c r="FY362" s="69"/>
      <c r="FZ362" s="69"/>
      <c r="GA362" s="69"/>
      <c r="GB362" s="69"/>
      <c r="GC362" s="69"/>
      <c r="GD362" s="69"/>
      <c r="GE362" s="69"/>
      <c r="GF362" s="69"/>
      <c r="GG362" s="69"/>
      <c r="GH362" s="69"/>
      <c r="GI362" s="69"/>
      <c r="GJ362" s="69"/>
      <c r="GK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  <c r="EO363" s="69"/>
      <c r="EP363" s="69"/>
      <c r="EQ363" s="69"/>
      <c r="ER363" s="69"/>
      <c r="ES363" s="69"/>
      <c r="ET363" s="69"/>
      <c r="EU363" s="69"/>
      <c r="EV363" s="69"/>
      <c r="EW363" s="69"/>
      <c r="EX363" s="69"/>
      <c r="EY363" s="69"/>
      <c r="EZ363" s="69"/>
      <c r="FA363" s="69"/>
      <c r="FB363" s="69"/>
      <c r="FC363" s="69"/>
      <c r="FD363" s="69"/>
      <c r="FE363" s="69"/>
      <c r="FF363" s="69"/>
      <c r="FG363" s="69"/>
      <c r="FH363" s="69"/>
      <c r="FI363" s="69"/>
      <c r="FJ363" s="69"/>
      <c r="FK363" s="69"/>
      <c r="FL363" s="69"/>
      <c r="FM363" s="69"/>
      <c r="FN363" s="69"/>
      <c r="FO363" s="69"/>
      <c r="FP363" s="69"/>
      <c r="FQ363" s="69"/>
      <c r="FR363" s="69"/>
      <c r="FS363" s="69"/>
      <c r="FT363" s="69"/>
      <c r="FU363" s="69"/>
      <c r="FV363" s="69"/>
      <c r="FW363" s="69"/>
      <c r="FX363" s="69"/>
      <c r="FY363" s="69"/>
      <c r="FZ363" s="69"/>
      <c r="GA363" s="69"/>
      <c r="GB363" s="69"/>
      <c r="GC363" s="69"/>
      <c r="GD363" s="69"/>
      <c r="GE363" s="69"/>
      <c r="GF363" s="69"/>
      <c r="GG363" s="69"/>
      <c r="GH363" s="69"/>
      <c r="GI363" s="69"/>
      <c r="GJ363" s="69"/>
      <c r="GK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  <c r="EO364" s="69"/>
      <c r="EP364" s="69"/>
      <c r="EQ364" s="69"/>
      <c r="ER364" s="69"/>
      <c r="ES364" s="69"/>
      <c r="ET364" s="69"/>
      <c r="EU364" s="69"/>
      <c r="EV364" s="69"/>
      <c r="EW364" s="69"/>
      <c r="EX364" s="69"/>
      <c r="EY364" s="69"/>
      <c r="EZ364" s="69"/>
      <c r="FA364" s="69"/>
      <c r="FB364" s="69"/>
      <c r="FC364" s="69"/>
      <c r="FD364" s="69"/>
      <c r="FE364" s="69"/>
      <c r="FF364" s="69"/>
      <c r="FG364" s="69"/>
      <c r="FH364" s="69"/>
      <c r="FI364" s="69"/>
      <c r="FJ364" s="69"/>
      <c r="FK364" s="69"/>
      <c r="FL364" s="69"/>
      <c r="FM364" s="69"/>
      <c r="FN364" s="69"/>
      <c r="FO364" s="69"/>
      <c r="FP364" s="69"/>
      <c r="FQ364" s="69"/>
      <c r="FR364" s="69"/>
      <c r="FS364" s="69"/>
      <c r="FT364" s="69"/>
      <c r="FU364" s="69"/>
      <c r="FV364" s="69"/>
      <c r="FW364" s="69"/>
      <c r="FX364" s="69"/>
      <c r="FY364" s="69"/>
      <c r="FZ364" s="69"/>
      <c r="GA364" s="69"/>
      <c r="GB364" s="69"/>
      <c r="GC364" s="69"/>
      <c r="GD364" s="69"/>
      <c r="GE364" s="69"/>
      <c r="GF364" s="69"/>
      <c r="GG364" s="69"/>
      <c r="GH364" s="69"/>
      <c r="GI364" s="69"/>
      <c r="GJ364" s="69"/>
      <c r="GK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</row>
    <row r="365" customFormat="false" ht="12.75" hidden="false" customHeight="fals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  <c r="EO365" s="69"/>
      <c r="EP365" s="69"/>
      <c r="EQ365" s="69"/>
      <c r="ER365" s="69"/>
      <c r="ES365" s="69"/>
      <c r="ET365" s="69"/>
      <c r="EU365" s="69"/>
      <c r="EV365" s="69"/>
      <c r="EW365" s="69"/>
      <c r="EX365" s="69"/>
      <c r="EY365" s="69"/>
      <c r="EZ365" s="69"/>
      <c r="FA365" s="69"/>
      <c r="FB365" s="69"/>
      <c r="FC365" s="69"/>
      <c r="FD365" s="69"/>
      <c r="FE365" s="69"/>
      <c r="FF365" s="69"/>
      <c r="FG365" s="69"/>
      <c r="FH365" s="69"/>
      <c r="FI365" s="69"/>
      <c r="FJ365" s="69"/>
      <c r="FK365" s="69"/>
      <c r="FL365" s="69"/>
      <c r="FM365" s="69"/>
      <c r="FN365" s="69"/>
      <c r="FO365" s="69"/>
      <c r="FP365" s="69"/>
      <c r="FQ365" s="69"/>
      <c r="FR365" s="69"/>
      <c r="FS365" s="69"/>
      <c r="FT365" s="69"/>
      <c r="FU365" s="69"/>
      <c r="FV365" s="69"/>
      <c r="FW365" s="69"/>
      <c r="FX365" s="69"/>
      <c r="FY365" s="69"/>
      <c r="FZ365" s="69"/>
      <c r="GA365" s="69"/>
      <c r="GB365" s="69"/>
      <c r="GC365" s="69"/>
      <c r="GD365" s="69"/>
      <c r="GE365" s="69"/>
      <c r="GF365" s="69"/>
      <c r="GG365" s="69"/>
      <c r="GH365" s="69"/>
      <c r="GI365" s="69"/>
      <c r="GJ365" s="69"/>
      <c r="GK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</row>
    <row r="366" customFormat="false" ht="12.75" hidden="false" customHeight="fals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  <c r="EO366" s="69"/>
      <c r="EP366" s="69"/>
      <c r="EQ366" s="69"/>
      <c r="ER366" s="69"/>
      <c r="ES366" s="69"/>
      <c r="ET366" s="69"/>
      <c r="EU366" s="69"/>
      <c r="EV366" s="69"/>
      <c r="EW366" s="69"/>
      <c r="EX366" s="69"/>
      <c r="EY366" s="69"/>
      <c r="EZ366" s="69"/>
      <c r="FA366" s="69"/>
      <c r="FB366" s="69"/>
      <c r="FC366" s="69"/>
      <c r="FD366" s="69"/>
      <c r="FE366" s="69"/>
      <c r="FF366" s="69"/>
      <c r="FG366" s="69"/>
      <c r="FH366" s="69"/>
      <c r="FI366" s="69"/>
      <c r="FJ366" s="69"/>
      <c r="FK366" s="69"/>
      <c r="FL366" s="69"/>
      <c r="FM366" s="69"/>
      <c r="FN366" s="69"/>
      <c r="FO366" s="69"/>
      <c r="FP366" s="69"/>
      <c r="FQ366" s="69"/>
      <c r="FR366" s="69"/>
      <c r="FS366" s="69"/>
      <c r="FT366" s="69"/>
      <c r="FU366" s="69"/>
      <c r="FV366" s="69"/>
      <c r="FW366" s="69"/>
      <c r="FX366" s="69"/>
      <c r="FY366" s="69"/>
      <c r="FZ366" s="69"/>
      <c r="GA366" s="69"/>
      <c r="GB366" s="69"/>
      <c r="GC366" s="69"/>
      <c r="GD366" s="69"/>
      <c r="GE366" s="69"/>
      <c r="GF366" s="69"/>
      <c r="GG366" s="69"/>
      <c r="GH366" s="69"/>
      <c r="GI366" s="69"/>
      <c r="GJ366" s="69"/>
      <c r="GK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</row>
    <row r="367" customFormat="false" ht="12.75" hidden="false" customHeight="fals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  <c r="EO367" s="69"/>
      <c r="EP367" s="69"/>
      <c r="EQ367" s="69"/>
      <c r="ER367" s="69"/>
      <c r="ES367" s="69"/>
      <c r="ET367" s="69"/>
      <c r="EU367" s="69"/>
      <c r="EV367" s="69"/>
      <c r="EW367" s="69"/>
      <c r="EX367" s="69"/>
      <c r="EY367" s="69"/>
      <c r="EZ367" s="69"/>
      <c r="FA367" s="69"/>
      <c r="FB367" s="69"/>
      <c r="FC367" s="69"/>
      <c r="FD367" s="69"/>
      <c r="FE367" s="69"/>
      <c r="FF367" s="69"/>
      <c r="FG367" s="69"/>
      <c r="FH367" s="69"/>
      <c r="FI367" s="69"/>
      <c r="FJ367" s="69"/>
      <c r="FK367" s="69"/>
      <c r="FL367" s="69"/>
      <c r="FM367" s="69"/>
      <c r="FN367" s="69"/>
      <c r="FO367" s="69"/>
      <c r="FP367" s="69"/>
      <c r="FQ367" s="69"/>
      <c r="FR367" s="69"/>
      <c r="FS367" s="69"/>
      <c r="FT367" s="69"/>
      <c r="FU367" s="69"/>
      <c r="FV367" s="69"/>
      <c r="FW367" s="69"/>
      <c r="FX367" s="69"/>
      <c r="FY367" s="69"/>
      <c r="FZ367" s="69"/>
      <c r="GA367" s="69"/>
      <c r="GB367" s="69"/>
      <c r="GC367" s="69"/>
      <c r="GD367" s="69"/>
      <c r="GE367" s="69"/>
      <c r="GF367" s="69"/>
      <c r="GG367" s="69"/>
      <c r="GH367" s="69"/>
      <c r="GI367" s="69"/>
      <c r="GJ367" s="69"/>
      <c r="GK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</row>
    <row r="368" customFormat="false" ht="12.75" hidden="false" customHeight="fals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  <c r="EO368" s="69"/>
      <c r="EP368" s="69"/>
      <c r="EQ368" s="69"/>
      <c r="ER368" s="69"/>
      <c r="ES368" s="69"/>
      <c r="ET368" s="69"/>
      <c r="EU368" s="69"/>
      <c r="EV368" s="69"/>
      <c r="EW368" s="69"/>
      <c r="EX368" s="69"/>
      <c r="EY368" s="69"/>
      <c r="EZ368" s="69"/>
      <c r="FA368" s="69"/>
      <c r="FB368" s="69"/>
      <c r="FC368" s="69"/>
      <c r="FD368" s="69"/>
      <c r="FE368" s="69"/>
      <c r="FF368" s="69"/>
      <c r="FG368" s="69"/>
      <c r="FH368" s="69"/>
      <c r="FI368" s="69"/>
      <c r="FJ368" s="69"/>
      <c r="FK368" s="69"/>
      <c r="FL368" s="69"/>
      <c r="FM368" s="69"/>
      <c r="FN368" s="69"/>
      <c r="FO368" s="69"/>
      <c r="FP368" s="69"/>
      <c r="FQ368" s="69"/>
      <c r="FR368" s="69"/>
      <c r="FS368" s="69"/>
      <c r="FT368" s="69"/>
      <c r="FU368" s="69"/>
      <c r="FV368" s="69"/>
      <c r="FW368" s="69"/>
      <c r="FX368" s="69"/>
      <c r="FY368" s="69"/>
      <c r="FZ368" s="69"/>
      <c r="GA368" s="69"/>
      <c r="GB368" s="69"/>
      <c r="GC368" s="69"/>
      <c r="GD368" s="69"/>
      <c r="GE368" s="69"/>
      <c r="GF368" s="69"/>
      <c r="GG368" s="69"/>
      <c r="GH368" s="69"/>
      <c r="GI368" s="69"/>
      <c r="GJ368" s="69"/>
      <c r="GK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</row>
    <row r="369" customFormat="false" ht="12.75" hidden="false" customHeight="fals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  <c r="EO369" s="69"/>
      <c r="EP369" s="69"/>
      <c r="EQ369" s="69"/>
      <c r="ER369" s="69"/>
      <c r="ES369" s="69"/>
      <c r="ET369" s="69"/>
      <c r="EU369" s="69"/>
      <c r="EV369" s="69"/>
      <c r="EW369" s="69"/>
      <c r="EX369" s="69"/>
      <c r="EY369" s="69"/>
      <c r="EZ369" s="69"/>
      <c r="FA369" s="69"/>
      <c r="FB369" s="69"/>
      <c r="FC369" s="69"/>
      <c r="FD369" s="69"/>
      <c r="FE369" s="69"/>
      <c r="FF369" s="69"/>
      <c r="FG369" s="69"/>
      <c r="FH369" s="69"/>
      <c r="FI369" s="69"/>
      <c r="FJ369" s="69"/>
      <c r="FK369" s="69"/>
      <c r="FL369" s="69"/>
      <c r="FM369" s="69"/>
      <c r="FN369" s="69"/>
      <c r="FO369" s="69"/>
      <c r="FP369" s="69"/>
      <c r="FQ369" s="69"/>
      <c r="FR369" s="69"/>
      <c r="FS369" s="69"/>
      <c r="FT369" s="69"/>
      <c r="FU369" s="69"/>
      <c r="FV369" s="69"/>
      <c r="FW369" s="69"/>
      <c r="FX369" s="69"/>
      <c r="FY369" s="69"/>
      <c r="FZ369" s="69"/>
      <c r="GA369" s="69"/>
      <c r="GB369" s="69"/>
      <c r="GC369" s="69"/>
      <c r="GD369" s="69"/>
      <c r="GE369" s="69"/>
      <c r="GF369" s="69"/>
      <c r="GG369" s="69"/>
      <c r="GH369" s="69"/>
      <c r="GI369" s="69"/>
      <c r="GJ369" s="69"/>
      <c r="GK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</row>
    <row r="370" customFormat="false" ht="12.75" hidden="false" customHeight="fals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  <c r="EO370" s="69"/>
      <c r="EP370" s="69"/>
      <c r="EQ370" s="69"/>
      <c r="ER370" s="69"/>
      <c r="ES370" s="69"/>
      <c r="ET370" s="69"/>
      <c r="EU370" s="69"/>
      <c r="EV370" s="69"/>
      <c r="EW370" s="69"/>
      <c r="EX370" s="69"/>
      <c r="EY370" s="69"/>
      <c r="EZ370" s="69"/>
      <c r="FA370" s="69"/>
      <c r="FB370" s="69"/>
      <c r="FC370" s="69"/>
      <c r="FD370" s="69"/>
      <c r="FE370" s="69"/>
      <c r="FF370" s="69"/>
      <c r="FG370" s="69"/>
      <c r="FH370" s="69"/>
      <c r="FI370" s="69"/>
      <c r="FJ370" s="69"/>
      <c r="FK370" s="69"/>
      <c r="FL370" s="69"/>
      <c r="FM370" s="69"/>
      <c r="FN370" s="69"/>
      <c r="FO370" s="69"/>
      <c r="FP370" s="69"/>
      <c r="FQ370" s="69"/>
      <c r="FR370" s="69"/>
      <c r="FS370" s="69"/>
      <c r="FT370" s="69"/>
      <c r="FU370" s="69"/>
      <c r="FV370" s="69"/>
      <c r="FW370" s="69"/>
      <c r="FX370" s="69"/>
      <c r="FY370" s="69"/>
      <c r="FZ370" s="69"/>
      <c r="GA370" s="69"/>
      <c r="GB370" s="69"/>
      <c r="GC370" s="69"/>
      <c r="GD370" s="69"/>
      <c r="GE370" s="69"/>
      <c r="GF370" s="69"/>
      <c r="GG370" s="69"/>
      <c r="GH370" s="69"/>
      <c r="GI370" s="69"/>
      <c r="GJ370" s="69"/>
      <c r="GK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</row>
    <row r="371" customFormat="false" ht="12.75" hidden="false" customHeight="fals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  <c r="EO371" s="69"/>
      <c r="EP371" s="69"/>
      <c r="EQ371" s="69"/>
      <c r="ER371" s="69"/>
      <c r="ES371" s="69"/>
      <c r="ET371" s="69"/>
      <c r="EU371" s="69"/>
      <c r="EV371" s="69"/>
      <c r="EW371" s="69"/>
      <c r="EX371" s="69"/>
      <c r="EY371" s="69"/>
      <c r="EZ371" s="69"/>
      <c r="FA371" s="69"/>
      <c r="FB371" s="69"/>
      <c r="FC371" s="69"/>
      <c r="FD371" s="69"/>
      <c r="FE371" s="69"/>
      <c r="FF371" s="69"/>
      <c r="FG371" s="69"/>
      <c r="FH371" s="69"/>
      <c r="FI371" s="69"/>
      <c r="FJ371" s="69"/>
      <c r="FK371" s="69"/>
      <c r="FL371" s="69"/>
      <c r="FM371" s="69"/>
      <c r="FN371" s="69"/>
      <c r="FO371" s="69"/>
      <c r="FP371" s="69"/>
      <c r="FQ371" s="69"/>
      <c r="FR371" s="69"/>
      <c r="FS371" s="69"/>
      <c r="FT371" s="69"/>
      <c r="FU371" s="69"/>
      <c r="FV371" s="69"/>
      <c r="FW371" s="69"/>
      <c r="FX371" s="69"/>
      <c r="FY371" s="69"/>
      <c r="FZ371" s="69"/>
      <c r="GA371" s="69"/>
      <c r="GB371" s="69"/>
      <c r="GC371" s="69"/>
      <c r="GD371" s="69"/>
      <c r="GE371" s="69"/>
      <c r="GF371" s="69"/>
      <c r="GG371" s="69"/>
      <c r="GH371" s="69"/>
      <c r="GI371" s="69"/>
      <c r="GJ371" s="69"/>
      <c r="GK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</row>
    <row r="372" customFormat="false" ht="12.75" hidden="false" customHeight="fals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  <c r="EO372" s="69"/>
      <c r="EP372" s="69"/>
      <c r="EQ372" s="69"/>
      <c r="ER372" s="69"/>
      <c r="ES372" s="69"/>
      <c r="ET372" s="69"/>
      <c r="EU372" s="69"/>
      <c r="EV372" s="69"/>
      <c r="EW372" s="69"/>
      <c r="EX372" s="69"/>
      <c r="EY372" s="69"/>
      <c r="EZ372" s="69"/>
      <c r="FA372" s="69"/>
      <c r="FB372" s="69"/>
      <c r="FC372" s="69"/>
      <c r="FD372" s="69"/>
      <c r="FE372" s="69"/>
      <c r="FF372" s="69"/>
      <c r="FG372" s="69"/>
      <c r="FH372" s="69"/>
      <c r="FI372" s="69"/>
      <c r="FJ372" s="69"/>
      <c r="FK372" s="69"/>
      <c r="FL372" s="69"/>
      <c r="FM372" s="69"/>
      <c r="FN372" s="69"/>
      <c r="FO372" s="69"/>
      <c r="FP372" s="69"/>
      <c r="FQ372" s="69"/>
      <c r="FR372" s="69"/>
      <c r="FS372" s="69"/>
      <c r="FT372" s="69"/>
      <c r="FU372" s="69"/>
      <c r="FV372" s="69"/>
      <c r="FW372" s="69"/>
      <c r="FX372" s="69"/>
      <c r="FY372" s="69"/>
      <c r="FZ372" s="69"/>
      <c r="GA372" s="69"/>
      <c r="GB372" s="69"/>
      <c r="GC372" s="69"/>
      <c r="GD372" s="69"/>
      <c r="GE372" s="69"/>
      <c r="GF372" s="69"/>
      <c r="GG372" s="69"/>
      <c r="GH372" s="69"/>
      <c r="GI372" s="69"/>
      <c r="GJ372" s="69"/>
      <c r="GK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</row>
    <row r="373" customFormat="false" ht="12.75" hidden="false" customHeight="fals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  <c r="EO373" s="69"/>
      <c r="EP373" s="69"/>
      <c r="EQ373" s="69"/>
      <c r="ER373" s="69"/>
      <c r="ES373" s="69"/>
      <c r="ET373" s="69"/>
      <c r="EU373" s="69"/>
      <c r="EV373" s="69"/>
      <c r="EW373" s="69"/>
      <c r="EX373" s="69"/>
      <c r="EY373" s="69"/>
      <c r="EZ373" s="69"/>
      <c r="FA373" s="69"/>
      <c r="FB373" s="69"/>
      <c r="FC373" s="69"/>
      <c r="FD373" s="69"/>
      <c r="FE373" s="69"/>
      <c r="FF373" s="69"/>
      <c r="FG373" s="69"/>
      <c r="FH373" s="69"/>
      <c r="FI373" s="69"/>
      <c r="FJ373" s="69"/>
      <c r="FK373" s="69"/>
      <c r="FL373" s="69"/>
      <c r="FM373" s="69"/>
      <c r="FN373" s="69"/>
      <c r="FO373" s="69"/>
      <c r="FP373" s="69"/>
      <c r="FQ373" s="69"/>
      <c r="FR373" s="69"/>
      <c r="FS373" s="69"/>
      <c r="FT373" s="69"/>
      <c r="FU373" s="69"/>
      <c r="FV373" s="69"/>
      <c r="FW373" s="69"/>
      <c r="FX373" s="69"/>
      <c r="FY373" s="69"/>
      <c r="FZ373" s="69"/>
      <c r="GA373" s="69"/>
      <c r="GB373" s="69"/>
      <c r="GC373" s="69"/>
      <c r="GD373" s="69"/>
      <c r="GE373" s="69"/>
      <c r="GF373" s="69"/>
      <c r="GG373" s="69"/>
      <c r="GH373" s="69"/>
      <c r="GI373" s="69"/>
      <c r="GJ373" s="69"/>
      <c r="GK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</row>
    <row r="374" customFormat="false" ht="12.75" hidden="false" customHeight="fals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  <c r="EO374" s="69"/>
      <c r="EP374" s="69"/>
      <c r="EQ374" s="69"/>
      <c r="ER374" s="69"/>
      <c r="ES374" s="69"/>
      <c r="ET374" s="69"/>
      <c r="EU374" s="69"/>
      <c r="EV374" s="69"/>
      <c r="EW374" s="69"/>
      <c r="EX374" s="69"/>
      <c r="EY374" s="69"/>
      <c r="EZ374" s="69"/>
      <c r="FA374" s="69"/>
      <c r="FB374" s="69"/>
      <c r="FC374" s="69"/>
      <c r="FD374" s="69"/>
      <c r="FE374" s="69"/>
      <c r="FF374" s="69"/>
      <c r="FG374" s="69"/>
      <c r="FH374" s="69"/>
      <c r="FI374" s="69"/>
      <c r="FJ374" s="69"/>
      <c r="FK374" s="69"/>
      <c r="FL374" s="69"/>
      <c r="FM374" s="69"/>
      <c r="FN374" s="69"/>
      <c r="FO374" s="69"/>
      <c r="FP374" s="69"/>
      <c r="FQ374" s="69"/>
      <c r="FR374" s="69"/>
      <c r="FS374" s="69"/>
      <c r="FT374" s="69"/>
      <c r="FU374" s="69"/>
      <c r="FV374" s="69"/>
      <c r="FW374" s="69"/>
      <c r="FX374" s="69"/>
      <c r="FY374" s="69"/>
      <c r="FZ374" s="69"/>
      <c r="GA374" s="69"/>
      <c r="GB374" s="69"/>
      <c r="GC374" s="69"/>
      <c r="GD374" s="69"/>
      <c r="GE374" s="69"/>
      <c r="GF374" s="69"/>
      <c r="GG374" s="69"/>
      <c r="GH374" s="69"/>
      <c r="GI374" s="69"/>
      <c r="GJ374" s="69"/>
      <c r="GK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</row>
    <row r="375" customFormat="false" ht="12.75" hidden="false" customHeight="fals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  <c r="FX375" s="69"/>
      <c r="FY375" s="69"/>
      <c r="FZ375" s="69"/>
      <c r="GA375" s="69"/>
      <c r="GB375" s="69"/>
      <c r="GC375" s="69"/>
      <c r="GD375" s="69"/>
      <c r="GE375" s="69"/>
      <c r="GF375" s="69"/>
      <c r="GG375" s="69"/>
      <c r="GH375" s="69"/>
      <c r="GI375" s="69"/>
      <c r="GJ375" s="69"/>
      <c r="GK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</row>
    <row r="376" customFormat="false" ht="12.75" hidden="false" customHeight="fals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  <c r="EO376" s="69"/>
      <c r="EP376" s="69"/>
      <c r="EQ376" s="69"/>
      <c r="ER376" s="69"/>
      <c r="ES376" s="69"/>
      <c r="ET376" s="69"/>
      <c r="EU376" s="69"/>
      <c r="EV376" s="69"/>
      <c r="EW376" s="69"/>
      <c r="EX376" s="69"/>
      <c r="EY376" s="69"/>
      <c r="EZ376" s="69"/>
      <c r="FA376" s="69"/>
      <c r="FB376" s="69"/>
      <c r="FC376" s="69"/>
      <c r="FD376" s="69"/>
      <c r="FE376" s="69"/>
      <c r="FF376" s="69"/>
      <c r="FG376" s="69"/>
      <c r="FH376" s="69"/>
      <c r="FI376" s="69"/>
      <c r="FJ376" s="69"/>
      <c r="FK376" s="69"/>
      <c r="FL376" s="69"/>
      <c r="FM376" s="69"/>
      <c r="FN376" s="69"/>
      <c r="FO376" s="69"/>
      <c r="FP376" s="69"/>
      <c r="FQ376" s="69"/>
      <c r="FR376" s="69"/>
      <c r="FS376" s="69"/>
      <c r="FT376" s="69"/>
      <c r="FU376" s="69"/>
      <c r="FV376" s="69"/>
      <c r="FW376" s="69"/>
      <c r="FX376" s="69"/>
      <c r="FY376" s="69"/>
      <c r="FZ376" s="69"/>
      <c r="GA376" s="69"/>
      <c r="GB376" s="69"/>
      <c r="GC376" s="69"/>
      <c r="GD376" s="69"/>
      <c r="GE376" s="69"/>
      <c r="GF376" s="69"/>
      <c r="GG376" s="69"/>
      <c r="GH376" s="69"/>
      <c r="GI376" s="69"/>
      <c r="GJ376" s="69"/>
      <c r="GK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</row>
    <row r="377" customFormat="false" ht="12.75" hidden="false" customHeight="fals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</row>
    <row r="378" customFormat="false" ht="12.75" hidden="false" customHeight="fals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</row>
    <row r="379" customFormat="false" ht="12.75" hidden="false" customHeight="fals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</row>
    <row r="380" customFormat="false" ht="12.75" hidden="false" customHeight="fals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  <c r="EO380" s="69"/>
      <c r="EP380" s="69"/>
      <c r="EQ380" s="69"/>
      <c r="ER380" s="69"/>
      <c r="ES380" s="69"/>
      <c r="ET380" s="69"/>
      <c r="EU380" s="69"/>
      <c r="EV380" s="69"/>
      <c r="EW380" s="69"/>
      <c r="EX380" s="69"/>
      <c r="EY380" s="69"/>
      <c r="EZ380" s="69"/>
      <c r="FA380" s="69"/>
      <c r="FB380" s="69"/>
      <c r="FC380" s="69"/>
      <c r="FD380" s="69"/>
      <c r="FE380" s="69"/>
      <c r="FF380" s="69"/>
      <c r="FG380" s="69"/>
      <c r="FH380" s="69"/>
      <c r="FI380" s="69"/>
      <c r="FJ380" s="69"/>
      <c r="FK380" s="69"/>
      <c r="FL380" s="69"/>
      <c r="FM380" s="69"/>
      <c r="FN380" s="69"/>
      <c r="FO380" s="69"/>
      <c r="FP380" s="69"/>
      <c r="FQ380" s="69"/>
      <c r="FR380" s="69"/>
      <c r="FS380" s="69"/>
      <c r="FT380" s="69"/>
      <c r="FU380" s="69"/>
      <c r="FV380" s="69"/>
      <c r="FW380" s="69"/>
      <c r="FX380" s="69"/>
      <c r="FY380" s="69"/>
      <c r="FZ380" s="69"/>
      <c r="GA380" s="69"/>
      <c r="GB380" s="69"/>
      <c r="GC380" s="69"/>
      <c r="GD380" s="69"/>
      <c r="GE380" s="69"/>
      <c r="GF380" s="69"/>
      <c r="GG380" s="69"/>
      <c r="GH380" s="69"/>
      <c r="GI380" s="69"/>
      <c r="GJ380" s="69"/>
      <c r="GK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</row>
    <row r="381" customFormat="false" ht="12.75" hidden="false" customHeight="fals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</row>
    <row r="382" customFormat="false" ht="12.75" hidden="false" customHeight="fals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69"/>
      <c r="CH382" s="69"/>
      <c r="CI382" s="69"/>
      <c r="CJ382" s="69"/>
      <c r="CK382" s="69"/>
      <c r="CL382" s="69"/>
      <c r="CM382" s="69"/>
      <c r="CN382" s="69"/>
      <c r="CO382" s="69"/>
      <c r="CP382" s="69"/>
      <c r="CQ382" s="69"/>
      <c r="CR382" s="69"/>
      <c r="CS382" s="69"/>
      <c r="CT382" s="69"/>
      <c r="CU382" s="69"/>
      <c r="CV382" s="69"/>
      <c r="CW382" s="69"/>
      <c r="CX382" s="69"/>
      <c r="CY382" s="69"/>
      <c r="CZ382" s="69"/>
      <c r="DA382" s="69"/>
      <c r="DB382" s="69"/>
      <c r="DC382" s="69"/>
      <c r="DD382" s="69"/>
      <c r="DE382" s="69"/>
      <c r="DF382" s="69"/>
      <c r="DG382" s="69"/>
      <c r="DH382" s="69"/>
      <c r="DI382" s="69"/>
      <c r="DJ382" s="69"/>
      <c r="DK382" s="69"/>
      <c r="DL382" s="69"/>
      <c r="DM382" s="69"/>
      <c r="DN382" s="69"/>
      <c r="DO382" s="69"/>
      <c r="DP382" s="69"/>
      <c r="DQ382" s="69"/>
      <c r="DR382" s="69"/>
      <c r="DS382" s="69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  <c r="EO382" s="69"/>
      <c r="EP382" s="69"/>
      <c r="EQ382" s="69"/>
      <c r="ER382" s="69"/>
      <c r="ES382" s="69"/>
      <c r="ET382" s="69"/>
      <c r="EU382" s="69"/>
      <c r="EV382" s="69"/>
      <c r="EW382" s="69"/>
      <c r="EX382" s="69"/>
      <c r="EY382" s="69"/>
      <c r="EZ382" s="69"/>
      <c r="FA382" s="69"/>
      <c r="FB382" s="69"/>
      <c r="FC382" s="69"/>
      <c r="FD382" s="69"/>
      <c r="FE382" s="69"/>
      <c r="FF382" s="69"/>
      <c r="FG382" s="69"/>
      <c r="FH382" s="69"/>
      <c r="FI382" s="69"/>
      <c r="FJ382" s="69"/>
      <c r="FK382" s="69"/>
      <c r="FL382" s="69"/>
      <c r="FM382" s="69"/>
      <c r="FN382" s="69"/>
      <c r="FO382" s="69"/>
      <c r="FP382" s="69"/>
      <c r="FQ382" s="69"/>
      <c r="FR382" s="69"/>
      <c r="FS382" s="69"/>
      <c r="FT382" s="69"/>
      <c r="FU382" s="69"/>
      <c r="FV382" s="69"/>
      <c r="FW382" s="69"/>
      <c r="FX382" s="69"/>
      <c r="FY382" s="69"/>
      <c r="FZ382" s="69"/>
      <c r="GA382" s="69"/>
      <c r="GB382" s="69"/>
      <c r="GC382" s="69"/>
      <c r="GD382" s="69"/>
      <c r="GE382" s="69"/>
      <c r="GF382" s="69"/>
      <c r="GG382" s="69"/>
      <c r="GH382" s="69"/>
      <c r="GI382" s="69"/>
      <c r="GJ382" s="69"/>
      <c r="GK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</row>
    <row r="383" customFormat="false" ht="12.75" hidden="false" customHeight="fals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  <c r="CT383" s="69"/>
      <c r="CU383" s="69"/>
      <c r="CV383" s="69"/>
      <c r="CW383" s="69"/>
      <c r="CX383" s="69"/>
      <c r="CY383" s="69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  <c r="EO383" s="69"/>
      <c r="EP383" s="69"/>
      <c r="EQ383" s="69"/>
      <c r="ER383" s="69"/>
      <c r="ES383" s="69"/>
      <c r="ET383" s="69"/>
      <c r="EU383" s="69"/>
      <c r="EV383" s="69"/>
      <c r="EW383" s="69"/>
      <c r="EX383" s="69"/>
      <c r="EY383" s="69"/>
      <c r="EZ383" s="69"/>
      <c r="FA383" s="69"/>
      <c r="FB383" s="69"/>
      <c r="FC383" s="69"/>
      <c r="FD383" s="69"/>
      <c r="FE383" s="69"/>
      <c r="FF383" s="69"/>
      <c r="FG383" s="69"/>
      <c r="FH383" s="69"/>
      <c r="FI383" s="69"/>
      <c r="FJ383" s="69"/>
      <c r="FK383" s="69"/>
      <c r="FL383" s="69"/>
      <c r="FM383" s="69"/>
      <c r="FN383" s="69"/>
      <c r="FO383" s="69"/>
      <c r="FP383" s="69"/>
      <c r="FQ383" s="69"/>
      <c r="FR383" s="69"/>
      <c r="FS383" s="69"/>
      <c r="FT383" s="69"/>
      <c r="FU383" s="69"/>
      <c r="FV383" s="69"/>
      <c r="FW383" s="69"/>
      <c r="FX383" s="69"/>
      <c r="FY383" s="69"/>
      <c r="FZ383" s="69"/>
      <c r="GA383" s="69"/>
      <c r="GB383" s="69"/>
      <c r="GC383" s="69"/>
      <c r="GD383" s="69"/>
      <c r="GE383" s="69"/>
      <c r="GF383" s="69"/>
      <c r="GG383" s="69"/>
      <c r="GH383" s="69"/>
      <c r="GI383" s="69"/>
      <c r="GJ383" s="69"/>
      <c r="GK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</row>
    <row r="384" customFormat="false" ht="12.75" hidden="false" customHeight="fals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</row>
    <row r="385" customFormat="false" ht="12.75" hidden="false" customHeight="fals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</row>
    <row r="386" customFormat="false" ht="12.75" hidden="false" customHeight="fals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</row>
    <row r="387" customFormat="false" ht="12.75" hidden="false" customHeight="fals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</row>
    <row r="388" customFormat="false" ht="12.75" hidden="false" customHeight="fals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</row>
    <row r="389" customFormat="false" ht="12.75" hidden="false" customHeight="fals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</row>
    <row r="390" customFormat="false" ht="12.75" hidden="false" customHeight="fals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</row>
    <row r="391" customFormat="false" ht="12.75" hidden="false" customHeight="fals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</row>
    <row r="392" customFormat="false" ht="12.75" hidden="false" customHeight="fals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  <c r="EO392" s="69"/>
      <c r="EP392" s="69"/>
      <c r="EQ392" s="69"/>
      <c r="ER392" s="69"/>
      <c r="ES392" s="69"/>
      <c r="ET392" s="69"/>
      <c r="EU392" s="69"/>
      <c r="EV392" s="69"/>
      <c r="EW392" s="69"/>
      <c r="EX392" s="69"/>
      <c r="EY392" s="69"/>
      <c r="EZ392" s="69"/>
      <c r="FA392" s="69"/>
      <c r="FB392" s="69"/>
      <c r="FC392" s="69"/>
      <c r="FD392" s="69"/>
      <c r="FE392" s="69"/>
      <c r="FF392" s="69"/>
      <c r="FG392" s="69"/>
      <c r="FH392" s="69"/>
      <c r="FI392" s="69"/>
      <c r="FJ392" s="69"/>
      <c r="FK392" s="69"/>
      <c r="FL392" s="69"/>
      <c r="FM392" s="69"/>
      <c r="FN392" s="69"/>
      <c r="FO392" s="69"/>
      <c r="FP392" s="69"/>
      <c r="FQ392" s="69"/>
      <c r="FR392" s="69"/>
      <c r="FS392" s="69"/>
      <c r="FT392" s="69"/>
      <c r="FU392" s="69"/>
      <c r="FV392" s="69"/>
      <c r="FW392" s="69"/>
      <c r="FX392" s="69"/>
      <c r="FY392" s="69"/>
      <c r="FZ392" s="69"/>
      <c r="GA392" s="69"/>
      <c r="GB392" s="69"/>
      <c r="GC392" s="69"/>
      <c r="GD392" s="69"/>
      <c r="GE392" s="69"/>
      <c r="GF392" s="69"/>
      <c r="GG392" s="69"/>
      <c r="GH392" s="69"/>
      <c r="GI392" s="69"/>
      <c r="GJ392" s="69"/>
      <c r="GK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</row>
    <row r="393" customFormat="false" ht="12.75" hidden="false" customHeight="fals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  <c r="CT393" s="69"/>
      <c r="CU393" s="69"/>
      <c r="CV393" s="69"/>
      <c r="CW393" s="69"/>
      <c r="CX393" s="69"/>
      <c r="CY393" s="69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  <c r="DP393" s="69"/>
      <c r="DQ393" s="69"/>
      <c r="DR393" s="69"/>
      <c r="DS393" s="69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  <c r="EO393" s="69"/>
      <c r="EP393" s="69"/>
      <c r="EQ393" s="69"/>
      <c r="ER393" s="69"/>
      <c r="ES393" s="69"/>
      <c r="ET393" s="69"/>
      <c r="EU393" s="69"/>
      <c r="EV393" s="69"/>
      <c r="EW393" s="69"/>
      <c r="EX393" s="69"/>
      <c r="EY393" s="69"/>
      <c r="EZ393" s="69"/>
      <c r="FA393" s="69"/>
      <c r="FB393" s="69"/>
      <c r="FC393" s="69"/>
      <c r="FD393" s="69"/>
      <c r="FE393" s="69"/>
      <c r="FF393" s="69"/>
      <c r="FG393" s="69"/>
      <c r="FH393" s="69"/>
      <c r="FI393" s="69"/>
      <c r="FJ393" s="69"/>
      <c r="FK393" s="69"/>
      <c r="FL393" s="69"/>
      <c r="FM393" s="69"/>
      <c r="FN393" s="69"/>
      <c r="FO393" s="69"/>
      <c r="FP393" s="69"/>
      <c r="FQ393" s="69"/>
      <c r="FR393" s="69"/>
      <c r="FS393" s="69"/>
      <c r="FT393" s="69"/>
      <c r="FU393" s="69"/>
      <c r="FV393" s="69"/>
      <c r="FW393" s="69"/>
      <c r="FX393" s="69"/>
      <c r="FY393" s="69"/>
      <c r="FZ393" s="69"/>
      <c r="GA393" s="69"/>
      <c r="GB393" s="69"/>
      <c r="GC393" s="69"/>
      <c r="GD393" s="69"/>
      <c r="GE393" s="69"/>
      <c r="GF393" s="69"/>
      <c r="GG393" s="69"/>
      <c r="GH393" s="69"/>
      <c r="GI393" s="69"/>
      <c r="GJ393" s="69"/>
      <c r="GK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</row>
    <row r="394" customFormat="false" ht="12.75" hidden="false" customHeight="fals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  <c r="CT394" s="69"/>
      <c r="CU394" s="69"/>
      <c r="CV394" s="69"/>
      <c r="CW394" s="69"/>
      <c r="CX394" s="69"/>
      <c r="CY394" s="69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  <c r="DP394" s="69"/>
      <c r="DQ394" s="69"/>
      <c r="DR394" s="69"/>
      <c r="DS394" s="69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  <c r="EO394" s="69"/>
      <c r="EP394" s="69"/>
      <c r="EQ394" s="69"/>
      <c r="ER394" s="69"/>
      <c r="ES394" s="69"/>
      <c r="ET394" s="69"/>
      <c r="EU394" s="69"/>
      <c r="EV394" s="69"/>
      <c r="EW394" s="69"/>
      <c r="EX394" s="69"/>
      <c r="EY394" s="69"/>
      <c r="EZ394" s="69"/>
      <c r="FA394" s="69"/>
      <c r="FB394" s="69"/>
      <c r="FC394" s="69"/>
      <c r="FD394" s="69"/>
      <c r="FE394" s="69"/>
      <c r="FF394" s="69"/>
      <c r="FG394" s="69"/>
      <c r="FH394" s="69"/>
      <c r="FI394" s="69"/>
      <c r="FJ394" s="69"/>
      <c r="FK394" s="69"/>
      <c r="FL394" s="69"/>
      <c r="FM394" s="69"/>
      <c r="FN394" s="69"/>
      <c r="FO394" s="69"/>
      <c r="FP394" s="69"/>
      <c r="FQ394" s="69"/>
      <c r="FR394" s="69"/>
      <c r="FS394" s="69"/>
      <c r="FT394" s="69"/>
      <c r="FU394" s="69"/>
      <c r="FV394" s="69"/>
      <c r="FW394" s="69"/>
      <c r="FX394" s="69"/>
      <c r="FY394" s="69"/>
      <c r="FZ394" s="69"/>
      <c r="GA394" s="69"/>
      <c r="GB394" s="69"/>
      <c r="GC394" s="69"/>
      <c r="GD394" s="69"/>
      <c r="GE394" s="69"/>
      <c r="GF394" s="69"/>
      <c r="GG394" s="69"/>
      <c r="GH394" s="69"/>
      <c r="GI394" s="69"/>
      <c r="GJ394" s="69"/>
      <c r="GK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</row>
    <row r="395" customFormat="false" ht="12.75" hidden="false" customHeight="fals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  <c r="CT395" s="69"/>
      <c r="CU395" s="69"/>
      <c r="CV395" s="69"/>
      <c r="CW395" s="69"/>
      <c r="CX395" s="69"/>
      <c r="CY395" s="69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  <c r="DP395" s="69"/>
      <c r="DQ395" s="69"/>
      <c r="DR395" s="69"/>
      <c r="DS395" s="69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  <c r="EO395" s="69"/>
      <c r="EP395" s="69"/>
      <c r="EQ395" s="69"/>
      <c r="ER395" s="69"/>
      <c r="ES395" s="69"/>
      <c r="ET395" s="69"/>
      <c r="EU395" s="69"/>
      <c r="EV395" s="69"/>
      <c r="EW395" s="69"/>
      <c r="EX395" s="69"/>
      <c r="EY395" s="69"/>
      <c r="EZ395" s="69"/>
      <c r="FA395" s="69"/>
      <c r="FB395" s="69"/>
      <c r="FC395" s="69"/>
      <c r="FD395" s="69"/>
      <c r="FE395" s="69"/>
      <c r="FF395" s="69"/>
      <c r="FG395" s="69"/>
      <c r="FH395" s="69"/>
      <c r="FI395" s="69"/>
      <c r="FJ395" s="69"/>
      <c r="FK395" s="69"/>
      <c r="FL395" s="69"/>
      <c r="FM395" s="69"/>
      <c r="FN395" s="69"/>
      <c r="FO395" s="69"/>
      <c r="FP395" s="69"/>
      <c r="FQ395" s="69"/>
      <c r="FR395" s="69"/>
      <c r="FS395" s="69"/>
      <c r="FT395" s="69"/>
      <c r="FU395" s="69"/>
      <c r="FV395" s="69"/>
      <c r="FW395" s="69"/>
      <c r="FX395" s="69"/>
      <c r="FY395" s="69"/>
      <c r="FZ395" s="69"/>
      <c r="GA395" s="69"/>
      <c r="GB395" s="69"/>
      <c r="GC395" s="69"/>
      <c r="GD395" s="69"/>
      <c r="GE395" s="69"/>
      <c r="GF395" s="69"/>
      <c r="GG395" s="69"/>
      <c r="GH395" s="69"/>
      <c r="GI395" s="69"/>
      <c r="GJ395" s="69"/>
      <c r="GK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</row>
    <row r="396" customFormat="false" ht="12.75" hidden="false" customHeight="fals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  <c r="CT396" s="69"/>
      <c r="CU396" s="69"/>
      <c r="CV396" s="69"/>
      <c r="CW396" s="69"/>
      <c r="CX396" s="69"/>
      <c r="CY396" s="69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  <c r="DP396" s="69"/>
      <c r="DQ396" s="69"/>
      <c r="DR396" s="69"/>
      <c r="DS396" s="69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  <c r="EO396" s="69"/>
      <c r="EP396" s="69"/>
      <c r="EQ396" s="69"/>
      <c r="ER396" s="69"/>
      <c r="ES396" s="69"/>
      <c r="ET396" s="69"/>
      <c r="EU396" s="69"/>
      <c r="EV396" s="69"/>
      <c r="EW396" s="69"/>
      <c r="EX396" s="69"/>
      <c r="EY396" s="69"/>
      <c r="EZ396" s="69"/>
      <c r="FA396" s="69"/>
      <c r="FB396" s="69"/>
      <c r="FC396" s="69"/>
      <c r="FD396" s="69"/>
      <c r="FE396" s="69"/>
      <c r="FF396" s="69"/>
      <c r="FG396" s="69"/>
      <c r="FH396" s="69"/>
      <c r="FI396" s="69"/>
      <c r="FJ396" s="69"/>
      <c r="FK396" s="69"/>
      <c r="FL396" s="69"/>
      <c r="FM396" s="69"/>
      <c r="FN396" s="69"/>
      <c r="FO396" s="69"/>
      <c r="FP396" s="69"/>
      <c r="FQ396" s="69"/>
      <c r="FR396" s="69"/>
      <c r="FS396" s="69"/>
      <c r="FT396" s="69"/>
      <c r="FU396" s="69"/>
      <c r="FV396" s="69"/>
      <c r="FW396" s="69"/>
      <c r="FX396" s="69"/>
      <c r="FY396" s="69"/>
      <c r="FZ396" s="69"/>
      <c r="GA396" s="69"/>
      <c r="GB396" s="69"/>
      <c r="GC396" s="69"/>
      <c r="GD396" s="69"/>
      <c r="GE396" s="69"/>
      <c r="GF396" s="69"/>
      <c r="GG396" s="69"/>
      <c r="GH396" s="69"/>
      <c r="GI396" s="69"/>
      <c r="GJ396" s="69"/>
      <c r="GK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</row>
    <row r="397" customFormat="false" ht="12.75" hidden="false" customHeight="fals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  <c r="CT397" s="69"/>
      <c r="CU397" s="69"/>
      <c r="CV397" s="69"/>
      <c r="CW397" s="69"/>
      <c r="CX397" s="69"/>
      <c r="CY397" s="69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  <c r="DP397" s="69"/>
      <c r="DQ397" s="69"/>
      <c r="DR397" s="69"/>
      <c r="DS397" s="69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  <c r="EO397" s="69"/>
      <c r="EP397" s="69"/>
      <c r="EQ397" s="69"/>
      <c r="ER397" s="69"/>
      <c r="ES397" s="69"/>
      <c r="ET397" s="69"/>
      <c r="EU397" s="69"/>
      <c r="EV397" s="69"/>
      <c r="EW397" s="69"/>
      <c r="EX397" s="69"/>
      <c r="EY397" s="69"/>
      <c r="EZ397" s="69"/>
      <c r="FA397" s="69"/>
      <c r="FB397" s="69"/>
      <c r="FC397" s="69"/>
      <c r="FD397" s="69"/>
      <c r="FE397" s="69"/>
      <c r="FF397" s="69"/>
      <c r="FG397" s="69"/>
      <c r="FH397" s="69"/>
      <c r="FI397" s="69"/>
      <c r="FJ397" s="69"/>
      <c r="FK397" s="69"/>
      <c r="FL397" s="69"/>
      <c r="FM397" s="69"/>
      <c r="FN397" s="69"/>
      <c r="FO397" s="69"/>
      <c r="FP397" s="69"/>
      <c r="FQ397" s="69"/>
      <c r="FR397" s="69"/>
      <c r="FS397" s="69"/>
      <c r="FT397" s="69"/>
      <c r="FU397" s="69"/>
      <c r="FV397" s="69"/>
      <c r="FW397" s="69"/>
      <c r="FX397" s="69"/>
      <c r="FY397" s="69"/>
      <c r="FZ397" s="69"/>
      <c r="GA397" s="69"/>
      <c r="GB397" s="69"/>
      <c r="GC397" s="69"/>
      <c r="GD397" s="69"/>
      <c r="GE397" s="69"/>
      <c r="GF397" s="69"/>
      <c r="GG397" s="69"/>
      <c r="GH397" s="69"/>
      <c r="GI397" s="69"/>
      <c r="GJ397" s="69"/>
      <c r="GK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</row>
    <row r="398" customFormat="false" ht="12.75" hidden="false" customHeight="fals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69"/>
      <c r="CH398" s="69"/>
      <c r="CI398" s="69"/>
      <c r="CJ398" s="69"/>
      <c r="CK398" s="69"/>
      <c r="CL398" s="69"/>
      <c r="CM398" s="69"/>
      <c r="CN398" s="69"/>
      <c r="CO398" s="69"/>
      <c r="CP398" s="69"/>
      <c r="CQ398" s="69"/>
      <c r="CR398" s="69"/>
      <c r="CS398" s="69"/>
      <c r="CT398" s="69"/>
      <c r="CU398" s="69"/>
      <c r="CV398" s="69"/>
      <c r="CW398" s="69"/>
      <c r="CX398" s="69"/>
      <c r="CY398" s="69"/>
      <c r="CZ398" s="69"/>
      <c r="DA398" s="69"/>
      <c r="DB398" s="69"/>
      <c r="DC398" s="69"/>
      <c r="DD398" s="69"/>
      <c r="DE398" s="69"/>
      <c r="DF398" s="69"/>
      <c r="DG398" s="69"/>
      <c r="DH398" s="69"/>
      <c r="DI398" s="69"/>
      <c r="DJ398" s="69"/>
      <c r="DK398" s="69"/>
      <c r="DL398" s="69"/>
      <c r="DM398" s="69"/>
      <c r="DN398" s="69"/>
      <c r="DO398" s="69"/>
      <c r="DP398" s="69"/>
      <c r="DQ398" s="69"/>
      <c r="DR398" s="69"/>
      <c r="DS398" s="69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  <c r="EO398" s="69"/>
      <c r="EP398" s="69"/>
      <c r="EQ398" s="69"/>
      <c r="ER398" s="69"/>
      <c r="ES398" s="69"/>
      <c r="ET398" s="69"/>
      <c r="EU398" s="69"/>
      <c r="EV398" s="69"/>
      <c r="EW398" s="69"/>
      <c r="EX398" s="69"/>
      <c r="EY398" s="69"/>
      <c r="EZ398" s="69"/>
      <c r="FA398" s="69"/>
      <c r="FB398" s="69"/>
      <c r="FC398" s="69"/>
      <c r="FD398" s="69"/>
      <c r="FE398" s="69"/>
      <c r="FF398" s="69"/>
      <c r="FG398" s="69"/>
      <c r="FH398" s="69"/>
      <c r="FI398" s="69"/>
      <c r="FJ398" s="69"/>
      <c r="FK398" s="69"/>
      <c r="FL398" s="69"/>
      <c r="FM398" s="69"/>
      <c r="FN398" s="69"/>
      <c r="FO398" s="69"/>
      <c r="FP398" s="69"/>
      <c r="FQ398" s="69"/>
      <c r="FR398" s="69"/>
      <c r="FS398" s="69"/>
      <c r="FT398" s="69"/>
      <c r="FU398" s="69"/>
      <c r="FV398" s="69"/>
      <c r="FW398" s="69"/>
      <c r="FX398" s="69"/>
      <c r="FY398" s="69"/>
      <c r="FZ398" s="69"/>
      <c r="GA398" s="69"/>
      <c r="GB398" s="69"/>
      <c r="GC398" s="69"/>
      <c r="GD398" s="69"/>
      <c r="GE398" s="69"/>
      <c r="GF398" s="69"/>
      <c r="GG398" s="69"/>
      <c r="GH398" s="69"/>
      <c r="GI398" s="69"/>
      <c r="GJ398" s="69"/>
      <c r="GK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</row>
    <row r="399" customFormat="false" ht="12.75" hidden="false" customHeight="fals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  <c r="CT399" s="69"/>
      <c r="CU399" s="69"/>
      <c r="CV399" s="69"/>
      <c r="CW399" s="69"/>
      <c r="CX399" s="69"/>
      <c r="CY399" s="69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  <c r="DP399" s="69"/>
      <c r="DQ399" s="69"/>
      <c r="DR399" s="69"/>
      <c r="DS399" s="69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  <c r="EO399" s="69"/>
      <c r="EP399" s="69"/>
      <c r="EQ399" s="69"/>
      <c r="ER399" s="69"/>
      <c r="ES399" s="69"/>
      <c r="ET399" s="69"/>
      <c r="EU399" s="69"/>
      <c r="EV399" s="69"/>
      <c r="EW399" s="69"/>
      <c r="EX399" s="69"/>
      <c r="EY399" s="69"/>
      <c r="EZ399" s="69"/>
      <c r="FA399" s="69"/>
      <c r="FB399" s="69"/>
      <c r="FC399" s="69"/>
      <c r="FD399" s="69"/>
      <c r="FE399" s="69"/>
      <c r="FF399" s="69"/>
      <c r="FG399" s="69"/>
      <c r="FH399" s="69"/>
      <c r="FI399" s="69"/>
      <c r="FJ399" s="69"/>
      <c r="FK399" s="69"/>
      <c r="FL399" s="69"/>
      <c r="FM399" s="69"/>
      <c r="FN399" s="69"/>
      <c r="FO399" s="69"/>
      <c r="FP399" s="69"/>
      <c r="FQ399" s="69"/>
      <c r="FR399" s="69"/>
      <c r="FS399" s="69"/>
      <c r="FT399" s="69"/>
      <c r="FU399" s="69"/>
      <c r="FV399" s="69"/>
      <c r="FW399" s="69"/>
      <c r="FX399" s="69"/>
      <c r="FY399" s="69"/>
      <c r="FZ399" s="69"/>
      <c r="GA399" s="69"/>
      <c r="GB399" s="69"/>
      <c r="GC399" s="69"/>
      <c r="GD399" s="69"/>
      <c r="GE399" s="69"/>
      <c r="GF399" s="69"/>
      <c r="GG399" s="69"/>
      <c r="GH399" s="69"/>
      <c r="GI399" s="69"/>
      <c r="GJ399" s="69"/>
      <c r="GK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</row>
    <row r="400" customFormat="false" ht="12.75" hidden="false" customHeight="fals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  <c r="CT400" s="69"/>
      <c r="CU400" s="69"/>
      <c r="CV400" s="69"/>
      <c r="CW400" s="69"/>
      <c r="CX400" s="69"/>
      <c r="CY400" s="69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  <c r="DP400" s="69"/>
      <c r="DQ400" s="69"/>
      <c r="DR400" s="69"/>
      <c r="DS400" s="69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  <c r="EO400" s="69"/>
      <c r="EP400" s="69"/>
      <c r="EQ400" s="69"/>
      <c r="ER400" s="69"/>
      <c r="ES400" s="69"/>
      <c r="ET400" s="69"/>
      <c r="EU400" s="69"/>
      <c r="EV400" s="69"/>
      <c r="EW400" s="69"/>
      <c r="EX400" s="69"/>
      <c r="EY400" s="69"/>
      <c r="EZ400" s="69"/>
      <c r="FA400" s="69"/>
      <c r="FB400" s="69"/>
      <c r="FC400" s="69"/>
      <c r="FD400" s="69"/>
      <c r="FE400" s="69"/>
      <c r="FF400" s="69"/>
      <c r="FG400" s="69"/>
      <c r="FH400" s="69"/>
      <c r="FI400" s="69"/>
      <c r="FJ400" s="69"/>
      <c r="FK400" s="69"/>
      <c r="FL400" s="69"/>
      <c r="FM400" s="69"/>
      <c r="FN400" s="69"/>
      <c r="FO400" s="69"/>
      <c r="FP400" s="69"/>
      <c r="FQ400" s="69"/>
      <c r="FR400" s="69"/>
      <c r="FS400" s="69"/>
      <c r="FT400" s="69"/>
      <c r="FU400" s="69"/>
      <c r="FV400" s="69"/>
      <c r="FW400" s="69"/>
      <c r="FX400" s="69"/>
      <c r="FY400" s="69"/>
      <c r="FZ400" s="69"/>
      <c r="GA400" s="69"/>
      <c r="GB400" s="69"/>
      <c r="GC400" s="69"/>
      <c r="GD400" s="69"/>
      <c r="GE400" s="69"/>
      <c r="GF400" s="69"/>
      <c r="GG400" s="69"/>
      <c r="GH400" s="69"/>
      <c r="GI400" s="69"/>
      <c r="GJ400" s="69"/>
      <c r="GK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</row>
    <row r="401" customFormat="false" ht="12.75" hidden="false" customHeight="fals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  <c r="CT401" s="69"/>
      <c r="CU401" s="69"/>
      <c r="CV401" s="69"/>
      <c r="CW401" s="69"/>
      <c r="CX401" s="69"/>
      <c r="CY401" s="69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  <c r="DP401" s="69"/>
      <c r="DQ401" s="69"/>
      <c r="DR401" s="69"/>
      <c r="DS401" s="69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  <c r="EO401" s="69"/>
      <c r="EP401" s="69"/>
      <c r="EQ401" s="69"/>
      <c r="ER401" s="69"/>
      <c r="ES401" s="69"/>
      <c r="ET401" s="69"/>
      <c r="EU401" s="69"/>
      <c r="EV401" s="69"/>
      <c r="EW401" s="69"/>
      <c r="EX401" s="69"/>
      <c r="EY401" s="69"/>
      <c r="EZ401" s="69"/>
      <c r="FA401" s="69"/>
      <c r="FB401" s="69"/>
      <c r="FC401" s="69"/>
      <c r="FD401" s="69"/>
      <c r="FE401" s="69"/>
      <c r="FF401" s="69"/>
      <c r="FG401" s="69"/>
      <c r="FH401" s="69"/>
      <c r="FI401" s="69"/>
      <c r="FJ401" s="69"/>
      <c r="FK401" s="69"/>
      <c r="FL401" s="69"/>
      <c r="FM401" s="69"/>
      <c r="FN401" s="69"/>
      <c r="FO401" s="69"/>
      <c r="FP401" s="69"/>
      <c r="FQ401" s="69"/>
      <c r="FR401" s="69"/>
      <c r="FS401" s="69"/>
      <c r="FT401" s="69"/>
      <c r="FU401" s="69"/>
      <c r="FV401" s="69"/>
      <c r="FW401" s="69"/>
      <c r="FX401" s="69"/>
      <c r="FY401" s="69"/>
      <c r="FZ401" s="69"/>
      <c r="GA401" s="69"/>
      <c r="GB401" s="69"/>
      <c r="GC401" s="69"/>
      <c r="GD401" s="69"/>
      <c r="GE401" s="69"/>
      <c r="GF401" s="69"/>
      <c r="GG401" s="69"/>
      <c r="GH401" s="69"/>
      <c r="GI401" s="69"/>
      <c r="GJ401" s="69"/>
      <c r="GK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</row>
    <row r="402" customFormat="false" ht="12.75" hidden="false" customHeight="fals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69"/>
      <c r="CH402" s="69"/>
      <c r="CI402" s="69"/>
      <c r="CJ402" s="69"/>
      <c r="CK402" s="69"/>
      <c r="CL402" s="69"/>
      <c r="CM402" s="69"/>
      <c r="CN402" s="69"/>
      <c r="CO402" s="69"/>
      <c r="CP402" s="69"/>
      <c r="CQ402" s="69"/>
      <c r="CR402" s="69"/>
      <c r="CS402" s="69"/>
      <c r="CT402" s="69"/>
      <c r="CU402" s="69"/>
      <c r="CV402" s="69"/>
      <c r="CW402" s="69"/>
      <c r="CX402" s="69"/>
      <c r="CY402" s="69"/>
      <c r="CZ402" s="69"/>
      <c r="DA402" s="69"/>
      <c r="DB402" s="69"/>
      <c r="DC402" s="69"/>
      <c r="DD402" s="69"/>
      <c r="DE402" s="69"/>
      <c r="DF402" s="69"/>
      <c r="DG402" s="69"/>
      <c r="DH402" s="69"/>
      <c r="DI402" s="69"/>
      <c r="DJ402" s="69"/>
      <c r="DK402" s="69"/>
      <c r="DL402" s="69"/>
      <c r="DM402" s="69"/>
      <c r="DN402" s="69"/>
      <c r="DO402" s="69"/>
      <c r="DP402" s="69"/>
      <c r="DQ402" s="69"/>
      <c r="DR402" s="69"/>
      <c r="DS402" s="69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  <c r="EO402" s="69"/>
      <c r="EP402" s="69"/>
      <c r="EQ402" s="69"/>
      <c r="ER402" s="69"/>
      <c r="ES402" s="69"/>
      <c r="ET402" s="69"/>
      <c r="EU402" s="69"/>
      <c r="EV402" s="69"/>
      <c r="EW402" s="69"/>
      <c r="EX402" s="69"/>
      <c r="EY402" s="69"/>
      <c r="EZ402" s="69"/>
      <c r="FA402" s="69"/>
      <c r="FB402" s="69"/>
      <c r="FC402" s="69"/>
      <c r="FD402" s="69"/>
      <c r="FE402" s="69"/>
      <c r="FF402" s="69"/>
      <c r="FG402" s="69"/>
      <c r="FH402" s="69"/>
      <c r="FI402" s="69"/>
      <c r="FJ402" s="69"/>
      <c r="FK402" s="69"/>
      <c r="FL402" s="69"/>
      <c r="FM402" s="69"/>
      <c r="FN402" s="69"/>
      <c r="FO402" s="69"/>
      <c r="FP402" s="69"/>
      <c r="FQ402" s="69"/>
      <c r="FR402" s="69"/>
      <c r="FS402" s="69"/>
      <c r="FT402" s="69"/>
      <c r="FU402" s="69"/>
      <c r="FV402" s="69"/>
      <c r="FW402" s="69"/>
      <c r="FX402" s="69"/>
      <c r="FY402" s="69"/>
      <c r="FZ402" s="69"/>
      <c r="GA402" s="69"/>
      <c r="GB402" s="69"/>
      <c r="GC402" s="69"/>
      <c r="GD402" s="69"/>
      <c r="GE402" s="69"/>
      <c r="GF402" s="69"/>
      <c r="GG402" s="69"/>
      <c r="GH402" s="69"/>
      <c r="GI402" s="69"/>
      <c r="GJ402" s="69"/>
      <c r="GK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</row>
    <row r="403" customFormat="false" ht="12.75" hidden="false" customHeight="fals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  <c r="CT403" s="69"/>
      <c r="CU403" s="69"/>
      <c r="CV403" s="69"/>
      <c r="CW403" s="69"/>
      <c r="CX403" s="69"/>
      <c r="CY403" s="69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  <c r="DP403" s="69"/>
      <c r="DQ403" s="69"/>
      <c r="DR403" s="69"/>
      <c r="DS403" s="69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  <c r="EO403" s="69"/>
      <c r="EP403" s="69"/>
      <c r="EQ403" s="69"/>
      <c r="ER403" s="69"/>
      <c r="ES403" s="69"/>
      <c r="ET403" s="69"/>
      <c r="EU403" s="69"/>
      <c r="EV403" s="69"/>
      <c r="EW403" s="69"/>
      <c r="EX403" s="69"/>
      <c r="EY403" s="69"/>
      <c r="EZ403" s="69"/>
      <c r="FA403" s="69"/>
      <c r="FB403" s="69"/>
      <c r="FC403" s="69"/>
      <c r="FD403" s="69"/>
      <c r="FE403" s="69"/>
      <c r="FF403" s="69"/>
      <c r="FG403" s="69"/>
      <c r="FH403" s="69"/>
      <c r="FI403" s="69"/>
      <c r="FJ403" s="69"/>
      <c r="FK403" s="69"/>
      <c r="FL403" s="69"/>
      <c r="FM403" s="69"/>
      <c r="FN403" s="69"/>
      <c r="FO403" s="69"/>
      <c r="FP403" s="69"/>
      <c r="FQ403" s="69"/>
      <c r="FR403" s="69"/>
      <c r="FS403" s="69"/>
      <c r="FT403" s="69"/>
      <c r="FU403" s="69"/>
      <c r="FV403" s="69"/>
      <c r="FW403" s="69"/>
      <c r="FX403" s="69"/>
      <c r="FY403" s="69"/>
      <c r="FZ403" s="69"/>
      <c r="GA403" s="69"/>
      <c r="GB403" s="69"/>
      <c r="GC403" s="69"/>
      <c r="GD403" s="69"/>
      <c r="GE403" s="69"/>
      <c r="GF403" s="69"/>
      <c r="GG403" s="69"/>
      <c r="GH403" s="69"/>
      <c r="GI403" s="69"/>
      <c r="GJ403" s="69"/>
      <c r="GK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</row>
    <row r="404" customFormat="false" ht="12.75" hidden="false" customHeight="fals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  <c r="CT404" s="69"/>
      <c r="CU404" s="69"/>
      <c r="CV404" s="69"/>
      <c r="CW404" s="69"/>
      <c r="CX404" s="69"/>
      <c r="CY404" s="69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  <c r="DP404" s="69"/>
      <c r="DQ404" s="69"/>
      <c r="DR404" s="69"/>
      <c r="DS404" s="69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  <c r="EO404" s="69"/>
      <c r="EP404" s="69"/>
      <c r="EQ404" s="69"/>
      <c r="ER404" s="69"/>
      <c r="ES404" s="69"/>
      <c r="ET404" s="69"/>
      <c r="EU404" s="69"/>
      <c r="EV404" s="69"/>
      <c r="EW404" s="69"/>
      <c r="EX404" s="69"/>
      <c r="EY404" s="69"/>
      <c r="EZ404" s="69"/>
      <c r="FA404" s="69"/>
      <c r="FB404" s="69"/>
      <c r="FC404" s="69"/>
      <c r="FD404" s="69"/>
      <c r="FE404" s="69"/>
      <c r="FF404" s="69"/>
      <c r="FG404" s="69"/>
      <c r="FH404" s="69"/>
      <c r="FI404" s="69"/>
      <c r="FJ404" s="69"/>
      <c r="FK404" s="69"/>
      <c r="FL404" s="69"/>
      <c r="FM404" s="69"/>
      <c r="FN404" s="69"/>
      <c r="FO404" s="69"/>
      <c r="FP404" s="69"/>
      <c r="FQ404" s="69"/>
      <c r="FR404" s="69"/>
      <c r="FS404" s="69"/>
      <c r="FT404" s="69"/>
      <c r="FU404" s="69"/>
      <c r="FV404" s="69"/>
      <c r="FW404" s="69"/>
      <c r="FX404" s="69"/>
      <c r="FY404" s="69"/>
      <c r="FZ404" s="69"/>
      <c r="GA404" s="69"/>
      <c r="GB404" s="69"/>
      <c r="GC404" s="69"/>
      <c r="GD404" s="69"/>
      <c r="GE404" s="69"/>
      <c r="GF404" s="69"/>
      <c r="GG404" s="69"/>
      <c r="GH404" s="69"/>
      <c r="GI404" s="69"/>
      <c r="GJ404" s="69"/>
      <c r="GK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</row>
    <row r="405" customFormat="false" ht="12.75" hidden="false" customHeight="fals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  <c r="CT405" s="69"/>
      <c r="CU405" s="69"/>
      <c r="CV405" s="69"/>
      <c r="CW405" s="69"/>
      <c r="CX405" s="69"/>
      <c r="CY405" s="69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  <c r="DP405" s="69"/>
      <c r="DQ405" s="69"/>
      <c r="DR405" s="69"/>
      <c r="DS405" s="69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  <c r="EO405" s="69"/>
      <c r="EP405" s="69"/>
      <c r="EQ405" s="69"/>
      <c r="ER405" s="69"/>
      <c r="ES405" s="69"/>
      <c r="ET405" s="69"/>
      <c r="EU405" s="69"/>
      <c r="EV405" s="69"/>
      <c r="EW405" s="69"/>
      <c r="EX405" s="69"/>
      <c r="EY405" s="69"/>
      <c r="EZ405" s="69"/>
      <c r="FA405" s="69"/>
      <c r="FB405" s="69"/>
      <c r="FC405" s="69"/>
      <c r="FD405" s="69"/>
      <c r="FE405" s="69"/>
      <c r="FF405" s="69"/>
      <c r="FG405" s="69"/>
      <c r="FH405" s="69"/>
      <c r="FI405" s="69"/>
      <c r="FJ405" s="69"/>
      <c r="FK405" s="69"/>
      <c r="FL405" s="69"/>
      <c r="FM405" s="69"/>
      <c r="FN405" s="69"/>
      <c r="FO405" s="69"/>
      <c r="FP405" s="69"/>
      <c r="FQ405" s="69"/>
      <c r="FR405" s="69"/>
      <c r="FS405" s="69"/>
      <c r="FT405" s="69"/>
      <c r="FU405" s="69"/>
      <c r="FV405" s="69"/>
      <c r="FW405" s="69"/>
      <c r="FX405" s="69"/>
      <c r="FY405" s="69"/>
      <c r="FZ405" s="69"/>
      <c r="GA405" s="69"/>
      <c r="GB405" s="69"/>
      <c r="GC405" s="69"/>
      <c r="GD405" s="69"/>
      <c r="GE405" s="69"/>
      <c r="GF405" s="69"/>
      <c r="GG405" s="69"/>
      <c r="GH405" s="69"/>
      <c r="GI405" s="69"/>
      <c r="GJ405" s="69"/>
      <c r="GK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</row>
    <row r="406" customFormat="false" ht="12.75" hidden="false" customHeight="fals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69"/>
      <c r="ES406" s="69"/>
      <c r="ET406" s="69"/>
      <c r="EU406" s="69"/>
      <c r="EV406" s="69"/>
      <c r="EW406" s="69"/>
      <c r="EX406" s="69"/>
      <c r="EY406" s="69"/>
      <c r="EZ406" s="69"/>
      <c r="FA406" s="69"/>
      <c r="FB406" s="69"/>
      <c r="FC406" s="69"/>
      <c r="FD406" s="69"/>
      <c r="FE406" s="69"/>
      <c r="FF406" s="69"/>
      <c r="FG406" s="69"/>
      <c r="FH406" s="69"/>
      <c r="FI406" s="69"/>
      <c r="FJ406" s="69"/>
      <c r="FK406" s="69"/>
      <c r="FL406" s="69"/>
      <c r="FM406" s="69"/>
      <c r="FN406" s="69"/>
      <c r="FO406" s="69"/>
      <c r="FP406" s="69"/>
      <c r="FQ406" s="69"/>
      <c r="FR406" s="69"/>
      <c r="FS406" s="69"/>
      <c r="FT406" s="69"/>
      <c r="FU406" s="69"/>
      <c r="FV406" s="69"/>
      <c r="FW406" s="69"/>
      <c r="FX406" s="69"/>
      <c r="FY406" s="69"/>
      <c r="FZ406" s="69"/>
      <c r="GA406" s="69"/>
      <c r="GB406" s="69"/>
      <c r="GC406" s="69"/>
      <c r="GD406" s="69"/>
      <c r="GE406" s="69"/>
      <c r="GF406" s="69"/>
      <c r="GG406" s="69"/>
      <c r="GH406" s="69"/>
      <c r="GI406" s="69"/>
      <c r="GJ406" s="69"/>
      <c r="GK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</row>
    <row r="407" customFormat="false" ht="12.75" hidden="false" customHeight="fals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69"/>
      <c r="ES407" s="69"/>
      <c r="ET407" s="69"/>
      <c r="EU407" s="69"/>
      <c r="EV407" s="69"/>
      <c r="EW407" s="69"/>
      <c r="EX407" s="69"/>
      <c r="EY407" s="69"/>
      <c r="EZ407" s="69"/>
      <c r="FA407" s="69"/>
      <c r="FB407" s="69"/>
      <c r="FC407" s="69"/>
      <c r="FD407" s="69"/>
      <c r="FE407" s="69"/>
      <c r="FF407" s="69"/>
      <c r="FG407" s="69"/>
      <c r="FH407" s="69"/>
      <c r="FI407" s="69"/>
      <c r="FJ407" s="69"/>
      <c r="FK407" s="69"/>
      <c r="FL407" s="69"/>
      <c r="FM407" s="69"/>
      <c r="FN407" s="69"/>
      <c r="FO407" s="69"/>
      <c r="FP407" s="69"/>
      <c r="FQ407" s="69"/>
      <c r="FR407" s="69"/>
      <c r="FS407" s="69"/>
      <c r="FT407" s="69"/>
      <c r="FU407" s="69"/>
      <c r="FV407" s="69"/>
      <c r="FW407" s="69"/>
      <c r="FX407" s="69"/>
      <c r="FY407" s="69"/>
      <c r="FZ407" s="69"/>
      <c r="GA407" s="69"/>
      <c r="GB407" s="69"/>
      <c r="GC407" s="69"/>
      <c r="GD407" s="69"/>
      <c r="GE407" s="69"/>
      <c r="GF407" s="69"/>
      <c r="GG407" s="69"/>
      <c r="GH407" s="69"/>
      <c r="GI407" s="69"/>
      <c r="GJ407" s="69"/>
      <c r="GK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</row>
    <row r="408" customFormat="false" ht="12.75" hidden="false" customHeight="fals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69"/>
      <c r="CH408" s="69"/>
      <c r="CI408" s="69"/>
      <c r="CJ408" s="69"/>
      <c r="CK408" s="69"/>
      <c r="CL408" s="69"/>
      <c r="CM408" s="69"/>
      <c r="CN408" s="69"/>
      <c r="CO408" s="69"/>
      <c r="CP408" s="69"/>
      <c r="CQ408" s="69"/>
      <c r="CR408" s="69"/>
      <c r="CS408" s="69"/>
      <c r="CT408" s="69"/>
      <c r="CU408" s="69"/>
      <c r="CV408" s="69"/>
      <c r="CW408" s="69"/>
      <c r="CX408" s="69"/>
      <c r="CY408" s="69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  <c r="DP408" s="69"/>
      <c r="DQ408" s="69"/>
      <c r="DR408" s="69"/>
      <c r="DS408" s="69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69"/>
      <c r="ES408" s="69"/>
      <c r="ET408" s="69"/>
      <c r="EU408" s="69"/>
      <c r="EV408" s="69"/>
      <c r="EW408" s="69"/>
      <c r="EX408" s="69"/>
      <c r="EY408" s="69"/>
      <c r="EZ408" s="69"/>
      <c r="FA408" s="69"/>
      <c r="FB408" s="69"/>
      <c r="FC408" s="69"/>
      <c r="FD408" s="69"/>
      <c r="FE408" s="69"/>
      <c r="FF408" s="69"/>
      <c r="FG408" s="69"/>
      <c r="FH408" s="69"/>
      <c r="FI408" s="69"/>
      <c r="FJ408" s="69"/>
      <c r="FK408" s="69"/>
      <c r="FL408" s="69"/>
      <c r="FM408" s="69"/>
      <c r="FN408" s="69"/>
      <c r="FO408" s="69"/>
      <c r="FP408" s="69"/>
      <c r="FQ408" s="69"/>
      <c r="FR408" s="69"/>
      <c r="FS408" s="69"/>
      <c r="FT408" s="69"/>
      <c r="FU408" s="69"/>
      <c r="FV408" s="69"/>
      <c r="FW408" s="69"/>
      <c r="FX408" s="69"/>
      <c r="FY408" s="69"/>
      <c r="FZ408" s="69"/>
      <c r="GA408" s="69"/>
      <c r="GB408" s="69"/>
      <c r="GC408" s="69"/>
      <c r="GD408" s="69"/>
      <c r="GE408" s="69"/>
      <c r="GF408" s="69"/>
      <c r="GG408" s="69"/>
      <c r="GH408" s="69"/>
      <c r="GI408" s="69"/>
      <c r="GJ408" s="69"/>
      <c r="GK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</row>
    <row r="409" customFormat="false" ht="12.75" hidden="false" customHeight="fals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69"/>
      <c r="CH409" s="69"/>
      <c r="CI409" s="69"/>
      <c r="CJ409" s="69"/>
      <c r="CK409" s="69"/>
      <c r="CL409" s="69"/>
      <c r="CM409" s="69"/>
      <c r="CN409" s="69"/>
      <c r="CO409" s="69"/>
      <c r="CP409" s="69"/>
      <c r="CQ409" s="69"/>
      <c r="CR409" s="69"/>
      <c r="CS409" s="69"/>
      <c r="CT409" s="69"/>
      <c r="CU409" s="69"/>
      <c r="CV409" s="69"/>
      <c r="CW409" s="69"/>
      <c r="CX409" s="69"/>
      <c r="CY409" s="69"/>
      <c r="CZ409" s="69"/>
      <c r="DA409" s="69"/>
      <c r="DB409" s="69"/>
      <c r="DC409" s="69"/>
      <c r="DD409" s="69"/>
      <c r="DE409" s="69"/>
      <c r="DF409" s="69"/>
      <c r="DG409" s="69"/>
      <c r="DH409" s="69"/>
      <c r="DI409" s="69"/>
      <c r="DJ409" s="69"/>
      <c r="DK409" s="69"/>
      <c r="DL409" s="69"/>
      <c r="DM409" s="69"/>
      <c r="DN409" s="69"/>
      <c r="DO409" s="69"/>
      <c r="DP409" s="69"/>
      <c r="DQ409" s="69"/>
      <c r="DR409" s="69"/>
      <c r="DS409" s="69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  <c r="EO409" s="69"/>
      <c r="EP409" s="69"/>
      <c r="EQ409" s="69"/>
      <c r="ER409" s="69"/>
      <c r="ES409" s="69"/>
      <c r="ET409" s="69"/>
      <c r="EU409" s="69"/>
      <c r="EV409" s="69"/>
      <c r="EW409" s="69"/>
      <c r="EX409" s="69"/>
      <c r="EY409" s="69"/>
      <c r="EZ409" s="69"/>
      <c r="FA409" s="69"/>
      <c r="FB409" s="69"/>
      <c r="FC409" s="69"/>
      <c r="FD409" s="69"/>
      <c r="FE409" s="69"/>
      <c r="FF409" s="69"/>
      <c r="FG409" s="69"/>
      <c r="FH409" s="69"/>
      <c r="FI409" s="69"/>
      <c r="FJ409" s="69"/>
      <c r="FK409" s="69"/>
      <c r="FL409" s="69"/>
      <c r="FM409" s="69"/>
      <c r="FN409" s="69"/>
      <c r="FO409" s="69"/>
      <c r="FP409" s="69"/>
      <c r="FQ409" s="69"/>
      <c r="FR409" s="69"/>
      <c r="FS409" s="69"/>
      <c r="FT409" s="69"/>
      <c r="FU409" s="69"/>
      <c r="FV409" s="69"/>
      <c r="FW409" s="69"/>
      <c r="FX409" s="69"/>
      <c r="FY409" s="69"/>
      <c r="FZ409" s="69"/>
      <c r="GA409" s="69"/>
      <c r="GB409" s="69"/>
      <c r="GC409" s="69"/>
      <c r="GD409" s="69"/>
      <c r="GE409" s="69"/>
      <c r="GF409" s="69"/>
      <c r="GG409" s="69"/>
      <c r="GH409" s="69"/>
      <c r="GI409" s="69"/>
      <c r="GJ409" s="69"/>
      <c r="GK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</row>
    <row r="410" customFormat="false" ht="12.75" hidden="false" customHeight="fals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69"/>
      <c r="CH410" s="69"/>
      <c r="CI410" s="69"/>
      <c r="CJ410" s="69"/>
      <c r="CK410" s="69"/>
      <c r="CL410" s="69"/>
      <c r="CM410" s="69"/>
      <c r="CN410" s="69"/>
      <c r="CO410" s="69"/>
      <c r="CP410" s="69"/>
      <c r="CQ410" s="69"/>
      <c r="CR410" s="69"/>
      <c r="CS410" s="69"/>
      <c r="CT410" s="69"/>
      <c r="CU410" s="69"/>
      <c r="CV410" s="69"/>
      <c r="CW410" s="69"/>
      <c r="CX410" s="69"/>
      <c r="CY410" s="69"/>
      <c r="CZ410" s="69"/>
      <c r="DA410" s="69"/>
      <c r="DB410" s="69"/>
      <c r="DC410" s="69"/>
      <c r="DD410" s="69"/>
      <c r="DE410" s="69"/>
      <c r="DF410" s="69"/>
      <c r="DG410" s="69"/>
      <c r="DH410" s="69"/>
      <c r="DI410" s="69"/>
      <c r="DJ410" s="69"/>
      <c r="DK410" s="69"/>
      <c r="DL410" s="69"/>
      <c r="DM410" s="69"/>
      <c r="DN410" s="69"/>
      <c r="DO410" s="69"/>
      <c r="DP410" s="69"/>
      <c r="DQ410" s="69"/>
      <c r="DR410" s="69"/>
      <c r="DS410" s="69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  <c r="EO410" s="69"/>
      <c r="EP410" s="69"/>
      <c r="EQ410" s="69"/>
      <c r="ER410" s="69"/>
      <c r="ES410" s="69"/>
      <c r="ET410" s="69"/>
      <c r="EU410" s="69"/>
      <c r="EV410" s="69"/>
      <c r="EW410" s="69"/>
      <c r="EX410" s="69"/>
      <c r="EY410" s="69"/>
      <c r="EZ410" s="69"/>
      <c r="FA410" s="69"/>
      <c r="FB410" s="69"/>
      <c r="FC410" s="69"/>
      <c r="FD410" s="69"/>
      <c r="FE410" s="69"/>
      <c r="FF410" s="69"/>
      <c r="FG410" s="69"/>
      <c r="FH410" s="69"/>
      <c r="FI410" s="69"/>
      <c r="FJ410" s="69"/>
      <c r="FK410" s="69"/>
      <c r="FL410" s="69"/>
      <c r="FM410" s="69"/>
      <c r="FN410" s="69"/>
      <c r="FO410" s="69"/>
      <c r="FP410" s="69"/>
      <c r="FQ410" s="69"/>
      <c r="FR410" s="69"/>
      <c r="FS410" s="69"/>
      <c r="FT410" s="69"/>
      <c r="FU410" s="69"/>
      <c r="FV410" s="69"/>
      <c r="FW410" s="69"/>
      <c r="FX410" s="69"/>
      <c r="FY410" s="69"/>
      <c r="FZ410" s="69"/>
      <c r="GA410" s="69"/>
      <c r="GB410" s="69"/>
      <c r="GC410" s="69"/>
      <c r="GD410" s="69"/>
      <c r="GE410" s="69"/>
      <c r="GF410" s="69"/>
      <c r="GG410" s="69"/>
      <c r="GH410" s="69"/>
      <c r="GI410" s="69"/>
      <c r="GJ410" s="69"/>
      <c r="GK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</row>
    <row r="411" customFormat="false" ht="12.75" hidden="false" customHeight="fals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  <c r="EO411" s="69"/>
      <c r="EP411" s="69"/>
      <c r="EQ411" s="69"/>
      <c r="ER411" s="69"/>
      <c r="ES411" s="69"/>
      <c r="ET411" s="69"/>
      <c r="EU411" s="69"/>
      <c r="EV411" s="69"/>
      <c r="EW411" s="69"/>
      <c r="EX411" s="69"/>
      <c r="EY411" s="69"/>
      <c r="EZ411" s="69"/>
      <c r="FA411" s="69"/>
      <c r="FB411" s="69"/>
      <c r="FC411" s="69"/>
      <c r="FD411" s="69"/>
      <c r="FE411" s="69"/>
      <c r="FF411" s="69"/>
      <c r="FG411" s="69"/>
      <c r="FH411" s="69"/>
      <c r="FI411" s="69"/>
      <c r="FJ411" s="69"/>
      <c r="FK411" s="69"/>
      <c r="FL411" s="69"/>
      <c r="FM411" s="69"/>
      <c r="FN411" s="69"/>
      <c r="FO411" s="69"/>
      <c r="FP411" s="69"/>
      <c r="FQ411" s="69"/>
      <c r="FR411" s="69"/>
      <c r="FS411" s="69"/>
      <c r="FT411" s="69"/>
      <c r="FU411" s="69"/>
      <c r="FV411" s="69"/>
      <c r="FW411" s="69"/>
      <c r="FX411" s="69"/>
      <c r="FY411" s="69"/>
      <c r="FZ411" s="69"/>
      <c r="GA411" s="69"/>
      <c r="GB411" s="69"/>
      <c r="GC411" s="69"/>
      <c r="GD411" s="69"/>
      <c r="GE411" s="69"/>
      <c r="GF411" s="69"/>
      <c r="GG411" s="69"/>
      <c r="GH411" s="69"/>
      <c r="GI411" s="69"/>
      <c r="GJ411" s="69"/>
      <c r="GK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</row>
    <row r="412" customFormat="false" ht="12.75" hidden="false" customHeight="fals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  <c r="FC412" s="69"/>
      <c r="FD412" s="69"/>
      <c r="FE412" s="69"/>
      <c r="FF412" s="69"/>
      <c r="FG412" s="69"/>
      <c r="FH412" s="69"/>
      <c r="FI412" s="69"/>
      <c r="FJ412" s="69"/>
      <c r="FK412" s="69"/>
      <c r="FL412" s="69"/>
      <c r="FM412" s="69"/>
      <c r="FN412" s="69"/>
      <c r="FO412" s="69"/>
      <c r="FP412" s="69"/>
      <c r="FQ412" s="69"/>
      <c r="FR412" s="69"/>
      <c r="FS412" s="69"/>
      <c r="FT412" s="69"/>
      <c r="FU412" s="69"/>
      <c r="FV412" s="69"/>
      <c r="FW412" s="69"/>
      <c r="FX412" s="69"/>
      <c r="FY412" s="69"/>
      <c r="FZ412" s="69"/>
      <c r="GA412" s="69"/>
      <c r="GB412" s="69"/>
      <c r="GC412" s="69"/>
      <c r="GD412" s="69"/>
      <c r="GE412" s="69"/>
      <c r="GF412" s="69"/>
      <c r="GG412" s="69"/>
      <c r="GH412" s="69"/>
      <c r="GI412" s="69"/>
      <c r="GJ412" s="69"/>
      <c r="GK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</row>
    <row r="413" customFormat="false" ht="12.75" hidden="false" customHeight="fals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  <c r="EO413" s="69"/>
      <c r="EP413" s="69"/>
      <c r="EQ413" s="69"/>
      <c r="ER413" s="69"/>
      <c r="ES413" s="69"/>
      <c r="ET413" s="69"/>
      <c r="EU413" s="69"/>
      <c r="EV413" s="69"/>
      <c r="EW413" s="69"/>
      <c r="EX413" s="69"/>
      <c r="EY413" s="69"/>
      <c r="EZ413" s="69"/>
      <c r="FA413" s="69"/>
      <c r="FB413" s="69"/>
      <c r="FC413" s="69"/>
      <c r="FD413" s="69"/>
      <c r="FE413" s="69"/>
      <c r="FF413" s="69"/>
      <c r="FG413" s="69"/>
      <c r="FH413" s="69"/>
      <c r="FI413" s="69"/>
      <c r="FJ413" s="69"/>
      <c r="FK413" s="69"/>
      <c r="FL413" s="69"/>
      <c r="FM413" s="69"/>
      <c r="FN413" s="69"/>
      <c r="FO413" s="69"/>
      <c r="FP413" s="69"/>
      <c r="FQ413" s="69"/>
      <c r="FR413" s="69"/>
      <c r="FS413" s="69"/>
      <c r="FT413" s="69"/>
      <c r="FU413" s="69"/>
      <c r="FV413" s="69"/>
      <c r="FW413" s="69"/>
      <c r="FX413" s="69"/>
      <c r="FY413" s="69"/>
      <c r="FZ413" s="69"/>
      <c r="GA413" s="69"/>
      <c r="GB413" s="69"/>
      <c r="GC413" s="69"/>
      <c r="GD413" s="69"/>
      <c r="GE413" s="69"/>
      <c r="GF413" s="69"/>
      <c r="GG413" s="69"/>
      <c r="GH413" s="69"/>
      <c r="GI413" s="69"/>
      <c r="GJ413" s="69"/>
      <c r="GK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</row>
    <row r="414" customFormat="false" ht="12.75" hidden="false" customHeight="fals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  <c r="EO414" s="69"/>
      <c r="EP414" s="69"/>
      <c r="EQ414" s="69"/>
      <c r="ER414" s="69"/>
      <c r="ES414" s="69"/>
      <c r="ET414" s="69"/>
      <c r="EU414" s="69"/>
      <c r="EV414" s="69"/>
      <c r="EW414" s="69"/>
      <c r="EX414" s="69"/>
      <c r="EY414" s="69"/>
      <c r="EZ414" s="69"/>
      <c r="FA414" s="69"/>
      <c r="FB414" s="69"/>
      <c r="FC414" s="69"/>
      <c r="FD414" s="69"/>
      <c r="FE414" s="69"/>
      <c r="FF414" s="69"/>
      <c r="FG414" s="69"/>
      <c r="FH414" s="69"/>
      <c r="FI414" s="69"/>
      <c r="FJ414" s="69"/>
      <c r="FK414" s="69"/>
      <c r="FL414" s="69"/>
      <c r="FM414" s="69"/>
      <c r="FN414" s="69"/>
      <c r="FO414" s="69"/>
      <c r="FP414" s="69"/>
      <c r="FQ414" s="69"/>
      <c r="FR414" s="69"/>
      <c r="FS414" s="69"/>
      <c r="FT414" s="69"/>
      <c r="FU414" s="69"/>
      <c r="FV414" s="69"/>
      <c r="FW414" s="69"/>
      <c r="FX414" s="69"/>
      <c r="FY414" s="69"/>
      <c r="FZ414" s="69"/>
      <c r="GA414" s="69"/>
      <c r="GB414" s="69"/>
      <c r="GC414" s="69"/>
      <c r="GD414" s="69"/>
      <c r="GE414" s="69"/>
      <c r="GF414" s="69"/>
      <c r="GG414" s="69"/>
      <c r="GH414" s="69"/>
      <c r="GI414" s="69"/>
      <c r="GJ414" s="69"/>
      <c r="GK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</row>
    <row r="415" customFormat="false" ht="12.75" hidden="false" customHeight="fals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  <c r="EO415" s="69"/>
      <c r="EP415" s="69"/>
      <c r="EQ415" s="69"/>
      <c r="ER415" s="69"/>
      <c r="ES415" s="69"/>
      <c r="ET415" s="69"/>
      <c r="EU415" s="69"/>
      <c r="EV415" s="69"/>
      <c r="EW415" s="69"/>
      <c r="EX415" s="69"/>
      <c r="EY415" s="69"/>
      <c r="EZ415" s="69"/>
      <c r="FA415" s="69"/>
      <c r="FB415" s="69"/>
      <c r="FC415" s="69"/>
      <c r="FD415" s="69"/>
      <c r="FE415" s="69"/>
      <c r="FF415" s="69"/>
      <c r="FG415" s="69"/>
      <c r="FH415" s="69"/>
      <c r="FI415" s="69"/>
      <c r="FJ415" s="69"/>
      <c r="FK415" s="69"/>
      <c r="FL415" s="69"/>
      <c r="FM415" s="69"/>
      <c r="FN415" s="69"/>
      <c r="FO415" s="69"/>
      <c r="FP415" s="69"/>
      <c r="FQ415" s="69"/>
      <c r="FR415" s="69"/>
      <c r="FS415" s="69"/>
      <c r="FT415" s="69"/>
      <c r="FU415" s="69"/>
      <c r="FV415" s="69"/>
      <c r="FW415" s="69"/>
      <c r="FX415" s="69"/>
      <c r="FY415" s="69"/>
      <c r="FZ415" s="69"/>
      <c r="GA415" s="69"/>
      <c r="GB415" s="69"/>
      <c r="GC415" s="69"/>
      <c r="GD415" s="69"/>
      <c r="GE415" s="69"/>
      <c r="GF415" s="69"/>
      <c r="GG415" s="69"/>
      <c r="GH415" s="69"/>
      <c r="GI415" s="69"/>
      <c r="GJ415" s="69"/>
      <c r="GK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</row>
    <row r="416" customFormat="false" ht="12.75" hidden="false" customHeight="fals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  <c r="FM416" s="69"/>
      <c r="FN416" s="69"/>
      <c r="FO416" s="69"/>
      <c r="FP416" s="69"/>
      <c r="FQ416" s="69"/>
      <c r="FR416" s="69"/>
      <c r="FS416" s="69"/>
      <c r="FT416" s="69"/>
      <c r="FU416" s="69"/>
      <c r="FV416" s="69"/>
      <c r="FW416" s="69"/>
      <c r="FX416" s="69"/>
      <c r="FY416" s="69"/>
      <c r="FZ416" s="69"/>
      <c r="GA416" s="69"/>
      <c r="GB416" s="69"/>
      <c r="GC416" s="69"/>
      <c r="GD416" s="69"/>
      <c r="GE416" s="69"/>
      <c r="GF416" s="69"/>
      <c r="GG416" s="69"/>
      <c r="GH416" s="69"/>
      <c r="GI416" s="69"/>
      <c r="GJ416" s="69"/>
      <c r="GK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</row>
    <row r="417" customFormat="false" ht="12.75" hidden="false" customHeight="fals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  <c r="EO417" s="69"/>
      <c r="EP417" s="69"/>
      <c r="EQ417" s="69"/>
      <c r="ER417" s="69"/>
      <c r="ES417" s="69"/>
      <c r="ET417" s="69"/>
      <c r="EU417" s="69"/>
      <c r="EV417" s="69"/>
      <c r="EW417" s="69"/>
      <c r="EX417" s="69"/>
      <c r="EY417" s="69"/>
      <c r="EZ417" s="69"/>
      <c r="FA417" s="69"/>
      <c r="FB417" s="69"/>
      <c r="FC417" s="69"/>
      <c r="FD417" s="69"/>
      <c r="FE417" s="69"/>
      <c r="FF417" s="69"/>
      <c r="FG417" s="69"/>
      <c r="FH417" s="69"/>
      <c r="FI417" s="69"/>
      <c r="FJ417" s="69"/>
      <c r="FK417" s="69"/>
      <c r="FL417" s="69"/>
      <c r="FM417" s="69"/>
      <c r="FN417" s="69"/>
      <c r="FO417" s="69"/>
      <c r="FP417" s="69"/>
      <c r="FQ417" s="69"/>
      <c r="FR417" s="69"/>
      <c r="FS417" s="69"/>
      <c r="FT417" s="69"/>
      <c r="FU417" s="69"/>
      <c r="FV417" s="69"/>
      <c r="FW417" s="69"/>
      <c r="FX417" s="69"/>
      <c r="FY417" s="69"/>
      <c r="FZ417" s="69"/>
      <c r="GA417" s="69"/>
      <c r="GB417" s="69"/>
      <c r="GC417" s="69"/>
      <c r="GD417" s="69"/>
      <c r="GE417" s="69"/>
      <c r="GF417" s="69"/>
      <c r="GG417" s="69"/>
      <c r="GH417" s="69"/>
      <c r="GI417" s="69"/>
      <c r="GJ417" s="69"/>
      <c r="GK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</row>
    <row r="418" customFormat="false" ht="12.75" hidden="false" customHeight="fals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  <c r="EO418" s="69"/>
      <c r="EP418" s="69"/>
      <c r="EQ418" s="69"/>
      <c r="ER418" s="69"/>
      <c r="ES418" s="69"/>
      <c r="ET418" s="69"/>
      <c r="EU418" s="69"/>
      <c r="EV418" s="69"/>
      <c r="EW418" s="69"/>
      <c r="EX418" s="69"/>
      <c r="EY418" s="69"/>
      <c r="EZ418" s="69"/>
      <c r="FA418" s="69"/>
      <c r="FB418" s="69"/>
      <c r="FC418" s="69"/>
      <c r="FD418" s="69"/>
      <c r="FE418" s="69"/>
      <c r="FF418" s="69"/>
      <c r="FG418" s="69"/>
      <c r="FH418" s="69"/>
      <c r="FI418" s="69"/>
      <c r="FJ418" s="69"/>
      <c r="FK418" s="69"/>
      <c r="FL418" s="69"/>
      <c r="FM418" s="69"/>
      <c r="FN418" s="69"/>
      <c r="FO418" s="69"/>
      <c r="FP418" s="69"/>
      <c r="FQ418" s="69"/>
      <c r="FR418" s="69"/>
      <c r="FS418" s="69"/>
      <c r="FT418" s="69"/>
      <c r="FU418" s="69"/>
      <c r="FV418" s="69"/>
      <c r="FW418" s="69"/>
      <c r="FX418" s="69"/>
      <c r="FY418" s="69"/>
      <c r="FZ418" s="69"/>
      <c r="GA418" s="69"/>
      <c r="GB418" s="69"/>
      <c r="GC418" s="69"/>
      <c r="GD418" s="69"/>
      <c r="GE418" s="69"/>
      <c r="GF418" s="69"/>
      <c r="GG418" s="69"/>
      <c r="GH418" s="69"/>
      <c r="GI418" s="69"/>
      <c r="GJ418" s="69"/>
      <c r="GK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</row>
    <row r="419" customFormat="false" ht="12.75" hidden="false" customHeight="fals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  <c r="EO419" s="69"/>
      <c r="EP419" s="69"/>
      <c r="EQ419" s="69"/>
      <c r="ER419" s="69"/>
      <c r="ES419" s="69"/>
      <c r="ET419" s="69"/>
      <c r="EU419" s="69"/>
      <c r="EV419" s="69"/>
      <c r="EW419" s="69"/>
      <c r="EX419" s="69"/>
      <c r="EY419" s="69"/>
      <c r="EZ419" s="69"/>
      <c r="FA419" s="69"/>
      <c r="FB419" s="69"/>
      <c r="FC419" s="69"/>
      <c r="FD419" s="69"/>
      <c r="FE419" s="69"/>
      <c r="FF419" s="69"/>
      <c r="FG419" s="69"/>
      <c r="FH419" s="69"/>
      <c r="FI419" s="69"/>
      <c r="FJ419" s="69"/>
      <c r="FK419" s="69"/>
      <c r="FL419" s="69"/>
      <c r="FM419" s="69"/>
      <c r="FN419" s="69"/>
      <c r="FO419" s="69"/>
      <c r="FP419" s="69"/>
      <c r="FQ419" s="69"/>
      <c r="FR419" s="69"/>
      <c r="FS419" s="69"/>
      <c r="FT419" s="69"/>
      <c r="FU419" s="69"/>
      <c r="FV419" s="69"/>
      <c r="FW419" s="69"/>
      <c r="FX419" s="69"/>
      <c r="FY419" s="69"/>
      <c r="FZ419" s="69"/>
      <c r="GA419" s="69"/>
      <c r="GB419" s="69"/>
      <c r="GC419" s="69"/>
      <c r="GD419" s="69"/>
      <c r="GE419" s="69"/>
      <c r="GF419" s="69"/>
      <c r="GG419" s="69"/>
      <c r="GH419" s="69"/>
      <c r="GI419" s="69"/>
      <c r="GJ419" s="69"/>
      <c r="GK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</row>
    <row r="420" customFormat="false" ht="12.75" hidden="false" customHeight="fals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  <c r="EO420" s="69"/>
      <c r="EP420" s="69"/>
      <c r="EQ420" s="69"/>
      <c r="ER420" s="69"/>
      <c r="ES420" s="69"/>
      <c r="ET420" s="69"/>
      <c r="EU420" s="69"/>
      <c r="EV420" s="69"/>
      <c r="EW420" s="69"/>
      <c r="EX420" s="69"/>
      <c r="EY420" s="69"/>
      <c r="EZ420" s="69"/>
      <c r="FA420" s="69"/>
      <c r="FB420" s="69"/>
      <c r="FC420" s="69"/>
      <c r="FD420" s="69"/>
      <c r="FE420" s="69"/>
      <c r="FF420" s="69"/>
      <c r="FG420" s="69"/>
      <c r="FH420" s="69"/>
      <c r="FI420" s="69"/>
      <c r="FJ420" s="69"/>
      <c r="FK420" s="69"/>
      <c r="FL420" s="69"/>
      <c r="FM420" s="69"/>
      <c r="FN420" s="69"/>
      <c r="FO420" s="69"/>
      <c r="FP420" s="69"/>
      <c r="FQ420" s="69"/>
      <c r="FR420" s="69"/>
      <c r="FS420" s="69"/>
      <c r="FT420" s="69"/>
      <c r="FU420" s="69"/>
      <c r="FV420" s="69"/>
      <c r="FW420" s="69"/>
      <c r="FX420" s="69"/>
      <c r="FY420" s="69"/>
      <c r="FZ420" s="69"/>
      <c r="GA420" s="69"/>
      <c r="GB420" s="69"/>
      <c r="GC420" s="69"/>
      <c r="GD420" s="69"/>
      <c r="GE420" s="69"/>
      <c r="GF420" s="69"/>
      <c r="GG420" s="69"/>
      <c r="GH420" s="69"/>
      <c r="GI420" s="69"/>
      <c r="GJ420" s="69"/>
      <c r="GK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</row>
    <row r="421" customFormat="false" ht="12.75" hidden="false" customHeight="fals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  <c r="EO421" s="69"/>
      <c r="EP421" s="69"/>
      <c r="EQ421" s="69"/>
      <c r="ER421" s="69"/>
      <c r="ES421" s="69"/>
      <c r="ET421" s="69"/>
      <c r="EU421" s="69"/>
      <c r="EV421" s="69"/>
      <c r="EW421" s="69"/>
      <c r="EX421" s="69"/>
      <c r="EY421" s="69"/>
      <c r="EZ421" s="69"/>
      <c r="FA421" s="69"/>
      <c r="FB421" s="69"/>
      <c r="FC421" s="69"/>
      <c r="FD421" s="69"/>
      <c r="FE421" s="69"/>
      <c r="FF421" s="69"/>
      <c r="FG421" s="69"/>
      <c r="FH421" s="69"/>
      <c r="FI421" s="69"/>
      <c r="FJ421" s="69"/>
      <c r="FK421" s="69"/>
      <c r="FL421" s="69"/>
      <c r="FM421" s="69"/>
      <c r="FN421" s="69"/>
      <c r="FO421" s="69"/>
      <c r="FP421" s="69"/>
      <c r="FQ421" s="69"/>
      <c r="FR421" s="69"/>
      <c r="FS421" s="69"/>
      <c r="FT421" s="69"/>
      <c r="FU421" s="69"/>
      <c r="FV421" s="69"/>
      <c r="FW421" s="69"/>
      <c r="FX421" s="69"/>
      <c r="FY421" s="69"/>
      <c r="FZ421" s="69"/>
      <c r="GA421" s="69"/>
      <c r="GB421" s="69"/>
      <c r="GC421" s="69"/>
      <c r="GD421" s="69"/>
      <c r="GE421" s="69"/>
      <c r="GF421" s="69"/>
      <c r="GG421" s="69"/>
      <c r="GH421" s="69"/>
      <c r="GI421" s="69"/>
      <c r="GJ421" s="69"/>
      <c r="GK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</row>
    <row r="422" customFormat="false" ht="12.75" hidden="false" customHeight="fals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  <c r="FM422" s="69"/>
      <c r="FN422" s="69"/>
      <c r="FO422" s="69"/>
      <c r="FP422" s="69"/>
      <c r="FQ422" s="69"/>
      <c r="FR422" s="69"/>
      <c r="FS422" s="69"/>
      <c r="FT422" s="69"/>
      <c r="FU422" s="69"/>
      <c r="FV422" s="69"/>
      <c r="FW422" s="69"/>
      <c r="FX422" s="69"/>
      <c r="FY422" s="69"/>
      <c r="FZ422" s="69"/>
      <c r="GA422" s="69"/>
      <c r="GB422" s="69"/>
      <c r="GC422" s="69"/>
      <c r="GD422" s="69"/>
      <c r="GE422" s="69"/>
      <c r="GF422" s="69"/>
      <c r="GG422" s="69"/>
      <c r="GH422" s="69"/>
      <c r="GI422" s="69"/>
      <c r="GJ422" s="69"/>
      <c r="GK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</row>
    <row r="423" customFormat="false" ht="12.75" hidden="false" customHeight="fals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  <c r="EO423" s="69"/>
      <c r="EP423" s="69"/>
      <c r="EQ423" s="69"/>
      <c r="ER423" s="69"/>
      <c r="ES423" s="69"/>
      <c r="ET423" s="69"/>
      <c r="EU423" s="69"/>
      <c r="EV423" s="69"/>
      <c r="EW423" s="69"/>
      <c r="EX423" s="69"/>
      <c r="EY423" s="69"/>
      <c r="EZ423" s="69"/>
      <c r="FA423" s="69"/>
      <c r="FB423" s="69"/>
      <c r="FC423" s="69"/>
      <c r="FD423" s="69"/>
      <c r="FE423" s="69"/>
      <c r="FF423" s="69"/>
      <c r="FG423" s="69"/>
      <c r="FH423" s="69"/>
      <c r="FI423" s="69"/>
      <c r="FJ423" s="69"/>
      <c r="FK423" s="69"/>
      <c r="FL423" s="69"/>
      <c r="FM423" s="69"/>
      <c r="FN423" s="69"/>
      <c r="FO423" s="69"/>
      <c r="FP423" s="69"/>
      <c r="FQ423" s="69"/>
      <c r="FR423" s="69"/>
      <c r="FS423" s="69"/>
      <c r="FT423" s="69"/>
      <c r="FU423" s="69"/>
      <c r="FV423" s="69"/>
      <c r="FW423" s="69"/>
      <c r="FX423" s="69"/>
      <c r="FY423" s="69"/>
      <c r="FZ423" s="69"/>
      <c r="GA423" s="69"/>
      <c r="GB423" s="69"/>
      <c r="GC423" s="69"/>
      <c r="GD423" s="69"/>
      <c r="GE423" s="69"/>
      <c r="GF423" s="69"/>
      <c r="GG423" s="69"/>
      <c r="GH423" s="69"/>
      <c r="GI423" s="69"/>
      <c r="GJ423" s="69"/>
      <c r="GK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</row>
    <row r="424" customFormat="false" ht="12.75" hidden="false" customHeight="fals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  <c r="EO424" s="69"/>
      <c r="EP424" s="69"/>
      <c r="EQ424" s="69"/>
      <c r="ER424" s="69"/>
      <c r="ES424" s="69"/>
      <c r="ET424" s="69"/>
      <c r="EU424" s="69"/>
      <c r="EV424" s="69"/>
      <c r="EW424" s="69"/>
      <c r="EX424" s="69"/>
      <c r="EY424" s="69"/>
      <c r="EZ424" s="69"/>
      <c r="FA424" s="69"/>
      <c r="FB424" s="69"/>
      <c r="FC424" s="69"/>
      <c r="FD424" s="69"/>
      <c r="FE424" s="69"/>
      <c r="FF424" s="69"/>
      <c r="FG424" s="69"/>
      <c r="FH424" s="69"/>
      <c r="FI424" s="69"/>
      <c r="FJ424" s="69"/>
      <c r="FK424" s="69"/>
      <c r="FL424" s="69"/>
      <c r="FM424" s="69"/>
      <c r="FN424" s="69"/>
      <c r="FO424" s="69"/>
      <c r="FP424" s="69"/>
      <c r="FQ424" s="69"/>
      <c r="FR424" s="69"/>
      <c r="FS424" s="69"/>
      <c r="FT424" s="69"/>
      <c r="FU424" s="69"/>
      <c r="FV424" s="69"/>
      <c r="FW424" s="69"/>
      <c r="FX424" s="69"/>
      <c r="FY424" s="69"/>
      <c r="FZ424" s="69"/>
      <c r="GA424" s="69"/>
      <c r="GB424" s="69"/>
      <c r="GC424" s="69"/>
      <c r="GD424" s="69"/>
      <c r="GE424" s="69"/>
      <c r="GF424" s="69"/>
      <c r="GG424" s="69"/>
      <c r="GH424" s="69"/>
      <c r="GI424" s="69"/>
      <c r="GJ424" s="69"/>
      <c r="GK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</row>
    <row r="425" customFormat="false" ht="12.75" hidden="false" customHeight="fals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  <c r="EO425" s="69"/>
      <c r="EP425" s="69"/>
      <c r="EQ425" s="69"/>
      <c r="ER425" s="69"/>
      <c r="ES425" s="69"/>
      <c r="ET425" s="69"/>
      <c r="EU425" s="69"/>
      <c r="EV425" s="69"/>
      <c r="EW425" s="69"/>
      <c r="EX425" s="69"/>
      <c r="EY425" s="69"/>
      <c r="EZ425" s="69"/>
      <c r="FA425" s="69"/>
      <c r="FB425" s="69"/>
      <c r="FC425" s="69"/>
      <c r="FD425" s="69"/>
      <c r="FE425" s="69"/>
      <c r="FF425" s="69"/>
      <c r="FG425" s="69"/>
      <c r="FH425" s="69"/>
      <c r="FI425" s="69"/>
      <c r="FJ425" s="69"/>
      <c r="FK425" s="69"/>
      <c r="FL425" s="69"/>
      <c r="FM425" s="69"/>
      <c r="FN425" s="69"/>
      <c r="FO425" s="69"/>
      <c r="FP425" s="69"/>
      <c r="FQ425" s="69"/>
      <c r="FR425" s="69"/>
      <c r="FS425" s="69"/>
      <c r="FT425" s="69"/>
      <c r="FU425" s="69"/>
      <c r="FV425" s="69"/>
      <c r="FW425" s="69"/>
      <c r="FX425" s="69"/>
      <c r="FY425" s="69"/>
      <c r="FZ425" s="69"/>
      <c r="GA425" s="69"/>
      <c r="GB425" s="69"/>
      <c r="GC425" s="69"/>
      <c r="GD425" s="69"/>
      <c r="GE425" s="69"/>
      <c r="GF425" s="69"/>
      <c r="GG425" s="69"/>
      <c r="GH425" s="69"/>
      <c r="GI425" s="69"/>
      <c r="GJ425" s="69"/>
      <c r="GK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</row>
    <row r="426" customFormat="false" ht="12.75" hidden="false" customHeight="fals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  <c r="EO426" s="69"/>
      <c r="EP426" s="69"/>
      <c r="EQ426" s="69"/>
      <c r="ER426" s="69"/>
      <c r="ES426" s="69"/>
      <c r="ET426" s="69"/>
      <c r="EU426" s="69"/>
      <c r="EV426" s="69"/>
      <c r="EW426" s="69"/>
      <c r="EX426" s="69"/>
      <c r="EY426" s="69"/>
      <c r="EZ426" s="69"/>
      <c r="FA426" s="69"/>
      <c r="FB426" s="69"/>
      <c r="FC426" s="69"/>
      <c r="FD426" s="69"/>
      <c r="FE426" s="69"/>
      <c r="FF426" s="69"/>
      <c r="FG426" s="69"/>
      <c r="FH426" s="69"/>
      <c r="FI426" s="69"/>
      <c r="FJ426" s="69"/>
      <c r="FK426" s="69"/>
      <c r="FL426" s="69"/>
      <c r="FM426" s="69"/>
      <c r="FN426" s="69"/>
      <c r="FO426" s="69"/>
      <c r="FP426" s="69"/>
      <c r="FQ426" s="69"/>
      <c r="FR426" s="69"/>
      <c r="FS426" s="69"/>
      <c r="FT426" s="69"/>
      <c r="FU426" s="69"/>
      <c r="FV426" s="69"/>
      <c r="FW426" s="69"/>
      <c r="FX426" s="69"/>
      <c r="FY426" s="69"/>
      <c r="FZ426" s="69"/>
      <c r="GA426" s="69"/>
      <c r="GB426" s="69"/>
      <c r="GC426" s="69"/>
      <c r="GD426" s="69"/>
      <c r="GE426" s="69"/>
      <c r="GF426" s="69"/>
      <c r="GG426" s="69"/>
      <c r="GH426" s="69"/>
      <c r="GI426" s="69"/>
      <c r="GJ426" s="69"/>
      <c r="GK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</row>
    <row r="427" customFormat="false" ht="12.75" hidden="false" customHeight="fals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  <c r="EO427" s="69"/>
      <c r="EP427" s="69"/>
      <c r="EQ427" s="69"/>
      <c r="ER427" s="69"/>
      <c r="ES427" s="69"/>
      <c r="ET427" s="69"/>
      <c r="EU427" s="69"/>
      <c r="EV427" s="69"/>
      <c r="EW427" s="69"/>
      <c r="EX427" s="69"/>
      <c r="EY427" s="69"/>
      <c r="EZ427" s="69"/>
      <c r="FA427" s="69"/>
      <c r="FB427" s="69"/>
      <c r="FC427" s="69"/>
      <c r="FD427" s="69"/>
      <c r="FE427" s="69"/>
      <c r="FF427" s="69"/>
      <c r="FG427" s="69"/>
      <c r="FH427" s="69"/>
      <c r="FI427" s="69"/>
      <c r="FJ427" s="69"/>
      <c r="FK427" s="69"/>
      <c r="FL427" s="69"/>
      <c r="FM427" s="69"/>
      <c r="FN427" s="69"/>
      <c r="FO427" s="69"/>
      <c r="FP427" s="69"/>
      <c r="FQ427" s="69"/>
      <c r="FR427" s="69"/>
      <c r="FS427" s="69"/>
      <c r="FT427" s="69"/>
      <c r="FU427" s="69"/>
      <c r="FV427" s="69"/>
      <c r="FW427" s="69"/>
      <c r="FX427" s="69"/>
      <c r="FY427" s="69"/>
      <c r="FZ427" s="69"/>
      <c r="GA427" s="69"/>
      <c r="GB427" s="69"/>
      <c r="GC427" s="69"/>
      <c r="GD427" s="69"/>
      <c r="GE427" s="69"/>
      <c r="GF427" s="69"/>
      <c r="GG427" s="69"/>
      <c r="GH427" s="69"/>
      <c r="GI427" s="69"/>
      <c r="GJ427" s="69"/>
      <c r="GK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</row>
    <row r="428" customFormat="false" ht="12.75" hidden="false" customHeight="fals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  <c r="CT428" s="69"/>
      <c r="CU428" s="69"/>
      <c r="CV428" s="69"/>
      <c r="CW428" s="69"/>
      <c r="CX428" s="69"/>
      <c r="CY428" s="69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  <c r="EO428" s="69"/>
      <c r="EP428" s="69"/>
      <c r="EQ428" s="69"/>
      <c r="ER428" s="69"/>
      <c r="ES428" s="69"/>
      <c r="ET428" s="69"/>
      <c r="EU428" s="69"/>
      <c r="EV428" s="69"/>
      <c r="EW428" s="69"/>
      <c r="EX428" s="69"/>
      <c r="EY428" s="69"/>
      <c r="EZ428" s="69"/>
      <c r="FA428" s="69"/>
      <c r="FB428" s="69"/>
      <c r="FC428" s="69"/>
      <c r="FD428" s="69"/>
      <c r="FE428" s="69"/>
      <c r="FF428" s="69"/>
      <c r="FG428" s="69"/>
      <c r="FH428" s="69"/>
      <c r="FI428" s="69"/>
      <c r="FJ428" s="69"/>
      <c r="FK428" s="69"/>
      <c r="FL428" s="69"/>
      <c r="FM428" s="69"/>
      <c r="FN428" s="69"/>
      <c r="FO428" s="69"/>
      <c r="FP428" s="69"/>
      <c r="FQ428" s="69"/>
      <c r="FR428" s="69"/>
      <c r="FS428" s="69"/>
      <c r="FT428" s="69"/>
      <c r="FU428" s="69"/>
      <c r="FV428" s="69"/>
      <c r="FW428" s="69"/>
      <c r="FX428" s="69"/>
      <c r="FY428" s="69"/>
      <c r="FZ428" s="69"/>
      <c r="GA428" s="69"/>
      <c r="GB428" s="69"/>
      <c r="GC428" s="69"/>
      <c r="GD428" s="69"/>
      <c r="GE428" s="69"/>
      <c r="GF428" s="69"/>
      <c r="GG428" s="69"/>
      <c r="GH428" s="69"/>
      <c r="GI428" s="69"/>
      <c r="GJ428" s="69"/>
      <c r="GK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</row>
    <row r="429" customFormat="false" ht="12.75" hidden="false" customHeight="fals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  <c r="FX429" s="69"/>
      <c r="FY429" s="69"/>
      <c r="FZ429" s="69"/>
      <c r="GA429" s="69"/>
      <c r="GB429" s="69"/>
      <c r="GC429" s="69"/>
      <c r="GD429" s="69"/>
      <c r="GE429" s="69"/>
      <c r="GF429" s="69"/>
      <c r="GG429" s="69"/>
      <c r="GH429" s="69"/>
      <c r="GI429" s="69"/>
      <c r="GJ429" s="69"/>
      <c r="GK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</row>
    <row r="430" customFormat="false" ht="12.75" hidden="false" customHeight="fals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  <c r="EO430" s="69"/>
      <c r="EP430" s="69"/>
      <c r="EQ430" s="69"/>
      <c r="ER430" s="69"/>
      <c r="ES430" s="69"/>
      <c r="ET430" s="69"/>
      <c r="EU430" s="69"/>
      <c r="EV430" s="69"/>
      <c r="EW430" s="69"/>
      <c r="EX430" s="69"/>
      <c r="EY430" s="69"/>
      <c r="EZ430" s="69"/>
      <c r="FA430" s="69"/>
      <c r="FB430" s="69"/>
      <c r="FC430" s="69"/>
      <c r="FD430" s="69"/>
      <c r="FE430" s="69"/>
      <c r="FF430" s="69"/>
      <c r="FG430" s="69"/>
      <c r="FH430" s="69"/>
      <c r="FI430" s="69"/>
      <c r="FJ430" s="69"/>
      <c r="FK430" s="69"/>
      <c r="FL430" s="69"/>
      <c r="FM430" s="69"/>
      <c r="FN430" s="69"/>
      <c r="FO430" s="69"/>
      <c r="FP430" s="69"/>
      <c r="FQ430" s="69"/>
      <c r="FR430" s="69"/>
      <c r="FS430" s="69"/>
      <c r="FT430" s="69"/>
      <c r="FU430" s="69"/>
      <c r="FV430" s="69"/>
      <c r="FW430" s="69"/>
      <c r="FX430" s="69"/>
      <c r="FY430" s="69"/>
      <c r="FZ430" s="69"/>
      <c r="GA430" s="69"/>
      <c r="GB430" s="69"/>
      <c r="GC430" s="69"/>
      <c r="GD430" s="69"/>
      <c r="GE430" s="69"/>
      <c r="GF430" s="69"/>
      <c r="GG430" s="69"/>
      <c r="GH430" s="69"/>
      <c r="GI430" s="69"/>
      <c r="GJ430" s="69"/>
      <c r="GK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</row>
    <row r="431" customFormat="false" ht="12.75" hidden="false" customHeight="fals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  <c r="EO431" s="69"/>
      <c r="EP431" s="69"/>
      <c r="EQ431" s="69"/>
      <c r="ER431" s="69"/>
      <c r="ES431" s="69"/>
      <c r="ET431" s="69"/>
      <c r="EU431" s="69"/>
      <c r="EV431" s="69"/>
      <c r="EW431" s="69"/>
      <c r="EX431" s="69"/>
      <c r="EY431" s="69"/>
      <c r="EZ431" s="69"/>
      <c r="FA431" s="69"/>
      <c r="FB431" s="69"/>
      <c r="FC431" s="69"/>
      <c r="FD431" s="69"/>
      <c r="FE431" s="69"/>
      <c r="FF431" s="69"/>
      <c r="FG431" s="69"/>
      <c r="FH431" s="69"/>
      <c r="FI431" s="69"/>
      <c r="FJ431" s="69"/>
      <c r="FK431" s="69"/>
      <c r="FL431" s="69"/>
      <c r="FM431" s="69"/>
      <c r="FN431" s="69"/>
      <c r="FO431" s="69"/>
      <c r="FP431" s="69"/>
      <c r="FQ431" s="69"/>
      <c r="FR431" s="69"/>
      <c r="FS431" s="69"/>
      <c r="FT431" s="69"/>
      <c r="FU431" s="69"/>
      <c r="FV431" s="69"/>
      <c r="FW431" s="69"/>
      <c r="FX431" s="69"/>
      <c r="FY431" s="69"/>
      <c r="FZ431" s="69"/>
      <c r="GA431" s="69"/>
      <c r="GB431" s="69"/>
      <c r="GC431" s="69"/>
      <c r="GD431" s="69"/>
      <c r="GE431" s="69"/>
      <c r="GF431" s="69"/>
      <c r="GG431" s="69"/>
      <c r="GH431" s="69"/>
      <c r="GI431" s="69"/>
      <c r="GJ431" s="69"/>
      <c r="GK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</row>
    <row r="432" customFormat="false" ht="12.75" hidden="false" customHeight="fals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  <c r="EO432" s="69"/>
      <c r="EP432" s="69"/>
      <c r="EQ432" s="69"/>
      <c r="ER432" s="69"/>
      <c r="ES432" s="69"/>
      <c r="ET432" s="69"/>
      <c r="EU432" s="69"/>
      <c r="EV432" s="69"/>
      <c r="EW432" s="69"/>
      <c r="EX432" s="69"/>
      <c r="EY432" s="69"/>
      <c r="EZ432" s="69"/>
      <c r="FA432" s="69"/>
      <c r="FB432" s="69"/>
      <c r="FC432" s="69"/>
      <c r="FD432" s="69"/>
      <c r="FE432" s="69"/>
      <c r="FF432" s="69"/>
      <c r="FG432" s="69"/>
      <c r="FH432" s="69"/>
      <c r="FI432" s="69"/>
      <c r="FJ432" s="69"/>
      <c r="FK432" s="69"/>
      <c r="FL432" s="69"/>
      <c r="FM432" s="69"/>
      <c r="FN432" s="69"/>
      <c r="FO432" s="69"/>
      <c r="FP432" s="69"/>
      <c r="FQ432" s="69"/>
      <c r="FR432" s="69"/>
      <c r="FS432" s="69"/>
      <c r="FT432" s="69"/>
      <c r="FU432" s="69"/>
      <c r="FV432" s="69"/>
      <c r="FW432" s="69"/>
      <c r="FX432" s="69"/>
      <c r="FY432" s="69"/>
      <c r="FZ432" s="69"/>
      <c r="GA432" s="69"/>
      <c r="GB432" s="69"/>
      <c r="GC432" s="69"/>
      <c r="GD432" s="69"/>
      <c r="GE432" s="69"/>
      <c r="GF432" s="69"/>
      <c r="GG432" s="69"/>
      <c r="GH432" s="69"/>
      <c r="GI432" s="69"/>
      <c r="GJ432" s="69"/>
      <c r="GK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</row>
    <row r="433" customFormat="false" ht="12.75" hidden="false" customHeight="fals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  <c r="EO433" s="69"/>
      <c r="EP433" s="69"/>
      <c r="EQ433" s="69"/>
      <c r="ER433" s="69"/>
      <c r="ES433" s="69"/>
      <c r="ET433" s="69"/>
      <c r="EU433" s="69"/>
      <c r="EV433" s="69"/>
      <c r="EW433" s="69"/>
      <c r="EX433" s="69"/>
      <c r="EY433" s="69"/>
      <c r="EZ433" s="69"/>
      <c r="FA433" s="69"/>
      <c r="FB433" s="69"/>
      <c r="FC433" s="69"/>
      <c r="FD433" s="69"/>
      <c r="FE433" s="69"/>
      <c r="FF433" s="69"/>
      <c r="FG433" s="69"/>
      <c r="FH433" s="69"/>
      <c r="FI433" s="69"/>
      <c r="FJ433" s="69"/>
      <c r="FK433" s="69"/>
      <c r="FL433" s="69"/>
      <c r="FM433" s="69"/>
      <c r="FN433" s="69"/>
      <c r="FO433" s="69"/>
      <c r="FP433" s="69"/>
      <c r="FQ433" s="69"/>
      <c r="FR433" s="69"/>
      <c r="FS433" s="69"/>
      <c r="FT433" s="69"/>
      <c r="FU433" s="69"/>
      <c r="FV433" s="69"/>
      <c r="FW433" s="69"/>
      <c r="FX433" s="69"/>
      <c r="FY433" s="69"/>
      <c r="FZ433" s="69"/>
      <c r="GA433" s="69"/>
      <c r="GB433" s="69"/>
      <c r="GC433" s="69"/>
      <c r="GD433" s="69"/>
      <c r="GE433" s="69"/>
      <c r="GF433" s="69"/>
      <c r="GG433" s="69"/>
      <c r="GH433" s="69"/>
      <c r="GI433" s="69"/>
      <c r="GJ433" s="69"/>
      <c r="GK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</row>
    <row r="434" customFormat="false" ht="12.75" hidden="false" customHeight="fals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  <c r="EO434" s="69"/>
      <c r="EP434" s="69"/>
      <c r="EQ434" s="69"/>
      <c r="ER434" s="69"/>
      <c r="ES434" s="69"/>
      <c r="ET434" s="69"/>
      <c r="EU434" s="69"/>
      <c r="EV434" s="69"/>
      <c r="EW434" s="69"/>
      <c r="EX434" s="69"/>
      <c r="EY434" s="69"/>
      <c r="EZ434" s="69"/>
      <c r="FA434" s="69"/>
      <c r="FB434" s="69"/>
      <c r="FC434" s="69"/>
      <c r="FD434" s="69"/>
      <c r="FE434" s="69"/>
      <c r="FF434" s="69"/>
      <c r="FG434" s="69"/>
      <c r="FH434" s="69"/>
      <c r="FI434" s="69"/>
      <c r="FJ434" s="69"/>
      <c r="FK434" s="69"/>
      <c r="FL434" s="69"/>
      <c r="FM434" s="69"/>
      <c r="FN434" s="69"/>
      <c r="FO434" s="69"/>
      <c r="FP434" s="69"/>
      <c r="FQ434" s="69"/>
      <c r="FR434" s="69"/>
      <c r="FS434" s="69"/>
      <c r="FT434" s="69"/>
      <c r="FU434" s="69"/>
      <c r="FV434" s="69"/>
      <c r="FW434" s="69"/>
      <c r="FX434" s="69"/>
      <c r="FY434" s="69"/>
      <c r="FZ434" s="69"/>
      <c r="GA434" s="69"/>
      <c r="GB434" s="69"/>
      <c r="GC434" s="69"/>
      <c r="GD434" s="69"/>
      <c r="GE434" s="69"/>
      <c r="GF434" s="69"/>
      <c r="GG434" s="69"/>
      <c r="GH434" s="69"/>
      <c r="GI434" s="69"/>
      <c r="GJ434" s="69"/>
      <c r="GK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</row>
    <row r="435" customFormat="false" ht="12.75" hidden="false" customHeight="fals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  <c r="EO435" s="69"/>
      <c r="EP435" s="69"/>
      <c r="EQ435" s="69"/>
      <c r="ER435" s="69"/>
      <c r="ES435" s="69"/>
      <c r="ET435" s="69"/>
      <c r="EU435" s="69"/>
      <c r="EV435" s="69"/>
      <c r="EW435" s="69"/>
      <c r="EX435" s="69"/>
      <c r="EY435" s="69"/>
      <c r="EZ435" s="69"/>
      <c r="FA435" s="69"/>
      <c r="FB435" s="69"/>
      <c r="FC435" s="69"/>
      <c r="FD435" s="69"/>
      <c r="FE435" s="69"/>
      <c r="FF435" s="69"/>
      <c r="FG435" s="69"/>
      <c r="FH435" s="69"/>
      <c r="FI435" s="69"/>
      <c r="FJ435" s="69"/>
      <c r="FK435" s="69"/>
      <c r="FL435" s="69"/>
      <c r="FM435" s="69"/>
      <c r="FN435" s="69"/>
      <c r="FO435" s="69"/>
      <c r="FP435" s="69"/>
      <c r="FQ435" s="69"/>
      <c r="FR435" s="69"/>
      <c r="FS435" s="69"/>
      <c r="FT435" s="69"/>
      <c r="FU435" s="69"/>
      <c r="FV435" s="69"/>
      <c r="FW435" s="69"/>
      <c r="FX435" s="69"/>
      <c r="FY435" s="69"/>
      <c r="FZ435" s="69"/>
      <c r="GA435" s="69"/>
      <c r="GB435" s="69"/>
      <c r="GC435" s="69"/>
      <c r="GD435" s="69"/>
      <c r="GE435" s="69"/>
      <c r="GF435" s="69"/>
      <c r="GG435" s="69"/>
      <c r="GH435" s="69"/>
      <c r="GI435" s="69"/>
      <c r="GJ435" s="69"/>
      <c r="GK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</row>
    <row r="436" customFormat="false" ht="12.75" hidden="false" customHeight="fals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  <c r="EO436" s="69"/>
      <c r="EP436" s="69"/>
      <c r="EQ436" s="69"/>
      <c r="ER436" s="69"/>
      <c r="ES436" s="69"/>
      <c r="ET436" s="69"/>
      <c r="EU436" s="69"/>
      <c r="EV436" s="69"/>
      <c r="EW436" s="69"/>
      <c r="EX436" s="69"/>
      <c r="EY436" s="69"/>
      <c r="EZ436" s="69"/>
      <c r="FA436" s="69"/>
      <c r="FB436" s="69"/>
      <c r="FC436" s="69"/>
      <c r="FD436" s="69"/>
      <c r="FE436" s="69"/>
      <c r="FF436" s="69"/>
      <c r="FG436" s="69"/>
      <c r="FH436" s="69"/>
      <c r="FI436" s="69"/>
      <c r="FJ436" s="69"/>
      <c r="FK436" s="69"/>
      <c r="FL436" s="69"/>
      <c r="FM436" s="69"/>
      <c r="FN436" s="69"/>
      <c r="FO436" s="69"/>
      <c r="FP436" s="69"/>
      <c r="FQ436" s="69"/>
      <c r="FR436" s="69"/>
      <c r="FS436" s="69"/>
      <c r="FT436" s="69"/>
      <c r="FU436" s="69"/>
      <c r="FV436" s="69"/>
      <c r="FW436" s="69"/>
      <c r="FX436" s="69"/>
      <c r="FY436" s="69"/>
      <c r="FZ436" s="69"/>
      <c r="GA436" s="69"/>
      <c r="GB436" s="69"/>
      <c r="GC436" s="69"/>
      <c r="GD436" s="69"/>
      <c r="GE436" s="69"/>
      <c r="GF436" s="69"/>
      <c r="GG436" s="69"/>
      <c r="GH436" s="69"/>
      <c r="GI436" s="69"/>
      <c r="GJ436" s="69"/>
      <c r="GK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</row>
    <row r="437" customFormat="false" ht="12.75" hidden="false" customHeight="fals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  <c r="FM437" s="69"/>
      <c r="FN437" s="69"/>
      <c r="FO437" s="69"/>
      <c r="FP437" s="69"/>
      <c r="FQ437" s="69"/>
      <c r="FR437" s="69"/>
      <c r="FS437" s="69"/>
      <c r="FT437" s="69"/>
      <c r="FU437" s="69"/>
      <c r="FV437" s="69"/>
      <c r="FW437" s="69"/>
      <c r="FX437" s="69"/>
      <c r="FY437" s="69"/>
      <c r="FZ437" s="69"/>
      <c r="GA437" s="69"/>
      <c r="GB437" s="69"/>
      <c r="GC437" s="69"/>
      <c r="GD437" s="69"/>
      <c r="GE437" s="69"/>
      <c r="GF437" s="69"/>
      <c r="GG437" s="69"/>
      <c r="GH437" s="69"/>
      <c r="GI437" s="69"/>
      <c r="GJ437" s="69"/>
      <c r="GK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</row>
    <row r="438" customFormat="false" ht="12.75" hidden="false" customHeight="fals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69"/>
      <c r="CS438" s="69"/>
      <c r="CT438" s="69"/>
      <c r="CU438" s="69"/>
      <c r="CV438" s="69"/>
      <c r="CW438" s="69"/>
      <c r="CX438" s="69"/>
      <c r="CY438" s="69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  <c r="DP438" s="69"/>
      <c r="DQ438" s="69"/>
      <c r="DR438" s="69"/>
      <c r="DS438" s="69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  <c r="EO438" s="69"/>
      <c r="EP438" s="69"/>
      <c r="EQ438" s="69"/>
      <c r="ER438" s="69"/>
      <c r="ES438" s="69"/>
      <c r="ET438" s="69"/>
      <c r="EU438" s="69"/>
      <c r="EV438" s="69"/>
      <c r="EW438" s="69"/>
      <c r="EX438" s="69"/>
      <c r="EY438" s="69"/>
      <c r="EZ438" s="69"/>
      <c r="FA438" s="69"/>
      <c r="FB438" s="69"/>
      <c r="FC438" s="69"/>
      <c r="FD438" s="69"/>
      <c r="FE438" s="69"/>
      <c r="FF438" s="69"/>
      <c r="FG438" s="69"/>
      <c r="FH438" s="69"/>
      <c r="FI438" s="69"/>
      <c r="FJ438" s="69"/>
      <c r="FK438" s="69"/>
      <c r="FL438" s="69"/>
      <c r="FM438" s="69"/>
      <c r="FN438" s="69"/>
      <c r="FO438" s="69"/>
      <c r="FP438" s="69"/>
      <c r="FQ438" s="69"/>
      <c r="FR438" s="69"/>
      <c r="FS438" s="69"/>
      <c r="FT438" s="69"/>
      <c r="FU438" s="69"/>
      <c r="FV438" s="69"/>
      <c r="FW438" s="69"/>
      <c r="FX438" s="69"/>
      <c r="FY438" s="69"/>
      <c r="FZ438" s="69"/>
      <c r="GA438" s="69"/>
      <c r="GB438" s="69"/>
      <c r="GC438" s="69"/>
      <c r="GD438" s="69"/>
      <c r="GE438" s="69"/>
      <c r="GF438" s="69"/>
      <c r="GG438" s="69"/>
      <c r="GH438" s="69"/>
      <c r="GI438" s="69"/>
      <c r="GJ438" s="69"/>
      <c r="GK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</row>
    <row r="439" customFormat="false" ht="12.75" hidden="false" customHeight="fals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  <c r="EO439" s="69"/>
      <c r="EP439" s="69"/>
      <c r="EQ439" s="69"/>
      <c r="ER439" s="69"/>
      <c r="ES439" s="69"/>
      <c r="ET439" s="69"/>
      <c r="EU439" s="69"/>
      <c r="EV439" s="69"/>
      <c r="EW439" s="69"/>
      <c r="EX439" s="69"/>
      <c r="EY439" s="69"/>
      <c r="EZ439" s="69"/>
      <c r="FA439" s="69"/>
      <c r="FB439" s="69"/>
      <c r="FC439" s="69"/>
      <c r="FD439" s="69"/>
      <c r="FE439" s="69"/>
      <c r="FF439" s="69"/>
      <c r="FG439" s="69"/>
      <c r="FH439" s="69"/>
      <c r="FI439" s="69"/>
      <c r="FJ439" s="69"/>
      <c r="FK439" s="69"/>
      <c r="FL439" s="69"/>
      <c r="FM439" s="69"/>
      <c r="FN439" s="69"/>
      <c r="FO439" s="69"/>
      <c r="FP439" s="69"/>
      <c r="FQ439" s="69"/>
      <c r="FR439" s="69"/>
      <c r="FS439" s="69"/>
      <c r="FT439" s="69"/>
      <c r="FU439" s="69"/>
      <c r="FV439" s="69"/>
      <c r="FW439" s="69"/>
      <c r="FX439" s="69"/>
      <c r="FY439" s="69"/>
      <c r="FZ439" s="69"/>
      <c r="GA439" s="69"/>
      <c r="GB439" s="69"/>
      <c r="GC439" s="69"/>
      <c r="GD439" s="69"/>
      <c r="GE439" s="69"/>
      <c r="GF439" s="69"/>
      <c r="GG439" s="69"/>
      <c r="GH439" s="69"/>
      <c r="GI439" s="69"/>
      <c r="GJ439" s="69"/>
      <c r="GK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</row>
    <row r="440" customFormat="false" ht="12.75" hidden="false" customHeight="fals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  <c r="EO440" s="69"/>
      <c r="EP440" s="69"/>
      <c r="EQ440" s="69"/>
      <c r="ER440" s="69"/>
      <c r="ES440" s="69"/>
      <c r="ET440" s="69"/>
      <c r="EU440" s="69"/>
      <c r="EV440" s="69"/>
      <c r="EW440" s="69"/>
      <c r="EX440" s="69"/>
      <c r="EY440" s="69"/>
      <c r="EZ440" s="69"/>
      <c r="FA440" s="69"/>
      <c r="FB440" s="69"/>
      <c r="FC440" s="69"/>
      <c r="FD440" s="69"/>
      <c r="FE440" s="69"/>
      <c r="FF440" s="69"/>
      <c r="FG440" s="69"/>
      <c r="FH440" s="69"/>
      <c r="FI440" s="69"/>
      <c r="FJ440" s="69"/>
      <c r="FK440" s="69"/>
      <c r="FL440" s="69"/>
      <c r="FM440" s="69"/>
      <c r="FN440" s="69"/>
      <c r="FO440" s="69"/>
      <c r="FP440" s="69"/>
      <c r="FQ440" s="69"/>
      <c r="FR440" s="69"/>
      <c r="FS440" s="69"/>
      <c r="FT440" s="69"/>
      <c r="FU440" s="69"/>
      <c r="FV440" s="69"/>
      <c r="FW440" s="69"/>
      <c r="FX440" s="69"/>
      <c r="FY440" s="69"/>
      <c r="FZ440" s="69"/>
      <c r="GA440" s="69"/>
      <c r="GB440" s="69"/>
      <c r="GC440" s="69"/>
      <c r="GD440" s="69"/>
      <c r="GE440" s="69"/>
      <c r="GF440" s="69"/>
      <c r="GG440" s="69"/>
      <c r="GH440" s="69"/>
      <c r="GI440" s="69"/>
      <c r="GJ440" s="69"/>
      <c r="GK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</row>
    <row r="441" customFormat="false" ht="12.75" hidden="false" customHeight="fals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  <c r="EO441" s="69"/>
      <c r="EP441" s="69"/>
      <c r="EQ441" s="69"/>
      <c r="ER441" s="69"/>
      <c r="ES441" s="69"/>
      <c r="ET441" s="69"/>
      <c r="EU441" s="69"/>
      <c r="EV441" s="69"/>
      <c r="EW441" s="69"/>
      <c r="EX441" s="69"/>
      <c r="EY441" s="69"/>
      <c r="EZ441" s="69"/>
      <c r="FA441" s="69"/>
      <c r="FB441" s="69"/>
      <c r="FC441" s="69"/>
      <c r="FD441" s="69"/>
      <c r="FE441" s="69"/>
      <c r="FF441" s="69"/>
      <c r="FG441" s="69"/>
      <c r="FH441" s="69"/>
      <c r="FI441" s="69"/>
      <c r="FJ441" s="69"/>
      <c r="FK441" s="69"/>
      <c r="FL441" s="69"/>
      <c r="FM441" s="69"/>
      <c r="FN441" s="69"/>
      <c r="FO441" s="69"/>
      <c r="FP441" s="69"/>
      <c r="FQ441" s="69"/>
      <c r="FR441" s="69"/>
      <c r="FS441" s="69"/>
      <c r="FT441" s="69"/>
      <c r="FU441" s="69"/>
      <c r="FV441" s="69"/>
      <c r="FW441" s="69"/>
      <c r="FX441" s="69"/>
      <c r="FY441" s="69"/>
      <c r="FZ441" s="69"/>
      <c r="GA441" s="69"/>
      <c r="GB441" s="69"/>
      <c r="GC441" s="69"/>
      <c r="GD441" s="69"/>
      <c r="GE441" s="69"/>
      <c r="GF441" s="69"/>
      <c r="GG441" s="69"/>
      <c r="GH441" s="69"/>
      <c r="GI441" s="69"/>
      <c r="GJ441" s="69"/>
      <c r="GK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</row>
    <row r="442" customFormat="false" ht="12.75" hidden="false" customHeight="fals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  <c r="EO442" s="69"/>
      <c r="EP442" s="69"/>
      <c r="EQ442" s="69"/>
      <c r="ER442" s="69"/>
      <c r="ES442" s="69"/>
      <c r="ET442" s="69"/>
      <c r="EU442" s="69"/>
      <c r="EV442" s="69"/>
      <c r="EW442" s="69"/>
      <c r="EX442" s="69"/>
      <c r="EY442" s="69"/>
      <c r="EZ442" s="69"/>
      <c r="FA442" s="69"/>
      <c r="FB442" s="69"/>
      <c r="FC442" s="69"/>
      <c r="FD442" s="69"/>
      <c r="FE442" s="69"/>
      <c r="FF442" s="69"/>
      <c r="FG442" s="69"/>
      <c r="FH442" s="69"/>
      <c r="FI442" s="69"/>
      <c r="FJ442" s="69"/>
      <c r="FK442" s="69"/>
      <c r="FL442" s="69"/>
      <c r="FM442" s="69"/>
      <c r="FN442" s="69"/>
      <c r="FO442" s="69"/>
      <c r="FP442" s="69"/>
      <c r="FQ442" s="69"/>
      <c r="FR442" s="69"/>
      <c r="FS442" s="69"/>
      <c r="FT442" s="69"/>
      <c r="FU442" s="69"/>
      <c r="FV442" s="69"/>
      <c r="FW442" s="69"/>
      <c r="FX442" s="69"/>
      <c r="FY442" s="69"/>
      <c r="FZ442" s="69"/>
      <c r="GA442" s="69"/>
      <c r="GB442" s="69"/>
      <c r="GC442" s="69"/>
      <c r="GD442" s="69"/>
      <c r="GE442" s="69"/>
      <c r="GF442" s="69"/>
      <c r="GG442" s="69"/>
      <c r="GH442" s="69"/>
      <c r="GI442" s="69"/>
      <c r="GJ442" s="69"/>
      <c r="GK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</row>
    <row r="443" customFormat="false" ht="12.75" hidden="false" customHeight="fals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  <c r="CT443" s="69"/>
      <c r="CU443" s="69"/>
      <c r="CV443" s="69"/>
      <c r="CW443" s="69"/>
      <c r="CX443" s="69"/>
      <c r="CY443" s="69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  <c r="EO443" s="69"/>
      <c r="EP443" s="69"/>
      <c r="EQ443" s="69"/>
      <c r="ER443" s="69"/>
      <c r="ES443" s="69"/>
      <c r="ET443" s="69"/>
      <c r="EU443" s="69"/>
      <c r="EV443" s="69"/>
      <c r="EW443" s="69"/>
      <c r="EX443" s="69"/>
      <c r="EY443" s="69"/>
      <c r="EZ443" s="69"/>
      <c r="FA443" s="69"/>
      <c r="FB443" s="69"/>
      <c r="FC443" s="69"/>
      <c r="FD443" s="69"/>
      <c r="FE443" s="69"/>
      <c r="FF443" s="69"/>
      <c r="FG443" s="69"/>
      <c r="FH443" s="69"/>
      <c r="FI443" s="69"/>
      <c r="FJ443" s="69"/>
      <c r="FK443" s="69"/>
      <c r="FL443" s="69"/>
      <c r="FM443" s="69"/>
      <c r="FN443" s="69"/>
      <c r="FO443" s="69"/>
      <c r="FP443" s="69"/>
      <c r="FQ443" s="69"/>
      <c r="FR443" s="69"/>
      <c r="FS443" s="69"/>
      <c r="FT443" s="69"/>
      <c r="FU443" s="69"/>
      <c r="FV443" s="69"/>
      <c r="FW443" s="69"/>
      <c r="FX443" s="69"/>
      <c r="FY443" s="69"/>
      <c r="FZ443" s="69"/>
      <c r="GA443" s="69"/>
      <c r="GB443" s="69"/>
      <c r="GC443" s="69"/>
      <c r="GD443" s="69"/>
      <c r="GE443" s="69"/>
      <c r="GF443" s="69"/>
      <c r="GG443" s="69"/>
      <c r="GH443" s="69"/>
      <c r="GI443" s="69"/>
      <c r="GJ443" s="69"/>
      <c r="GK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</row>
    <row r="444" customFormat="false" ht="12.75" hidden="false" customHeight="fals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  <c r="EO444" s="69"/>
      <c r="EP444" s="69"/>
      <c r="EQ444" s="69"/>
      <c r="ER444" s="69"/>
      <c r="ES444" s="69"/>
      <c r="ET444" s="69"/>
      <c r="EU444" s="69"/>
      <c r="EV444" s="69"/>
      <c r="EW444" s="69"/>
      <c r="EX444" s="69"/>
      <c r="EY444" s="69"/>
      <c r="EZ444" s="69"/>
      <c r="FA444" s="69"/>
      <c r="FB444" s="69"/>
      <c r="FC444" s="69"/>
      <c r="FD444" s="69"/>
      <c r="FE444" s="69"/>
      <c r="FF444" s="69"/>
      <c r="FG444" s="69"/>
      <c r="FH444" s="69"/>
      <c r="FI444" s="69"/>
      <c r="FJ444" s="69"/>
      <c r="FK444" s="69"/>
      <c r="FL444" s="69"/>
      <c r="FM444" s="69"/>
      <c r="FN444" s="69"/>
      <c r="FO444" s="69"/>
      <c r="FP444" s="69"/>
      <c r="FQ444" s="69"/>
      <c r="FR444" s="69"/>
      <c r="FS444" s="69"/>
      <c r="FT444" s="69"/>
      <c r="FU444" s="69"/>
      <c r="FV444" s="69"/>
      <c r="FW444" s="69"/>
      <c r="FX444" s="69"/>
      <c r="FY444" s="69"/>
      <c r="FZ444" s="69"/>
      <c r="GA444" s="69"/>
      <c r="GB444" s="69"/>
      <c r="GC444" s="69"/>
      <c r="GD444" s="69"/>
      <c r="GE444" s="69"/>
      <c r="GF444" s="69"/>
      <c r="GG444" s="69"/>
      <c r="GH444" s="69"/>
      <c r="GI444" s="69"/>
      <c r="GJ444" s="69"/>
      <c r="GK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</row>
    <row r="445" customFormat="false" ht="12.75" hidden="false" customHeight="fals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  <c r="FM445" s="69"/>
      <c r="FN445" s="69"/>
      <c r="FO445" s="69"/>
      <c r="FP445" s="69"/>
      <c r="FQ445" s="69"/>
      <c r="FR445" s="69"/>
      <c r="FS445" s="69"/>
      <c r="FT445" s="69"/>
      <c r="FU445" s="69"/>
      <c r="FV445" s="69"/>
      <c r="FW445" s="69"/>
      <c r="FX445" s="69"/>
      <c r="FY445" s="69"/>
      <c r="FZ445" s="69"/>
      <c r="GA445" s="69"/>
      <c r="GB445" s="69"/>
      <c r="GC445" s="69"/>
      <c r="GD445" s="69"/>
      <c r="GE445" s="69"/>
      <c r="GF445" s="69"/>
      <c r="GG445" s="69"/>
      <c r="GH445" s="69"/>
      <c r="GI445" s="69"/>
      <c r="GJ445" s="69"/>
      <c r="GK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</row>
    <row r="446" customFormat="false" ht="12.75" hidden="false" customHeight="fals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  <c r="FM446" s="69"/>
      <c r="FN446" s="69"/>
      <c r="FO446" s="69"/>
      <c r="FP446" s="69"/>
      <c r="FQ446" s="69"/>
      <c r="FR446" s="69"/>
      <c r="FS446" s="69"/>
      <c r="FT446" s="69"/>
      <c r="FU446" s="69"/>
      <c r="FV446" s="69"/>
      <c r="FW446" s="69"/>
      <c r="FX446" s="69"/>
      <c r="FY446" s="69"/>
      <c r="FZ446" s="69"/>
      <c r="GA446" s="69"/>
      <c r="GB446" s="69"/>
      <c r="GC446" s="69"/>
      <c r="GD446" s="69"/>
      <c r="GE446" s="69"/>
      <c r="GF446" s="69"/>
      <c r="GG446" s="69"/>
      <c r="GH446" s="69"/>
      <c r="GI446" s="69"/>
      <c r="GJ446" s="69"/>
      <c r="GK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</row>
    <row r="447" customFormat="false" ht="12.75" hidden="false" customHeight="fals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  <c r="EO447" s="69"/>
      <c r="EP447" s="69"/>
      <c r="EQ447" s="69"/>
      <c r="ER447" s="69"/>
      <c r="ES447" s="69"/>
      <c r="ET447" s="69"/>
      <c r="EU447" s="69"/>
      <c r="EV447" s="69"/>
      <c r="EW447" s="69"/>
      <c r="EX447" s="69"/>
      <c r="EY447" s="69"/>
      <c r="EZ447" s="69"/>
      <c r="FA447" s="69"/>
      <c r="FB447" s="69"/>
      <c r="FC447" s="69"/>
      <c r="FD447" s="69"/>
      <c r="FE447" s="69"/>
      <c r="FF447" s="69"/>
      <c r="FG447" s="69"/>
      <c r="FH447" s="69"/>
      <c r="FI447" s="69"/>
      <c r="FJ447" s="69"/>
      <c r="FK447" s="69"/>
      <c r="FL447" s="69"/>
      <c r="FM447" s="69"/>
      <c r="FN447" s="69"/>
      <c r="FO447" s="69"/>
      <c r="FP447" s="69"/>
      <c r="FQ447" s="69"/>
      <c r="FR447" s="69"/>
      <c r="FS447" s="69"/>
      <c r="FT447" s="69"/>
      <c r="FU447" s="69"/>
      <c r="FV447" s="69"/>
      <c r="FW447" s="69"/>
      <c r="FX447" s="69"/>
      <c r="FY447" s="69"/>
      <c r="FZ447" s="69"/>
      <c r="GA447" s="69"/>
      <c r="GB447" s="69"/>
      <c r="GC447" s="69"/>
      <c r="GD447" s="69"/>
      <c r="GE447" s="69"/>
      <c r="GF447" s="69"/>
      <c r="GG447" s="69"/>
      <c r="GH447" s="69"/>
      <c r="GI447" s="69"/>
      <c r="GJ447" s="69"/>
      <c r="GK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</row>
    <row r="448" customFormat="false" ht="12.75" hidden="false" customHeight="fals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  <c r="EO448" s="69"/>
      <c r="EP448" s="69"/>
      <c r="EQ448" s="69"/>
      <c r="ER448" s="69"/>
      <c r="ES448" s="69"/>
      <c r="ET448" s="69"/>
      <c r="EU448" s="69"/>
      <c r="EV448" s="69"/>
      <c r="EW448" s="69"/>
      <c r="EX448" s="69"/>
      <c r="EY448" s="69"/>
      <c r="EZ448" s="69"/>
      <c r="FA448" s="69"/>
      <c r="FB448" s="69"/>
      <c r="FC448" s="69"/>
      <c r="FD448" s="69"/>
      <c r="FE448" s="69"/>
      <c r="FF448" s="69"/>
      <c r="FG448" s="69"/>
      <c r="FH448" s="69"/>
      <c r="FI448" s="69"/>
      <c r="FJ448" s="69"/>
      <c r="FK448" s="69"/>
      <c r="FL448" s="69"/>
      <c r="FM448" s="69"/>
      <c r="FN448" s="69"/>
      <c r="FO448" s="69"/>
      <c r="FP448" s="69"/>
      <c r="FQ448" s="69"/>
      <c r="FR448" s="69"/>
      <c r="FS448" s="69"/>
      <c r="FT448" s="69"/>
      <c r="FU448" s="69"/>
      <c r="FV448" s="69"/>
      <c r="FW448" s="69"/>
      <c r="FX448" s="69"/>
      <c r="FY448" s="69"/>
      <c r="FZ448" s="69"/>
      <c r="GA448" s="69"/>
      <c r="GB448" s="69"/>
      <c r="GC448" s="69"/>
      <c r="GD448" s="69"/>
      <c r="GE448" s="69"/>
      <c r="GF448" s="69"/>
      <c r="GG448" s="69"/>
      <c r="GH448" s="69"/>
      <c r="GI448" s="69"/>
      <c r="GJ448" s="69"/>
      <c r="GK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</row>
    <row r="449" customFormat="false" ht="12.75" hidden="false" customHeight="fals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  <c r="EO449" s="69"/>
      <c r="EP449" s="69"/>
      <c r="EQ449" s="69"/>
      <c r="ER449" s="69"/>
      <c r="ES449" s="69"/>
      <c r="ET449" s="69"/>
      <c r="EU449" s="69"/>
      <c r="EV449" s="69"/>
      <c r="EW449" s="69"/>
      <c r="EX449" s="69"/>
      <c r="EY449" s="69"/>
      <c r="EZ449" s="69"/>
      <c r="FA449" s="69"/>
      <c r="FB449" s="69"/>
      <c r="FC449" s="69"/>
      <c r="FD449" s="69"/>
      <c r="FE449" s="69"/>
      <c r="FF449" s="69"/>
      <c r="FG449" s="69"/>
      <c r="FH449" s="69"/>
      <c r="FI449" s="69"/>
      <c r="FJ449" s="69"/>
      <c r="FK449" s="69"/>
      <c r="FL449" s="69"/>
      <c r="FM449" s="69"/>
      <c r="FN449" s="69"/>
      <c r="FO449" s="69"/>
      <c r="FP449" s="69"/>
      <c r="FQ449" s="69"/>
      <c r="FR449" s="69"/>
      <c r="FS449" s="69"/>
      <c r="FT449" s="69"/>
      <c r="FU449" s="69"/>
      <c r="FV449" s="69"/>
      <c r="FW449" s="69"/>
      <c r="FX449" s="69"/>
      <c r="FY449" s="69"/>
      <c r="FZ449" s="69"/>
      <c r="GA449" s="69"/>
      <c r="GB449" s="69"/>
      <c r="GC449" s="69"/>
      <c r="GD449" s="69"/>
      <c r="GE449" s="69"/>
      <c r="GF449" s="69"/>
      <c r="GG449" s="69"/>
      <c r="GH449" s="69"/>
      <c r="GI449" s="69"/>
      <c r="GJ449" s="69"/>
      <c r="GK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</row>
    <row r="450" customFormat="false" ht="12.75" hidden="false" customHeight="fals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  <c r="EO450" s="69"/>
      <c r="EP450" s="69"/>
      <c r="EQ450" s="69"/>
      <c r="ER450" s="69"/>
      <c r="ES450" s="69"/>
      <c r="ET450" s="69"/>
      <c r="EU450" s="69"/>
      <c r="EV450" s="69"/>
      <c r="EW450" s="69"/>
      <c r="EX450" s="69"/>
      <c r="EY450" s="69"/>
      <c r="EZ450" s="69"/>
      <c r="FA450" s="69"/>
      <c r="FB450" s="69"/>
      <c r="FC450" s="69"/>
      <c r="FD450" s="69"/>
      <c r="FE450" s="69"/>
      <c r="FF450" s="69"/>
      <c r="FG450" s="69"/>
      <c r="FH450" s="69"/>
      <c r="FI450" s="69"/>
      <c r="FJ450" s="69"/>
      <c r="FK450" s="69"/>
      <c r="FL450" s="69"/>
      <c r="FM450" s="69"/>
      <c r="FN450" s="69"/>
      <c r="FO450" s="69"/>
      <c r="FP450" s="69"/>
      <c r="FQ450" s="69"/>
      <c r="FR450" s="69"/>
      <c r="FS450" s="69"/>
      <c r="FT450" s="69"/>
      <c r="FU450" s="69"/>
      <c r="FV450" s="69"/>
      <c r="FW450" s="69"/>
      <c r="FX450" s="69"/>
      <c r="FY450" s="69"/>
      <c r="FZ450" s="69"/>
      <c r="GA450" s="69"/>
      <c r="GB450" s="69"/>
      <c r="GC450" s="69"/>
      <c r="GD450" s="69"/>
      <c r="GE450" s="69"/>
      <c r="GF450" s="69"/>
      <c r="GG450" s="69"/>
      <c r="GH450" s="69"/>
      <c r="GI450" s="69"/>
      <c r="GJ450" s="69"/>
      <c r="GK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</row>
    <row r="451" customFormat="false" ht="12.75" hidden="false" customHeight="fals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  <c r="EO451" s="69"/>
      <c r="EP451" s="69"/>
      <c r="EQ451" s="69"/>
      <c r="ER451" s="69"/>
      <c r="ES451" s="69"/>
      <c r="ET451" s="69"/>
      <c r="EU451" s="69"/>
      <c r="EV451" s="69"/>
      <c r="EW451" s="69"/>
      <c r="EX451" s="69"/>
      <c r="EY451" s="69"/>
      <c r="EZ451" s="69"/>
      <c r="FA451" s="69"/>
      <c r="FB451" s="69"/>
      <c r="FC451" s="69"/>
      <c r="FD451" s="69"/>
      <c r="FE451" s="69"/>
      <c r="FF451" s="69"/>
      <c r="FG451" s="69"/>
      <c r="FH451" s="69"/>
      <c r="FI451" s="69"/>
      <c r="FJ451" s="69"/>
      <c r="FK451" s="69"/>
      <c r="FL451" s="69"/>
      <c r="FM451" s="69"/>
      <c r="FN451" s="69"/>
      <c r="FO451" s="69"/>
      <c r="FP451" s="69"/>
      <c r="FQ451" s="69"/>
      <c r="FR451" s="69"/>
      <c r="FS451" s="69"/>
      <c r="FT451" s="69"/>
      <c r="FU451" s="69"/>
      <c r="FV451" s="69"/>
      <c r="FW451" s="69"/>
      <c r="FX451" s="69"/>
      <c r="FY451" s="69"/>
      <c r="FZ451" s="69"/>
      <c r="GA451" s="69"/>
      <c r="GB451" s="69"/>
      <c r="GC451" s="69"/>
      <c r="GD451" s="69"/>
      <c r="GE451" s="69"/>
      <c r="GF451" s="69"/>
      <c r="GG451" s="69"/>
      <c r="GH451" s="69"/>
      <c r="GI451" s="69"/>
      <c r="GJ451" s="69"/>
      <c r="GK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</row>
    <row r="452" customFormat="false" ht="12.75" hidden="false" customHeight="fals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  <c r="EO452" s="69"/>
      <c r="EP452" s="69"/>
      <c r="EQ452" s="69"/>
      <c r="ER452" s="69"/>
      <c r="ES452" s="69"/>
      <c r="ET452" s="69"/>
      <c r="EU452" s="69"/>
      <c r="EV452" s="69"/>
      <c r="EW452" s="69"/>
      <c r="EX452" s="69"/>
      <c r="EY452" s="69"/>
      <c r="EZ452" s="69"/>
      <c r="FA452" s="69"/>
      <c r="FB452" s="69"/>
      <c r="FC452" s="69"/>
      <c r="FD452" s="69"/>
      <c r="FE452" s="69"/>
      <c r="FF452" s="69"/>
      <c r="FG452" s="69"/>
      <c r="FH452" s="69"/>
      <c r="FI452" s="69"/>
      <c r="FJ452" s="69"/>
      <c r="FK452" s="69"/>
      <c r="FL452" s="69"/>
      <c r="FM452" s="69"/>
      <c r="FN452" s="69"/>
      <c r="FO452" s="69"/>
      <c r="FP452" s="69"/>
      <c r="FQ452" s="69"/>
      <c r="FR452" s="69"/>
      <c r="FS452" s="69"/>
      <c r="FT452" s="69"/>
      <c r="FU452" s="69"/>
      <c r="FV452" s="69"/>
      <c r="FW452" s="69"/>
      <c r="FX452" s="69"/>
      <c r="FY452" s="69"/>
      <c r="FZ452" s="69"/>
      <c r="GA452" s="69"/>
      <c r="GB452" s="69"/>
      <c r="GC452" s="69"/>
      <c r="GD452" s="69"/>
      <c r="GE452" s="69"/>
      <c r="GF452" s="69"/>
      <c r="GG452" s="69"/>
      <c r="GH452" s="69"/>
      <c r="GI452" s="69"/>
      <c r="GJ452" s="69"/>
      <c r="GK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</row>
    <row r="453" customFormat="false" ht="12.75" hidden="false" customHeight="fals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  <c r="EO453" s="69"/>
      <c r="EP453" s="69"/>
      <c r="EQ453" s="69"/>
      <c r="ER453" s="69"/>
      <c r="ES453" s="69"/>
      <c r="ET453" s="69"/>
      <c r="EU453" s="69"/>
      <c r="EV453" s="69"/>
      <c r="EW453" s="69"/>
      <c r="EX453" s="69"/>
      <c r="EY453" s="69"/>
      <c r="EZ453" s="69"/>
      <c r="FA453" s="69"/>
      <c r="FB453" s="69"/>
      <c r="FC453" s="69"/>
      <c r="FD453" s="69"/>
      <c r="FE453" s="69"/>
      <c r="FF453" s="69"/>
      <c r="FG453" s="69"/>
      <c r="FH453" s="69"/>
      <c r="FI453" s="69"/>
      <c r="FJ453" s="69"/>
      <c r="FK453" s="69"/>
      <c r="FL453" s="69"/>
      <c r="FM453" s="69"/>
      <c r="FN453" s="69"/>
      <c r="FO453" s="69"/>
      <c r="FP453" s="69"/>
      <c r="FQ453" s="69"/>
      <c r="FR453" s="69"/>
      <c r="FS453" s="69"/>
      <c r="FT453" s="69"/>
      <c r="FU453" s="69"/>
      <c r="FV453" s="69"/>
      <c r="FW453" s="69"/>
      <c r="FX453" s="69"/>
      <c r="FY453" s="69"/>
      <c r="FZ453" s="69"/>
      <c r="GA453" s="69"/>
      <c r="GB453" s="69"/>
      <c r="GC453" s="69"/>
      <c r="GD453" s="69"/>
      <c r="GE453" s="69"/>
      <c r="GF453" s="69"/>
      <c r="GG453" s="69"/>
      <c r="GH453" s="69"/>
      <c r="GI453" s="69"/>
      <c r="GJ453" s="69"/>
      <c r="GK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</row>
    <row r="454" customFormat="false" ht="12.75" hidden="false" customHeight="fals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  <c r="EO454" s="69"/>
      <c r="EP454" s="69"/>
      <c r="EQ454" s="69"/>
      <c r="ER454" s="69"/>
      <c r="ES454" s="69"/>
      <c r="ET454" s="69"/>
      <c r="EU454" s="69"/>
      <c r="EV454" s="69"/>
      <c r="EW454" s="69"/>
      <c r="EX454" s="69"/>
      <c r="EY454" s="69"/>
      <c r="EZ454" s="69"/>
      <c r="FA454" s="69"/>
      <c r="FB454" s="69"/>
      <c r="FC454" s="69"/>
      <c r="FD454" s="69"/>
      <c r="FE454" s="69"/>
      <c r="FF454" s="69"/>
      <c r="FG454" s="69"/>
      <c r="FH454" s="69"/>
      <c r="FI454" s="69"/>
      <c r="FJ454" s="69"/>
      <c r="FK454" s="69"/>
      <c r="FL454" s="69"/>
      <c r="FM454" s="69"/>
      <c r="FN454" s="69"/>
      <c r="FO454" s="69"/>
      <c r="FP454" s="69"/>
      <c r="FQ454" s="69"/>
      <c r="FR454" s="69"/>
      <c r="FS454" s="69"/>
      <c r="FT454" s="69"/>
      <c r="FU454" s="69"/>
      <c r="FV454" s="69"/>
      <c r="FW454" s="69"/>
      <c r="FX454" s="69"/>
      <c r="FY454" s="69"/>
      <c r="FZ454" s="69"/>
      <c r="GA454" s="69"/>
      <c r="GB454" s="69"/>
      <c r="GC454" s="69"/>
      <c r="GD454" s="69"/>
      <c r="GE454" s="69"/>
      <c r="GF454" s="69"/>
      <c r="GG454" s="69"/>
      <c r="GH454" s="69"/>
      <c r="GI454" s="69"/>
      <c r="GJ454" s="69"/>
      <c r="GK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</row>
    <row r="455" customFormat="false" ht="12.75" hidden="false" customHeight="fals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69"/>
      <c r="CS455" s="69"/>
      <c r="CT455" s="69"/>
      <c r="CU455" s="69"/>
      <c r="CV455" s="69"/>
      <c r="CW455" s="69"/>
      <c r="CX455" s="69"/>
      <c r="CY455" s="69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  <c r="DP455" s="69"/>
      <c r="DQ455" s="69"/>
      <c r="DR455" s="69"/>
      <c r="DS455" s="69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  <c r="EO455" s="69"/>
      <c r="EP455" s="69"/>
      <c r="EQ455" s="69"/>
      <c r="ER455" s="69"/>
      <c r="ES455" s="69"/>
      <c r="ET455" s="69"/>
      <c r="EU455" s="69"/>
      <c r="EV455" s="69"/>
      <c r="EW455" s="69"/>
      <c r="EX455" s="69"/>
      <c r="EY455" s="69"/>
      <c r="EZ455" s="69"/>
      <c r="FA455" s="69"/>
      <c r="FB455" s="69"/>
      <c r="FC455" s="69"/>
      <c r="FD455" s="69"/>
      <c r="FE455" s="69"/>
      <c r="FF455" s="69"/>
      <c r="FG455" s="69"/>
      <c r="FH455" s="69"/>
      <c r="FI455" s="69"/>
      <c r="FJ455" s="69"/>
      <c r="FK455" s="69"/>
      <c r="FL455" s="69"/>
      <c r="FM455" s="69"/>
      <c r="FN455" s="69"/>
      <c r="FO455" s="69"/>
      <c r="FP455" s="69"/>
      <c r="FQ455" s="69"/>
      <c r="FR455" s="69"/>
      <c r="FS455" s="69"/>
      <c r="FT455" s="69"/>
      <c r="FU455" s="69"/>
      <c r="FV455" s="69"/>
      <c r="FW455" s="69"/>
      <c r="FX455" s="69"/>
      <c r="FY455" s="69"/>
      <c r="FZ455" s="69"/>
      <c r="GA455" s="69"/>
      <c r="GB455" s="69"/>
      <c r="GC455" s="69"/>
      <c r="GD455" s="69"/>
      <c r="GE455" s="69"/>
      <c r="GF455" s="69"/>
      <c r="GG455" s="69"/>
      <c r="GH455" s="69"/>
      <c r="GI455" s="69"/>
      <c r="GJ455" s="69"/>
      <c r="GK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</row>
    <row r="456" customFormat="false" ht="12.75" hidden="false" customHeight="fals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69"/>
      <c r="CS456" s="69"/>
      <c r="CT456" s="69"/>
      <c r="CU456" s="69"/>
      <c r="CV456" s="69"/>
      <c r="CW456" s="69"/>
      <c r="CX456" s="69"/>
      <c r="CY456" s="69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  <c r="DP456" s="69"/>
      <c r="DQ456" s="69"/>
      <c r="DR456" s="69"/>
      <c r="DS456" s="69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  <c r="EO456" s="69"/>
      <c r="EP456" s="69"/>
      <c r="EQ456" s="69"/>
      <c r="ER456" s="69"/>
      <c r="ES456" s="69"/>
      <c r="ET456" s="69"/>
      <c r="EU456" s="69"/>
      <c r="EV456" s="69"/>
      <c r="EW456" s="69"/>
      <c r="EX456" s="69"/>
      <c r="EY456" s="69"/>
      <c r="EZ456" s="69"/>
      <c r="FA456" s="69"/>
      <c r="FB456" s="69"/>
      <c r="FC456" s="69"/>
      <c r="FD456" s="69"/>
      <c r="FE456" s="69"/>
      <c r="FF456" s="69"/>
      <c r="FG456" s="69"/>
      <c r="FH456" s="69"/>
      <c r="FI456" s="69"/>
      <c r="FJ456" s="69"/>
      <c r="FK456" s="69"/>
      <c r="FL456" s="69"/>
      <c r="FM456" s="69"/>
      <c r="FN456" s="69"/>
      <c r="FO456" s="69"/>
      <c r="FP456" s="69"/>
      <c r="FQ456" s="69"/>
      <c r="FR456" s="69"/>
      <c r="FS456" s="69"/>
      <c r="FT456" s="69"/>
      <c r="FU456" s="69"/>
      <c r="FV456" s="69"/>
      <c r="FW456" s="69"/>
      <c r="FX456" s="69"/>
      <c r="FY456" s="69"/>
      <c r="FZ456" s="69"/>
      <c r="GA456" s="69"/>
      <c r="GB456" s="69"/>
      <c r="GC456" s="69"/>
      <c r="GD456" s="69"/>
      <c r="GE456" s="69"/>
      <c r="GF456" s="69"/>
      <c r="GG456" s="69"/>
      <c r="GH456" s="69"/>
      <c r="GI456" s="69"/>
      <c r="GJ456" s="69"/>
      <c r="GK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</row>
    <row r="457" customFormat="false" ht="12.75" hidden="false" customHeight="fals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  <c r="EO457" s="69"/>
      <c r="EP457" s="69"/>
      <c r="EQ457" s="69"/>
      <c r="ER457" s="69"/>
      <c r="ES457" s="69"/>
      <c r="ET457" s="69"/>
      <c r="EU457" s="69"/>
      <c r="EV457" s="69"/>
      <c r="EW457" s="69"/>
      <c r="EX457" s="69"/>
      <c r="EY457" s="69"/>
      <c r="EZ457" s="69"/>
      <c r="FA457" s="69"/>
      <c r="FB457" s="69"/>
      <c r="FC457" s="69"/>
      <c r="FD457" s="69"/>
      <c r="FE457" s="69"/>
      <c r="FF457" s="69"/>
      <c r="FG457" s="69"/>
      <c r="FH457" s="69"/>
      <c r="FI457" s="69"/>
      <c r="FJ457" s="69"/>
      <c r="FK457" s="69"/>
      <c r="FL457" s="69"/>
      <c r="FM457" s="69"/>
      <c r="FN457" s="69"/>
      <c r="FO457" s="69"/>
      <c r="FP457" s="69"/>
      <c r="FQ457" s="69"/>
      <c r="FR457" s="69"/>
      <c r="FS457" s="69"/>
      <c r="FT457" s="69"/>
      <c r="FU457" s="69"/>
      <c r="FV457" s="69"/>
      <c r="FW457" s="69"/>
      <c r="FX457" s="69"/>
      <c r="FY457" s="69"/>
      <c r="FZ457" s="69"/>
      <c r="GA457" s="69"/>
      <c r="GB457" s="69"/>
      <c r="GC457" s="69"/>
      <c r="GD457" s="69"/>
      <c r="GE457" s="69"/>
      <c r="GF457" s="69"/>
      <c r="GG457" s="69"/>
      <c r="GH457" s="69"/>
      <c r="GI457" s="69"/>
      <c r="GJ457" s="69"/>
      <c r="GK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</row>
    <row r="458" customFormat="false" ht="12.75" hidden="false" customHeight="fals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  <c r="FM458" s="69"/>
      <c r="FN458" s="69"/>
      <c r="FO458" s="69"/>
      <c r="FP458" s="69"/>
      <c r="FQ458" s="69"/>
      <c r="FR458" s="69"/>
      <c r="FS458" s="69"/>
      <c r="FT458" s="69"/>
      <c r="FU458" s="69"/>
      <c r="FV458" s="69"/>
      <c r="FW458" s="69"/>
      <c r="FX458" s="69"/>
      <c r="FY458" s="69"/>
      <c r="FZ458" s="69"/>
      <c r="GA458" s="69"/>
      <c r="GB458" s="69"/>
      <c r="GC458" s="69"/>
      <c r="GD458" s="69"/>
      <c r="GE458" s="69"/>
      <c r="GF458" s="69"/>
      <c r="GG458" s="69"/>
      <c r="GH458" s="69"/>
      <c r="GI458" s="69"/>
      <c r="GJ458" s="69"/>
      <c r="GK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</row>
    <row r="459" customFormat="false" ht="12.75" hidden="false" customHeight="fals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</row>
    <row r="460" customFormat="false" ht="12.75" hidden="false" customHeight="fals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69"/>
      <c r="CH460" s="69"/>
      <c r="CI460" s="69"/>
      <c r="CJ460" s="69"/>
      <c r="CK460" s="69"/>
      <c r="CL460" s="69"/>
      <c r="CM460" s="69"/>
      <c r="CN460" s="69"/>
      <c r="CO460" s="69"/>
      <c r="CP460" s="69"/>
      <c r="CQ460" s="69"/>
      <c r="CR460" s="69"/>
      <c r="CS460" s="69"/>
      <c r="CT460" s="69"/>
      <c r="CU460" s="69"/>
      <c r="CV460" s="69"/>
      <c r="CW460" s="69"/>
      <c r="CX460" s="69"/>
      <c r="CY460" s="69"/>
      <c r="CZ460" s="69"/>
      <c r="DA460" s="69"/>
      <c r="DB460" s="69"/>
      <c r="DC460" s="69"/>
      <c r="DD460" s="69"/>
      <c r="DE460" s="69"/>
      <c r="DF460" s="69"/>
      <c r="DG460" s="69"/>
      <c r="DH460" s="69"/>
      <c r="DI460" s="69"/>
      <c r="DJ460" s="69"/>
      <c r="DK460" s="69"/>
      <c r="DL460" s="69"/>
      <c r="DM460" s="69"/>
      <c r="DN460" s="69"/>
      <c r="DO460" s="69"/>
      <c r="DP460" s="69"/>
      <c r="DQ460" s="69"/>
      <c r="DR460" s="69"/>
      <c r="DS460" s="69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  <c r="EO460" s="69"/>
      <c r="EP460" s="69"/>
      <c r="EQ460" s="69"/>
      <c r="ER460" s="69"/>
      <c r="ES460" s="69"/>
      <c r="ET460" s="69"/>
      <c r="EU460" s="69"/>
      <c r="EV460" s="69"/>
      <c r="EW460" s="69"/>
      <c r="EX460" s="69"/>
      <c r="EY460" s="69"/>
      <c r="EZ460" s="69"/>
      <c r="FA460" s="69"/>
      <c r="FB460" s="69"/>
      <c r="FC460" s="69"/>
      <c r="FD460" s="69"/>
      <c r="FE460" s="69"/>
      <c r="FF460" s="69"/>
      <c r="FG460" s="69"/>
      <c r="FH460" s="69"/>
      <c r="FI460" s="69"/>
      <c r="FJ460" s="69"/>
      <c r="FK460" s="69"/>
      <c r="FL460" s="69"/>
      <c r="FM460" s="69"/>
      <c r="FN460" s="69"/>
      <c r="FO460" s="69"/>
      <c r="FP460" s="69"/>
      <c r="FQ460" s="69"/>
      <c r="FR460" s="69"/>
      <c r="FS460" s="69"/>
      <c r="FT460" s="69"/>
      <c r="FU460" s="69"/>
      <c r="FV460" s="69"/>
      <c r="FW460" s="69"/>
      <c r="FX460" s="69"/>
      <c r="FY460" s="69"/>
      <c r="FZ460" s="69"/>
      <c r="GA460" s="69"/>
      <c r="GB460" s="69"/>
      <c r="GC460" s="69"/>
      <c r="GD460" s="69"/>
      <c r="GE460" s="69"/>
      <c r="GF460" s="69"/>
      <c r="GG460" s="69"/>
      <c r="GH460" s="69"/>
      <c r="GI460" s="69"/>
      <c r="GJ460" s="69"/>
      <c r="GK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</row>
    <row r="461" customFormat="false" ht="12.75" hidden="false" customHeight="fals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  <c r="EO461" s="69"/>
      <c r="EP461" s="69"/>
      <c r="EQ461" s="69"/>
      <c r="ER461" s="69"/>
      <c r="ES461" s="69"/>
      <c r="ET461" s="69"/>
      <c r="EU461" s="69"/>
      <c r="EV461" s="69"/>
      <c r="EW461" s="69"/>
      <c r="EX461" s="69"/>
      <c r="EY461" s="69"/>
      <c r="EZ461" s="69"/>
      <c r="FA461" s="69"/>
      <c r="FB461" s="69"/>
      <c r="FC461" s="69"/>
      <c r="FD461" s="69"/>
      <c r="FE461" s="69"/>
      <c r="FF461" s="69"/>
      <c r="FG461" s="69"/>
      <c r="FH461" s="69"/>
      <c r="FI461" s="69"/>
      <c r="FJ461" s="69"/>
      <c r="FK461" s="69"/>
      <c r="FL461" s="69"/>
      <c r="FM461" s="69"/>
      <c r="FN461" s="69"/>
      <c r="FO461" s="69"/>
      <c r="FP461" s="69"/>
      <c r="FQ461" s="69"/>
      <c r="FR461" s="69"/>
      <c r="FS461" s="69"/>
      <c r="FT461" s="69"/>
      <c r="FU461" s="69"/>
      <c r="FV461" s="69"/>
      <c r="FW461" s="69"/>
      <c r="FX461" s="69"/>
      <c r="FY461" s="69"/>
      <c r="FZ461" s="69"/>
      <c r="GA461" s="69"/>
      <c r="GB461" s="69"/>
      <c r="GC461" s="69"/>
      <c r="GD461" s="69"/>
      <c r="GE461" s="69"/>
      <c r="GF461" s="69"/>
      <c r="GG461" s="69"/>
      <c r="GH461" s="69"/>
      <c r="GI461" s="69"/>
      <c r="GJ461" s="69"/>
      <c r="GK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</row>
    <row r="462" customFormat="false" ht="12.75" hidden="false" customHeight="fals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69"/>
      <c r="CS462" s="69"/>
      <c r="CT462" s="69"/>
      <c r="CU462" s="69"/>
      <c r="CV462" s="69"/>
      <c r="CW462" s="69"/>
      <c r="CX462" s="69"/>
      <c r="CY462" s="69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  <c r="DP462" s="69"/>
      <c r="DQ462" s="69"/>
      <c r="DR462" s="69"/>
      <c r="DS462" s="69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  <c r="EO462" s="69"/>
      <c r="EP462" s="69"/>
      <c r="EQ462" s="69"/>
      <c r="ER462" s="69"/>
      <c r="ES462" s="69"/>
      <c r="ET462" s="69"/>
      <c r="EU462" s="69"/>
      <c r="EV462" s="69"/>
      <c r="EW462" s="69"/>
      <c r="EX462" s="69"/>
      <c r="EY462" s="69"/>
      <c r="EZ462" s="69"/>
      <c r="FA462" s="69"/>
      <c r="FB462" s="69"/>
      <c r="FC462" s="69"/>
      <c r="FD462" s="69"/>
      <c r="FE462" s="69"/>
      <c r="FF462" s="69"/>
      <c r="FG462" s="69"/>
      <c r="FH462" s="69"/>
      <c r="FI462" s="69"/>
      <c r="FJ462" s="69"/>
      <c r="FK462" s="69"/>
      <c r="FL462" s="69"/>
      <c r="FM462" s="69"/>
      <c r="FN462" s="69"/>
      <c r="FO462" s="69"/>
      <c r="FP462" s="69"/>
      <c r="FQ462" s="69"/>
      <c r="FR462" s="69"/>
      <c r="FS462" s="69"/>
      <c r="FT462" s="69"/>
      <c r="FU462" s="69"/>
      <c r="FV462" s="69"/>
      <c r="FW462" s="69"/>
      <c r="FX462" s="69"/>
      <c r="FY462" s="69"/>
      <c r="FZ462" s="69"/>
      <c r="GA462" s="69"/>
      <c r="GB462" s="69"/>
      <c r="GC462" s="69"/>
      <c r="GD462" s="69"/>
      <c r="GE462" s="69"/>
      <c r="GF462" s="69"/>
      <c r="GG462" s="69"/>
      <c r="GH462" s="69"/>
      <c r="GI462" s="69"/>
      <c r="GJ462" s="69"/>
      <c r="GK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</row>
    <row r="463" customFormat="false" ht="12.75" hidden="false" customHeight="fals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69"/>
      <c r="CS463" s="69"/>
      <c r="CT463" s="69"/>
      <c r="CU463" s="69"/>
      <c r="CV463" s="69"/>
      <c r="CW463" s="69"/>
      <c r="CX463" s="69"/>
      <c r="CY463" s="69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  <c r="DP463" s="69"/>
      <c r="DQ463" s="69"/>
      <c r="DR463" s="69"/>
      <c r="DS463" s="69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  <c r="EO463" s="69"/>
      <c r="EP463" s="69"/>
      <c r="EQ463" s="69"/>
      <c r="ER463" s="69"/>
      <c r="ES463" s="69"/>
      <c r="ET463" s="69"/>
      <c r="EU463" s="69"/>
      <c r="EV463" s="69"/>
      <c r="EW463" s="69"/>
      <c r="EX463" s="69"/>
      <c r="EY463" s="69"/>
      <c r="EZ463" s="69"/>
      <c r="FA463" s="69"/>
      <c r="FB463" s="69"/>
      <c r="FC463" s="69"/>
      <c r="FD463" s="69"/>
      <c r="FE463" s="69"/>
      <c r="FF463" s="69"/>
      <c r="FG463" s="69"/>
      <c r="FH463" s="69"/>
      <c r="FI463" s="69"/>
      <c r="FJ463" s="69"/>
      <c r="FK463" s="69"/>
      <c r="FL463" s="69"/>
      <c r="FM463" s="69"/>
      <c r="FN463" s="69"/>
      <c r="FO463" s="69"/>
      <c r="FP463" s="69"/>
      <c r="FQ463" s="69"/>
      <c r="FR463" s="69"/>
      <c r="FS463" s="69"/>
      <c r="FT463" s="69"/>
      <c r="FU463" s="69"/>
      <c r="FV463" s="69"/>
      <c r="FW463" s="69"/>
      <c r="FX463" s="69"/>
      <c r="FY463" s="69"/>
      <c r="FZ463" s="69"/>
      <c r="GA463" s="69"/>
      <c r="GB463" s="69"/>
      <c r="GC463" s="69"/>
      <c r="GD463" s="69"/>
      <c r="GE463" s="69"/>
      <c r="GF463" s="69"/>
      <c r="GG463" s="69"/>
      <c r="GH463" s="69"/>
      <c r="GI463" s="69"/>
      <c r="GJ463" s="69"/>
      <c r="GK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</row>
    <row r="464" customFormat="false" ht="12.75" hidden="false" customHeight="fals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69"/>
      <c r="CS464" s="69"/>
      <c r="CT464" s="69"/>
      <c r="CU464" s="69"/>
      <c r="CV464" s="69"/>
      <c r="CW464" s="69"/>
      <c r="CX464" s="69"/>
      <c r="CY464" s="69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  <c r="DP464" s="69"/>
      <c r="DQ464" s="69"/>
      <c r="DR464" s="69"/>
      <c r="DS464" s="69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  <c r="EO464" s="69"/>
      <c r="EP464" s="69"/>
      <c r="EQ464" s="69"/>
      <c r="ER464" s="69"/>
      <c r="ES464" s="69"/>
      <c r="ET464" s="69"/>
      <c r="EU464" s="69"/>
      <c r="EV464" s="69"/>
      <c r="EW464" s="69"/>
      <c r="EX464" s="69"/>
      <c r="EY464" s="69"/>
      <c r="EZ464" s="69"/>
      <c r="FA464" s="69"/>
      <c r="FB464" s="69"/>
      <c r="FC464" s="69"/>
      <c r="FD464" s="69"/>
      <c r="FE464" s="69"/>
      <c r="FF464" s="69"/>
      <c r="FG464" s="69"/>
      <c r="FH464" s="69"/>
      <c r="FI464" s="69"/>
      <c r="FJ464" s="69"/>
      <c r="FK464" s="69"/>
      <c r="FL464" s="69"/>
      <c r="FM464" s="69"/>
      <c r="FN464" s="69"/>
      <c r="FO464" s="69"/>
      <c r="FP464" s="69"/>
      <c r="FQ464" s="69"/>
      <c r="FR464" s="69"/>
      <c r="FS464" s="69"/>
      <c r="FT464" s="69"/>
      <c r="FU464" s="69"/>
      <c r="FV464" s="69"/>
      <c r="FW464" s="69"/>
      <c r="FX464" s="69"/>
      <c r="FY464" s="69"/>
      <c r="FZ464" s="69"/>
      <c r="GA464" s="69"/>
      <c r="GB464" s="69"/>
      <c r="GC464" s="69"/>
      <c r="GD464" s="69"/>
      <c r="GE464" s="69"/>
      <c r="GF464" s="69"/>
      <c r="GG464" s="69"/>
      <c r="GH464" s="69"/>
      <c r="GI464" s="69"/>
      <c r="GJ464" s="69"/>
      <c r="GK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</row>
    <row r="465" customFormat="false" ht="12.75" hidden="false" customHeight="fals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  <c r="CT465" s="69"/>
      <c r="CU465" s="69"/>
      <c r="CV465" s="69"/>
      <c r="CW465" s="69"/>
      <c r="CX465" s="69"/>
      <c r="CY465" s="69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  <c r="DP465" s="69"/>
      <c r="DQ465" s="69"/>
      <c r="DR465" s="69"/>
      <c r="DS465" s="69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  <c r="EO465" s="69"/>
      <c r="EP465" s="69"/>
      <c r="EQ465" s="69"/>
      <c r="ER465" s="69"/>
      <c r="ES465" s="69"/>
      <c r="ET465" s="69"/>
      <c r="EU465" s="69"/>
      <c r="EV465" s="69"/>
      <c r="EW465" s="69"/>
      <c r="EX465" s="69"/>
      <c r="EY465" s="69"/>
      <c r="EZ465" s="69"/>
      <c r="FA465" s="69"/>
      <c r="FB465" s="69"/>
      <c r="FC465" s="69"/>
      <c r="FD465" s="69"/>
      <c r="FE465" s="69"/>
      <c r="FF465" s="69"/>
      <c r="FG465" s="69"/>
      <c r="FH465" s="69"/>
      <c r="FI465" s="69"/>
      <c r="FJ465" s="69"/>
      <c r="FK465" s="69"/>
      <c r="FL465" s="69"/>
      <c r="FM465" s="69"/>
      <c r="FN465" s="69"/>
      <c r="FO465" s="69"/>
      <c r="FP465" s="69"/>
      <c r="FQ465" s="69"/>
      <c r="FR465" s="69"/>
      <c r="FS465" s="69"/>
      <c r="FT465" s="69"/>
      <c r="FU465" s="69"/>
      <c r="FV465" s="69"/>
      <c r="FW465" s="69"/>
      <c r="FX465" s="69"/>
      <c r="FY465" s="69"/>
      <c r="FZ465" s="69"/>
      <c r="GA465" s="69"/>
      <c r="GB465" s="69"/>
      <c r="GC465" s="69"/>
      <c r="GD465" s="69"/>
      <c r="GE465" s="69"/>
      <c r="GF465" s="69"/>
      <c r="GG465" s="69"/>
      <c r="GH465" s="69"/>
      <c r="GI465" s="69"/>
      <c r="GJ465" s="69"/>
      <c r="GK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</row>
    <row r="466" customFormat="false" ht="12.75" hidden="false" customHeight="fals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69"/>
      <c r="CS466" s="69"/>
      <c r="CT466" s="69"/>
      <c r="CU466" s="69"/>
      <c r="CV466" s="69"/>
      <c r="CW466" s="69"/>
      <c r="CX466" s="69"/>
      <c r="CY466" s="69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  <c r="DP466" s="69"/>
      <c r="DQ466" s="69"/>
      <c r="DR466" s="69"/>
      <c r="DS466" s="69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  <c r="EO466" s="69"/>
      <c r="EP466" s="69"/>
      <c r="EQ466" s="69"/>
      <c r="ER466" s="69"/>
      <c r="ES466" s="69"/>
      <c r="ET466" s="69"/>
      <c r="EU466" s="69"/>
      <c r="EV466" s="69"/>
      <c r="EW466" s="69"/>
      <c r="EX466" s="69"/>
      <c r="EY466" s="69"/>
      <c r="EZ466" s="69"/>
      <c r="FA466" s="69"/>
      <c r="FB466" s="69"/>
      <c r="FC466" s="69"/>
      <c r="FD466" s="69"/>
      <c r="FE466" s="69"/>
      <c r="FF466" s="69"/>
      <c r="FG466" s="69"/>
      <c r="FH466" s="69"/>
      <c r="FI466" s="69"/>
      <c r="FJ466" s="69"/>
      <c r="FK466" s="69"/>
      <c r="FL466" s="69"/>
      <c r="FM466" s="69"/>
      <c r="FN466" s="69"/>
      <c r="FO466" s="69"/>
      <c r="FP466" s="69"/>
      <c r="FQ466" s="69"/>
      <c r="FR466" s="69"/>
      <c r="FS466" s="69"/>
      <c r="FT466" s="69"/>
      <c r="FU466" s="69"/>
      <c r="FV466" s="69"/>
      <c r="FW466" s="69"/>
      <c r="FX466" s="69"/>
      <c r="FY466" s="69"/>
      <c r="FZ466" s="69"/>
      <c r="GA466" s="69"/>
      <c r="GB466" s="69"/>
      <c r="GC466" s="69"/>
      <c r="GD466" s="69"/>
      <c r="GE466" s="69"/>
      <c r="GF466" s="69"/>
      <c r="GG466" s="69"/>
      <c r="GH466" s="69"/>
      <c r="GI466" s="69"/>
      <c r="GJ466" s="69"/>
      <c r="GK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</row>
    <row r="467" customFormat="false" ht="12.75" hidden="false" customHeight="fals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  <c r="FM467" s="69"/>
      <c r="FN467" s="69"/>
      <c r="FO467" s="69"/>
      <c r="FP467" s="69"/>
      <c r="FQ467" s="69"/>
      <c r="FR467" s="69"/>
      <c r="FS467" s="69"/>
      <c r="FT467" s="69"/>
      <c r="FU467" s="69"/>
      <c r="FV467" s="69"/>
      <c r="FW467" s="69"/>
      <c r="FX467" s="69"/>
      <c r="FY467" s="69"/>
      <c r="FZ467" s="69"/>
      <c r="GA467" s="69"/>
      <c r="GB467" s="69"/>
      <c r="GC467" s="69"/>
      <c r="GD467" s="69"/>
      <c r="GE467" s="69"/>
      <c r="GF467" s="69"/>
      <c r="GG467" s="69"/>
      <c r="GH467" s="69"/>
      <c r="GI467" s="69"/>
      <c r="GJ467" s="69"/>
      <c r="GK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</row>
    <row r="468" customFormat="false" ht="12.75" hidden="false" customHeight="fals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  <c r="FX468" s="69"/>
      <c r="FY468" s="69"/>
      <c r="FZ468" s="69"/>
      <c r="GA468" s="69"/>
      <c r="GB468" s="69"/>
      <c r="GC468" s="69"/>
      <c r="GD468" s="69"/>
      <c r="GE468" s="69"/>
      <c r="GF468" s="69"/>
      <c r="GG468" s="69"/>
      <c r="GH468" s="69"/>
      <c r="GI468" s="69"/>
      <c r="GJ468" s="69"/>
      <c r="GK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</row>
    <row r="469" customFormat="false" ht="12.75" hidden="false" customHeight="fals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69"/>
      <c r="CS469" s="69"/>
      <c r="CT469" s="69"/>
      <c r="CU469" s="69"/>
      <c r="CV469" s="69"/>
      <c r="CW469" s="69"/>
      <c r="CX469" s="69"/>
      <c r="CY469" s="69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  <c r="DP469" s="69"/>
      <c r="DQ469" s="69"/>
      <c r="DR469" s="69"/>
      <c r="DS469" s="69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  <c r="EO469" s="69"/>
      <c r="EP469" s="69"/>
      <c r="EQ469" s="69"/>
      <c r="ER469" s="69"/>
      <c r="ES469" s="69"/>
      <c r="ET469" s="69"/>
      <c r="EU469" s="69"/>
      <c r="EV469" s="69"/>
      <c r="EW469" s="69"/>
      <c r="EX469" s="69"/>
      <c r="EY469" s="69"/>
      <c r="EZ469" s="69"/>
      <c r="FA469" s="69"/>
      <c r="FB469" s="69"/>
      <c r="FC469" s="69"/>
      <c r="FD469" s="69"/>
      <c r="FE469" s="69"/>
      <c r="FF469" s="69"/>
      <c r="FG469" s="69"/>
      <c r="FH469" s="69"/>
      <c r="FI469" s="69"/>
      <c r="FJ469" s="69"/>
      <c r="FK469" s="69"/>
      <c r="FL469" s="69"/>
      <c r="FM469" s="69"/>
      <c r="FN469" s="69"/>
      <c r="FO469" s="69"/>
      <c r="FP469" s="69"/>
      <c r="FQ469" s="69"/>
      <c r="FR469" s="69"/>
      <c r="FS469" s="69"/>
      <c r="FT469" s="69"/>
      <c r="FU469" s="69"/>
      <c r="FV469" s="69"/>
      <c r="FW469" s="69"/>
      <c r="FX469" s="69"/>
      <c r="FY469" s="69"/>
      <c r="FZ469" s="69"/>
      <c r="GA469" s="69"/>
      <c r="GB469" s="69"/>
      <c r="GC469" s="69"/>
      <c r="GD469" s="69"/>
      <c r="GE469" s="69"/>
      <c r="GF469" s="69"/>
      <c r="GG469" s="69"/>
      <c r="GH469" s="69"/>
      <c r="GI469" s="69"/>
      <c r="GJ469" s="69"/>
      <c r="GK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</row>
    <row r="470" customFormat="false" ht="12.75" hidden="false" customHeight="fals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  <c r="EO470" s="69"/>
      <c r="EP470" s="69"/>
      <c r="EQ470" s="69"/>
      <c r="ER470" s="69"/>
      <c r="ES470" s="69"/>
      <c r="ET470" s="69"/>
      <c r="EU470" s="69"/>
      <c r="EV470" s="69"/>
      <c r="EW470" s="69"/>
      <c r="EX470" s="69"/>
      <c r="EY470" s="69"/>
      <c r="EZ470" s="69"/>
      <c r="FA470" s="69"/>
      <c r="FB470" s="69"/>
      <c r="FC470" s="69"/>
      <c r="FD470" s="69"/>
      <c r="FE470" s="69"/>
      <c r="FF470" s="69"/>
      <c r="FG470" s="69"/>
      <c r="FH470" s="69"/>
      <c r="FI470" s="69"/>
      <c r="FJ470" s="69"/>
      <c r="FK470" s="69"/>
      <c r="FL470" s="69"/>
      <c r="FM470" s="69"/>
      <c r="FN470" s="69"/>
      <c r="FO470" s="69"/>
      <c r="FP470" s="69"/>
      <c r="FQ470" s="69"/>
      <c r="FR470" s="69"/>
      <c r="FS470" s="69"/>
      <c r="FT470" s="69"/>
      <c r="FU470" s="69"/>
      <c r="FV470" s="69"/>
      <c r="FW470" s="69"/>
      <c r="FX470" s="69"/>
      <c r="FY470" s="69"/>
      <c r="FZ470" s="69"/>
      <c r="GA470" s="69"/>
      <c r="GB470" s="69"/>
      <c r="GC470" s="69"/>
      <c r="GD470" s="69"/>
      <c r="GE470" s="69"/>
      <c r="GF470" s="69"/>
      <c r="GG470" s="69"/>
      <c r="GH470" s="69"/>
      <c r="GI470" s="69"/>
      <c r="GJ470" s="69"/>
      <c r="GK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</row>
    <row r="471" customFormat="false" ht="12.75" hidden="false" customHeight="fals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  <c r="EO471" s="69"/>
      <c r="EP471" s="69"/>
      <c r="EQ471" s="69"/>
      <c r="ER471" s="69"/>
      <c r="ES471" s="69"/>
      <c r="ET471" s="69"/>
      <c r="EU471" s="69"/>
      <c r="EV471" s="69"/>
      <c r="EW471" s="69"/>
      <c r="EX471" s="69"/>
      <c r="EY471" s="69"/>
      <c r="EZ471" s="69"/>
      <c r="FA471" s="69"/>
      <c r="FB471" s="69"/>
      <c r="FC471" s="69"/>
      <c r="FD471" s="69"/>
      <c r="FE471" s="69"/>
      <c r="FF471" s="69"/>
      <c r="FG471" s="69"/>
      <c r="FH471" s="69"/>
      <c r="FI471" s="69"/>
      <c r="FJ471" s="69"/>
      <c r="FK471" s="69"/>
      <c r="FL471" s="69"/>
      <c r="FM471" s="69"/>
      <c r="FN471" s="69"/>
      <c r="FO471" s="69"/>
      <c r="FP471" s="69"/>
      <c r="FQ471" s="69"/>
      <c r="FR471" s="69"/>
      <c r="FS471" s="69"/>
      <c r="FT471" s="69"/>
      <c r="FU471" s="69"/>
      <c r="FV471" s="69"/>
      <c r="FW471" s="69"/>
      <c r="FX471" s="69"/>
      <c r="FY471" s="69"/>
      <c r="FZ471" s="69"/>
      <c r="GA471" s="69"/>
      <c r="GB471" s="69"/>
      <c r="GC471" s="69"/>
      <c r="GD471" s="69"/>
      <c r="GE471" s="69"/>
      <c r="GF471" s="69"/>
      <c r="GG471" s="69"/>
      <c r="GH471" s="69"/>
      <c r="GI471" s="69"/>
      <c r="GJ471" s="69"/>
      <c r="GK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</row>
    <row r="472" customFormat="false" ht="12.75" hidden="false" customHeight="fals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  <c r="EO472" s="69"/>
      <c r="EP472" s="69"/>
      <c r="EQ472" s="69"/>
      <c r="ER472" s="69"/>
      <c r="ES472" s="69"/>
      <c r="ET472" s="69"/>
      <c r="EU472" s="69"/>
      <c r="EV472" s="69"/>
      <c r="EW472" s="69"/>
      <c r="EX472" s="69"/>
      <c r="EY472" s="69"/>
      <c r="EZ472" s="69"/>
      <c r="FA472" s="69"/>
      <c r="FB472" s="69"/>
      <c r="FC472" s="69"/>
      <c r="FD472" s="69"/>
      <c r="FE472" s="69"/>
      <c r="FF472" s="69"/>
      <c r="FG472" s="69"/>
      <c r="FH472" s="69"/>
      <c r="FI472" s="69"/>
      <c r="FJ472" s="69"/>
      <c r="FK472" s="69"/>
      <c r="FL472" s="69"/>
      <c r="FM472" s="69"/>
      <c r="FN472" s="69"/>
      <c r="FO472" s="69"/>
      <c r="FP472" s="69"/>
      <c r="FQ472" s="69"/>
      <c r="FR472" s="69"/>
      <c r="FS472" s="69"/>
      <c r="FT472" s="69"/>
      <c r="FU472" s="69"/>
      <c r="FV472" s="69"/>
      <c r="FW472" s="69"/>
      <c r="FX472" s="69"/>
      <c r="FY472" s="69"/>
      <c r="FZ472" s="69"/>
      <c r="GA472" s="69"/>
      <c r="GB472" s="69"/>
      <c r="GC472" s="69"/>
      <c r="GD472" s="69"/>
      <c r="GE472" s="69"/>
      <c r="GF472" s="69"/>
      <c r="GG472" s="69"/>
      <c r="GH472" s="69"/>
      <c r="GI472" s="69"/>
      <c r="GJ472" s="69"/>
      <c r="GK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</row>
    <row r="473" customFormat="false" ht="12.75" hidden="false" customHeight="fals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  <c r="EO473" s="69"/>
      <c r="EP473" s="69"/>
      <c r="EQ473" s="69"/>
      <c r="ER473" s="69"/>
      <c r="ES473" s="69"/>
      <c r="ET473" s="69"/>
      <c r="EU473" s="69"/>
      <c r="EV473" s="69"/>
      <c r="EW473" s="69"/>
      <c r="EX473" s="69"/>
      <c r="EY473" s="69"/>
      <c r="EZ473" s="69"/>
      <c r="FA473" s="69"/>
      <c r="FB473" s="69"/>
      <c r="FC473" s="69"/>
      <c r="FD473" s="69"/>
      <c r="FE473" s="69"/>
      <c r="FF473" s="69"/>
      <c r="FG473" s="69"/>
      <c r="FH473" s="69"/>
      <c r="FI473" s="69"/>
      <c r="FJ473" s="69"/>
      <c r="FK473" s="69"/>
      <c r="FL473" s="69"/>
      <c r="FM473" s="69"/>
      <c r="FN473" s="69"/>
      <c r="FO473" s="69"/>
      <c r="FP473" s="69"/>
      <c r="FQ473" s="69"/>
      <c r="FR473" s="69"/>
      <c r="FS473" s="69"/>
      <c r="FT473" s="69"/>
      <c r="FU473" s="69"/>
      <c r="FV473" s="69"/>
      <c r="FW473" s="69"/>
      <c r="FX473" s="69"/>
      <c r="FY473" s="69"/>
      <c r="FZ473" s="69"/>
      <c r="GA473" s="69"/>
      <c r="GB473" s="69"/>
      <c r="GC473" s="69"/>
      <c r="GD473" s="69"/>
      <c r="GE473" s="69"/>
      <c r="GF473" s="69"/>
      <c r="GG473" s="69"/>
      <c r="GH473" s="69"/>
      <c r="GI473" s="69"/>
      <c r="GJ473" s="69"/>
      <c r="GK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</row>
    <row r="474" customFormat="false" ht="12.75" hidden="false" customHeight="fals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  <c r="EO474" s="69"/>
      <c r="EP474" s="69"/>
      <c r="EQ474" s="69"/>
      <c r="ER474" s="69"/>
      <c r="ES474" s="69"/>
      <c r="ET474" s="69"/>
      <c r="EU474" s="69"/>
      <c r="EV474" s="69"/>
      <c r="EW474" s="69"/>
      <c r="EX474" s="69"/>
      <c r="EY474" s="69"/>
      <c r="EZ474" s="69"/>
      <c r="FA474" s="69"/>
      <c r="FB474" s="69"/>
      <c r="FC474" s="69"/>
      <c r="FD474" s="69"/>
      <c r="FE474" s="69"/>
      <c r="FF474" s="69"/>
      <c r="FG474" s="69"/>
      <c r="FH474" s="69"/>
      <c r="FI474" s="69"/>
      <c r="FJ474" s="69"/>
      <c r="FK474" s="69"/>
      <c r="FL474" s="69"/>
      <c r="FM474" s="69"/>
      <c r="FN474" s="69"/>
      <c r="FO474" s="69"/>
      <c r="FP474" s="69"/>
      <c r="FQ474" s="69"/>
      <c r="FR474" s="69"/>
      <c r="FS474" s="69"/>
      <c r="FT474" s="69"/>
      <c r="FU474" s="69"/>
      <c r="FV474" s="69"/>
      <c r="FW474" s="69"/>
      <c r="FX474" s="69"/>
      <c r="FY474" s="69"/>
      <c r="FZ474" s="69"/>
      <c r="GA474" s="69"/>
      <c r="GB474" s="69"/>
      <c r="GC474" s="69"/>
      <c r="GD474" s="69"/>
      <c r="GE474" s="69"/>
      <c r="GF474" s="69"/>
      <c r="GG474" s="69"/>
      <c r="GH474" s="69"/>
      <c r="GI474" s="69"/>
      <c r="GJ474" s="69"/>
      <c r="GK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</row>
    <row r="475" customFormat="false" ht="12.75" hidden="false" customHeight="fals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  <c r="EO475" s="69"/>
      <c r="EP475" s="69"/>
      <c r="EQ475" s="69"/>
      <c r="ER475" s="69"/>
      <c r="ES475" s="69"/>
      <c r="ET475" s="69"/>
      <c r="EU475" s="69"/>
      <c r="EV475" s="69"/>
      <c r="EW475" s="69"/>
      <c r="EX475" s="69"/>
      <c r="EY475" s="69"/>
      <c r="EZ475" s="69"/>
      <c r="FA475" s="69"/>
      <c r="FB475" s="69"/>
      <c r="FC475" s="69"/>
      <c r="FD475" s="69"/>
      <c r="FE475" s="69"/>
      <c r="FF475" s="69"/>
      <c r="FG475" s="69"/>
      <c r="FH475" s="69"/>
      <c r="FI475" s="69"/>
      <c r="FJ475" s="69"/>
      <c r="FK475" s="69"/>
      <c r="FL475" s="69"/>
      <c r="FM475" s="69"/>
      <c r="FN475" s="69"/>
      <c r="FO475" s="69"/>
      <c r="FP475" s="69"/>
      <c r="FQ475" s="69"/>
      <c r="FR475" s="69"/>
      <c r="FS475" s="69"/>
      <c r="FT475" s="69"/>
      <c r="FU475" s="69"/>
      <c r="FV475" s="69"/>
      <c r="FW475" s="69"/>
      <c r="FX475" s="69"/>
      <c r="FY475" s="69"/>
      <c r="FZ475" s="69"/>
      <c r="GA475" s="69"/>
      <c r="GB475" s="69"/>
      <c r="GC475" s="69"/>
      <c r="GD475" s="69"/>
      <c r="GE475" s="69"/>
      <c r="GF475" s="69"/>
      <c r="GG475" s="69"/>
      <c r="GH475" s="69"/>
      <c r="GI475" s="69"/>
      <c r="GJ475" s="69"/>
      <c r="GK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</row>
    <row r="476" customFormat="false" ht="12.75" hidden="false" customHeight="fals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  <c r="EO476" s="69"/>
      <c r="EP476" s="69"/>
      <c r="EQ476" s="69"/>
      <c r="ER476" s="69"/>
      <c r="ES476" s="69"/>
      <c r="ET476" s="69"/>
      <c r="EU476" s="69"/>
      <c r="EV476" s="69"/>
      <c r="EW476" s="69"/>
      <c r="EX476" s="69"/>
      <c r="EY476" s="69"/>
      <c r="EZ476" s="69"/>
      <c r="FA476" s="69"/>
      <c r="FB476" s="69"/>
      <c r="FC476" s="69"/>
      <c r="FD476" s="69"/>
      <c r="FE476" s="69"/>
      <c r="FF476" s="69"/>
      <c r="FG476" s="69"/>
      <c r="FH476" s="69"/>
      <c r="FI476" s="69"/>
      <c r="FJ476" s="69"/>
      <c r="FK476" s="69"/>
      <c r="FL476" s="69"/>
      <c r="FM476" s="69"/>
      <c r="FN476" s="69"/>
      <c r="FO476" s="69"/>
      <c r="FP476" s="69"/>
      <c r="FQ476" s="69"/>
      <c r="FR476" s="69"/>
      <c r="FS476" s="69"/>
      <c r="FT476" s="69"/>
      <c r="FU476" s="69"/>
      <c r="FV476" s="69"/>
      <c r="FW476" s="69"/>
      <c r="FX476" s="69"/>
      <c r="FY476" s="69"/>
      <c r="FZ476" s="69"/>
      <c r="GA476" s="69"/>
      <c r="GB476" s="69"/>
      <c r="GC476" s="69"/>
      <c r="GD476" s="69"/>
      <c r="GE476" s="69"/>
      <c r="GF476" s="69"/>
      <c r="GG476" s="69"/>
      <c r="GH476" s="69"/>
      <c r="GI476" s="69"/>
      <c r="GJ476" s="69"/>
      <c r="GK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</row>
    <row r="477" customFormat="false" ht="12.75" hidden="false" customHeight="fals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  <c r="EO477" s="69"/>
      <c r="EP477" s="69"/>
      <c r="EQ477" s="69"/>
      <c r="ER477" s="69"/>
      <c r="ES477" s="69"/>
      <c r="ET477" s="69"/>
      <c r="EU477" s="69"/>
      <c r="EV477" s="69"/>
      <c r="EW477" s="69"/>
      <c r="EX477" s="69"/>
      <c r="EY477" s="69"/>
      <c r="EZ477" s="69"/>
      <c r="FA477" s="69"/>
      <c r="FB477" s="69"/>
      <c r="FC477" s="69"/>
      <c r="FD477" s="69"/>
      <c r="FE477" s="69"/>
      <c r="FF477" s="69"/>
      <c r="FG477" s="69"/>
      <c r="FH477" s="69"/>
      <c r="FI477" s="69"/>
      <c r="FJ477" s="69"/>
      <c r="FK477" s="69"/>
      <c r="FL477" s="69"/>
      <c r="FM477" s="69"/>
      <c r="FN477" s="69"/>
      <c r="FO477" s="69"/>
      <c r="FP477" s="69"/>
      <c r="FQ477" s="69"/>
      <c r="FR477" s="69"/>
      <c r="FS477" s="69"/>
      <c r="FT477" s="69"/>
      <c r="FU477" s="69"/>
      <c r="FV477" s="69"/>
      <c r="FW477" s="69"/>
      <c r="FX477" s="69"/>
      <c r="FY477" s="69"/>
      <c r="FZ477" s="69"/>
      <c r="GA477" s="69"/>
      <c r="GB477" s="69"/>
      <c r="GC477" s="69"/>
      <c r="GD477" s="69"/>
      <c r="GE477" s="69"/>
      <c r="GF477" s="69"/>
      <c r="GG477" s="69"/>
      <c r="GH477" s="69"/>
      <c r="GI477" s="69"/>
      <c r="GJ477" s="69"/>
      <c r="GK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</row>
    <row r="478" customFormat="false" ht="12.75" hidden="false" customHeight="fals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  <c r="EO478" s="69"/>
      <c r="EP478" s="69"/>
      <c r="EQ478" s="69"/>
      <c r="ER478" s="69"/>
      <c r="ES478" s="69"/>
      <c r="ET478" s="69"/>
      <c r="EU478" s="69"/>
      <c r="EV478" s="69"/>
      <c r="EW478" s="69"/>
      <c r="EX478" s="69"/>
      <c r="EY478" s="69"/>
      <c r="EZ478" s="69"/>
      <c r="FA478" s="69"/>
      <c r="FB478" s="69"/>
      <c r="FC478" s="69"/>
      <c r="FD478" s="69"/>
      <c r="FE478" s="69"/>
      <c r="FF478" s="69"/>
      <c r="FG478" s="69"/>
      <c r="FH478" s="69"/>
      <c r="FI478" s="69"/>
      <c r="FJ478" s="69"/>
      <c r="FK478" s="69"/>
      <c r="FL478" s="69"/>
      <c r="FM478" s="69"/>
      <c r="FN478" s="69"/>
      <c r="FO478" s="69"/>
      <c r="FP478" s="69"/>
      <c r="FQ478" s="69"/>
      <c r="FR478" s="69"/>
      <c r="FS478" s="69"/>
      <c r="FT478" s="69"/>
      <c r="FU478" s="69"/>
      <c r="FV478" s="69"/>
      <c r="FW478" s="69"/>
      <c r="FX478" s="69"/>
      <c r="FY478" s="69"/>
      <c r="FZ478" s="69"/>
      <c r="GA478" s="69"/>
      <c r="GB478" s="69"/>
      <c r="GC478" s="69"/>
      <c r="GD478" s="69"/>
      <c r="GE478" s="69"/>
      <c r="GF478" s="69"/>
      <c r="GG478" s="69"/>
      <c r="GH478" s="69"/>
      <c r="GI478" s="69"/>
      <c r="GJ478" s="69"/>
      <c r="GK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</row>
    <row r="479" customFormat="false" ht="12.75" hidden="false" customHeight="fals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  <c r="EO479" s="69"/>
      <c r="EP479" s="69"/>
      <c r="EQ479" s="69"/>
      <c r="ER479" s="69"/>
      <c r="ES479" s="69"/>
      <c r="ET479" s="69"/>
      <c r="EU479" s="69"/>
      <c r="EV479" s="69"/>
      <c r="EW479" s="69"/>
      <c r="EX479" s="69"/>
      <c r="EY479" s="69"/>
      <c r="EZ479" s="69"/>
      <c r="FA479" s="69"/>
      <c r="FB479" s="69"/>
      <c r="FC479" s="69"/>
      <c r="FD479" s="69"/>
      <c r="FE479" s="69"/>
      <c r="FF479" s="69"/>
      <c r="FG479" s="69"/>
      <c r="FH479" s="69"/>
      <c r="FI479" s="69"/>
      <c r="FJ479" s="69"/>
      <c r="FK479" s="69"/>
      <c r="FL479" s="69"/>
      <c r="FM479" s="69"/>
      <c r="FN479" s="69"/>
      <c r="FO479" s="69"/>
      <c r="FP479" s="69"/>
      <c r="FQ479" s="69"/>
      <c r="FR479" s="69"/>
      <c r="FS479" s="69"/>
      <c r="FT479" s="69"/>
      <c r="FU479" s="69"/>
      <c r="FV479" s="69"/>
      <c r="FW479" s="69"/>
      <c r="FX479" s="69"/>
      <c r="FY479" s="69"/>
      <c r="FZ479" s="69"/>
      <c r="GA479" s="69"/>
      <c r="GB479" s="69"/>
      <c r="GC479" s="69"/>
      <c r="GD479" s="69"/>
      <c r="GE479" s="69"/>
      <c r="GF479" s="69"/>
      <c r="GG479" s="69"/>
      <c r="GH479" s="69"/>
      <c r="GI479" s="69"/>
      <c r="GJ479" s="69"/>
      <c r="GK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</row>
    <row r="480" customFormat="false" ht="12.75" hidden="false" customHeight="fals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  <c r="EO480" s="69"/>
      <c r="EP480" s="69"/>
      <c r="EQ480" s="69"/>
      <c r="ER480" s="69"/>
      <c r="ES480" s="69"/>
      <c r="ET480" s="69"/>
      <c r="EU480" s="69"/>
      <c r="EV480" s="69"/>
      <c r="EW480" s="69"/>
      <c r="EX480" s="69"/>
      <c r="EY480" s="69"/>
      <c r="EZ480" s="69"/>
      <c r="FA480" s="69"/>
      <c r="FB480" s="69"/>
      <c r="FC480" s="69"/>
      <c r="FD480" s="69"/>
      <c r="FE480" s="69"/>
      <c r="FF480" s="69"/>
      <c r="FG480" s="69"/>
      <c r="FH480" s="69"/>
      <c r="FI480" s="69"/>
      <c r="FJ480" s="69"/>
      <c r="FK480" s="69"/>
      <c r="FL480" s="69"/>
      <c r="FM480" s="69"/>
      <c r="FN480" s="69"/>
      <c r="FO480" s="69"/>
      <c r="FP480" s="69"/>
      <c r="FQ480" s="69"/>
      <c r="FR480" s="69"/>
      <c r="FS480" s="69"/>
      <c r="FT480" s="69"/>
      <c r="FU480" s="69"/>
      <c r="FV480" s="69"/>
      <c r="FW480" s="69"/>
      <c r="FX480" s="69"/>
      <c r="FY480" s="69"/>
      <c r="FZ480" s="69"/>
      <c r="GA480" s="69"/>
      <c r="GB480" s="69"/>
      <c r="GC480" s="69"/>
      <c r="GD480" s="69"/>
      <c r="GE480" s="69"/>
      <c r="GF480" s="69"/>
      <c r="GG480" s="69"/>
      <c r="GH480" s="69"/>
      <c r="GI480" s="69"/>
      <c r="GJ480" s="69"/>
      <c r="GK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</row>
    <row r="481" customFormat="false" ht="12.75" hidden="false" customHeight="fals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  <c r="EO481" s="69"/>
      <c r="EP481" s="69"/>
      <c r="EQ481" s="69"/>
      <c r="ER481" s="69"/>
      <c r="ES481" s="69"/>
      <c r="ET481" s="69"/>
      <c r="EU481" s="69"/>
      <c r="EV481" s="69"/>
      <c r="EW481" s="69"/>
      <c r="EX481" s="69"/>
      <c r="EY481" s="69"/>
      <c r="EZ481" s="69"/>
      <c r="FA481" s="69"/>
      <c r="FB481" s="69"/>
      <c r="FC481" s="69"/>
      <c r="FD481" s="69"/>
      <c r="FE481" s="69"/>
      <c r="FF481" s="69"/>
      <c r="FG481" s="69"/>
      <c r="FH481" s="69"/>
      <c r="FI481" s="69"/>
      <c r="FJ481" s="69"/>
      <c r="FK481" s="69"/>
      <c r="FL481" s="69"/>
      <c r="FM481" s="69"/>
      <c r="FN481" s="69"/>
      <c r="FO481" s="69"/>
      <c r="FP481" s="69"/>
      <c r="FQ481" s="69"/>
      <c r="FR481" s="69"/>
      <c r="FS481" s="69"/>
      <c r="FT481" s="69"/>
      <c r="FU481" s="69"/>
      <c r="FV481" s="69"/>
      <c r="FW481" s="69"/>
      <c r="FX481" s="69"/>
      <c r="FY481" s="69"/>
      <c r="FZ481" s="69"/>
      <c r="GA481" s="69"/>
      <c r="GB481" s="69"/>
      <c r="GC481" s="69"/>
      <c r="GD481" s="69"/>
      <c r="GE481" s="69"/>
      <c r="GF481" s="69"/>
      <c r="GG481" s="69"/>
      <c r="GH481" s="69"/>
      <c r="GI481" s="69"/>
      <c r="GJ481" s="69"/>
      <c r="GK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</row>
    <row r="482" customFormat="false" ht="12.75" hidden="false" customHeight="fals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  <c r="EO482" s="69"/>
      <c r="EP482" s="69"/>
      <c r="EQ482" s="69"/>
      <c r="ER482" s="69"/>
      <c r="ES482" s="69"/>
      <c r="ET482" s="69"/>
      <c r="EU482" s="69"/>
      <c r="EV482" s="69"/>
      <c r="EW482" s="69"/>
      <c r="EX482" s="69"/>
      <c r="EY482" s="69"/>
      <c r="EZ482" s="69"/>
      <c r="FA482" s="69"/>
      <c r="FB482" s="69"/>
      <c r="FC482" s="69"/>
      <c r="FD482" s="69"/>
      <c r="FE482" s="69"/>
      <c r="FF482" s="69"/>
      <c r="FG482" s="69"/>
      <c r="FH482" s="69"/>
      <c r="FI482" s="69"/>
      <c r="FJ482" s="69"/>
      <c r="FK482" s="69"/>
      <c r="FL482" s="69"/>
      <c r="FM482" s="69"/>
      <c r="FN482" s="69"/>
      <c r="FO482" s="69"/>
      <c r="FP482" s="69"/>
      <c r="FQ482" s="69"/>
      <c r="FR482" s="69"/>
      <c r="FS482" s="69"/>
      <c r="FT482" s="69"/>
      <c r="FU482" s="69"/>
      <c r="FV482" s="69"/>
      <c r="FW482" s="69"/>
      <c r="FX482" s="69"/>
      <c r="FY482" s="69"/>
      <c r="FZ482" s="69"/>
      <c r="GA482" s="69"/>
      <c r="GB482" s="69"/>
      <c r="GC482" s="69"/>
      <c r="GD482" s="69"/>
      <c r="GE482" s="69"/>
      <c r="GF482" s="69"/>
      <c r="GG482" s="69"/>
      <c r="GH482" s="69"/>
      <c r="GI482" s="69"/>
      <c r="GJ482" s="69"/>
      <c r="GK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</row>
    <row r="483" customFormat="false" ht="12.75" hidden="false" customHeight="fals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69"/>
      <c r="FA483" s="69"/>
      <c r="FB483" s="69"/>
      <c r="FC483" s="69"/>
      <c r="FD483" s="69"/>
      <c r="FE483" s="69"/>
      <c r="FF483" s="69"/>
      <c r="FG483" s="69"/>
      <c r="FH483" s="69"/>
      <c r="FI483" s="69"/>
      <c r="FJ483" s="69"/>
      <c r="FK483" s="69"/>
      <c r="FL483" s="69"/>
      <c r="FM483" s="69"/>
      <c r="FN483" s="69"/>
      <c r="FO483" s="69"/>
      <c r="FP483" s="69"/>
      <c r="FQ483" s="69"/>
      <c r="FR483" s="69"/>
      <c r="FS483" s="69"/>
      <c r="FT483" s="69"/>
      <c r="FU483" s="69"/>
      <c r="FV483" s="69"/>
      <c r="FW483" s="69"/>
      <c r="FX483" s="69"/>
      <c r="FY483" s="69"/>
      <c r="FZ483" s="69"/>
      <c r="GA483" s="69"/>
      <c r="GB483" s="69"/>
      <c r="GC483" s="69"/>
      <c r="GD483" s="69"/>
      <c r="GE483" s="69"/>
      <c r="GF483" s="69"/>
      <c r="GG483" s="69"/>
      <c r="GH483" s="69"/>
      <c r="GI483" s="69"/>
      <c r="GJ483" s="69"/>
      <c r="GK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</row>
    <row r="484" customFormat="false" ht="12.75" hidden="false" customHeight="fals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69"/>
      <c r="CS484" s="69"/>
      <c r="CT484" s="69"/>
      <c r="CU484" s="69"/>
      <c r="CV484" s="69"/>
      <c r="CW484" s="69"/>
      <c r="CX484" s="69"/>
      <c r="CY484" s="69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  <c r="DP484" s="69"/>
      <c r="DQ484" s="69"/>
      <c r="DR484" s="69"/>
      <c r="DS484" s="69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69"/>
      <c r="ES484" s="69"/>
      <c r="ET484" s="69"/>
      <c r="EU484" s="69"/>
      <c r="EV484" s="69"/>
      <c r="EW484" s="69"/>
      <c r="EX484" s="69"/>
      <c r="EY484" s="69"/>
      <c r="EZ484" s="69"/>
      <c r="FA484" s="69"/>
      <c r="FB484" s="69"/>
      <c r="FC484" s="69"/>
      <c r="FD484" s="69"/>
      <c r="FE484" s="69"/>
      <c r="FF484" s="69"/>
      <c r="FG484" s="69"/>
      <c r="FH484" s="69"/>
      <c r="FI484" s="69"/>
      <c r="FJ484" s="69"/>
      <c r="FK484" s="69"/>
      <c r="FL484" s="69"/>
      <c r="FM484" s="69"/>
      <c r="FN484" s="69"/>
      <c r="FO484" s="69"/>
      <c r="FP484" s="69"/>
      <c r="FQ484" s="69"/>
      <c r="FR484" s="69"/>
      <c r="FS484" s="69"/>
      <c r="FT484" s="69"/>
      <c r="FU484" s="69"/>
      <c r="FV484" s="69"/>
      <c r="FW484" s="69"/>
      <c r="FX484" s="69"/>
      <c r="FY484" s="69"/>
      <c r="FZ484" s="69"/>
      <c r="GA484" s="69"/>
      <c r="GB484" s="69"/>
      <c r="GC484" s="69"/>
      <c r="GD484" s="69"/>
      <c r="GE484" s="69"/>
      <c r="GF484" s="69"/>
      <c r="GG484" s="69"/>
      <c r="GH484" s="69"/>
      <c r="GI484" s="69"/>
      <c r="GJ484" s="69"/>
      <c r="GK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</row>
    <row r="485" customFormat="false" ht="12.75" hidden="false" customHeight="fals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69"/>
      <c r="CS485" s="69"/>
      <c r="CT485" s="69"/>
      <c r="CU485" s="69"/>
      <c r="CV485" s="69"/>
      <c r="CW485" s="69"/>
      <c r="CX485" s="69"/>
      <c r="CY485" s="69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  <c r="DP485" s="69"/>
      <c r="DQ485" s="69"/>
      <c r="DR485" s="69"/>
      <c r="DS485" s="69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69"/>
      <c r="ES485" s="69"/>
      <c r="ET485" s="69"/>
      <c r="EU485" s="69"/>
      <c r="EV485" s="69"/>
      <c r="EW485" s="69"/>
      <c r="EX485" s="69"/>
      <c r="EY485" s="69"/>
      <c r="EZ485" s="69"/>
      <c r="FA485" s="69"/>
      <c r="FB485" s="69"/>
      <c r="FC485" s="69"/>
      <c r="FD485" s="69"/>
      <c r="FE485" s="69"/>
      <c r="FF485" s="69"/>
      <c r="FG485" s="69"/>
      <c r="FH485" s="69"/>
      <c r="FI485" s="69"/>
      <c r="FJ485" s="69"/>
      <c r="FK485" s="69"/>
      <c r="FL485" s="69"/>
      <c r="FM485" s="69"/>
      <c r="FN485" s="69"/>
      <c r="FO485" s="69"/>
      <c r="FP485" s="69"/>
      <c r="FQ485" s="69"/>
      <c r="FR485" s="69"/>
      <c r="FS485" s="69"/>
      <c r="FT485" s="69"/>
      <c r="FU485" s="69"/>
      <c r="FV485" s="69"/>
      <c r="FW485" s="69"/>
      <c r="FX485" s="69"/>
      <c r="FY485" s="69"/>
      <c r="FZ485" s="69"/>
      <c r="GA485" s="69"/>
      <c r="GB485" s="69"/>
      <c r="GC485" s="69"/>
      <c r="GD485" s="69"/>
      <c r="GE485" s="69"/>
      <c r="GF485" s="69"/>
      <c r="GG485" s="69"/>
      <c r="GH485" s="69"/>
      <c r="GI485" s="69"/>
      <c r="GJ485" s="69"/>
      <c r="GK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</row>
    <row r="486" customFormat="false" ht="12.75" hidden="false" customHeight="fals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69"/>
      <c r="CS486" s="69"/>
      <c r="CT486" s="69"/>
      <c r="CU486" s="69"/>
      <c r="CV486" s="69"/>
      <c r="CW486" s="69"/>
      <c r="CX486" s="69"/>
      <c r="CY486" s="69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  <c r="DP486" s="69"/>
      <c r="DQ486" s="69"/>
      <c r="DR486" s="69"/>
      <c r="DS486" s="69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  <c r="EO486" s="69"/>
      <c r="EP486" s="69"/>
      <c r="EQ486" s="69"/>
      <c r="ER486" s="69"/>
      <c r="ES486" s="69"/>
      <c r="ET486" s="69"/>
      <c r="EU486" s="69"/>
      <c r="EV486" s="69"/>
      <c r="EW486" s="69"/>
      <c r="EX486" s="69"/>
      <c r="EY486" s="69"/>
      <c r="EZ486" s="69"/>
      <c r="FA486" s="69"/>
      <c r="FB486" s="69"/>
      <c r="FC486" s="69"/>
      <c r="FD486" s="69"/>
      <c r="FE486" s="69"/>
      <c r="FF486" s="69"/>
      <c r="FG486" s="69"/>
      <c r="FH486" s="69"/>
      <c r="FI486" s="69"/>
      <c r="FJ486" s="69"/>
      <c r="FK486" s="69"/>
      <c r="FL486" s="69"/>
      <c r="FM486" s="69"/>
      <c r="FN486" s="69"/>
      <c r="FO486" s="69"/>
      <c r="FP486" s="69"/>
      <c r="FQ486" s="69"/>
      <c r="FR486" s="69"/>
      <c r="FS486" s="69"/>
      <c r="FT486" s="69"/>
      <c r="FU486" s="69"/>
      <c r="FV486" s="69"/>
      <c r="FW486" s="69"/>
      <c r="FX486" s="69"/>
      <c r="FY486" s="69"/>
      <c r="FZ486" s="69"/>
      <c r="GA486" s="69"/>
      <c r="GB486" s="69"/>
      <c r="GC486" s="69"/>
      <c r="GD486" s="69"/>
      <c r="GE486" s="69"/>
      <c r="GF486" s="69"/>
      <c r="GG486" s="69"/>
      <c r="GH486" s="69"/>
      <c r="GI486" s="69"/>
      <c r="GJ486" s="69"/>
      <c r="GK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</row>
    <row r="487" customFormat="false" ht="12.75" hidden="false" customHeight="fals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69"/>
      <c r="CS487" s="69"/>
      <c r="CT487" s="69"/>
      <c r="CU487" s="69"/>
      <c r="CV487" s="69"/>
      <c r="CW487" s="69"/>
      <c r="CX487" s="69"/>
      <c r="CY487" s="69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  <c r="DP487" s="69"/>
      <c r="DQ487" s="69"/>
      <c r="DR487" s="69"/>
      <c r="DS487" s="69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  <c r="EO487" s="69"/>
      <c r="EP487" s="69"/>
      <c r="EQ487" s="69"/>
      <c r="ER487" s="69"/>
      <c r="ES487" s="69"/>
      <c r="ET487" s="69"/>
      <c r="EU487" s="69"/>
      <c r="EV487" s="69"/>
      <c r="EW487" s="69"/>
      <c r="EX487" s="69"/>
      <c r="EY487" s="69"/>
      <c r="EZ487" s="69"/>
      <c r="FA487" s="69"/>
      <c r="FB487" s="69"/>
      <c r="FC487" s="69"/>
      <c r="FD487" s="69"/>
      <c r="FE487" s="69"/>
      <c r="FF487" s="69"/>
      <c r="FG487" s="69"/>
      <c r="FH487" s="69"/>
      <c r="FI487" s="69"/>
      <c r="FJ487" s="69"/>
      <c r="FK487" s="69"/>
      <c r="FL487" s="69"/>
      <c r="FM487" s="69"/>
      <c r="FN487" s="69"/>
      <c r="FO487" s="69"/>
      <c r="FP487" s="69"/>
      <c r="FQ487" s="69"/>
      <c r="FR487" s="69"/>
      <c r="FS487" s="69"/>
      <c r="FT487" s="69"/>
      <c r="FU487" s="69"/>
      <c r="FV487" s="69"/>
      <c r="FW487" s="69"/>
      <c r="FX487" s="69"/>
      <c r="FY487" s="69"/>
      <c r="FZ487" s="69"/>
      <c r="GA487" s="69"/>
      <c r="GB487" s="69"/>
      <c r="GC487" s="69"/>
      <c r="GD487" s="69"/>
      <c r="GE487" s="69"/>
      <c r="GF487" s="69"/>
      <c r="GG487" s="69"/>
      <c r="GH487" s="69"/>
      <c r="GI487" s="69"/>
      <c r="GJ487" s="69"/>
      <c r="GK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</row>
    <row r="488" customFormat="false" ht="12.75" hidden="false" customHeight="fals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69"/>
      <c r="CS488" s="69"/>
      <c r="CT488" s="69"/>
      <c r="CU488" s="69"/>
      <c r="CV488" s="69"/>
      <c r="CW488" s="69"/>
      <c r="CX488" s="69"/>
      <c r="CY488" s="69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  <c r="DP488" s="69"/>
      <c r="DQ488" s="69"/>
      <c r="DR488" s="69"/>
      <c r="DS488" s="69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  <c r="EO488" s="69"/>
      <c r="EP488" s="69"/>
      <c r="EQ488" s="69"/>
      <c r="ER488" s="69"/>
      <c r="ES488" s="69"/>
      <c r="ET488" s="69"/>
      <c r="EU488" s="69"/>
      <c r="EV488" s="69"/>
      <c r="EW488" s="69"/>
      <c r="EX488" s="69"/>
      <c r="EY488" s="69"/>
      <c r="EZ488" s="69"/>
      <c r="FA488" s="69"/>
      <c r="FB488" s="69"/>
      <c r="FC488" s="69"/>
      <c r="FD488" s="69"/>
      <c r="FE488" s="69"/>
      <c r="FF488" s="69"/>
      <c r="FG488" s="69"/>
      <c r="FH488" s="69"/>
      <c r="FI488" s="69"/>
      <c r="FJ488" s="69"/>
      <c r="FK488" s="69"/>
      <c r="FL488" s="69"/>
      <c r="FM488" s="69"/>
      <c r="FN488" s="69"/>
      <c r="FO488" s="69"/>
      <c r="FP488" s="69"/>
      <c r="FQ488" s="69"/>
      <c r="FR488" s="69"/>
      <c r="FS488" s="69"/>
      <c r="FT488" s="69"/>
      <c r="FU488" s="69"/>
      <c r="FV488" s="69"/>
      <c r="FW488" s="69"/>
      <c r="FX488" s="69"/>
      <c r="FY488" s="69"/>
      <c r="FZ488" s="69"/>
      <c r="GA488" s="69"/>
      <c r="GB488" s="69"/>
      <c r="GC488" s="69"/>
      <c r="GD488" s="69"/>
      <c r="GE488" s="69"/>
      <c r="GF488" s="69"/>
      <c r="GG488" s="69"/>
      <c r="GH488" s="69"/>
      <c r="GI488" s="69"/>
      <c r="GJ488" s="69"/>
      <c r="GK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</row>
    <row r="489" customFormat="false" ht="12.75" hidden="false" customHeight="fals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69"/>
      <c r="CS489" s="69"/>
      <c r="CT489" s="69"/>
      <c r="CU489" s="69"/>
      <c r="CV489" s="69"/>
      <c r="CW489" s="69"/>
      <c r="CX489" s="69"/>
      <c r="CY489" s="69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  <c r="DP489" s="69"/>
      <c r="DQ489" s="69"/>
      <c r="DR489" s="69"/>
      <c r="DS489" s="69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  <c r="EO489" s="69"/>
      <c r="EP489" s="69"/>
      <c r="EQ489" s="69"/>
      <c r="ER489" s="69"/>
      <c r="ES489" s="69"/>
      <c r="ET489" s="69"/>
      <c r="EU489" s="69"/>
      <c r="EV489" s="69"/>
      <c r="EW489" s="69"/>
      <c r="EX489" s="69"/>
      <c r="EY489" s="69"/>
      <c r="EZ489" s="69"/>
      <c r="FA489" s="69"/>
      <c r="FB489" s="69"/>
      <c r="FC489" s="69"/>
      <c r="FD489" s="69"/>
      <c r="FE489" s="69"/>
      <c r="FF489" s="69"/>
      <c r="FG489" s="69"/>
      <c r="FH489" s="69"/>
      <c r="FI489" s="69"/>
      <c r="FJ489" s="69"/>
      <c r="FK489" s="69"/>
      <c r="FL489" s="69"/>
      <c r="FM489" s="69"/>
      <c r="FN489" s="69"/>
      <c r="FO489" s="69"/>
      <c r="FP489" s="69"/>
      <c r="FQ489" s="69"/>
      <c r="FR489" s="69"/>
      <c r="FS489" s="69"/>
      <c r="FT489" s="69"/>
      <c r="FU489" s="69"/>
      <c r="FV489" s="69"/>
      <c r="FW489" s="69"/>
      <c r="FX489" s="69"/>
      <c r="FY489" s="69"/>
      <c r="FZ489" s="69"/>
      <c r="GA489" s="69"/>
      <c r="GB489" s="69"/>
      <c r="GC489" s="69"/>
      <c r="GD489" s="69"/>
      <c r="GE489" s="69"/>
      <c r="GF489" s="69"/>
      <c r="GG489" s="69"/>
      <c r="GH489" s="69"/>
      <c r="GI489" s="69"/>
      <c r="GJ489" s="69"/>
      <c r="GK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</row>
    <row r="490" customFormat="false" ht="12.75" hidden="false" customHeight="fals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69"/>
      <c r="CS490" s="69"/>
      <c r="CT490" s="69"/>
      <c r="CU490" s="69"/>
      <c r="CV490" s="69"/>
      <c r="CW490" s="69"/>
      <c r="CX490" s="69"/>
      <c r="CY490" s="69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  <c r="DP490" s="69"/>
      <c r="DQ490" s="69"/>
      <c r="DR490" s="69"/>
      <c r="DS490" s="69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  <c r="EO490" s="69"/>
      <c r="EP490" s="69"/>
      <c r="EQ490" s="69"/>
      <c r="ER490" s="69"/>
      <c r="ES490" s="69"/>
      <c r="ET490" s="69"/>
      <c r="EU490" s="69"/>
      <c r="EV490" s="69"/>
      <c r="EW490" s="69"/>
      <c r="EX490" s="69"/>
      <c r="EY490" s="69"/>
      <c r="EZ490" s="69"/>
      <c r="FA490" s="69"/>
      <c r="FB490" s="69"/>
      <c r="FC490" s="69"/>
      <c r="FD490" s="69"/>
      <c r="FE490" s="69"/>
      <c r="FF490" s="69"/>
      <c r="FG490" s="69"/>
      <c r="FH490" s="69"/>
      <c r="FI490" s="69"/>
      <c r="FJ490" s="69"/>
      <c r="FK490" s="69"/>
      <c r="FL490" s="69"/>
      <c r="FM490" s="69"/>
      <c r="FN490" s="69"/>
      <c r="FO490" s="69"/>
      <c r="FP490" s="69"/>
      <c r="FQ490" s="69"/>
      <c r="FR490" s="69"/>
      <c r="FS490" s="69"/>
      <c r="FT490" s="69"/>
      <c r="FU490" s="69"/>
      <c r="FV490" s="69"/>
      <c r="FW490" s="69"/>
      <c r="FX490" s="69"/>
      <c r="FY490" s="69"/>
      <c r="FZ490" s="69"/>
      <c r="GA490" s="69"/>
      <c r="GB490" s="69"/>
      <c r="GC490" s="69"/>
      <c r="GD490" s="69"/>
      <c r="GE490" s="69"/>
      <c r="GF490" s="69"/>
      <c r="GG490" s="69"/>
      <c r="GH490" s="69"/>
      <c r="GI490" s="69"/>
      <c r="GJ490" s="69"/>
      <c r="GK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</row>
    <row r="491" customFormat="false" ht="12.75" hidden="false" customHeight="fals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69"/>
      <c r="CS491" s="69"/>
      <c r="CT491" s="69"/>
      <c r="CU491" s="69"/>
      <c r="CV491" s="69"/>
      <c r="CW491" s="69"/>
      <c r="CX491" s="69"/>
      <c r="CY491" s="69"/>
      <c r="CZ491" s="69"/>
      <c r="DA491" s="69"/>
      <c r="DB491" s="69"/>
      <c r="DC491" s="69"/>
      <c r="DD491" s="69"/>
      <c r="DE491" s="69"/>
      <c r="DF491" s="69"/>
      <c r="DG491" s="69"/>
      <c r="DH491" s="69"/>
      <c r="DI491" s="69"/>
      <c r="DJ491" s="69"/>
      <c r="DK491" s="69"/>
      <c r="DL491" s="69"/>
      <c r="DM491" s="69"/>
      <c r="DN491" s="69"/>
      <c r="DO491" s="69"/>
      <c r="DP491" s="69"/>
      <c r="DQ491" s="69"/>
      <c r="DR491" s="69"/>
      <c r="DS491" s="69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  <c r="EO491" s="69"/>
      <c r="EP491" s="69"/>
      <c r="EQ491" s="69"/>
      <c r="ER491" s="69"/>
      <c r="ES491" s="69"/>
      <c r="ET491" s="69"/>
      <c r="EU491" s="69"/>
      <c r="EV491" s="69"/>
      <c r="EW491" s="69"/>
      <c r="EX491" s="69"/>
      <c r="EY491" s="69"/>
      <c r="EZ491" s="69"/>
      <c r="FA491" s="69"/>
      <c r="FB491" s="69"/>
      <c r="FC491" s="69"/>
      <c r="FD491" s="69"/>
      <c r="FE491" s="69"/>
      <c r="FF491" s="69"/>
      <c r="FG491" s="69"/>
      <c r="FH491" s="69"/>
      <c r="FI491" s="69"/>
      <c r="FJ491" s="69"/>
      <c r="FK491" s="69"/>
      <c r="FL491" s="69"/>
      <c r="FM491" s="69"/>
      <c r="FN491" s="69"/>
      <c r="FO491" s="69"/>
      <c r="FP491" s="69"/>
      <c r="FQ491" s="69"/>
      <c r="FR491" s="69"/>
      <c r="FS491" s="69"/>
      <c r="FT491" s="69"/>
      <c r="FU491" s="69"/>
      <c r="FV491" s="69"/>
      <c r="FW491" s="69"/>
      <c r="FX491" s="69"/>
      <c r="FY491" s="69"/>
      <c r="FZ491" s="69"/>
      <c r="GA491" s="69"/>
      <c r="GB491" s="69"/>
      <c r="GC491" s="69"/>
      <c r="GD491" s="69"/>
      <c r="GE491" s="69"/>
      <c r="GF491" s="69"/>
      <c r="GG491" s="69"/>
      <c r="GH491" s="69"/>
      <c r="GI491" s="69"/>
      <c r="GJ491" s="69"/>
      <c r="GK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</row>
    <row r="492" customFormat="false" ht="12.75" hidden="false" customHeight="fals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69"/>
      <c r="CS492" s="69"/>
      <c r="CT492" s="69"/>
      <c r="CU492" s="69"/>
      <c r="CV492" s="69"/>
      <c r="CW492" s="69"/>
      <c r="CX492" s="69"/>
      <c r="CY492" s="69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  <c r="DP492" s="69"/>
      <c r="DQ492" s="69"/>
      <c r="DR492" s="69"/>
      <c r="DS492" s="69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  <c r="EO492" s="69"/>
      <c r="EP492" s="69"/>
      <c r="EQ492" s="69"/>
      <c r="ER492" s="69"/>
      <c r="ES492" s="69"/>
      <c r="ET492" s="69"/>
      <c r="EU492" s="69"/>
      <c r="EV492" s="69"/>
      <c r="EW492" s="69"/>
      <c r="EX492" s="69"/>
      <c r="EY492" s="69"/>
      <c r="EZ492" s="69"/>
      <c r="FA492" s="69"/>
      <c r="FB492" s="69"/>
      <c r="FC492" s="69"/>
      <c r="FD492" s="69"/>
      <c r="FE492" s="69"/>
      <c r="FF492" s="69"/>
      <c r="FG492" s="69"/>
      <c r="FH492" s="69"/>
      <c r="FI492" s="69"/>
      <c r="FJ492" s="69"/>
      <c r="FK492" s="69"/>
      <c r="FL492" s="69"/>
      <c r="FM492" s="69"/>
      <c r="FN492" s="69"/>
      <c r="FO492" s="69"/>
      <c r="FP492" s="69"/>
      <c r="FQ492" s="69"/>
      <c r="FR492" s="69"/>
      <c r="FS492" s="69"/>
      <c r="FT492" s="69"/>
      <c r="FU492" s="69"/>
      <c r="FV492" s="69"/>
      <c r="FW492" s="69"/>
      <c r="FX492" s="69"/>
      <c r="FY492" s="69"/>
      <c r="FZ492" s="69"/>
      <c r="GA492" s="69"/>
      <c r="GB492" s="69"/>
      <c r="GC492" s="69"/>
      <c r="GD492" s="69"/>
      <c r="GE492" s="69"/>
      <c r="GF492" s="69"/>
      <c r="GG492" s="69"/>
      <c r="GH492" s="69"/>
      <c r="GI492" s="69"/>
      <c r="GJ492" s="69"/>
      <c r="GK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</row>
    <row r="493" customFormat="false" ht="12.75" hidden="false" customHeight="fals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69"/>
      <c r="CS493" s="69"/>
      <c r="CT493" s="69"/>
      <c r="CU493" s="69"/>
      <c r="CV493" s="69"/>
      <c r="CW493" s="69"/>
      <c r="CX493" s="69"/>
      <c r="CY493" s="69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  <c r="DP493" s="69"/>
      <c r="DQ493" s="69"/>
      <c r="DR493" s="69"/>
      <c r="DS493" s="69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  <c r="EO493" s="69"/>
      <c r="EP493" s="69"/>
      <c r="EQ493" s="69"/>
      <c r="ER493" s="69"/>
      <c r="ES493" s="69"/>
      <c r="ET493" s="69"/>
      <c r="EU493" s="69"/>
      <c r="EV493" s="69"/>
      <c r="EW493" s="69"/>
      <c r="EX493" s="69"/>
      <c r="EY493" s="69"/>
      <c r="EZ493" s="69"/>
      <c r="FA493" s="69"/>
      <c r="FB493" s="69"/>
      <c r="FC493" s="69"/>
      <c r="FD493" s="69"/>
      <c r="FE493" s="69"/>
      <c r="FF493" s="69"/>
      <c r="FG493" s="69"/>
      <c r="FH493" s="69"/>
      <c r="FI493" s="69"/>
      <c r="FJ493" s="69"/>
      <c r="FK493" s="69"/>
      <c r="FL493" s="69"/>
      <c r="FM493" s="69"/>
      <c r="FN493" s="69"/>
      <c r="FO493" s="69"/>
      <c r="FP493" s="69"/>
      <c r="FQ493" s="69"/>
      <c r="FR493" s="69"/>
      <c r="FS493" s="69"/>
      <c r="FT493" s="69"/>
      <c r="FU493" s="69"/>
      <c r="FV493" s="69"/>
      <c r="FW493" s="69"/>
      <c r="FX493" s="69"/>
      <c r="FY493" s="69"/>
      <c r="FZ493" s="69"/>
      <c r="GA493" s="69"/>
      <c r="GB493" s="69"/>
      <c r="GC493" s="69"/>
      <c r="GD493" s="69"/>
      <c r="GE493" s="69"/>
      <c r="GF493" s="69"/>
      <c r="GG493" s="69"/>
      <c r="GH493" s="69"/>
      <c r="GI493" s="69"/>
      <c r="GJ493" s="69"/>
      <c r="GK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</row>
    <row r="494" customFormat="false" ht="12.75" hidden="false" customHeight="fals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</row>
    <row r="495" customFormat="false" ht="12.75" hidden="false" customHeight="fals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</row>
    <row r="496" customFormat="false" ht="12.75" hidden="false" customHeight="fals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69"/>
      <c r="CS496" s="69"/>
      <c r="CT496" s="69"/>
      <c r="CU496" s="69"/>
      <c r="CV496" s="69"/>
      <c r="CW496" s="69"/>
      <c r="CX496" s="69"/>
      <c r="CY496" s="69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  <c r="DP496" s="69"/>
      <c r="DQ496" s="69"/>
      <c r="DR496" s="69"/>
      <c r="DS496" s="69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  <c r="EO496" s="69"/>
      <c r="EP496" s="69"/>
      <c r="EQ496" s="69"/>
      <c r="ER496" s="69"/>
      <c r="ES496" s="69"/>
      <c r="ET496" s="69"/>
      <c r="EU496" s="69"/>
      <c r="EV496" s="69"/>
      <c r="EW496" s="69"/>
      <c r="EX496" s="69"/>
      <c r="EY496" s="69"/>
      <c r="EZ496" s="69"/>
      <c r="FA496" s="69"/>
      <c r="FB496" s="69"/>
      <c r="FC496" s="69"/>
      <c r="FD496" s="69"/>
      <c r="FE496" s="69"/>
      <c r="FF496" s="69"/>
      <c r="FG496" s="69"/>
      <c r="FH496" s="69"/>
      <c r="FI496" s="69"/>
      <c r="FJ496" s="69"/>
      <c r="FK496" s="69"/>
      <c r="FL496" s="69"/>
      <c r="FM496" s="69"/>
      <c r="FN496" s="69"/>
      <c r="FO496" s="69"/>
      <c r="FP496" s="69"/>
      <c r="FQ496" s="69"/>
      <c r="FR496" s="69"/>
      <c r="FS496" s="69"/>
      <c r="FT496" s="69"/>
      <c r="FU496" s="69"/>
      <c r="FV496" s="69"/>
      <c r="FW496" s="69"/>
      <c r="FX496" s="69"/>
      <c r="FY496" s="69"/>
      <c r="FZ496" s="69"/>
      <c r="GA496" s="69"/>
      <c r="GB496" s="69"/>
      <c r="GC496" s="69"/>
      <c r="GD496" s="69"/>
      <c r="GE496" s="69"/>
      <c r="GF496" s="69"/>
      <c r="GG496" s="69"/>
      <c r="GH496" s="69"/>
      <c r="GI496" s="69"/>
      <c r="GJ496" s="69"/>
      <c r="GK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</row>
    <row r="497" customFormat="false" ht="12.75" hidden="false" customHeight="fals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</row>
    <row r="498" customFormat="false" ht="12.75" hidden="false" customHeight="fals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  <c r="FM498" s="69"/>
      <c r="FN498" s="69"/>
      <c r="FO498" s="69"/>
      <c r="FP498" s="69"/>
      <c r="FQ498" s="69"/>
      <c r="FR498" s="69"/>
      <c r="FS498" s="69"/>
      <c r="FT498" s="69"/>
      <c r="FU498" s="69"/>
      <c r="FV498" s="69"/>
      <c r="FW498" s="69"/>
      <c r="FX498" s="69"/>
      <c r="FY498" s="69"/>
      <c r="FZ498" s="69"/>
      <c r="GA498" s="69"/>
      <c r="GB498" s="69"/>
      <c r="GC498" s="69"/>
      <c r="GD498" s="69"/>
      <c r="GE498" s="69"/>
      <c r="GF498" s="69"/>
      <c r="GG498" s="69"/>
      <c r="GH498" s="69"/>
      <c r="GI498" s="69"/>
      <c r="GJ498" s="69"/>
      <c r="GK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</row>
    <row r="499" customFormat="false" ht="12.75" hidden="false" customHeight="fals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  <c r="DP499" s="69"/>
      <c r="DQ499" s="69"/>
      <c r="DR499" s="69"/>
      <c r="DS499" s="69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  <c r="EO499" s="69"/>
      <c r="EP499" s="69"/>
      <c r="EQ499" s="69"/>
      <c r="ER499" s="69"/>
      <c r="ES499" s="69"/>
      <c r="ET499" s="69"/>
      <c r="EU499" s="69"/>
      <c r="EV499" s="69"/>
      <c r="EW499" s="69"/>
      <c r="EX499" s="69"/>
      <c r="EY499" s="69"/>
      <c r="EZ499" s="69"/>
      <c r="FA499" s="69"/>
      <c r="FB499" s="69"/>
      <c r="FC499" s="69"/>
      <c r="FD499" s="69"/>
      <c r="FE499" s="69"/>
      <c r="FF499" s="69"/>
      <c r="FG499" s="69"/>
      <c r="FH499" s="69"/>
      <c r="FI499" s="69"/>
      <c r="FJ499" s="69"/>
      <c r="FK499" s="69"/>
      <c r="FL499" s="69"/>
      <c r="FM499" s="69"/>
      <c r="FN499" s="69"/>
      <c r="FO499" s="69"/>
      <c r="FP499" s="69"/>
      <c r="FQ499" s="69"/>
      <c r="FR499" s="69"/>
      <c r="FS499" s="69"/>
      <c r="FT499" s="69"/>
      <c r="FU499" s="69"/>
      <c r="FV499" s="69"/>
      <c r="FW499" s="69"/>
      <c r="FX499" s="69"/>
      <c r="FY499" s="69"/>
      <c r="FZ499" s="69"/>
      <c r="GA499" s="69"/>
      <c r="GB499" s="69"/>
      <c r="GC499" s="69"/>
      <c r="GD499" s="69"/>
      <c r="GE499" s="69"/>
      <c r="GF499" s="69"/>
      <c r="GG499" s="69"/>
      <c r="GH499" s="69"/>
      <c r="GI499" s="69"/>
      <c r="GJ499" s="69"/>
      <c r="GK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</row>
    <row r="500" customFormat="false" ht="12.75" hidden="false" customHeight="fals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69"/>
      <c r="CH500" s="69"/>
      <c r="CI500" s="69"/>
      <c r="CJ500" s="69"/>
      <c r="CK500" s="69"/>
      <c r="CL500" s="69"/>
      <c r="CM500" s="69"/>
      <c r="CN500" s="69"/>
      <c r="CO500" s="69"/>
      <c r="CP500" s="69"/>
      <c r="CQ500" s="69"/>
      <c r="CR500" s="69"/>
      <c r="CS500" s="69"/>
      <c r="CT500" s="69"/>
      <c r="CU500" s="69"/>
      <c r="CV500" s="69"/>
      <c r="CW500" s="69"/>
      <c r="CX500" s="69"/>
      <c r="CY500" s="69"/>
      <c r="CZ500" s="69"/>
      <c r="DA500" s="69"/>
      <c r="DB500" s="69"/>
      <c r="DC500" s="69"/>
      <c r="DD500" s="69"/>
      <c r="DE500" s="69"/>
      <c r="DF500" s="69"/>
      <c r="DG500" s="69"/>
      <c r="DH500" s="69"/>
      <c r="DI500" s="69"/>
      <c r="DJ500" s="69"/>
      <c r="DK500" s="69"/>
      <c r="DL500" s="69"/>
      <c r="DM500" s="69"/>
      <c r="DN500" s="69"/>
      <c r="DO500" s="69"/>
      <c r="DP500" s="69"/>
      <c r="DQ500" s="69"/>
      <c r="DR500" s="69"/>
      <c r="DS500" s="69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  <c r="EO500" s="69"/>
      <c r="EP500" s="69"/>
      <c r="EQ500" s="69"/>
      <c r="ER500" s="69"/>
      <c r="ES500" s="69"/>
      <c r="ET500" s="69"/>
      <c r="EU500" s="69"/>
      <c r="EV500" s="69"/>
      <c r="EW500" s="69"/>
      <c r="EX500" s="69"/>
      <c r="EY500" s="69"/>
      <c r="EZ500" s="69"/>
      <c r="FA500" s="69"/>
      <c r="FB500" s="69"/>
      <c r="FC500" s="69"/>
      <c r="FD500" s="69"/>
      <c r="FE500" s="69"/>
      <c r="FF500" s="69"/>
      <c r="FG500" s="69"/>
      <c r="FH500" s="69"/>
      <c r="FI500" s="69"/>
      <c r="FJ500" s="69"/>
      <c r="FK500" s="69"/>
      <c r="FL500" s="69"/>
      <c r="FM500" s="69"/>
      <c r="FN500" s="69"/>
      <c r="FO500" s="69"/>
      <c r="FP500" s="69"/>
      <c r="FQ500" s="69"/>
      <c r="FR500" s="69"/>
      <c r="FS500" s="69"/>
      <c r="FT500" s="69"/>
      <c r="FU500" s="69"/>
      <c r="FV500" s="69"/>
      <c r="FW500" s="69"/>
      <c r="FX500" s="69"/>
      <c r="FY500" s="69"/>
      <c r="FZ500" s="69"/>
      <c r="GA500" s="69"/>
      <c r="GB500" s="69"/>
      <c r="GC500" s="69"/>
      <c r="GD500" s="69"/>
      <c r="GE500" s="69"/>
      <c r="GF500" s="69"/>
      <c r="GG500" s="69"/>
      <c r="GH500" s="69"/>
      <c r="GI500" s="69"/>
      <c r="GJ500" s="69"/>
      <c r="GK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</row>
    <row r="501" customFormat="false" ht="12.75" hidden="false" customHeight="fals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69"/>
      <c r="CH501" s="69"/>
      <c r="CI501" s="69"/>
      <c r="CJ501" s="69"/>
      <c r="CK501" s="69"/>
      <c r="CL501" s="69"/>
      <c r="CM501" s="69"/>
      <c r="CN501" s="69"/>
      <c r="CO501" s="69"/>
      <c r="CP501" s="69"/>
      <c r="CQ501" s="69"/>
      <c r="CR501" s="69"/>
      <c r="CS501" s="69"/>
      <c r="CT501" s="69"/>
      <c r="CU501" s="69"/>
      <c r="CV501" s="69"/>
      <c r="CW501" s="69"/>
      <c r="CX501" s="69"/>
      <c r="CY501" s="69"/>
      <c r="CZ501" s="69"/>
      <c r="DA501" s="69"/>
      <c r="DB501" s="69"/>
      <c r="DC501" s="69"/>
      <c r="DD501" s="69"/>
      <c r="DE501" s="69"/>
      <c r="DF501" s="69"/>
      <c r="DG501" s="69"/>
      <c r="DH501" s="69"/>
      <c r="DI501" s="69"/>
      <c r="DJ501" s="69"/>
      <c r="DK501" s="69"/>
      <c r="DL501" s="69"/>
      <c r="DM501" s="69"/>
      <c r="DN501" s="69"/>
      <c r="DO501" s="69"/>
      <c r="DP501" s="69"/>
      <c r="DQ501" s="69"/>
      <c r="DR501" s="69"/>
      <c r="DS501" s="69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  <c r="EO501" s="69"/>
      <c r="EP501" s="69"/>
      <c r="EQ501" s="69"/>
      <c r="ER501" s="69"/>
      <c r="ES501" s="69"/>
      <c r="ET501" s="69"/>
      <c r="EU501" s="69"/>
      <c r="EV501" s="69"/>
      <c r="EW501" s="69"/>
      <c r="EX501" s="69"/>
      <c r="EY501" s="69"/>
      <c r="EZ501" s="69"/>
      <c r="FA501" s="69"/>
      <c r="FB501" s="69"/>
      <c r="FC501" s="69"/>
      <c r="FD501" s="69"/>
      <c r="FE501" s="69"/>
      <c r="FF501" s="69"/>
      <c r="FG501" s="69"/>
      <c r="FH501" s="69"/>
      <c r="FI501" s="69"/>
      <c r="FJ501" s="69"/>
      <c r="FK501" s="69"/>
      <c r="FL501" s="69"/>
      <c r="FM501" s="69"/>
      <c r="FN501" s="69"/>
      <c r="FO501" s="69"/>
      <c r="FP501" s="69"/>
      <c r="FQ501" s="69"/>
      <c r="FR501" s="69"/>
      <c r="FS501" s="69"/>
      <c r="FT501" s="69"/>
      <c r="FU501" s="69"/>
      <c r="FV501" s="69"/>
      <c r="FW501" s="69"/>
      <c r="FX501" s="69"/>
      <c r="FY501" s="69"/>
      <c r="FZ501" s="69"/>
      <c r="GA501" s="69"/>
      <c r="GB501" s="69"/>
      <c r="GC501" s="69"/>
      <c r="GD501" s="69"/>
      <c r="GE501" s="69"/>
      <c r="GF501" s="69"/>
      <c r="GG501" s="69"/>
      <c r="GH501" s="69"/>
      <c r="GI501" s="69"/>
      <c r="GJ501" s="69"/>
      <c r="GK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</row>
    <row r="502" customFormat="false" ht="12.75" hidden="false" customHeight="fals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69"/>
      <c r="CH502" s="69"/>
      <c r="CI502" s="69"/>
      <c r="CJ502" s="69"/>
      <c r="CK502" s="69"/>
      <c r="CL502" s="69"/>
      <c r="CM502" s="69"/>
      <c r="CN502" s="69"/>
      <c r="CO502" s="69"/>
      <c r="CP502" s="69"/>
      <c r="CQ502" s="69"/>
      <c r="CR502" s="69"/>
      <c r="CS502" s="69"/>
      <c r="CT502" s="69"/>
      <c r="CU502" s="69"/>
      <c r="CV502" s="69"/>
      <c r="CW502" s="69"/>
      <c r="CX502" s="69"/>
      <c r="CY502" s="69"/>
      <c r="CZ502" s="69"/>
      <c r="DA502" s="69"/>
      <c r="DB502" s="69"/>
      <c r="DC502" s="69"/>
      <c r="DD502" s="69"/>
      <c r="DE502" s="69"/>
      <c r="DF502" s="69"/>
      <c r="DG502" s="69"/>
      <c r="DH502" s="69"/>
      <c r="DI502" s="69"/>
      <c r="DJ502" s="69"/>
      <c r="DK502" s="69"/>
      <c r="DL502" s="69"/>
      <c r="DM502" s="69"/>
      <c r="DN502" s="69"/>
      <c r="DO502" s="69"/>
      <c r="DP502" s="69"/>
      <c r="DQ502" s="69"/>
      <c r="DR502" s="69"/>
      <c r="DS502" s="69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  <c r="EO502" s="69"/>
      <c r="EP502" s="69"/>
      <c r="EQ502" s="69"/>
      <c r="ER502" s="69"/>
      <c r="ES502" s="69"/>
      <c r="ET502" s="69"/>
      <c r="EU502" s="69"/>
      <c r="EV502" s="69"/>
      <c r="EW502" s="69"/>
      <c r="EX502" s="69"/>
      <c r="EY502" s="69"/>
      <c r="EZ502" s="69"/>
      <c r="FA502" s="69"/>
      <c r="FB502" s="69"/>
      <c r="FC502" s="69"/>
      <c r="FD502" s="69"/>
      <c r="FE502" s="69"/>
      <c r="FF502" s="69"/>
      <c r="FG502" s="69"/>
      <c r="FH502" s="69"/>
      <c r="FI502" s="69"/>
      <c r="FJ502" s="69"/>
      <c r="FK502" s="69"/>
      <c r="FL502" s="69"/>
      <c r="FM502" s="69"/>
      <c r="FN502" s="69"/>
      <c r="FO502" s="69"/>
      <c r="FP502" s="69"/>
      <c r="FQ502" s="69"/>
      <c r="FR502" s="69"/>
      <c r="FS502" s="69"/>
      <c r="FT502" s="69"/>
      <c r="FU502" s="69"/>
      <c r="FV502" s="69"/>
      <c r="FW502" s="69"/>
      <c r="FX502" s="69"/>
      <c r="FY502" s="69"/>
      <c r="FZ502" s="69"/>
      <c r="GA502" s="69"/>
      <c r="GB502" s="69"/>
      <c r="GC502" s="69"/>
      <c r="GD502" s="69"/>
      <c r="GE502" s="69"/>
      <c r="GF502" s="69"/>
      <c r="GG502" s="69"/>
      <c r="GH502" s="69"/>
      <c r="GI502" s="69"/>
      <c r="GJ502" s="69"/>
      <c r="GK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</row>
    <row r="503" customFormat="false" ht="12.75" hidden="false" customHeight="fals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  <c r="FZ503" s="69"/>
      <c r="GA503" s="69"/>
      <c r="GB503" s="69"/>
      <c r="GC503" s="69"/>
      <c r="GD503" s="69"/>
      <c r="GE503" s="69"/>
      <c r="GF503" s="69"/>
      <c r="GG503" s="69"/>
      <c r="GH503" s="69"/>
      <c r="GI503" s="69"/>
      <c r="GJ503" s="69"/>
      <c r="GK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</row>
    <row r="504" customFormat="false" ht="12.75" hidden="false" customHeight="fals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69"/>
      <c r="CH504" s="69"/>
      <c r="CI504" s="69"/>
      <c r="CJ504" s="69"/>
      <c r="CK504" s="69"/>
      <c r="CL504" s="69"/>
      <c r="CM504" s="69"/>
      <c r="CN504" s="69"/>
      <c r="CO504" s="69"/>
      <c r="CP504" s="69"/>
      <c r="CQ504" s="69"/>
      <c r="CR504" s="69"/>
      <c r="CS504" s="69"/>
      <c r="CT504" s="69"/>
      <c r="CU504" s="69"/>
      <c r="CV504" s="69"/>
      <c r="CW504" s="69"/>
      <c r="CX504" s="69"/>
      <c r="CY504" s="69"/>
      <c r="CZ504" s="69"/>
      <c r="DA504" s="69"/>
      <c r="DB504" s="69"/>
      <c r="DC504" s="69"/>
      <c r="DD504" s="69"/>
      <c r="DE504" s="69"/>
      <c r="DF504" s="69"/>
      <c r="DG504" s="69"/>
      <c r="DH504" s="69"/>
      <c r="DI504" s="69"/>
      <c r="DJ504" s="69"/>
      <c r="DK504" s="69"/>
      <c r="DL504" s="69"/>
      <c r="DM504" s="69"/>
      <c r="DN504" s="69"/>
      <c r="DO504" s="69"/>
      <c r="DP504" s="69"/>
      <c r="DQ504" s="69"/>
      <c r="DR504" s="69"/>
      <c r="DS504" s="69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  <c r="EO504" s="69"/>
      <c r="EP504" s="69"/>
      <c r="EQ504" s="69"/>
      <c r="ER504" s="69"/>
      <c r="ES504" s="69"/>
      <c r="ET504" s="69"/>
      <c r="EU504" s="69"/>
      <c r="EV504" s="69"/>
      <c r="EW504" s="69"/>
      <c r="EX504" s="69"/>
      <c r="EY504" s="69"/>
      <c r="EZ504" s="69"/>
      <c r="FA504" s="69"/>
      <c r="FB504" s="69"/>
      <c r="FC504" s="69"/>
      <c r="FD504" s="69"/>
      <c r="FE504" s="69"/>
      <c r="FF504" s="69"/>
      <c r="FG504" s="69"/>
      <c r="FH504" s="69"/>
      <c r="FI504" s="69"/>
      <c r="FJ504" s="69"/>
      <c r="FK504" s="69"/>
      <c r="FL504" s="69"/>
      <c r="FM504" s="69"/>
      <c r="FN504" s="69"/>
      <c r="FO504" s="69"/>
      <c r="FP504" s="69"/>
      <c r="FQ504" s="69"/>
      <c r="FR504" s="69"/>
      <c r="FS504" s="69"/>
      <c r="FT504" s="69"/>
      <c r="FU504" s="69"/>
      <c r="FV504" s="69"/>
      <c r="FW504" s="69"/>
      <c r="FX504" s="69"/>
      <c r="FY504" s="69"/>
      <c r="FZ504" s="69"/>
      <c r="GA504" s="69"/>
      <c r="GB504" s="69"/>
      <c r="GC504" s="69"/>
      <c r="GD504" s="69"/>
      <c r="GE504" s="69"/>
      <c r="GF504" s="69"/>
      <c r="GG504" s="69"/>
      <c r="GH504" s="69"/>
      <c r="GI504" s="69"/>
      <c r="GJ504" s="69"/>
      <c r="GK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</row>
    <row r="505" customFormat="false" ht="12.75" hidden="false" customHeight="fals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69"/>
      <c r="CH505" s="69"/>
      <c r="CI505" s="69"/>
      <c r="CJ505" s="69"/>
      <c r="CK505" s="69"/>
      <c r="CL505" s="69"/>
      <c r="CM505" s="69"/>
      <c r="CN505" s="69"/>
      <c r="CO505" s="69"/>
      <c r="CP505" s="69"/>
      <c r="CQ505" s="69"/>
      <c r="CR505" s="69"/>
      <c r="CS505" s="69"/>
      <c r="CT505" s="69"/>
      <c r="CU505" s="69"/>
      <c r="CV505" s="69"/>
      <c r="CW505" s="69"/>
      <c r="CX505" s="69"/>
      <c r="CY505" s="69"/>
      <c r="CZ505" s="69"/>
      <c r="DA505" s="69"/>
      <c r="DB505" s="69"/>
      <c r="DC505" s="69"/>
      <c r="DD505" s="69"/>
      <c r="DE505" s="69"/>
      <c r="DF505" s="69"/>
      <c r="DG505" s="69"/>
      <c r="DH505" s="69"/>
      <c r="DI505" s="69"/>
      <c r="DJ505" s="69"/>
      <c r="DK505" s="69"/>
      <c r="DL505" s="69"/>
      <c r="DM505" s="69"/>
      <c r="DN505" s="69"/>
      <c r="DO505" s="69"/>
      <c r="DP505" s="69"/>
      <c r="DQ505" s="69"/>
      <c r="DR505" s="69"/>
      <c r="DS505" s="69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  <c r="EO505" s="69"/>
      <c r="EP505" s="69"/>
      <c r="EQ505" s="69"/>
      <c r="ER505" s="69"/>
      <c r="ES505" s="69"/>
      <c r="ET505" s="69"/>
      <c r="EU505" s="69"/>
      <c r="EV505" s="69"/>
      <c r="EW505" s="69"/>
      <c r="EX505" s="69"/>
      <c r="EY505" s="69"/>
      <c r="EZ505" s="69"/>
      <c r="FA505" s="69"/>
      <c r="FB505" s="69"/>
      <c r="FC505" s="69"/>
      <c r="FD505" s="69"/>
      <c r="FE505" s="69"/>
      <c r="FF505" s="69"/>
      <c r="FG505" s="69"/>
      <c r="FH505" s="69"/>
      <c r="FI505" s="69"/>
      <c r="FJ505" s="69"/>
      <c r="FK505" s="69"/>
      <c r="FL505" s="69"/>
      <c r="FM505" s="69"/>
      <c r="FN505" s="69"/>
      <c r="FO505" s="69"/>
      <c r="FP505" s="69"/>
      <c r="FQ505" s="69"/>
      <c r="FR505" s="69"/>
      <c r="FS505" s="69"/>
      <c r="FT505" s="69"/>
      <c r="FU505" s="69"/>
      <c r="FV505" s="69"/>
      <c r="FW505" s="69"/>
      <c r="FX505" s="69"/>
      <c r="FY505" s="69"/>
      <c r="FZ505" s="69"/>
      <c r="GA505" s="69"/>
      <c r="GB505" s="69"/>
      <c r="GC505" s="69"/>
      <c r="GD505" s="69"/>
      <c r="GE505" s="69"/>
      <c r="GF505" s="69"/>
      <c r="GG505" s="69"/>
      <c r="GH505" s="69"/>
      <c r="GI505" s="69"/>
      <c r="GJ505" s="69"/>
      <c r="GK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</row>
    <row r="506" customFormat="false" ht="12.75" hidden="false" customHeight="fals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69"/>
      <c r="CI506" s="69"/>
      <c r="CJ506" s="69"/>
      <c r="CK506" s="69"/>
      <c r="CL506" s="69"/>
      <c r="CM506" s="69"/>
      <c r="CN506" s="69"/>
      <c r="CO506" s="69"/>
      <c r="CP506" s="69"/>
      <c r="CQ506" s="69"/>
      <c r="CR506" s="69"/>
      <c r="CS506" s="69"/>
      <c r="CT506" s="69"/>
      <c r="CU506" s="69"/>
      <c r="CV506" s="69"/>
      <c r="CW506" s="69"/>
      <c r="CX506" s="69"/>
      <c r="CY506" s="69"/>
      <c r="CZ506" s="69"/>
      <c r="DA506" s="69"/>
      <c r="DB506" s="69"/>
      <c r="DC506" s="69"/>
      <c r="DD506" s="69"/>
      <c r="DE506" s="69"/>
      <c r="DF506" s="69"/>
      <c r="DG506" s="69"/>
      <c r="DH506" s="69"/>
      <c r="DI506" s="69"/>
      <c r="DJ506" s="69"/>
      <c r="DK506" s="69"/>
      <c r="DL506" s="69"/>
      <c r="DM506" s="69"/>
      <c r="DN506" s="69"/>
      <c r="DO506" s="69"/>
      <c r="DP506" s="69"/>
      <c r="DQ506" s="69"/>
      <c r="DR506" s="69"/>
      <c r="DS506" s="69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  <c r="EO506" s="69"/>
      <c r="EP506" s="69"/>
      <c r="EQ506" s="69"/>
      <c r="ER506" s="69"/>
      <c r="ES506" s="69"/>
      <c r="ET506" s="69"/>
      <c r="EU506" s="69"/>
      <c r="EV506" s="69"/>
      <c r="EW506" s="69"/>
      <c r="EX506" s="69"/>
      <c r="EY506" s="69"/>
      <c r="EZ506" s="69"/>
      <c r="FA506" s="69"/>
      <c r="FB506" s="69"/>
      <c r="FC506" s="69"/>
      <c r="FD506" s="69"/>
      <c r="FE506" s="69"/>
      <c r="FF506" s="69"/>
      <c r="FG506" s="69"/>
      <c r="FH506" s="69"/>
      <c r="FI506" s="69"/>
      <c r="FJ506" s="69"/>
      <c r="FK506" s="69"/>
      <c r="FL506" s="69"/>
      <c r="FM506" s="69"/>
      <c r="FN506" s="69"/>
      <c r="FO506" s="69"/>
      <c r="FP506" s="69"/>
      <c r="FQ506" s="69"/>
      <c r="FR506" s="69"/>
      <c r="FS506" s="69"/>
      <c r="FT506" s="69"/>
      <c r="FU506" s="69"/>
      <c r="FV506" s="69"/>
      <c r="FW506" s="69"/>
      <c r="FX506" s="69"/>
      <c r="FY506" s="69"/>
      <c r="FZ506" s="69"/>
      <c r="GA506" s="69"/>
      <c r="GB506" s="69"/>
      <c r="GC506" s="69"/>
      <c r="GD506" s="69"/>
      <c r="GE506" s="69"/>
      <c r="GF506" s="69"/>
      <c r="GG506" s="69"/>
      <c r="GH506" s="69"/>
      <c r="GI506" s="69"/>
      <c r="GJ506" s="69"/>
      <c r="GK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</row>
    <row r="507" customFormat="false" ht="12.75" hidden="false" customHeight="fals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69"/>
      <c r="CH507" s="69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  <c r="DP507" s="69"/>
      <c r="DQ507" s="69"/>
      <c r="DR507" s="69"/>
      <c r="DS507" s="69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  <c r="EO507" s="69"/>
      <c r="EP507" s="69"/>
      <c r="EQ507" s="69"/>
      <c r="ER507" s="69"/>
      <c r="ES507" s="69"/>
      <c r="ET507" s="69"/>
      <c r="EU507" s="69"/>
      <c r="EV507" s="69"/>
      <c r="EW507" s="69"/>
      <c r="EX507" s="69"/>
      <c r="EY507" s="69"/>
      <c r="EZ507" s="69"/>
      <c r="FA507" s="69"/>
      <c r="FB507" s="69"/>
      <c r="FC507" s="69"/>
      <c r="FD507" s="69"/>
      <c r="FE507" s="69"/>
      <c r="FF507" s="69"/>
      <c r="FG507" s="69"/>
      <c r="FH507" s="69"/>
      <c r="FI507" s="69"/>
      <c r="FJ507" s="69"/>
      <c r="FK507" s="69"/>
      <c r="FL507" s="69"/>
      <c r="FM507" s="69"/>
      <c r="FN507" s="69"/>
      <c r="FO507" s="69"/>
      <c r="FP507" s="69"/>
      <c r="FQ507" s="69"/>
      <c r="FR507" s="69"/>
      <c r="FS507" s="69"/>
      <c r="FT507" s="69"/>
      <c r="FU507" s="69"/>
      <c r="FV507" s="69"/>
      <c r="FW507" s="69"/>
      <c r="FX507" s="69"/>
      <c r="FY507" s="69"/>
      <c r="FZ507" s="69"/>
      <c r="GA507" s="69"/>
      <c r="GB507" s="69"/>
      <c r="GC507" s="69"/>
      <c r="GD507" s="69"/>
      <c r="GE507" s="69"/>
      <c r="GF507" s="69"/>
      <c r="GG507" s="69"/>
      <c r="GH507" s="69"/>
      <c r="GI507" s="69"/>
      <c r="GJ507" s="69"/>
      <c r="GK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</row>
    <row r="508" customFormat="false" ht="12.75" hidden="false" customHeight="fals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  <c r="DP508" s="69"/>
      <c r="DQ508" s="69"/>
      <c r="DR508" s="69"/>
      <c r="DS508" s="69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  <c r="EO508" s="69"/>
      <c r="EP508" s="69"/>
      <c r="EQ508" s="69"/>
      <c r="ER508" s="69"/>
      <c r="ES508" s="69"/>
      <c r="ET508" s="69"/>
      <c r="EU508" s="69"/>
      <c r="EV508" s="69"/>
      <c r="EW508" s="69"/>
      <c r="EX508" s="69"/>
      <c r="EY508" s="69"/>
      <c r="EZ508" s="69"/>
      <c r="FA508" s="69"/>
      <c r="FB508" s="69"/>
      <c r="FC508" s="69"/>
      <c r="FD508" s="69"/>
      <c r="FE508" s="69"/>
      <c r="FF508" s="69"/>
      <c r="FG508" s="69"/>
      <c r="FH508" s="69"/>
      <c r="FI508" s="69"/>
      <c r="FJ508" s="69"/>
      <c r="FK508" s="69"/>
      <c r="FL508" s="69"/>
      <c r="FM508" s="69"/>
      <c r="FN508" s="69"/>
      <c r="FO508" s="69"/>
      <c r="FP508" s="69"/>
      <c r="FQ508" s="69"/>
      <c r="FR508" s="69"/>
      <c r="FS508" s="69"/>
      <c r="FT508" s="69"/>
      <c r="FU508" s="69"/>
      <c r="FV508" s="69"/>
      <c r="FW508" s="69"/>
      <c r="FX508" s="69"/>
      <c r="FY508" s="69"/>
      <c r="FZ508" s="69"/>
      <c r="GA508" s="69"/>
      <c r="GB508" s="69"/>
      <c r="GC508" s="69"/>
      <c r="GD508" s="69"/>
      <c r="GE508" s="69"/>
      <c r="GF508" s="69"/>
      <c r="GG508" s="69"/>
      <c r="GH508" s="69"/>
      <c r="GI508" s="69"/>
      <c r="GJ508" s="69"/>
      <c r="GK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</row>
    <row r="509" customFormat="false" ht="12.75" hidden="false" customHeight="fals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  <c r="DP509" s="69"/>
      <c r="DQ509" s="69"/>
      <c r="DR509" s="69"/>
      <c r="DS509" s="69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  <c r="EO509" s="69"/>
      <c r="EP509" s="69"/>
      <c r="EQ509" s="69"/>
      <c r="ER509" s="69"/>
      <c r="ES509" s="69"/>
      <c r="ET509" s="69"/>
      <c r="EU509" s="69"/>
      <c r="EV509" s="69"/>
      <c r="EW509" s="69"/>
      <c r="EX509" s="69"/>
      <c r="EY509" s="69"/>
      <c r="EZ509" s="69"/>
      <c r="FA509" s="69"/>
      <c r="FB509" s="69"/>
      <c r="FC509" s="69"/>
      <c r="FD509" s="69"/>
      <c r="FE509" s="69"/>
      <c r="FF509" s="69"/>
      <c r="FG509" s="69"/>
      <c r="FH509" s="69"/>
      <c r="FI509" s="69"/>
      <c r="FJ509" s="69"/>
      <c r="FK509" s="69"/>
      <c r="FL509" s="69"/>
      <c r="FM509" s="69"/>
      <c r="FN509" s="69"/>
      <c r="FO509" s="69"/>
      <c r="FP509" s="69"/>
      <c r="FQ509" s="69"/>
      <c r="FR509" s="69"/>
      <c r="FS509" s="69"/>
      <c r="FT509" s="69"/>
      <c r="FU509" s="69"/>
      <c r="FV509" s="69"/>
      <c r="FW509" s="69"/>
      <c r="FX509" s="69"/>
      <c r="FY509" s="69"/>
      <c r="FZ509" s="69"/>
      <c r="GA509" s="69"/>
      <c r="GB509" s="69"/>
      <c r="GC509" s="69"/>
      <c r="GD509" s="69"/>
      <c r="GE509" s="69"/>
      <c r="GF509" s="69"/>
      <c r="GG509" s="69"/>
      <c r="GH509" s="69"/>
      <c r="GI509" s="69"/>
      <c r="GJ509" s="69"/>
      <c r="GK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</row>
    <row r="510" customFormat="false" ht="12.75" hidden="false" customHeight="fals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  <c r="DP510" s="69"/>
      <c r="DQ510" s="69"/>
      <c r="DR510" s="69"/>
      <c r="DS510" s="69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  <c r="EO510" s="69"/>
      <c r="EP510" s="69"/>
      <c r="EQ510" s="69"/>
      <c r="ER510" s="69"/>
      <c r="ES510" s="69"/>
      <c r="ET510" s="69"/>
      <c r="EU510" s="69"/>
      <c r="EV510" s="69"/>
      <c r="EW510" s="69"/>
      <c r="EX510" s="69"/>
      <c r="EY510" s="69"/>
      <c r="EZ510" s="69"/>
      <c r="FA510" s="69"/>
      <c r="FB510" s="69"/>
      <c r="FC510" s="69"/>
      <c r="FD510" s="69"/>
      <c r="FE510" s="69"/>
      <c r="FF510" s="69"/>
      <c r="FG510" s="69"/>
      <c r="FH510" s="69"/>
      <c r="FI510" s="69"/>
      <c r="FJ510" s="69"/>
      <c r="FK510" s="69"/>
      <c r="FL510" s="69"/>
      <c r="FM510" s="69"/>
      <c r="FN510" s="69"/>
      <c r="FO510" s="69"/>
      <c r="FP510" s="69"/>
      <c r="FQ510" s="69"/>
      <c r="FR510" s="69"/>
      <c r="FS510" s="69"/>
      <c r="FT510" s="69"/>
      <c r="FU510" s="69"/>
      <c r="FV510" s="69"/>
      <c r="FW510" s="69"/>
      <c r="FX510" s="69"/>
      <c r="FY510" s="69"/>
      <c r="FZ510" s="69"/>
      <c r="GA510" s="69"/>
      <c r="GB510" s="69"/>
      <c r="GC510" s="69"/>
      <c r="GD510" s="69"/>
      <c r="GE510" s="69"/>
      <c r="GF510" s="69"/>
      <c r="GG510" s="69"/>
      <c r="GH510" s="69"/>
      <c r="GI510" s="69"/>
      <c r="GJ510" s="69"/>
      <c r="GK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</row>
    <row r="511" customFormat="false" ht="12.75" hidden="false" customHeight="fals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  <c r="EO511" s="69"/>
      <c r="EP511" s="69"/>
      <c r="EQ511" s="69"/>
      <c r="ER511" s="69"/>
      <c r="ES511" s="69"/>
      <c r="ET511" s="69"/>
      <c r="EU511" s="69"/>
      <c r="EV511" s="69"/>
      <c r="EW511" s="69"/>
      <c r="EX511" s="69"/>
      <c r="EY511" s="69"/>
      <c r="EZ511" s="69"/>
      <c r="FA511" s="69"/>
      <c r="FB511" s="69"/>
      <c r="FC511" s="69"/>
      <c r="FD511" s="69"/>
      <c r="FE511" s="69"/>
      <c r="FF511" s="69"/>
      <c r="FG511" s="69"/>
      <c r="FH511" s="69"/>
      <c r="FI511" s="69"/>
      <c r="FJ511" s="69"/>
      <c r="FK511" s="69"/>
      <c r="FL511" s="69"/>
      <c r="FM511" s="69"/>
      <c r="FN511" s="69"/>
      <c r="FO511" s="69"/>
      <c r="FP511" s="69"/>
      <c r="FQ511" s="69"/>
      <c r="FR511" s="69"/>
      <c r="FS511" s="69"/>
      <c r="FT511" s="69"/>
      <c r="FU511" s="69"/>
      <c r="FV511" s="69"/>
      <c r="FW511" s="69"/>
      <c r="FX511" s="69"/>
      <c r="FY511" s="69"/>
      <c r="FZ511" s="69"/>
      <c r="GA511" s="69"/>
      <c r="GB511" s="69"/>
      <c r="GC511" s="69"/>
      <c r="GD511" s="69"/>
      <c r="GE511" s="69"/>
      <c r="GF511" s="69"/>
      <c r="GG511" s="69"/>
      <c r="GH511" s="69"/>
      <c r="GI511" s="69"/>
      <c r="GJ511" s="69"/>
      <c r="GK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</row>
    <row r="512" customFormat="false" ht="12.75" hidden="false" customHeight="fals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69"/>
      <c r="CH512" s="69"/>
      <c r="CI512" s="69"/>
      <c r="CJ512" s="69"/>
      <c r="CK512" s="69"/>
      <c r="CL512" s="69"/>
      <c r="CM512" s="69"/>
      <c r="CN512" s="69"/>
      <c r="CO512" s="69"/>
      <c r="CP512" s="69"/>
      <c r="CQ512" s="69"/>
      <c r="CR512" s="69"/>
      <c r="CS512" s="69"/>
      <c r="CT512" s="69"/>
      <c r="CU512" s="69"/>
      <c r="CV512" s="69"/>
      <c r="CW512" s="69"/>
      <c r="CX512" s="69"/>
      <c r="CY512" s="69"/>
      <c r="CZ512" s="69"/>
      <c r="DA512" s="69"/>
      <c r="DB512" s="69"/>
      <c r="DC512" s="69"/>
      <c r="DD512" s="69"/>
      <c r="DE512" s="69"/>
      <c r="DF512" s="69"/>
      <c r="DG512" s="69"/>
      <c r="DH512" s="69"/>
      <c r="DI512" s="69"/>
      <c r="DJ512" s="69"/>
      <c r="DK512" s="69"/>
      <c r="DL512" s="69"/>
      <c r="DM512" s="69"/>
      <c r="DN512" s="69"/>
      <c r="DO512" s="69"/>
      <c r="DP512" s="69"/>
      <c r="DQ512" s="69"/>
      <c r="DR512" s="69"/>
      <c r="DS512" s="69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  <c r="EO512" s="69"/>
      <c r="EP512" s="69"/>
      <c r="EQ512" s="69"/>
      <c r="ER512" s="69"/>
      <c r="ES512" s="69"/>
      <c r="ET512" s="69"/>
      <c r="EU512" s="69"/>
      <c r="EV512" s="69"/>
      <c r="EW512" s="69"/>
      <c r="EX512" s="69"/>
      <c r="EY512" s="69"/>
      <c r="EZ512" s="69"/>
      <c r="FA512" s="69"/>
      <c r="FB512" s="69"/>
      <c r="FC512" s="69"/>
      <c r="FD512" s="69"/>
      <c r="FE512" s="69"/>
      <c r="FF512" s="69"/>
      <c r="FG512" s="69"/>
      <c r="FH512" s="69"/>
      <c r="FI512" s="69"/>
      <c r="FJ512" s="69"/>
      <c r="FK512" s="69"/>
      <c r="FL512" s="69"/>
      <c r="FM512" s="69"/>
      <c r="FN512" s="69"/>
      <c r="FO512" s="69"/>
      <c r="FP512" s="69"/>
      <c r="FQ512" s="69"/>
      <c r="FR512" s="69"/>
      <c r="FS512" s="69"/>
      <c r="FT512" s="69"/>
      <c r="FU512" s="69"/>
      <c r="FV512" s="69"/>
      <c r="FW512" s="69"/>
      <c r="FX512" s="69"/>
      <c r="FY512" s="69"/>
      <c r="FZ512" s="69"/>
      <c r="GA512" s="69"/>
      <c r="GB512" s="69"/>
      <c r="GC512" s="69"/>
      <c r="GD512" s="69"/>
      <c r="GE512" s="69"/>
      <c r="GF512" s="69"/>
      <c r="GG512" s="69"/>
      <c r="GH512" s="69"/>
      <c r="GI512" s="69"/>
      <c r="GJ512" s="69"/>
      <c r="GK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</row>
    <row r="513" customFormat="false" ht="12.75" hidden="false" customHeight="fals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  <c r="DP513" s="69"/>
      <c r="DQ513" s="69"/>
      <c r="DR513" s="69"/>
      <c r="DS513" s="69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  <c r="EO513" s="69"/>
      <c r="EP513" s="69"/>
      <c r="EQ513" s="69"/>
      <c r="ER513" s="69"/>
      <c r="ES513" s="69"/>
      <c r="ET513" s="69"/>
      <c r="EU513" s="69"/>
      <c r="EV513" s="69"/>
      <c r="EW513" s="69"/>
      <c r="EX513" s="69"/>
      <c r="EY513" s="69"/>
      <c r="EZ513" s="69"/>
      <c r="FA513" s="69"/>
      <c r="FB513" s="69"/>
      <c r="FC513" s="69"/>
      <c r="FD513" s="69"/>
      <c r="FE513" s="69"/>
      <c r="FF513" s="69"/>
      <c r="FG513" s="69"/>
      <c r="FH513" s="69"/>
      <c r="FI513" s="69"/>
      <c r="FJ513" s="69"/>
      <c r="FK513" s="69"/>
      <c r="FL513" s="69"/>
      <c r="FM513" s="69"/>
      <c r="FN513" s="69"/>
      <c r="FO513" s="69"/>
      <c r="FP513" s="69"/>
      <c r="FQ513" s="69"/>
      <c r="FR513" s="69"/>
      <c r="FS513" s="69"/>
      <c r="FT513" s="69"/>
      <c r="FU513" s="69"/>
      <c r="FV513" s="69"/>
      <c r="FW513" s="69"/>
      <c r="FX513" s="69"/>
      <c r="FY513" s="69"/>
      <c r="FZ513" s="69"/>
      <c r="GA513" s="69"/>
      <c r="GB513" s="69"/>
      <c r="GC513" s="69"/>
      <c r="GD513" s="69"/>
      <c r="GE513" s="69"/>
      <c r="GF513" s="69"/>
      <c r="GG513" s="69"/>
      <c r="GH513" s="69"/>
      <c r="GI513" s="69"/>
      <c r="GJ513" s="69"/>
      <c r="GK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</row>
    <row r="514" customFormat="false" ht="12.75" hidden="false" customHeight="fals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69"/>
      <c r="CH514" s="69"/>
      <c r="CI514" s="69"/>
      <c r="CJ514" s="69"/>
      <c r="CK514" s="69"/>
      <c r="CL514" s="69"/>
      <c r="CM514" s="69"/>
      <c r="CN514" s="69"/>
      <c r="CO514" s="69"/>
      <c r="CP514" s="69"/>
      <c r="CQ514" s="69"/>
      <c r="CR514" s="69"/>
      <c r="CS514" s="69"/>
      <c r="CT514" s="69"/>
      <c r="CU514" s="69"/>
      <c r="CV514" s="69"/>
      <c r="CW514" s="69"/>
      <c r="CX514" s="69"/>
      <c r="CY514" s="69"/>
      <c r="CZ514" s="69"/>
      <c r="DA514" s="69"/>
      <c r="DB514" s="69"/>
      <c r="DC514" s="69"/>
      <c r="DD514" s="69"/>
      <c r="DE514" s="69"/>
      <c r="DF514" s="69"/>
      <c r="DG514" s="69"/>
      <c r="DH514" s="69"/>
      <c r="DI514" s="69"/>
      <c r="DJ514" s="69"/>
      <c r="DK514" s="69"/>
      <c r="DL514" s="69"/>
      <c r="DM514" s="69"/>
      <c r="DN514" s="69"/>
      <c r="DO514" s="69"/>
      <c r="DP514" s="69"/>
      <c r="DQ514" s="69"/>
      <c r="DR514" s="69"/>
      <c r="DS514" s="69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  <c r="EO514" s="69"/>
      <c r="EP514" s="69"/>
      <c r="EQ514" s="69"/>
      <c r="ER514" s="69"/>
      <c r="ES514" s="69"/>
      <c r="ET514" s="69"/>
      <c r="EU514" s="69"/>
      <c r="EV514" s="69"/>
      <c r="EW514" s="69"/>
      <c r="EX514" s="69"/>
      <c r="EY514" s="69"/>
      <c r="EZ514" s="69"/>
      <c r="FA514" s="69"/>
      <c r="FB514" s="69"/>
      <c r="FC514" s="69"/>
      <c r="FD514" s="69"/>
      <c r="FE514" s="69"/>
      <c r="FF514" s="69"/>
      <c r="FG514" s="69"/>
      <c r="FH514" s="69"/>
      <c r="FI514" s="69"/>
      <c r="FJ514" s="69"/>
      <c r="FK514" s="69"/>
      <c r="FL514" s="69"/>
      <c r="FM514" s="69"/>
      <c r="FN514" s="69"/>
      <c r="FO514" s="69"/>
      <c r="FP514" s="69"/>
      <c r="FQ514" s="69"/>
      <c r="FR514" s="69"/>
      <c r="FS514" s="69"/>
      <c r="FT514" s="69"/>
      <c r="FU514" s="69"/>
      <c r="FV514" s="69"/>
      <c r="FW514" s="69"/>
      <c r="FX514" s="69"/>
      <c r="FY514" s="69"/>
      <c r="FZ514" s="69"/>
      <c r="GA514" s="69"/>
      <c r="GB514" s="69"/>
      <c r="GC514" s="69"/>
      <c r="GD514" s="69"/>
      <c r="GE514" s="69"/>
      <c r="GF514" s="69"/>
      <c r="GG514" s="69"/>
      <c r="GH514" s="69"/>
      <c r="GI514" s="69"/>
      <c r="GJ514" s="69"/>
      <c r="GK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</row>
    <row r="515" customFormat="false" ht="12.75" hidden="false" customHeight="fals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69"/>
      <c r="CH515" s="69"/>
      <c r="CI515" s="69"/>
      <c r="CJ515" s="69"/>
      <c r="CK515" s="69"/>
      <c r="CL515" s="69"/>
      <c r="CM515" s="69"/>
      <c r="CN515" s="69"/>
      <c r="CO515" s="69"/>
      <c r="CP515" s="69"/>
      <c r="CQ515" s="69"/>
      <c r="CR515" s="69"/>
      <c r="CS515" s="69"/>
      <c r="CT515" s="69"/>
      <c r="CU515" s="69"/>
      <c r="CV515" s="69"/>
      <c r="CW515" s="69"/>
      <c r="CX515" s="69"/>
      <c r="CY515" s="69"/>
      <c r="CZ515" s="69"/>
      <c r="DA515" s="69"/>
      <c r="DB515" s="69"/>
      <c r="DC515" s="69"/>
      <c r="DD515" s="69"/>
      <c r="DE515" s="69"/>
      <c r="DF515" s="69"/>
      <c r="DG515" s="69"/>
      <c r="DH515" s="69"/>
      <c r="DI515" s="69"/>
      <c r="DJ515" s="69"/>
      <c r="DK515" s="69"/>
      <c r="DL515" s="69"/>
      <c r="DM515" s="69"/>
      <c r="DN515" s="69"/>
      <c r="DO515" s="69"/>
      <c r="DP515" s="69"/>
      <c r="DQ515" s="69"/>
      <c r="DR515" s="69"/>
      <c r="DS515" s="69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  <c r="EO515" s="69"/>
      <c r="EP515" s="69"/>
      <c r="EQ515" s="69"/>
      <c r="ER515" s="69"/>
      <c r="ES515" s="69"/>
      <c r="ET515" s="69"/>
      <c r="EU515" s="69"/>
      <c r="EV515" s="69"/>
      <c r="EW515" s="69"/>
      <c r="EX515" s="69"/>
      <c r="EY515" s="69"/>
      <c r="EZ515" s="69"/>
      <c r="FA515" s="69"/>
      <c r="FB515" s="69"/>
      <c r="FC515" s="69"/>
      <c r="FD515" s="69"/>
      <c r="FE515" s="69"/>
      <c r="FF515" s="69"/>
      <c r="FG515" s="69"/>
      <c r="FH515" s="69"/>
      <c r="FI515" s="69"/>
      <c r="FJ515" s="69"/>
      <c r="FK515" s="69"/>
      <c r="FL515" s="69"/>
      <c r="FM515" s="69"/>
      <c r="FN515" s="69"/>
      <c r="FO515" s="69"/>
      <c r="FP515" s="69"/>
      <c r="FQ515" s="69"/>
      <c r="FR515" s="69"/>
      <c r="FS515" s="69"/>
      <c r="FT515" s="69"/>
      <c r="FU515" s="69"/>
      <c r="FV515" s="69"/>
      <c r="FW515" s="69"/>
      <c r="FX515" s="69"/>
      <c r="FY515" s="69"/>
      <c r="FZ515" s="69"/>
      <c r="GA515" s="69"/>
      <c r="GB515" s="69"/>
      <c r="GC515" s="69"/>
      <c r="GD515" s="69"/>
      <c r="GE515" s="69"/>
      <c r="GF515" s="69"/>
      <c r="GG515" s="69"/>
      <c r="GH515" s="69"/>
      <c r="GI515" s="69"/>
      <c r="GJ515" s="69"/>
      <c r="GK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</row>
    <row r="516" customFormat="false" ht="12.75" hidden="false" customHeight="fals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</row>
    <row r="517" customFormat="false" ht="12.75" hidden="false" customHeight="fals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</row>
    <row r="518" customFormat="false" ht="12.75" hidden="false" customHeight="fals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  <c r="DP518" s="69"/>
      <c r="DQ518" s="69"/>
      <c r="DR518" s="69"/>
      <c r="DS518" s="69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  <c r="EO518" s="69"/>
      <c r="EP518" s="69"/>
      <c r="EQ518" s="69"/>
      <c r="ER518" s="69"/>
      <c r="ES518" s="69"/>
      <c r="ET518" s="69"/>
      <c r="EU518" s="69"/>
      <c r="EV518" s="69"/>
      <c r="EW518" s="69"/>
      <c r="EX518" s="69"/>
      <c r="EY518" s="69"/>
      <c r="EZ518" s="69"/>
      <c r="FA518" s="69"/>
      <c r="FB518" s="69"/>
      <c r="FC518" s="69"/>
      <c r="FD518" s="69"/>
      <c r="FE518" s="69"/>
      <c r="FF518" s="69"/>
      <c r="FG518" s="69"/>
      <c r="FH518" s="69"/>
      <c r="FI518" s="69"/>
      <c r="FJ518" s="69"/>
      <c r="FK518" s="69"/>
      <c r="FL518" s="69"/>
      <c r="FM518" s="69"/>
      <c r="FN518" s="69"/>
      <c r="FO518" s="69"/>
      <c r="FP518" s="69"/>
      <c r="FQ518" s="69"/>
      <c r="FR518" s="69"/>
      <c r="FS518" s="69"/>
      <c r="FT518" s="69"/>
      <c r="FU518" s="69"/>
      <c r="FV518" s="69"/>
      <c r="FW518" s="69"/>
      <c r="FX518" s="69"/>
      <c r="FY518" s="69"/>
      <c r="FZ518" s="69"/>
      <c r="GA518" s="69"/>
      <c r="GB518" s="69"/>
      <c r="GC518" s="69"/>
      <c r="GD518" s="69"/>
      <c r="GE518" s="69"/>
      <c r="GF518" s="69"/>
      <c r="GG518" s="69"/>
      <c r="GH518" s="69"/>
      <c r="GI518" s="69"/>
      <c r="GJ518" s="69"/>
      <c r="GK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</row>
    <row r="519" customFormat="false" ht="12.75" hidden="false" customHeight="fals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69"/>
      <c r="CH519" s="69"/>
      <c r="CI519" s="69"/>
      <c r="CJ519" s="69"/>
      <c r="CK519" s="69"/>
      <c r="CL519" s="69"/>
      <c r="CM519" s="69"/>
      <c r="CN519" s="69"/>
      <c r="CO519" s="69"/>
      <c r="CP519" s="69"/>
      <c r="CQ519" s="69"/>
      <c r="CR519" s="69"/>
      <c r="CS519" s="69"/>
      <c r="CT519" s="69"/>
      <c r="CU519" s="69"/>
      <c r="CV519" s="69"/>
      <c r="CW519" s="69"/>
      <c r="CX519" s="69"/>
      <c r="CY519" s="69"/>
      <c r="CZ519" s="69"/>
      <c r="DA519" s="69"/>
      <c r="DB519" s="69"/>
      <c r="DC519" s="69"/>
      <c r="DD519" s="69"/>
      <c r="DE519" s="69"/>
      <c r="DF519" s="69"/>
      <c r="DG519" s="69"/>
      <c r="DH519" s="69"/>
      <c r="DI519" s="69"/>
      <c r="DJ519" s="69"/>
      <c r="DK519" s="69"/>
      <c r="DL519" s="69"/>
      <c r="DM519" s="69"/>
      <c r="DN519" s="69"/>
      <c r="DO519" s="69"/>
      <c r="DP519" s="69"/>
      <c r="DQ519" s="69"/>
      <c r="DR519" s="69"/>
      <c r="DS519" s="69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  <c r="EO519" s="69"/>
      <c r="EP519" s="69"/>
      <c r="EQ519" s="69"/>
      <c r="ER519" s="69"/>
      <c r="ES519" s="69"/>
      <c r="ET519" s="69"/>
      <c r="EU519" s="69"/>
      <c r="EV519" s="69"/>
      <c r="EW519" s="69"/>
      <c r="EX519" s="69"/>
      <c r="EY519" s="69"/>
      <c r="EZ519" s="69"/>
      <c r="FA519" s="69"/>
      <c r="FB519" s="69"/>
      <c r="FC519" s="69"/>
      <c r="FD519" s="69"/>
      <c r="FE519" s="69"/>
      <c r="FF519" s="69"/>
      <c r="FG519" s="69"/>
      <c r="FH519" s="69"/>
      <c r="FI519" s="69"/>
      <c r="FJ519" s="69"/>
      <c r="FK519" s="69"/>
      <c r="FL519" s="69"/>
      <c r="FM519" s="69"/>
      <c r="FN519" s="69"/>
      <c r="FO519" s="69"/>
      <c r="FP519" s="69"/>
      <c r="FQ519" s="69"/>
      <c r="FR519" s="69"/>
      <c r="FS519" s="69"/>
      <c r="FT519" s="69"/>
      <c r="FU519" s="69"/>
      <c r="FV519" s="69"/>
      <c r="FW519" s="69"/>
      <c r="FX519" s="69"/>
      <c r="FY519" s="69"/>
      <c r="FZ519" s="69"/>
      <c r="GA519" s="69"/>
      <c r="GB519" s="69"/>
      <c r="GC519" s="69"/>
      <c r="GD519" s="69"/>
      <c r="GE519" s="69"/>
      <c r="GF519" s="69"/>
      <c r="GG519" s="69"/>
      <c r="GH519" s="69"/>
      <c r="GI519" s="69"/>
      <c r="GJ519" s="69"/>
      <c r="GK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</row>
    <row r="520" customFormat="false" ht="12.75" hidden="false" customHeight="fals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  <c r="DP520" s="69"/>
      <c r="DQ520" s="69"/>
      <c r="DR520" s="69"/>
      <c r="DS520" s="69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  <c r="EO520" s="69"/>
      <c r="EP520" s="69"/>
      <c r="EQ520" s="69"/>
      <c r="ER520" s="69"/>
      <c r="ES520" s="69"/>
      <c r="ET520" s="69"/>
      <c r="EU520" s="69"/>
      <c r="EV520" s="69"/>
      <c r="EW520" s="69"/>
      <c r="EX520" s="69"/>
      <c r="EY520" s="69"/>
      <c r="EZ520" s="69"/>
      <c r="FA520" s="69"/>
      <c r="FB520" s="69"/>
      <c r="FC520" s="69"/>
      <c r="FD520" s="69"/>
      <c r="FE520" s="69"/>
      <c r="FF520" s="69"/>
      <c r="FG520" s="69"/>
      <c r="FH520" s="69"/>
      <c r="FI520" s="69"/>
      <c r="FJ520" s="69"/>
      <c r="FK520" s="69"/>
      <c r="FL520" s="69"/>
      <c r="FM520" s="69"/>
      <c r="FN520" s="69"/>
      <c r="FO520" s="69"/>
      <c r="FP520" s="69"/>
      <c r="FQ520" s="69"/>
      <c r="FR520" s="69"/>
      <c r="FS520" s="69"/>
      <c r="FT520" s="69"/>
      <c r="FU520" s="69"/>
      <c r="FV520" s="69"/>
      <c r="FW520" s="69"/>
      <c r="FX520" s="69"/>
      <c r="FY520" s="69"/>
      <c r="FZ520" s="69"/>
      <c r="GA520" s="69"/>
      <c r="GB520" s="69"/>
      <c r="GC520" s="69"/>
      <c r="GD520" s="69"/>
      <c r="GE520" s="69"/>
      <c r="GF520" s="69"/>
      <c r="GG520" s="69"/>
      <c r="GH520" s="69"/>
      <c r="GI520" s="69"/>
      <c r="GJ520" s="69"/>
      <c r="GK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</row>
    <row r="521" customFormat="false" ht="12.75" hidden="false" customHeight="fals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  <c r="FX521" s="69"/>
      <c r="FY521" s="69"/>
      <c r="FZ521" s="69"/>
      <c r="GA521" s="69"/>
      <c r="GB521" s="69"/>
      <c r="GC521" s="69"/>
      <c r="GD521" s="69"/>
      <c r="GE521" s="69"/>
      <c r="GF521" s="69"/>
      <c r="GG521" s="69"/>
      <c r="GH521" s="69"/>
      <c r="GI521" s="69"/>
      <c r="GJ521" s="69"/>
      <c r="GK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</row>
    <row r="522" customFormat="false" ht="12.75" hidden="false" customHeight="fals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  <c r="DP522" s="69"/>
      <c r="DQ522" s="69"/>
      <c r="DR522" s="69"/>
      <c r="DS522" s="69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  <c r="EO522" s="69"/>
      <c r="EP522" s="69"/>
      <c r="EQ522" s="69"/>
      <c r="ER522" s="69"/>
      <c r="ES522" s="69"/>
      <c r="ET522" s="69"/>
      <c r="EU522" s="69"/>
      <c r="EV522" s="69"/>
      <c r="EW522" s="69"/>
      <c r="EX522" s="69"/>
      <c r="EY522" s="69"/>
      <c r="EZ522" s="69"/>
      <c r="FA522" s="69"/>
      <c r="FB522" s="69"/>
      <c r="FC522" s="69"/>
      <c r="FD522" s="69"/>
      <c r="FE522" s="69"/>
      <c r="FF522" s="69"/>
      <c r="FG522" s="69"/>
      <c r="FH522" s="69"/>
      <c r="FI522" s="69"/>
      <c r="FJ522" s="69"/>
      <c r="FK522" s="69"/>
      <c r="FL522" s="69"/>
      <c r="FM522" s="69"/>
      <c r="FN522" s="69"/>
      <c r="FO522" s="69"/>
      <c r="FP522" s="69"/>
      <c r="FQ522" s="69"/>
      <c r="FR522" s="69"/>
      <c r="FS522" s="69"/>
      <c r="FT522" s="69"/>
      <c r="FU522" s="69"/>
      <c r="FV522" s="69"/>
      <c r="FW522" s="69"/>
      <c r="FX522" s="69"/>
      <c r="FY522" s="69"/>
      <c r="FZ522" s="69"/>
      <c r="GA522" s="69"/>
      <c r="GB522" s="69"/>
      <c r="GC522" s="69"/>
      <c r="GD522" s="69"/>
      <c r="GE522" s="69"/>
      <c r="GF522" s="69"/>
      <c r="GG522" s="69"/>
      <c r="GH522" s="69"/>
      <c r="GI522" s="69"/>
      <c r="GJ522" s="69"/>
      <c r="GK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</row>
    <row r="523" customFormat="false" ht="12.75" hidden="false" customHeight="fals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/>
      <c r="CF523" s="69"/>
      <c r="CG523" s="69"/>
      <c r="CH523" s="69"/>
      <c r="CI523" s="69"/>
      <c r="CJ523" s="69"/>
      <c r="CK523" s="69"/>
      <c r="CL523" s="69"/>
      <c r="CM523" s="69"/>
      <c r="CN523" s="69"/>
      <c r="CO523" s="69"/>
      <c r="CP523" s="69"/>
      <c r="CQ523" s="69"/>
      <c r="CR523" s="69"/>
      <c r="CS523" s="69"/>
      <c r="CT523" s="69"/>
      <c r="CU523" s="69"/>
      <c r="CV523" s="69"/>
      <c r="CW523" s="69"/>
      <c r="CX523" s="69"/>
      <c r="CY523" s="69"/>
      <c r="CZ523" s="69"/>
      <c r="DA523" s="69"/>
      <c r="DB523" s="69"/>
      <c r="DC523" s="69"/>
      <c r="DD523" s="69"/>
      <c r="DE523" s="69"/>
      <c r="DF523" s="69"/>
      <c r="DG523" s="69"/>
      <c r="DH523" s="69"/>
      <c r="DI523" s="69"/>
      <c r="DJ523" s="69"/>
      <c r="DK523" s="69"/>
      <c r="DL523" s="69"/>
      <c r="DM523" s="69"/>
      <c r="DN523" s="69"/>
      <c r="DO523" s="69"/>
      <c r="DP523" s="69"/>
      <c r="DQ523" s="69"/>
      <c r="DR523" s="69"/>
      <c r="DS523" s="69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  <c r="EO523" s="69"/>
      <c r="EP523" s="69"/>
      <c r="EQ523" s="69"/>
      <c r="ER523" s="69"/>
      <c r="ES523" s="69"/>
      <c r="ET523" s="69"/>
      <c r="EU523" s="69"/>
      <c r="EV523" s="69"/>
      <c r="EW523" s="69"/>
      <c r="EX523" s="69"/>
      <c r="EY523" s="69"/>
      <c r="EZ523" s="69"/>
      <c r="FA523" s="69"/>
      <c r="FB523" s="69"/>
      <c r="FC523" s="69"/>
      <c r="FD523" s="69"/>
      <c r="FE523" s="69"/>
      <c r="FF523" s="69"/>
      <c r="FG523" s="69"/>
      <c r="FH523" s="69"/>
      <c r="FI523" s="69"/>
      <c r="FJ523" s="69"/>
      <c r="FK523" s="69"/>
      <c r="FL523" s="69"/>
      <c r="FM523" s="69"/>
      <c r="FN523" s="69"/>
      <c r="FO523" s="69"/>
      <c r="FP523" s="69"/>
      <c r="FQ523" s="69"/>
      <c r="FR523" s="69"/>
      <c r="FS523" s="69"/>
      <c r="FT523" s="69"/>
      <c r="FU523" s="69"/>
      <c r="FV523" s="69"/>
      <c r="FW523" s="69"/>
      <c r="FX523" s="69"/>
      <c r="FY523" s="69"/>
      <c r="FZ523" s="69"/>
      <c r="GA523" s="69"/>
      <c r="GB523" s="69"/>
      <c r="GC523" s="69"/>
      <c r="GD523" s="69"/>
      <c r="GE523" s="69"/>
      <c r="GF523" s="69"/>
      <c r="GG523" s="69"/>
      <c r="GH523" s="69"/>
      <c r="GI523" s="69"/>
      <c r="GJ523" s="69"/>
      <c r="GK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</row>
    <row r="524" customFormat="false" ht="12.75" hidden="false" customHeight="fals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  <c r="DP524" s="69"/>
      <c r="DQ524" s="69"/>
      <c r="DR524" s="69"/>
      <c r="DS524" s="69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  <c r="EO524" s="69"/>
      <c r="EP524" s="69"/>
      <c r="EQ524" s="69"/>
      <c r="ER524" s="69"/>
      <c r="ES524" s="69"/>
      <c r="ET524" s="69"/>
      <c r="EU524" s="69"/>
      <c r="EV524" s="69"/>
      <c r="EW524" s="69"/>
      <c r="EX524" s="69"/>
      <c r="EY524" s="69"/>
      <c r="EZ524" s="69"/>
      <c r="FA524" s="69"/>
      <c r="FB524" s="69"/>
      <c r="FC524" s="69"/>
      <c r="FD524" s="69"/>
      <c r="FE524" s="69"/>
      <c r="FF524" s="69"/>
      <c r="FG524" s="69"/>
      <c r="FH524" s="69"/>
      <c r="FI524" s="69"/>
      <c r="FJ524" s="69"/>
      <c r="FK524" s="69"/>
      <c r="FL524" s="69"/>
      <c r="FM524" s="69"/>
      <c r="FN524" s="69"/>
      <c r="FO524" s="69"/>
      <c r="FP524" s="69"/>
      <c r="FQ524" s="69"/>
      <c r="FR524" s="69"/>
      <c r="FS524" s="69"/>
      <c r="FT524" s="69"/>
      <c r="FU524" s="69"/>
      <c r="FV524" s="69"/>
      <c r="FW524" s="69"/>
      <c r="FX524" s="69"/>
      <c r="FY524" s="69"/>
      <c r="FZ524" s="69"/>
      <c r="GA524" s="69"/>
      <c r="GB524" s="69"/>
      <c r="GC524" s="69"/>
      <c r="GD524" s="69"/>
      <c r="GE524" s="69"/>
      <c r="GF524" s="69"/>
      <c r="GG524" s="69"/>
      <c r="GH524" s="69"/>
      <c r="GI524" s="69"/>
      <c r="GJ524" s="69"/>
      <c r="GK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</row>
    <row r="525" customFormat="false" ht="12.75" hidden="false" customHeight="fals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  <c r="DP525" s="69"/>
      <c r="DQ525" s="69"/>
      <c r="DR525" s="69"/>
      <c r="DS525" s="69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  <c r="EO525" s="69"/>
      <c r="EP525" s="69"/>
      <c r="EQ525" s="69"/>
      <c r="ER525" s="69"/>
      <c r="ES525" s="69"/>
      <c r="ET525" s="69"/>
      <c r="EU525" s="69"/>
      <c r="EV525" s="69"/>
      <c r="EW525" s="69"/>
      <c r="EX525" s="69"/>
      <c r="EY525" s="69"/>
      <c r="EZ525" s="69"/>
      <c r="FA525" s="69"/>
      <c r="FB525" s="69"/>
      <c r="FC525" s="69"/>
      <c r="FD525" s="69"/>
      <c r="FE525" s="69"/>
      <c r="FF525" s="69"/>
      <c r="FG525" s="69"/>
      <c r="FH525" s="69"/>
      <c r="FI525" s="69"/>
      <c r="FJ525" s="69"/>
      <c r="FK525" s="69"/>
      <c r="FL525" s="69"/>
      <c r="FM525" s="69"/>
      <c r="FN525" s="69"/>
      <c r="FO525" s="69"/>
      <c r="FP525" s="69"/>
      <c r="FQ525" s="69"/>
      <c r="FR525" s="69"/>
      <c r="FS525" s="69"/>
      <c r="FT525" s="69"/>
      <c r="FU525" s="69"/>
      <c r="FV525" s="69"/>
      <c r="FW525" s="69"/>
      <c r="FX525" s="69"/>
      <c r="FY525" s="69"/>
      <c r="FZ525" s="69"/>
      <c r="GA525" s="69"/>
      <c r="GB525" s="69"/>
      <c r="GC525" s="69"/>
      <c r="GD525" s="69"/>
      <c r="GE525" s="69"/>
      <c r="GF525" s="69"/>
      <c r="GG525" s="69"/>
      <c r="GH525" s="69"/>
      <c r="GI525" s="69"/>
      <c r="GJ525" s="69"/>
      <c r="GK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</row>
    <row r="526" customFormat="false" ht="12.75" hidden="false" customHeight="fals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  <c r="CT526" s="69"/>
      <c r="CU526" s="69"/>
      <c r="CV526" s="69"/>
      <c r="CW526" s="69"/>
      <c r="CX526" s="69"/>
      <c r="CY526" s="69"/>
      <c r="CZ526" s="69"/>
      <c r="DA526" s="69"/>
      <c r="DB526" s="69"/>
      <c r="DC526" s="69"/>
      <c r="DD526" s="69"/>
      <c r="DE526" s="69"/>
      <c r="DF526" s="69"/>
      <c r="DG526" s="69"/>
      <c r="DH526" s="69"/>
      <c r="DI526" s="69"/>
      <c r="DJ526" s="69"/>
      <c r="DK526" s="69"/>
      <c r="DL526" s="69"/>
      <c r="DM526" s="69"/>
      <c r="DN526" s="69"/>
      <c r="DO526" s="69"/>
      <c r="DP526" s="69"/>
      <c r="DQ526" s="69"/>
      <c r="DR526" s="69"/>
      <c r="DS526" s="69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  <c r="EO526" s="69"/>
      <c r="EP526" s="69"/>
      <c r="EQ526" s="69"/>
      <c r="ER526" s="69"/>
      <c r="ES526" s="69"/>
      <c r="ET526" s="69"/>
      <c r="EU526" s="69"/>
      <c r="EV526" s="69"/>
      <c r="EW526" s="69"/>
      <c r="EX526" s="69"/>
      <c r="EY526" s="69"/>
      <c r="EZ526" s="69"/>
      <c r="FA526" s="69"/>
      <c r="FB526" s="69"/>
      <c r="FC526" s="69"/>
      <c r="FD526" s="69"/>
      <c r="FE526" s="69"/>
      <c r="FF526" s="69"/>
      <c r="FG526" s="69"/>
      <c r="FH526" s="69"/>
      <c r="FI526" s="69"/>
      <c r="FJ526" s="69"/>
      <c r="FK526" s="69"/>
      <c r="FL526" s="69"/>
      <c r="FM526" s="69"/>
      <c r="FN526" s="69"/>
      <c r="FO526" s="69"/>
      <c r="FP526" s="69"/>
      <c r="FQ526" s="69"/>
      <c r="FR526" s="69"/>
      <c r="FS526" s="69"/>
      <c r="FT526" s="69"/>
      <c r="FU526" s="69"/>
      <c r="FV526" s="69"/>
      <c r="FW526" s="69"/>
      <c r="FX526" s="69"/>
      <c r="FY526" s="69"/>
      <c r="FZ526" s="69"/>
      <c r="GA526" s="69"/>
      <c r="GB526" s="69"/>
      <c r="GC526" s="69"/>
      <c r="GD526" s="69"/>
      <c r="GE526" s="69"/>
      <c r="GF526" s="69"/>
      <c r="GG526" s="69"/>
      <c r="GH526" s="69"/>
      <c r="GI526" s="69"/>
      <c r="GJ526" s="69"/>
      <c r="GK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</row>
    <row r="527" customFormat="false" ht="12.75" hidden="false" customHeight="fals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  <c r="DP527" s="69"/>
      <c r="DQ527" s="69"/>
      <c r="DR527" s="69"/>
      <c r="DS527" s="69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  <c r="EO527" s="69"/>
      <c r="EP527" s="69"/>
      <c r="EQ527" s="69"/>
      <c r="ER527" s="69"/>
      <c r="ES527" s="69"/>
      <c r="ET527" s="69"/>
      <c r="EU527" s="69"/>
      <c r="EV527" s="69"/>
      <c r="EW527" s="69"/>
      <c r="EX527" s="69"/>
      <c r="EY527" s="69"/>
      <c r="EZ527" s="69"/>
      <c r="FA527" s="69"/>
      <c r="FB527" s="69"/>
      <c r="FC527" s="69"/>
      <c r="FD527" s="69"/>
      <c r="FE527" s="69"/>
      <c r="FF527" s="69"/>
      <c r="FG527" s="69"/>
      <c r="FH527" s="69"/>
      <c r="FI527" s="69"/>
      <c r="FJ527" s="69"/>
      <c r="FK527" s="69"/>
      <c r="FL527" s="69"/>
      <c r="FM527" s="69"/>
      <c r="FN527" s="69"/>
      <c r="FO527" s="69"/>
      <c r="FP527" s="69"/>
      <c r="FQ527" s="69"/>
      <c r="FR527" s="69"/>
      <c r="FS527" s="69"/>
      <c r="FT527" s="69"/>
      <c r="FU527" s="69"/>
      <c r="FV527" s="69"/>
      <c r="FW527" s="69"/>
      <c r="FX527" s="69"/>
      <c r="FY527" s="69"/>
      <c r="FZ527" s="69"/>
      <c r="GA527" s="69"/>
      <c r="GB527" s="69"/>
      <c r="GC527" s="69"/>
      <c r="GD527" s="69"/>
      <c r="GE527" s="69"/>
      <c r="GF527" s="69"/>
      <c r="GG527" s="69"/>
      <c r="GH527" s="69"/>
      <c r="GI527" s="69"/>
      <c r="GJ527" s="69"/>
      <c r="GK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</row>
    <row r="528" customFormat="false" ht="12.75" hidden="false" customHeight="fals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69"/>
      <c r="CH528" s="69"/>
      <c r="CI528" s="69"/>
      <c r="CJ528" s="69"/>
      <c r="CK528" s="69"/>
      <c r="CL528" s="69"/>
      <c r="CM528" s="69"/>
      <c r="CN528" s="69"/>
      <c r="CO528" s="69"/>
      <c r="CP528" s="69"/>
      <c r="CQ528" s="69"/>
      <c r="CR528" s="69"/>
      <c r="CS528" s="69"/>
      <c r="CT528" s="69"/>
      <c r="CU528" s="69"/>
      <c r="CV528" s="69"/>
      <c r="CW528" s="69"/>
      <c r="CX528" s="69"/>
      <c r="CY528" s="69"/>
      <c r="CZ528" s="69"/>
      <c r="DA528" s="69"/>
      <c r="DB528" s="69"/>
      <c r="DC528" s="69"/>
      <c r="DD528" s="69"/>
      <c r="DE528" s="69"/>
      <c r="DF528" s="69"/>
      <c r="DG528" s="69"/>
      <c r="DH528" s="69"/>
      <c r="DI528" s="69"/>
      <c r="DJ528" s="69"/>
      <c r="DK528" s="69"/>
      <c r="DL528" s="69"/>
      <c r="DM528" s="69"/>
      <c r="DN528" s="69"/>
      <c r="DO528" s="69"/>
      <c r="DP528" s="69"/>
      <c r="DQ528" s="69"/>
      <c r="DR528" s="69"/>
      <c r="DS528" s="69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  <c r="EO528" s="69"/>
      <c r="EP528" s="69"/>
      <c r="EQ528" s="69"/>
      <c r="ER528" s="69"/>
      <c r="ES528" s="69"/>
      <c r="ET528" s="69"/>
      <c r="EU528" s="69"/>
      <c r="EV528" s="69"/>
      <c r="EW528" s="69"/>
      <c r="EX528" s="69"/>
      <c r="EY528" s="69"/>
      <c r="EZ528" s="69"/>
      <c r="FA528" s="69"/>
      <c r="FB528" s="69"/>
      <c r="FC528" s="69"/>
      <c r="FD528" s="69"/>
      <c r="FE528" s="69"/>
      <c r="FF528" s="69"/>
      <c r="FG528" s="69"/>
      <c r="FH528" s="69"/>
      <c r="FI528" s="69"/>
      <c r="FJ528" s="69"/>
      <c r="FK528" s="69"/>
      <c r="FL528" s="69"/>
      <c r="FM528" s="69"/>
      <c r="FN528" s="69"/>
      <c r="FO528" s="69"/>
      <c r="FP528" s="69"/>
      <c r="FQ528" s="69"/>
      <c r="FR528" s="69"/>
      <c r="FS528" s="69"/>
      <c r="FT528" s="69"/>
      <c r="FU528" s="69"/>
      <c r="FV528" s="69"/>
      <c r="FW528" s="69"/>
      <c r="FX528" s="69"/>
      <c r="FY528" s="69"/>
      <c r="FZ528" s="69"/>
      <c r="GA528" s="69"/>
      <c r="GB528" s="69"/>
      <c r="GC528" s="69"/>
      <c r="GD528" s="69"/>
      <c r="GE528" s="69"/>
      <c r="GF528" s="69"/>
      <c r="GG528" s="69"/>
      <c r="GH528" s="69"/>
      <c r="GI528" s="69"/>
      <c r="GJ528" s="69"/>
      <c r="GK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</row>
    <row r="529" customFormat="false" ht="12.75" hidden="false" customHeight="fals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69"/>
      <c r="CH529" s="69"/>
      <c r="CI529" s="69"/>
      <c r="CJ529" s="69"/>
      <c r="CK529" s="69"/>
      <c r="CL529" s="69"/>
      <c r="CM529" s="69"/>
      <c r="CN529" s="69"/>
      <c r="CO529" s="69"/>
      <c r="CP529" s="69"/>
      <c r="CQ529" s="69"/>
      <c r="CR529" s="69"/>
      <c r="CS529" s="69"/>
      <c r="CT529" s="69"/>
      <c r="CU529" s="69"/>
      <c r="CV529" s="69"/>
      <c r="CW529" s="69"/>
      <c r="CX529" s="69"/>
      <c r="CY529" s="69"/>
      <c r="CZ529" s="69"/>
      <c r="DA529" s="69"/>
      <c r="DB529" s="69"/>
      <c r="DC529" s="69"/>
      <c r="DD529" s="69"/>
      <c r="DE529" s="69"/>
      <c r="DF529" s="69"/>
      <c r="DG529" s="69"/>
      <c r="DH529" s="69"/>
      <c r="DI529" s="69"/>
      <c r="DJ529" s="69"/>
      <c r="DK529" s="69"/>
      <c r="DL529" s="69"/>
      <c r="DM529" s="69"/>
      <c r="DN529" s="69"/>
      <c r="DO529" s="69"/>
      <c r="DP529" s="69"/>
      <c r="DQ529" s="69"/>
      <c r="DR529" s="69"/>
      <c r="DS529" s="69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  <c r="EO529" s="69"/>
      <c r="EP529" s="69"/>
      <c r="EQ529" s="69"/>
      <c r="ER529" s="69"/>
      <c r="ES529" s="69"/>
      <c r="ET529" s="69"/>
      <c r="EU529" s="69"/>
      <c r="EV529" s="69"/>
      <c r="EW529" s="69"/>
      <c r="EX529" s="69"/>
      <c r="EY529" s="69"/>
      <c r="EZ529" s="69"/>
      <c r="FA529" s="69"/>
      <c r="FB529" s="69"/>
      <c r="FC529" s="69"/>
      <c r="FD529" s="69"/>
      <c r="FE529" s="69"/>
      <c r="FF529" s="69"/>
      <c r="FG529" s="69"/>
      <c r="FH529" s="69"/>
      <c r="FI529" s="69"/>
      <c r="FJ529" s="69"/>
      <c r="FK529" s="69"/>
      <c r="FL529" s="69"/>
      <c r="FM529" s="69"/>
      <c r="FN529" s="69"/>
      <c r="FO529" s="69"/>
      <c r="FP529" s="69"/>
      <c r="FQ529" s="69"/>
      <c r="FR529" s="69"/>
      <c r="FS529" s="69"/>
      <c r="FT529" s="69"/>
      <c r="FU529" s="69"/>
      <c r="FV529" s="69"/>
      <c r="FW529" s="69"/>
      <c r="FX529" s="69"/>
      <c r="FY529" s="69"/>
      <c r="FZ529" s="69"/>
      <c r="GA529" s="69"/>
      <c r="GB529" s="69"/>
      <c r="GC529" s="69"/>
      <c r="GD529" s="69"/>
      <c r="GE529" s="69"/>
      <c r="GF529" s="69"/>
      <c r="GG529" s="69"/>
      <c r="GH529" s="69"/>
      <c r="GI529" s="69"/>
      <c r="GJ529" s="69"/>
      <c r="GK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</row>
    <row r="530" customFormat="false" ht="12.75" hidden="false" customHeight="fals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69"/>
      <c r="CH530" s="69"/>
      <c r="CI530" s="69"/>
      <c r="CJ530" s="69"/>
      <c r="CK530" s="69"/>
      <c r="CL530" s="69"/>
      <c r="CM530" s="69"/>
      <c r="CN530" s="69"/>
      <c r="CO530" s="69"/>
      <c r="CP530" s="69"/>
      <c r="CQ530" s="69"/>
      <c r="CR530" s="69"/>
      <c r="CS530" s="69"/>
      <c r="CT530" s="69"/>
      <c r="CU530" s="69"/>
      <c r="CV530" s="69"/>
      <c r="CW530" s="69"/>
      <c r="CX530" s="69"/>
      <c r="CY530" s="69"/>
      <c r="CZ530" s="69"/>
      <c r="DA530" s="69"/>
      <c r="DB530" s="69"/>
      <c r="DC530" s="69"/>
      <c r="DD530" s="69"/>
      <c r="DE530" s="69"/>
      <c r="DF530" s="69"/>
      <c r="DG530" s="69"/>
      <c r="DH530" s="69"/>
      <c r="DI530" s="69"/>
      <c r="DJ530" s="69"/>
      <c r="DK530" s="69"/>
      <c r="DL530" s="69"/>
      <c r="DM530" s="69"/>
      <c r="DN530" s="69"/>
      <c r="DO530" s="69"/>
      <c r="DP530" s="69"/>
      <c r="DQ530" s="69"/>
      <c r="DR530" s="69"/>
      <c r="DS530" s="69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  <c r="EO530" s="69"/>
      <c r="EP530" s="69"/>
      <c r="EQ530" s="69"/>
      <c r="ER530" s="69"/>
      <c r="ES530" s="69"/>
      <c r="ET530" s="69"/>
      <c r="EU530" s="69"/>
      <c r="EV530" s="69"/>
      <c r="EW530" s="69"/>
      <c r="EX530" s="69"/>
      <c r="EY530" s="69"/>
      <c r="EZ530" s="69"/>
      <c r="FA530" s="69"/>
      <c r="FB530" s="69"/>
      <c r="FC530" s="69"/>
      <c r="FD530" s="69"/>
      <c r="FE530" s="69"/>
      <c r="FF530" s="69"/>
      <c r="FG530" s="69"/>
      <c r="FH530" s="69"/>
      <c r="FI530" s="69"/>
      <c r="FJ530" s="69"/>
      <c r="FK530" s="69"/>
      <c r="FL530" s="69"/>
      <c r="FM530" s="69"/>
      <c r="FN530" s="69"/>
      <c r="FO530" s="69"/>
      <c r="FP530" s="69"/>
      <c r="FQ530" s="69"/>
      <c r="FR530" s="69"/>
      <c r="FS530" s="69"/>
      <c r="FT530" s="69"/>
      <c r="FU530" s="69"/>
      <c r="FV530" s="69"/>
      <c r="FW530" s="69"/>
      <c r="FX530" s="69"/>
      <c r="FY530" s="69"/>
      <c r="FZ530" s="69"/>
      <c r="GA530" s="69"/>
      <c r="GB530" s="69"/>
      <c r="GC530" s="69"/>
      <c r="GD530" s="69"/>
      <c r="GE530" s="69"/>
      <c r="GF530" s="69"/>
      <c r="GG530" s="69"/>
      <c r="GH530" s="69"/>
      <c r="GI530" s="69"/>
      <c r="GJ530" s="69"/>
      <c r="GK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</row>
    <row r="531" customFormat="false" ht="12.75" hidden="false" customHeight="fals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69"/>
      <c r="CH531" s="69"/>
      <c r="CI531" s="69"/>
      <c r="CJ531" s="69"/>
      <c r="CK531" s="69"/>
      <c r="CL531" s="69"/>
      <c r="CM531" s="69"/>
      <c r="CN531" s="69"/>
      <c r="CO531" s="69"/>
      <c r="CP531" s="69"/>
      <c r="CQ531" s="69"/>
      <c r="CR531" s="69"/>
      <c r="CS531" s="69"/>
      <c r="CT531" s="69"/>
      <c r="CU531" s="69"/>
      <c r="CV531" s="69"/>
      <c r="CW531" s="69"/>
      <c r="CX531" s="69"/>
      <c r="CY531" s="69"/>
      <c r="CZ531" s="69"/>
      <c r="DA531" s="69"/>
      <c r="DB531" s="69"/>
      <c r="DC531" s="69"/>
      <c r="DD531" s="69"/>
      <c r="DE531" s="69"/>
      <c r="DF531" s="69"/>
      <c r="DG531" s="69"/>
      <c r="DH531" s="69"/>
      <c r="DI531" s="69"/>
      <c r="DJ531" s="69"/>
      <c r="DK531" s="69"/>
      <c r="DL531" s="69"/>
      <c r="DM531" s="69"/>
      <c r="DN531" s="69"/>
      <c r="DO531" s="69"/>
      <c r="DP531" s="69"/>
      <c r="DQ531" s="69"/>
      <c r="DR531" s="69"/>
      <c r="DS531" s="69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  <c r="EO531" s="69"/>
      <c r="EP531" s="69"/>
      <c r="EQ531" s="69"/>
      <c r="ER531" s="69"/>
      <c r="ES531" s="69"/>
      <c r="ET531" s="69"/>
      <c r="EU531" s="69"/>
      <c r="EV531" s="69"/>
      <c r="EW531" s="69"/>
      <c r="EX531" s="69"/>
      <c r="EY531" s="69"/>
      <c r="EZ531" s="69"/>
      <c r="FA531" s="69"/>
      <c r="FB531" s="69"/>
      <c r="FC531" s="69"/>
      <c r="FD531" s="69"/>
      <c r="FE531" s="69"/>
      <c r="FF531" s="69"/>
      <c r="FG531" s="69"/>
      <c r="FH531" s="69"/>
      <c r="FI531" s="69"/>
      <c r="FJ531" s="69"/>
      <c r="FK531" s="69"/>
      <c r="FL531" s="69"/>
      <c r="FM531" s="69"/>
      <c r="FN531" s="69"/>
      <c r="FO531" s="69"/>
      <c r="FP531" s="69"/>
      <c r="FQ531" s="69"/>
      <c r="FR531" s="69"/>
      <c r="FS531" s="69"/>
      <c r="FT531" s="69"/>
      <c r="FU531" s="69"/>
      <c r="FV531" s="69"/>
      <c r="FW531" s="69"/>
      <c r="FX531" s="69"/>
      <c r="FY531" s="69"/>
      <c r="FZ531" s="69"/>
      <c r="GA531" s="69"/>
      <c r="GB531" s="69"/>
      <c r="GC531" s="69"/>
      <c r="GD531" s="69"/>
      <c r="GE531" s="69"/>
      <c r="GF531" s="69"/>
      <c r="GG531" s="69"/>
      <c r="GH531" s="69"/>
      <c r="GI531" s="69"/>
      <c r="GJ531" s="69"/>
      <c r="GK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</row>
    <row r="532" customFormat="false" ht="12.75" hidden="false" customHeight="fals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  <c r="DP532" s="69"/>
      <c r="DQ532" s="69"/>
      <c r="DR532" s="69"/>
      <c r="DS532" s="69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  <c r="EO532" s="69"/>
      <c r="EP532" s="69"/>
      <c r="EQ532" s="69"/>
      <c r="ER532" s="69"/>
      <c r="ES532" s="69"/>
      <c r="ET532" s="69"/>
      <c r="EU532" s="69"/>
      <c r="EV532" s="69"/>
      <c r="EW532" s="69"/>
      <c r="EX532" s="69"/>
      <c r="EY532" s="69"/>
      <c r="EZ532" s="69"/>
      <c r="FA532" s="69"/>
      <c r="FB532" s="69"/>
      <c r="FC532" s="69"/>
      <c r="FD532" s="69"/>
      <c r="FE532" s="69"/>
      <c r="FF532" s="69"/>
      <c r="FG532" s="69"/>
      <c r="FH532" s="69"/>
      <c r="FI532" s="69"/>
      <c r="FJ532" s="69"/>
      <c r="FK532" s="69"/>
      <c r="FL532" s="69"/>
      <c r="FM532" s="69"/>
      <c r="FN532" s="69"/>
      <c r="FO532" s="69"/>
      <c r="FP532" s="69"/>
      <c r="FQ532" s="69"/>
      <c r="FR532" s="69"/>
      <c r="FS532" s="69"/>
      <c r="FT532" s="69"/>
      <c r="FU532" s="69"/>
      <c r="FV532" s="69"/>
      <c r="FW532" s="69"/>
      <c r="FX532" s="69"/>
      <c r="FY532" s="69"/>
      <c r="FZ532" s="69"/>
      <c r="GA532" s="69"/>
      <c r="GB532" s="69"/>
      <c r="GC532" s="69"/>
      <c r="GD532" s="69"/>
      <c r="GE532" s="69"/>
      <c r="GF532" s="69"/>
      <c r="GG532" s="69"/>
      <c r="GH532" s="69"/>
      <c r="GI532" s="69"/>
      <c r="GJ532" s="69"/>
      <c r="GK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</row>
    <row r="533" customFormat="false" ht="12.75" hidden="false" customHeight="fals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69"/>
      <c r="CH533" s="69"/>
      <c r="CI533" s="69"/>
      <c r="CJ533" s="69"/>
      <c r="CK533" s="69"/>
      <c r="CL533" s="69"/>
      <c r="CM533" s="69"/>
      <c r="CN533" s="69"/>
      <c r="CO533" s="69"/>
      <c r="CP533" s="69"/>
      <c r="CQ533" s="69"/>
      <c r="CR533" s="69"/>
      <c r="CS533" s="69"/>
      <c r="CT533" s="69"/>
      <c r="CU533" s="69"/>
      <c r="CV533" s="69"/>
      <c r="CW533" s="69"/>
      <c r="CX533" s="69"/>
      <c r="CY533" s="69"/>
      <c r="CZ533" s="69"/>
      <c r="DA533" s="69"/>
      <c r="DB533" s="69"/>
      <c r="DC533" s="69"/>
      <c r="DD533" s="69"/>
      <c r="DE533" s="69"/>
      <c r="DF533" s="69"/>
      <c r="DG533" s="69"/>
      <c r="DH533" s="69"/>
      <c r="DI533" s="69"/>
      <c r="DJ533" s="69"/>
      <c r="DK533" s="69"/>
      <c r="DL533" s="69"/>
      <c r="DM533" s="69"/>
      <c r="DN533" s="69"/>
      <c r="DO533" s="69"/>
      <c r="DP533" s="69"/>
      <c r="DQ533" s="69"/>
      <c r="DR533" s="69"/>
      <c r="DS533" s="69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  <c r="EO533" s="69"/>
      <c r="EP533" s="69"/>
      <c r="EQ533" s="69"/>
      <c r="ER533" s="69"/>
      <c r="ES533" s="69"/>
      <c r="ET533" s="69"/>
      <c r="EU533" s="69"/>
      <c r="EV533" s="69"/>
      <c r="EW533" s="69"/>
      <c r="EX533" s="69"/>
      <c r="EY533" s="69"/>
      <c r="EZ533" s="69"/>
      <c r="FA533" s="69"/>
      <c r="FB533" s="69"/>
      <c r="FC533" s="69"/>
      <c r="FD533" s="69"/>
      <c r="FE533" s="69"/>
      <c r="FF533" s="69"/>
      <c r="FG533" s="69"/>
      <c r="FH533" s="69"/>
      <c r="FI533" s="69"/>
      <c r="FJ533" s="69"/>
      <c r="FK533" s="69"/>
      <c r="FL533" s="69"/>
      <c r="FM533" s="69"/>
      <c r="FN533" s="69"/>
      <c r="FO533" s="69"/>
      <c r="FP533" s="69"/>
      <c r="FQ533" s="69"/>
      <c r="FR533" s="69"/>
      <c r="FS533" s="69"/>
      <c r="FT533" s="69"/>
      <c r="FU533" s="69"/>
      <c r="FV533" s="69"/>
      <c r="FW533" s="69"/>
      <c r="FX533" s="69"/>
      <c r="FY533" s="69"/>
      <c r="FZ533" s="69"/>
      <c r="GA533" s="69"/>
      <c r="GB533" s="69"/>
      <c r="GC533" s="69"/>
      <c r="GD533" s="69"/>
      <c r="GE533" s="69"/>
      <c r="GF533" s="69"/>
      <c r="GG533" s="69"/>
      <c r="GH533" s="69"/>
      <c r="GI533" s="69"/>
      <c r="GJ533" s="69"/>
      <c r="GK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</row>
    <row r="534" customFormat="false" ht="12.75" hidden="false" customHeight="fals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  <c r="DP534" s="69"/>
      <c r="DQ534" s="69"/>
      <c r="DR534" s="69"/>
      <c r="DS534" s="69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  <c r="EO534" s="69"/>
      <c r="EP534" s="69"/>
      <c r="EQ534" s="69"/>
      <c r="ER534" s="69"/>
      <c r="ES534" s="69"/>
      <c r="ET534" s="69"/>
      <c r="EU534" s="69"/>
      <c r="EV534" s="69"/>
      <c r="EW534" s="69"/>
      <c r="EX534" s="69"/>
      <c r="EY534" s="69"/>
      <c r="EZ534" s="69"/>
      <c r="FA534" s="69"/>
      <c r="FB534" s="69"/>
      <c r="FC534" s="69"/>
      <c r="FD534" s="69"/>
      <c r="FE534" s="69"/>
      <c r="FF534" s="69"/>
      <c r="FG534" s="69"/>
      <c r="FH534" s="69"/>
      <c r="FI534" s="69"/>
      <c r="FJ534" s="69"/>
      <c r="FK534" s="69"/>
      <c r="FL534" s="69"/>
      <c r="FM534" s="69"/>
      <c r="FN534" s="69"/>
      <c r="FO534" s="69"/>
      <c r="FP534" s="69"/>
      <c r="FQ534" s="69"/>
      <c r="FR534" s="69"/>
      <c r="FS534" s="69"/>
      <c r="FT534" s="69"/>
      <c r="FU534" s="69"/>
      <c r="FV534" s="69"/>
      <c r="FW534" s="69"/>
      <c r="FX534" s="69"/>
      <c r="FY534" s="69"/>
      <c r="FZ534" s="69"/>
      <c r="GA534" s="69"/>
      <c r="GB534" s="69"/>
      <c r="GC534" s="69"/>
      <c r="GD534" s="69"/>
      <c r="GE534" s="69"/>
      <c r="GF534" s="69"/>
      <c r="GG534" s="69"/>
      <c r="GH534" s="69"/>
      <c r="GI534" s="69"/>
      <c r="GJ534" s="69"/>
      <c r="GK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</row>
    <row r="535" customFormat="false" ht="12.75" hidden="false" customHeight="fals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69"/>
      <c r="CH535" s="69"/>
      <c r="CI535" s="69"/>
      <c r="CJ535" s="69"/>
      <c r="CK535" s="69"/>
      <c r="CL535" s="69"/>
      <c r="CM535" s="69"/>
      <c r="CN535" s="69"/>
      <c r="CO535" s="69"/>
      <c r="CP535" s="69"/>
      <c r="CQ535" s="69"/>
      <c r="CR535" s="69"/>
      <c r="CS535" s="69"/>
      <c r="CT535" s="69"/>
      <c r="CU535" s="69"/>
      <c r="CV535" s="69"/>
      <c r="CW535" s="69"/>
      <c r="CX535" s="69"/>
      <c r="CY535" s="69"/>
      <c r="CZ535" s="69"/>
      <c r="DA535" s="69"/>
      <c r="DB535" s="69"/>
      <c r="DC535" s="69"/>
      <c r="DD535" s="69"/>
      <c r="DE535" s="69"/>
      <c r="DF535" s="69"/>
      <c r="DG535" s="69"/>
      <c r="DH535" s="69"/>
      <c r="DI535" s="69"/>
      <c r="DJ535" s="69"/>
      <c r="DK535" s="69"/>
      <c r="DL535" s="69"/>
      <c r="DM535" s="69"/>
      <c r="DN535" s="69"/>
      <c r="DO535" s="69"/>
      <c r="DP535" s="69"/>
      <c r="DQ535" s="69"/>
      <c r="DR535" s="69"/>
      <c r="DS535" s="69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  <c r="EO535" s="69"/>
      <c r="EP535" s="69"/>
      <c r="EQ535" s="69"/>
      <c r="ER535" s="69"/>
      <c r="ES535" s="69"/>
      <c r="ET535" s="69"/>
      <c r="EU535" s="69"/>
      <c r="EV535" s="69"/>
      <c r="EW535" s="69"/>
      <c r="EX535" s="69"/>
      <c r="EY535" s="69"/>
      <c r="EZ535" s="69"/>
      <c r="FA535" s="69"/>
      <c r="FB535" s="69"/>
      <c r="FC535" s="69"/>
      <c r="FD535" s="69"/>
      <c r="FE535" s="69"/>
      <c r="FF535" s="69"/>
      <c r="FG535" s="69"/>
      <c r="FH535" s="69"/>
      <c r="FI535" s="69"/>
      <c r="FJ535" s="69"/>
      <c r="FK535" s="69"/>
      <c r="FL535" s="69"/>
      <c r="FM535" s="69"/>
      <c r="FN535" s="69"/>
      <c r="FO535" s="69"/>
      <c r="FP535" s="69"/>
      <c r="FQ535" s="69"/>
      <c r="FR535" s="69"/>
      <c r="FS535" s="69"/>
      <c r="FT535" s="69"/>
      <c r="FU535" s="69"/>
      <c r="FV535" s="69"/>
      <c r="FW535" s="69"/>
      <c r="FX535" s="69"/>
      <c r="FY535" s="69"/>
      <c r="FZ535" s="69"/>
      <c r="GA535" s="69"/>
      <c r="GB535" s="69"/>
      <c r="GC535" s="69"/>
      <c r="GD535" s="69"/>
      <c r="GE535" s="69"/>
      <c r="GF535" s="69"/>
      <c r="GG535" s="69"/>
      <c r="GH535" s="69"/>
      <c r="GI535" s="69"/>
      <c r="GJ535" s="69"/>
      <c r="GK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</row>
    <row r="536" customFormat="false" ht="12.75" hidden="false" customHeight="fals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  <c r="DP536" s="69"/>
      <c r="DQ536" s="69"/>
      <c r="DR536" s="69"/>
      <c r="DS536" s="69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  <c r="EO536" s="69"/>
      <c r="EP536" s="69"/>
      <c r="EQ536" s="69"/>
      <c r="ER536" s="69"/>
      <c r="ES536" s="69"/>
      <c r="ET536" s="69"/>
      <c r="EU536" s="69"/>
      <c r="EV536" s="69"/>
      <c r="EW536" s="69"/>
      <c r="EX536" s="69"/>
      <c r="EY536" s="69"/>
      <c r="EZ536" s="69"/>
      <c r="FA536" s="69"/>
      <c r="FB536" s="69"/>
      <c r="FC536" s="69"/>
      <c r="FD536" s="69"/>
      <c r="FE536" s="69"/>
      <c r="FF536" s="69"/>
      <c r="FG536" s="69"/>
      <c r="FH536" s="69"/>
      <c r="FI536" s="69"/>
      <c r="FJ536" s="69"/>
      <c r="FK536" s="69"/>
      <c r="FL536" s="69"/>
      <c r="FM536" s="69"/>
      <c r="FN536" s="69"/>
      <c r="FO536" s="69"/>
      <c r="FP536" s="69"/>
      <c r="FQ536" s="69"/>
      <c r="FR536" s="69"/>
      <c r="FS536" s="69"/>
      <c r="FT536" s="69"/>
      <c r="FU536" s="69"/>
      <c r="FV536" s="69"/>
      <c r="FW536" s="69"/>
      <c r="FX536" s="69"/>
      <c r="FY536" s="69"/>
      <c r="FZ536" s="69"/>
      <c r="GA536" s="69"/>
      <c r="GB536" s="69"/>
      <c r="GC536" s="69"/>
      <c r="GD536" s="69"/>
      <c r="GE536" s="69"/>
      <c r="GF536" s="69"/>
      <c r="GG536" s="69"/>
      <c r="GH536" s="69"/>
      <c r="GI536" s="69"/>
      <c r="GJ536" s="69"/>
      <c r="GK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</row>
    <row r="537" customFormat="false" ht="12.75" hidden="false" customHeight="fals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  <c r="DP537" s="69"/>
      <c r="DQ537" s="69"/>
      <c r="DR537" s="69"/>
      <c r="DS537" s="69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  <c r="EO537" s="69"/>
      <c r="EP537" s="69"/>
      <c r="EQ537" s="69"/>
      <c r="ER537" s="69"/>
      <c r="ES537" s="69"/>
      <c r="ET537" s="69"/>
      <c r="EU537" s="69"/>
      <c r="EV537" s="69"/>
      <c r="EW537" s="69"/>
      <c r="EX537" s="69"/>
      <c r="EY537" s="69"/>
      <c r="EZ537" s="69"/>
      <c r="FA537" s="69"/>
      <c r="FB537" s="69"/>
      <c r="FC537" s="69"/>
      <c r="FD537" s="69"/>
      <c r="FE537" s="69"/>
      <c r="FF537" s="69"/>
      <c r="FG537" s="69"/>
      <c r="FH537" s="69"/>
      <c r="FI537" s="69"/>
      <c r="FJ537" s="69"/>
      <c r="FK537" s="69"/>
      <c r="FL537" s="69"/>
      <c r="FM537" s="69"/>
      <c r="FN537" s="69"/>
      <c r="FO537" s="69"/>
      <c r="FP537" s="69"/>
      <c r="FQ537" s="69"/>
      <c r="FR537" s="69"/>
      <c r="FS537" s="69"/>
      <c r="FT537" s="69"/>
      <c r="FU537" s="69"/>
      <c r="FV537" s="69"/>
      <c r="FW537" s="69"/>
      <c r="FX537" s="69"/>
      <c r="FY537" s="69"/>
      <c r="FZ537" s="69"/>
      <c r="GA537" s="69"/>
      <c r="GB537" s="69"/>
      <c r="GC537" s="69"/>
      <c r="GD537" s="69"/>
      <c r="GE537" s="69"/>
      <c r="GF537" s="69"/>
      <c r="GG537" s="69"/>
      <c r="GH537" s="69"/>
      <c r="GI537" s="69"/>
      <c r="GJ537" s="69"/>
      <c r="GK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</row>
    <row r="538" customFormat="false" ht="12.75" hidden="false" customHeight="fals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69"/>
      <c r="CH538" s="69"/>
      <c r="CI538" s="69"/>
      <c r="CJ538" s="69"/>
      <c r="CK538" s="69"/>
      <c r="CL538" s="69"/>
      <c r="CM538" s="69"/>
      <c r="CN538" s="69"/>
      <c r="CO538" s="69"/>
      <c r="CP538" s="69"/>
      <c r="CQ538" s="69"/>
      <c r="CR538" s="69"/>
      <c r="CS538" s="69"/>
      <c r="CT538" s="69"/>
      <c r="CU538" s="69"/>
      <c r="CV538" s="69"/>
      <c r="CW538" s="69"/>
      <c r="CX538" s="69"/>
      <c r="CY538" s="69"/>
      <c r="CZ538" s="69"/>
      <c r="DA538" s="69"/>
      <c r="DB538" s="69"/>
      <c r="DC538" s="69"/>
      <c r="DD538" s="69"/>
      <c r="DE538" s="69"/>
      <c r="DF538" s="69"/>
      <c r="DG538" s="69"/>
      <c r="DH538" s="69"/>
      <c r="DI538" s="69"/>
      <c r="DJ538" s="69"/>
      <c r="DK538" s="69"/>
      <c r="DL538" s="69"/>
      <c r="DM538" s="69"/>
      <c r="DN538" s="69"/>
      <c r="DO538" s="69"/>
      <c r="DP538" s="69"/>
      <c r="DQ538" s="69"/>
      <c r="DR538" s="69"/>
      <c r="DS538" s="69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  <c r="EO538" s="69"/>
      <c r="EP538" s="69"/>
      <c r="EQ538" s="69"/>
      <c r="ER538" s="69"/>
      <c r="ES538" s="69"/>
      <c r="ET538" s="69"/>
      <c r="EU538" s="69"/>
      <c r="EV538" s="69"/>
      <c r="EW538" s="69"/>
      <c r="EX538" s="69"/>
      <c r="EY538" s="69"/>
      <c r="EZ538" s="69"/>
      <c r="FA538" s="69"/>
      <c r="FB538" s="69"/>
      <c r="FC538" s="69"/>
      <c r="FD538" s="69"/>
      <c r="FE538" s="69"/>
      <c r="FF538" s="69"/>
      <c r="FG538" s="69"/>
      <c r="FH538" s="69"/>
      <c r="FI538" s="69"/>
      <c r="FJ538" s="69"/>
      <c r="FK538" s="69"/>
      <c r="FL538" s="69"/>
      <c r="FM538" s="69"/>
      <c r="FN538" s="69"/>
      <c r="FO538" s="69"/>
      <c r="FP538" s="69"/>
      <c r="FQ538" s="69"/>
      <c r="FR538" s="69"/>
      <c r="FS538" s="69"/>
      <c r="FT538" s="69"/>
      <c r="FU538" s="69"/>
      <c r="FV538" s="69"/>
      <c r="FW538" s="69"/>
      <c r="FX538" s="69"/>
      <c r="FY538" s="69"/>
      <c r="FZ538" s="69"/>
      <c r="GA538" s="69"/>
      <c r="GB538" s="69"/>
      <c r="GC538" s="69"/>
      <c r="GD538" s="69"/>
      <c r="GE538" s="69"/>
      <c r="GF538" s="69"/>
      <c r="GG538" s="69"/>
      <c r="GH538" s="69"/>
      <c r="GI538" s="69"/>
      <c r="GJ538" s="69"/>
      <c r="GK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</row>
    <row r="539" customFormat="false" ht="12.75" hidden="false" customHeight="fals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  <c r="DP539" s="69"/>
      <c r="DQ539" s="69"/>
      <c r="DR539" s="69"/>
      <c r="DS539" s="69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  <c r="EO539" s="69"/>
      <c r="EP539" s="69"/>
      <c r="EQ539" s="69"/>
      <c r="ER539" s="69"/>
      <c r="ES539" s="69"/>
      <c r="ET539" s="69"/>
      <c r="EU539" s="69"/>
      <c r="EV539" s="69"/>
      <c r="EW539" s="69"/>
      <c r="EX539" s="69"/>
      <c r="EY539" s="69"/>
      <c r="EZ539" s="69"/>
      <c r="FA539" s="69"/>
      <c r="FB539" s="69"/>
      <c r="FC539" s="69"/>
      <c r="FD539" s="69"/>
      <c r="FE539" s="69"/>
      <c r="FF539" s="69"/>
      <c r="FG539" s="69"/>
      <c r="FH539" s="69"/>
      <c r="FI539" s="69"/>
      <c r="FJ539" s="69"/>
      <c r="FK539" s="69"/>
      <c r="FL539" s="69"/>
      <c r="FM539" s="69"/>
      <c r="FN539" s="69"/>
      <c r="FO539" s="69"/>
      <c r="FP539" s="69"/>
      <c r="FQ539" s="69"/>
      <c r="FR539" s="69"/>
      <c r="FS539" s="69"/>
      <c r="FT539" s="69"/>
      <c r="FU539" s="69"/>
      <c r="FV539" s="69"/>
      <c r="FW539" s="69"/>
      <c r="FX539" s="69"/>
      <c r="FY539" s="69"/>
      <c r="FZ539" s="69"/>
      <c r="GA539" s="69"/>
      <c r="GB539" s="69"/>
      <c r="GC539" s="69"/>
      <c r="GD539" s="69"/>
      <c r="GE539" s="69"/>
      <c r="GF539" s="69"/>
      <c r="GG539" s="69"/>
      <c r="GH539" s="69"/>
      <c r="GI539" s="69"/>
      <c r="GJ539" s="69"/>
      <c r="GK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</row>
    <row r="540" customFormat="false" ht="12.75" hidden="false" customHeight="fals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69"/>
      <c r="CH540" s="69"/>
      <c r="CI540" s="69"/>
      <c r="CJ540" s="69"/>
      <c r="CK540" s="69"/>
      <c r="CL540" s="69"/>
      <c r="CM540" s="69"/>
      <c r="CN540" s="69"/>
      <c r="CO540" s="69"/>
      <c r="CP540" s="69"/>
      <c r="CQ540" s="69"/>
      <c r="CR540" s="69"/>
      <c r="CS540" s="69"/>
      <c r="CT540" s="69"/>
      <c r="CU540" s="69"/>
      <c r="CV540" s="69"/>
      <c r="CW540" s="69"/>
      <c r="CX540" s="69"/>
      <c r="CY540" s="69"/>
      <c r="CZ540" s="69"/>
      <c r="DA540" s="69"/>
      <c r="DB540" s="69"/>
      <c r="DC540" s="69"/>
      <c r="DD540" s="69"/>
      <c r="DE540" s="69"/>
      <c r="DF540" s="69"/>
      <c r="DG540" s="69"/>
      <c r="DH540" s="69"/>
      <c r="DI540" s="69"/>
      <c r="DJ540" s="69"/>
      <c r="DK540" s="69"/>
      <c r="DL540" s="69"/>
      <c r="DM540" s="69"/>
      <c r="DN540" s="69"/>
      <c r="DO540" s="69"/>
      <c r="DP540" s="69"/>
      <c r="DQ540" s="69"/>
      <c r="DR540" s="69"/>
      <c r="DS540" s="69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  <c r="EO540" s="69"/>
      <c r="EP540" s="69"/>
      <c r="EQ540" s="69"/>
      <c r="ER540" s="69"/>
      <c r="ES540" s="69"/>
      <c r="ET540" s="69"/>
      <c r="EU540" s="69"/>
      <c r="EV540" s="69"/>
      <c r="EW540" s="69"/>
      <c r="EX540" s="69"/>
      <c r="EY540" s="69"/>
      <c r="EZ540" s="69"/>
      <c r="FA540" s="69"/>
      <c r="FB540" s="69"/>
      <c r="FC540" s="69"/>
      <c r="FD540" s="69"/>
      <c r="FE540" s="69"/>
      <c r="FF540" s="69"/>
      <c r="FG540" s="69"/>
      <c r="FH540" s="69"/>
      <c r="FI540" s="69"/>
      <c r="FJ540" s="69"/>
      <c r="FK540" s="69"/>
      <c r="FL540" s="69"/>
      <c r="FM540" s="69"/>
      <c r="FN540" s="69"/>
      <c r="FO540" s="69"/>
      <c r="FP540" s="69"/>
      <c r="FQ540" s="69"/>
      <c r="FR540" s="69"/>
      <c r="FS540" s="69"/>
      <c r="FT540" s="69"/>
      <c r="FU540" s="69"/>
      <c r="FV540" s="69"/>
      <c r="FW540" s="69"/>
      <c r="FX540" s="69"/>
      <c r="FY540" s="69"/>
      <c r="FZ540" s="69"/>
      <c r="GA540" s="69"/>
      <c r="GB540" s="69"/>
      <c r="GC540" s="69"/>
      <c r="GD540" s="69"/>
      <c r="GE540" s="69"/>
      <c r="GF540" s="69"/>
      <c r="GG540" s="69"/>
      <c r="GH540" s="69"/>
      <c r="GI540" s="69"/>
      <c r="GJ540" s="69"/>
      <c r="GK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</row>
    <row r="541" customFormat="false" ht="12.75" hidden="false" customHeight="fals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  <c r="CZ541" s="69"/>
      <c r="DA541" s="69"/>
      <c r="DB541" s="69"/>
      <c r="DC541" s="69"/>
      <c r="DD541" s="69"/>
      <c r="DE541" s="69"/>
      <c r="DF541" s="69"/>
      <c r="DG541" s="69"/>
      <c r="DH541" s="69"/>
      <c r="DI541" s="69"/>
      <c r="DJ541" s="69"/>
      <c r="DK541" s="69"/>
      <c r="DL541" s="69"/>
      <c r="DM541" s="69"/>
      <c r="DN541" s="69"/>
      <c r="DO541" s="69"/>
      <c r="DP541" s="69"/>
      <c r="DQ541" s="69"/>
      <c r="DR541" s="69"/>
      <c r="DS541" s="69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  <c r="EO541" s="69"/>
      <c r="EP541" s="69"/>
      <c r="EQ541" s="69"/>
      <c r="ER541" s="69"/>
      <c r="ES541" s="69"/>
      <c r="ET541" s="69"/>
      <c r="EU541" s="69"/>
      <c r="EV541" s="69"/>
      <c r="EW541" s="69"/>
      <c r="EX541" s="69"/>
      <c r="EY541" s="69"/>
      <c r="EZ541" s="69"/>
      <c r="FA541" s="69"/>
      <c r="FB541" s="69"/>
      <c r="FC541" s="69"/>
      <c r="FD541" s="69"/>
      <c r="FE541" s="69"/>
      <c r="FF541" s="69"/>
      <c r="FG541" s="69"/>
      <c r="FH541" s="69"/>
      <c r="FI541" s="69"/>
      <c r="FJ541" s="69"/>
      <c r="FK541" s="69"/>
      <c r="FL541" s="69"/>
      <c r="FM541" s="69"/>
      <c r="FN541" s="69"/>
      <c r="FO541" s="69"/>
      <c r="FP541" s="69"/>
      <c r="FQ541" s="69"/>
      <c r="FR541" s="69"/>
      <c r="FS541" s="69"/>
      <c r="FT541" s="69"/>
      <c r="FU541" s="69"/>
      <c r="FV541" s="69"/>
      <c r="FW541" s="69"/>
      <c r="FX541" s="69"/>
      <c r="FY541" s="69"/>
      <c r="FZ541" s="69"/>
      <c r="GA541" s="69"/>
      <c r="GB541" s="69"/>
      <c r="GC541" s="69"/>
      <c r="GD541" s="69"/>
      <c r="GE541" s="69"/>
      <c r="GF541" s="69"/>
      <c r="GG541" s="69"/>
      <c r="GH541" s="69"/>
      <c r="GI541" s="69"/>
      <c r="GJ541" s="69"/>
      <c r="GK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</row>
    <row r="542" customFormat="false" ht="12.75" hidden="false" customHeight="fals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  <c r="DP542" s="69"/>
      <c r="DQ542" s="69"/>
      <c r="DR542" s="69"/>
      <c r="DS542" s="69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  <c r="EO542" s="69"/>
      <c r="EP542" s="69"/>
      <c r="EQ542" s="69"/>
      <c r="ER542" s="69"/>
      <c r="ES542" s="69"/>
      <c r="ET542" s="69"/>
      <c r="EU542" s="69"/>
      <c r="EV542" s="69"/>
      <c r="EW542" s="69"/>
      <c r="EX542" s="69"/>
      <c r="EY542" s="69"/>
      <c r="EZ542" s="69"/>
      <c r="FA542" s="69"/>
      <c r="FB542" s="69"/>
      <c r="FC542" s="69"/>
      <c r="FD542" s="69"/>
      <c r="FE542" s="69"/>
      <c r="FF542" s="69"/>
      <c r="FG542" s="69"/>
      <c r="FH542" s="69"/>
      <c r="FI542" s="69"/>
      <c r="FJ542" s="69"/>
      <c r="FK542" s="69"/>
      <c r="FL542" s="69"/>
      <c r="FM542" s="69"/>
      <c r="FN542" s="69"/>
      <c r="FO542" s="69"/>
      <c r="FP542" s="69"/>
      <c r="FQ542" s="69"/>
      <c r="FR542" s="69"/>
      <c r="FS542" s="69"/>
      <c r="FT542" s="69"/>
      <c r="FU542" s="69"/>
      <c r="FV542" s="69"/>
      <c r="FW542" s="69"/>
      <c r="FX542" s="69"/>
      <c r="FY542" s="69"/>
      <c r="FZ542" s="69"/>
      <c r="GA542" s="69"/>
      <c r="GB542" s="69"/>
      <c r="GC542" s="69"/>
      <c r="GD542" s="69"/>
      <c r="GE542" s="69"/>
      <c r="GF542" s="69"/>
      <c r="GG542" s="69"/>
      <c r="GH542" s="69"/>
      <c r="GI542" s="69"/>
      <c r="GJ542" s="69"/>
      <c r="GK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</row>
    <row r="543" customFormat="false" ht="12.75" hidden="false" customHeight="fals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  <c r="DP543" s="69"/>
      <c r="DQ543" s="69"/>
      <c r="DR543" s="69"/>
      <c r="DS543" s="69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  <c r="EO543" s="69"/>
      <c r="EP543" s="69"/>
      <c r="EQ543" s="69"/>
      <c r="ER543" s="69"/>
      <c r="ES543" s="69"/>
      <c r="ET543" s="69"/>
      <c r="EU543" s="69"/>
      <c r="EV543" s="69"/>
      <c r="EW543" s="69"/>
      <c r="EX543" s="69"/>
      <c r="EY543" s="69"/>
      <c r="EZ543" s="69"/>
      <c r="FA543" s="69"/>
      <c r="FB543" s="69"/>
      <c r="FC543" s="69"/>
      <c r="FD543" s="69"/>
      <c r="FE543" s="69"/>
      <c r="FF543" s="69"/>
      <c r="FG543" s="69"/>
      <c r="FH543" s="69"/>
      <c r="FI543" s="69"/>
      <c r="FJ543" s="69"/>
      <c r="FK543" s="69"/>
      <c r="FL543" s="69"/>
      <c r="FM543" s="69"/>
      <c r="FN543" s="69"/>
      <c r="FO543" s="69"/>
      <c r="FP543" s="69"/>
      <c r="FQ543" s="69"/>
      <c r="FR543" s="69"/>
      <c r="FS543" s="69"/>
      <c r="FT543" s="69"/>
      <c r="FU543" s="69"/>
      <c r="FV543" s="69"/>
      <c r="FW543" s="69"/>
      <c r="FX543" s="69"/>
      <c r="FY543" s="69"/>
      <c r="FZ543" s="69"/>
      <c r="GA543" s="69"/>
      <c r="GB543" s="69"/>
      <c r="GC543" s="69"/>
      <c r="GD543" s="69"/>
      <c r="GE543" s="69"/>
      <c r="GF543" s="69"/>
      <c r="GG543" s="69"/>
      <c r="GH543" s="69"/>
      <c r="GI543" s="69"/>
      <c r="GJ543" s="69"/>
      <c r="GK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</row>
    <row r="544" customFormat="false" ht="12.75" hidden="false" customHeight="fals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69"/>
      <c r="CH544" s="69"/>
      <c r="CI544" s="69"/>
      <c r="CJ544" s="69"/>
      <c r="CK544" s="69"/>
      <c r="CL544" s="69"/>
      <c r="CM544" s="69"/>
      <c r="CN544" s="69"/>
      <c r="CO544" s="69"/>
      <c r="CP544" s="69"/>
      <c r="CQ544" s="69"/>
      <c r="CR544" s="69"/>
      <c r="CS544" s="69"/>
      <c r="CT544" s="69"/>
      <c r="CU544" s="69"/>
      <c r="CV544" s="69"/>
      <c r="CW544" s="69"/>
      <c r="CX544" s="69"/>
      <c r="CY544" s="69"/>
      <c r="CZ544" s="69"/>
      <c r="DA544" s="69"/>
      <c r="DB544" s="69"/>
      <c r="DC544" s="69"/>
      <c r="DD544" s="69"/>
      <c r="DE544" s="69"/>
      <c r="DF544" s="69"/>
      <c r="DG544" s="69"/>
      <c r="DH544" s="69"/>
      <c r="DI544" s="69"/>
      <c r="DJ544" s="69"/>
      <c r="DK544" s="69"/>
      <c r="DL544" s="69"/>
      <c r="DM544" s="69"/>
      <c r="DN544" s="69"/>
      <c r="DO544" s="69"/>
      <c r="DP544" s="69"/>
      <c r="DQ544" s="69"/>
      <c r="DR544" s="69"/>
      <c r="DS544" s="69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  <c r="EO544" s="69"/>
      <c r="EP544" s="69"/>
      <c r="EQ544" s="69"/>
      <c r="ER544" s="69"/>
      <c r="ES544" s="69"/>
      <c r="ET544" s="69"/>
      <c r="EU544" s="69"/>
      <c r="EV544" s="69"/>
      <c r="EW544" s="69"/>
      <c r="EX544" s="69"/>
      <c r="EY544" s="69"/>
      <c r="EZ544" s="69"/>
      <c r="FA544" s="69"/>
      <c r="FB544" s="69"/>
      <c r="FC544" s="69"/>
      <c r="FD544" s="69"/>
      <c r="FE544" s="69"/>
      <c r="FF544" s="69"/>
      <c r="FG544" s="69"/>
      <c r="FH544" s="69"/>
      <c r="FI544" s="69"/>
      <c r="FJ544" s="69"/>
      <c r="FK544" s="69"/>
      <c r="FL544" s="69"/>
      <c r="FM544" s="69"/>
      <c r="FN544" s="69"/>
      <c r="FO544" s="69"/>
      <c r="FP544" s="69"/>
      <c r="FQ544" s="69"/>
      <c r="FR544" s="69"/>
      <c r="FS544" s="69"/>
      <c r="FT544" s="69"/>
      <c r="FU544" s="69"/>
      <c r="FV544" s="69"/>
      <c r="FW544" s="69"/>
      <c r="FX544" s="69"/>
      <c r="FY544" s="69"/>
      <c r="FZ544" s="69"/>
      <c r="GA544" s="69"/>
      <c r="GB544" s="69"/>
      <c r="GC544" s="69"/>
      <c r="GD544" s="69"/>
      <c r="GE544" s="69"/>
      <c r="GF544" s="69"/>
      <c r="GG544" s="69"/>
      <c r="GH544" s="69"/>
      <c r="GI544" s="69"/>
      <c r="GJ544" s="69"/>
      <c r="GK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</row>
    <row r="545" customFormat="false" ht="12.75" hidden="false" customHeight="fals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  <c r="DP545" s="69"/>
      <c r="DQ545" s="69"/>
      <c r="DR545" s="69"/>
      <c r="DS545" s="69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  <c r="EO545" s="69"/>
      <c r="EP545" s="69"/>
      <c r="EQ545" s="69"/>
      <c r="ER545" s="69"/>
      <c r="ES545" s="69"/>
      <c r="ET545" s="69"/>
      <c r="EU545" s="69"/>
      <c r="EV545" s="69"/>
      <c r="EW545" s="69"/>
      <c r="EX545" s="69"/>
      <c r="EY545" s="69"/>
      <c r="EZ545" s="69"/>
      <c r="FA545" s="69"/>
      <c r="FB545" s="69"/>
      <c r="FC545" s="69"/>
      <c r="FD545" s="69"/>
      <c r="FE545" s="69"/>
      <c r="FF545" s="69"/>
      <c r="FG545" s="69"/>
      <c r="FH545" s="69"/>
      <c r="FI545" s="69"/>
      <c r="FJ545" s="69"/>
      <c r="FK545" s="69"/>
      <c r="FL545" s="69"/>
      <c r="FM545" s="69"/>
      <c r="FN545" s="69"/>
      <c r="FO545" s="69"/>
      <c r="FP545" s="69"/>
      <c r="FQ545" s="69"/>
      <c r="FR545" s="69"/>
      <c r="FS545" s="69"/>
      <c r="FT545" s="69"/>
      <c r="FU545" s="69"/>
      <c r="FV545" s="69"/>
      <c r="FW545" s="69"/>
      <c r="FX545" s="69"/>
      <c r="FY545" s="69"/>
      <c r="FZ545" s="69"/>
      <c r="GA545" s="69"/>
      <c r="GB545" s="69"/>
      <c r="GC545" s="69"/>
      <c r="GD545" s="69"/>
      <c r="GE545" s="69"/>
      <c r="GF545" s="69"/>
      <c r="GG545" s="69"/>
      <c r="GH545" s="69"/>
      <c r="GI545" s="69"/>
      <c r="GJ545" s="69"/>
      <c r="GK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</row>
    <row r="546" customFormat="false" ht="12.75" hidden="false" customHeight="fals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69"/>
      <c r="CH546" s="69"/>
      <c r="CI546" s="69"/>
      <c r="CJ546" s="69"/>
      <c r="CK546" s="69"/>
      <c r="CL546" s="69"/>
      <c r="CM546" s="69"/>
      <c r="CN546" s="69"/>
      <c r="CO546" s="69"/>
      <c r="CP546" s="69"/>
      <c r="CQ546" s="69"/>
      <c r="CR546" s="69"/>
      <c r="CS546" s="69"/>
      <c r="CT546" s="69"/>
      <c r="CU546" s="69"/>
      <c r="CV546" s="69"/>
      <c r="CW546" s="69"/>
      <c r="CX546" s="69"/>
      <c r="CY546" s="69"/>
      <c r="CZ546" s="69"/>
      <c r="DA546" s="69"/>
      <c r="DB546" s="69"/>
      <c r="DC546" s="69"/>
      <c r="DD546" s="69"/>
      <c r="DE546" s="69"/>
      <c r="DF546" s="69"/>
      <c r="DG546" s="69"/>
      <c r="DH546" s="69"/>
      <c r="DI546" s="69"/>
      <c r="DJ546" s="69"/>
      <c r="DK546" s="69"/>
      <c r="DL546" s="69"/>
      <c r="DM546" s="69"/>
      <c r="DN546" s="69"/>
      <c r="DO546" s="69"/>
      <c r="DP546" s="69"/>
      <c r="DQ546" s="69"/>
      <c r="DR546" s="69"/>
      <c r="DS546" s="69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  <c r="EO546" s="69"/>
      <c r="EP546" s="69"/>
      <c r="EQ546" s="69"/>
      <c r="ER546" s="69"/>
      <c r="ES546" s="69"/>
      <c r="ET546" s="69"/>
      <c r="EU546" s="69"/>
      <c r="EV546" s="69"/>
      <c r="EW546" s="69"/>
      <c r="EX546" s="69"/>
      <c r="EY546" s="69"/>
      <c r="EZ546" s="69"/>
      <c r="FA546" s="69"/>
      <c r="FB546" s="69"/>
      <c r="FC546" s="69"/>
      <c r="FD546" s="69"/>
      <c r="FE546" s="69"/>
      <c r="FF546" s="69"/>
      <c r="FG546" s="69"/>
      <c r="FH546" s="69"/>
      <c r="FI546" s="69"/>
      <c r="FJ546" s="69"/>
      <c r="FK546" s="69"/>
      <c r="FL546" s="69"/>
      <c r="FM546" s="69"/>
      <c r="FN546" s="69"/>
      <c r="FO546" s="69"/>
      <c r="FP546" s="69"/>
      <c r="FQ546" s="69"/>
      <c r="FR546" s="69"/>
      <c r="FS546" s="69"/>
      <c r="FT546" s="69"/>
      <c r="FU546" s="69"/>
      <c r="FV546" s="69"/>
      <c r="FW546" s="69"/>
      <c r="FX546" s="69"/>
      <c r="FY546" s="69"/>
      <c r="FZ546" s="69"/>
      <c r="GA546" s="69"/>
      <c r="GB546" s="69"/>
      <c r="GC546" s="69"/>
      <c r="GD546" s="69"/>
      <c r="GE546" s="69"/>
      <c r="GF546" s="69"/>
      <c r="GG546" s="69"/>
      <c r="GH546" s="69"/>
      <c r="GI546" s="69"/>
      <c r="GJ546" s="69"/>
      <c r="GK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</row>
    <row r="547" customFormat="false" ht="12.75" hidden="false" customHeight="fals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  <c r="DI547" s="69"/>
      <c r="DJ547" s="69"/>
      <c r="DK547" s="69"/>
      <c r="DL547" s="69"/>
      <c r="DM547" s="69"/>
      <c r="DN547" s="69"/>
      <c r="DO547" s="69"/>
      <c r="DP547" s="69"/>
      <c r="DQ547" s="69"/>
      <c r="DR547" s="69"/>
      <c r="DS547" s="69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  <c r="EO547" s="69"/>
      <c r="EP547" s="69"/>
      <c r="EQ547" s="69"/>
      <c r="ER547" s="69"/>
      <c r="ES547" s="69"/>
      <c r="ET547" s="69"/>
      <c r="EU547" s="69"/>
      <c r="EV547" s="69"/>
      <c r="EW547" s="69"/>
      <c r="EX547" s="69"/>
      <c r="EY547" s="69"/>
      <c r="EZ547" s="69"/>
      <c r="FA547" s="69"/>
      <c r="FB547" s="69"/>
      <c r="FC547" s="69"/>
      <c r="FD547" s="69"/>
      <c r="FE547" s="69"/>
      <c r="FF547" s="69"/>
      <c r="FG547" s="69"/>
      <c r="FH547" s="69"/>
      <c r="FI547" s="69"/>
      <c r="FJ547" s="69"/>
      <c r="FK547" s="69"/>
      <c r="FL547" s="69"/>
      <c r="FM547" s="69"/>
      <c r="FN547" s="69"/>
      <c r="FO547" s="69"/>
      <c r="FP547" s="69"/>
      <c r="FQ547" s="69"/>
      <c r="FR547" s="69"/>
      <c r="FS547" s="69"/>
      <c r="FT547" s="69"/>
      <c r="FU547" s="69"/>
      <c r="FV547" s="69"/>
      <c r="FW547" s="69"/>
      <c r="FX547" s="69"/>
      <c r="FY547" s="69"/>
      <c r="FZ547" s="69"/>
      <c r="GA547" s="69"/>
      <c r="GB547" s="69"/>
      <c r="GC547" s="69"/>
      <c r="GD547" s="69"/>
      <c r="GE547" s="69"/>
      <c r="GF547" s="69"/>
      <c r="GG547" s="69"/>
      <c r="GH547" s="69"/>
      <c r="GI547" s="69"/>
      <c r="GJ547" s="69"/>
      <c r="GK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</row>
    <row r="548" customFormat="false" ht="12.75" hidden="false" customHeight="fals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69"/>
      <c r="CH548" s="69"/>
      <c r="CI548" s="69"/>
      <c r="CJ548" s="69"/>
      <c r="CK548" s="69"/>
      <c r="CL548" s="69"/>
      <c r="CM548" s="69"/>
      <c r="CN548" s="69"/>
      <c r="CO548" s="69"/>
      <c r="CP548" s="69"/>
      <c r="CQ548" s="69"/>
      <c r="CR548" s="69"/>
      <c r="CS548" s="69"/>
      <c r="CT548" s="69"/>
      <c r="CU548" s="69"/>
      <c r="CV548" s="69"/>
      <c r="CW548" s="69"/>
      <c r="CX548" s="69"/>
      <c r="CY548" s="69"/>
      <c r="CZ548" s="69"/>
      <c r="DA548" s="69"/>
      <c r="DB548" s="69"/>
      <c r="DC548" s="69"/>
      <c r="DD548" s="69"/>
      <c r="DE548" s="69"/>
      <c r="DF548" s="69"/>
      <c r="DG548" s="69"/>
      <c r="DH548" s="69"/>
      <c r="DI548" s="69"/>
      <c r="DJ548" s="69"/>
      <c r="DK548" s="69"/>
      <c r="DL548" s="69"/>
      <c r="DM548" s="69"/>
      <c r="DN548" s="69"/>
      <c r="DO548" s="69"/>
      <c r="DP548" s="69"/>
      <c r="DQ548" s="69"/>
      <c r="DR548" s="69"/>
      <c r="DS548" s="69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  <c r="EO548" s="69"/>
      <c r="EP548" s="69"/>
      <c r="EQ548" s="69"/>
      <c r="ER548" s="69"/>
      <c r="ES548" s="69"/>
      <c r="ET548" s="69"/>
      <c r="EU548" s="69"/>
      <c r="EV548" s="69"/>
      <c r="EW548" s="69"/>
      <c r="EX548" s="69"/>
      <c r="EY548" s="69"/>
      <c r="EZ548" s="69"/>
      <c r="FA548" s="69"/>
      <c r="FB548" s="69"/>
      <c r="FC548" s="69"/>
      <c r="FD548" s="69"/>
      <c r="FE548" s="69"/>
      <c r="FF548" s="69"/>
      <c r="FG548" s="69"/>
      <c r="FH548" s="69"/>
      <c r="FI548" s="69"/>
      <c r="FJ548" s="69"/>
      <c r="FK548" s="69"/>
      <c r="FL548" s="69"/>
      <c r="FM548" s="69"/>
      <c r="FN548" s="69"/>
      <c r="FO548" s="69"/>
      <c r="FP548" s="69"/>
      <c r="FQ548" s="69"/>
      <c r="FR548" s="69"/>
      <c r="FS548" s="69"/>
      <c r="FT548" s="69"/>
      <c r="FU548" s="69"/>
      <c r="FV548" s="69"/>
      <c r="FW548" s="69"/>
      <c r="FX548" s="69"/>
      <c r="FY548" s="69"/>
      <c r="FZ548" s="69"/>
      <c r="GA548" s="69"/>
      <c r="GB548" s="69"/>
      <c r="GC548" s="69"/>
      <c r="GD548" s="69"/>
      <c r="GE548" s="69"/>
      <c r="GF548" s="69"/>
      <c r="GG548" s="69"/>
      <c r="GH548" s="69"/>
      <c r="GI548" s="69"/>
      <c r="GJ548" s="69"/>
      <c r="GK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</row>
    <row r="549" customFormat="false" ht="12.75" hidden="false" customHeight="fals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  <c r="CT549" s="69"/>
      <c r="CU549" s="69"/>
      <c r="CV549" s="69"/>
      <c r="CW549" s="69"/>
      <c r="CX549" s="69"/>
      <c r="CY549" s="69"/>
      <c r="CZ549" s="69"/>
      <c r="DA549" s="69"/>
      <c r="DB549" s="69"/>
      <c r="DC549" s="69"/>
      <c r="DD549" s="69"/>
      <c r="DE549" s="69"/>
      <c r="DF549" s="69"/>
      <c r="DG549" s="69"/>
      <c r="DH549" s="69"/>
      <c r="DI549" s="69"/>
      <c r="DJ549" s="69"/>
      <c r="DK549" s="69"/>
      <c r="DL549" s="69"/>
      <c r="DM549" s="69"/>
      <c r="DN549" s="69"/>
      <c r="DO549" s="69"/>
      <c r="DP549" s="69"/>
      <c r="DQ549" s="69"/>
      <c r="DR549" s="69"/>
      <c r="DS549" s="69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  <c r="EO549" s="69"/>
      <c r="EP549" s="69"/>
      <c r="EQ549" s="69"/>
      <c r="ER549" s="69"/>
      <c r="ES549" s="69"/>
      <c r="ET549" s="69"/>
      <c r="EU549" s="69"/>
      <c r="EV549" s="69"/>
      <c r="EW549" s="69"/>
      <c r="EX549" s="69"/>
      <c r="EY549" s="69"/>
      <c r="EZ549" s="69"/>
      <c r="FA549" s="69"/>
      <c r="FB549" s="69"/>
      <c r="FC549" s="69"/>
      <c r="FD549" s="69"/>
      <c r="FE549" s="69"/>
      <c r="FF549" s="69"/>
      <c r="FG549" s="69"/>
      <c r="FH549" s="69"/>
      <c r="FI549" s="69"/>
      <c r="FJ549" s="69"/>
      <c r="FK549" s="69"/>
      <c r="FL549" s="69"/>
      <c r="FM549" s="69"/>
      <c r="FN549" s="69"/>
      <c r="FO549" s="69"/>
      <c r="FP549" s="69"/>
      <c r="FQ549" s="69"/>
      <c r="FR549" s="69"/>
      <c r="FS549" s="69"/>
      <c r="FT549" s="69"/>
      <c r="FU549" s="69"/>
      <c r="FV549" s="69"/>
      <c r="FW549" s="69"/>
      <c r="FX549" s="69"/>
      <c r="FY549" s="69"/>
      <c r="FZ549" s="69"/>
      <c r="GA549" s="69"/>
      <c r="GB549" s="69"/>
      <c r="GC549" s="69"/>
      <c r="GD549" s="69"/>
      <c r="GE549" s="69"/>
      <c r="GF549" s="69"/>
      <c r="GG549" s="69"/>
      <c r="GH549" s="69"/>
      <c r="GI549" s="69"/>
      <c r="GJ549" s="69"/>
      <c r="GK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</row>
    <row r="550" customFormat="false" ht="12.75" hidden="false" customHeight="fals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69"/>
      <c r="CI550" s="69"/>
      <c r="CJ550" s="69"/>
      <c r="CK550" s="69"/>
      <c r="CL550" s="69"/>
      <c r="CM550" s="69"/>
      <c r="CN550" s="69"/>
      <c r="CO550" s="69"/>
      <c r="CP550" s="69"/>
      <c r="CQ550" s="69"/>
      <c r="CR550" s="69"/>
      <c r="CS550" s="69"/>
      <c r="CT550" s="69"/>
      <c r="CU550" s="69"/>
      <c r="CV550" s="69"/>
      <c r="CW550" s="69"/>
      <c r="CX550" s="69"/>
      <c r="CY550" s="69"/>
      <c r="CZ550" s="69"/>
      <c r="DA550" s="69"/>
      <c r="DB550" s="69"/>
      <c r="DC550" s="69"/>
      <c r="DD550" s="69"/>
      <c r="DE550" s="69"/>
      <c r="DF550" s="69"/>
      <c r="DG550" s="69"/>
      <c r="DH550" s="69"/>
      <c r="DI550" s="69"/>
      <c r="DJ550" s="69"/>
      <c r="DK550" s="69"/>
      <c r="DL550" s="69"/>
      <c r="DM550" s="69"/>
      <c r="DN550" s="69"/>
      <c r="DO550" s="69"/>
      <c r="DP550" s="69"/>
      <c r="DQ550" s="69"/>
      <c r="DR550" s="69"/>
      <c r="DS550" s="69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  <c r="EO550" s="69"/>
      <c r="EP550" s="69"/>
      <c r="EQ550" s="69"/>
      <c r="ER550" s="69"/>
      <c r="ES550" s="69"/>
      <c r="ET550" s="69"/>
      <c r="EU550" s="69"/>
      <c r="EV550" s="69"/>
      <c r="EW550" s="69"/>
      <c r="EX550" s="69"/>
      <c r="EY550" s="69"/>
      <c r="EZ550" s="69"/>
      <c r="FA550" s="69"/>
      <c r="FB550" s="69"/>
      <c r="FC550" s="69"/>
      <c r="FD550" s="69"/>
      <c r="FE550" s="69"/>
      <c r="FF550" s="69"/>
      <c r="FG550" s="69"/>
      <c r="FH550" s="69"/>
      <c r="FI550" s="69"/>
      <c r="FJ550" s="69"/>
      <c r="FK550" s="69"/>
      <c r="FL550" s="69"/>
      <c r="FM550" s="69"/>
      <c r="FN550" s="69"/>
      <c r="FO550" s="69"/>
      <c r="FP550" s="69"/>
      <c r="FQ550" s="69"/>
      <c r="FR550" s="69"/>
      <c r="FS550" s="69"/>
      <c r="FT550" s="69"/>
      <c r="FU550" s="69"/>
      <c r="FV550" s="69"/>
      <c r="FW550" s="69"/>
      <c r="FX550" s="69"/>
      <c r="FY550" s="69"/>
      <c r="FZ550" s="69"/>
      <c r="GA550" s="69"/>
      <c r="GB550" s="69"/>
      <c r="GC550" s="69"/>
      <c r="GD550" s="69"/>
      <c r="GE550" s="69"/>
      <c r="GF550" s="69"/>
      <c r="GG550" s="69"/>
      <c r="GH550" s="69"/>
      <c r="GI550" s="69"/>
      <c r="GJ550" s="69"/>
      <c r="GK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</row>
    <row r="551" customFormat="false" ht="12.75" hidden="false" customHeight="fals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69"/>
      <c r="CH551" s="69"/>
      <c r="CI551" s="69"/>
      <c r="CJ551" s="69"/>
      <c r="CK551" s="69"/>
      <c r="CL551" s="69"/>
      <c r="CM551" s="69"/>
      <c r="CN551" s="69"/>
      <c r="CO551" s="69"/>
      <c r="CP551" s="69"/>
      <c r="CQ551" s="69"/>
      <c r="CR551" s="69"/>
      <c r="CS551" s="69"/>
      <c r="CT551" s="69"/>
      <c r="CU551" s="69"/>
      <c r="CV551" s="69"/>
      <c r="CW551" s="69"/>
      <c r="CX551" s="69"/>
      <c r="CY551" s="69"/>
      <c r="CZ551" s="69"/>
      <c r="DA551" s="69"/>
      <c r="DB551" s="69"/>
      <c r="DC551" s="69"/>
      <c r="DD551" s="69"/>
      <c r="DE551" s="69"/>
      <c r="DF551" s="69"/>
      <c r="DG551" s="69"/>
      <c r="DH551" s="69"/>
      <c r="DI551" s="69"/>
      <c r="DJ551" s="69"/>
      <c r="DK551" s="69"/>
      <c r="DL551" s="69"/>
      <c r="DM551" s="69"/>
      <c r="DN551" s="69"/>
      <c r="DO551" s="69"/>
      <c r="DP551" s="69"/>
      <c r="DQ551" s="69"/>
      <c r="DR551" s="69"/>
      <c r="DS551" s="69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  <c r="EO551" s="69"/>
      <c r="EP551" s="69"/>
      <c r="EQ551" s="69"/>
      <c r="ER551" s="69"/>
      <c r="ES551" s="69"/>
      <c r="ET551" s="69"/>
      <c r="EU551" s="69"/>
      <c r="EV551" s="69"/>
      <c r="EW551" s="69"/>
      <c r="EX551" s="69"/>
      <c r="EY551" s="69"/>
      <c r="EZ551" s="69"/>
      <c r="FA551" s="69"/>
      <c r="FB551" s="69"/>
      <c r="FC551" s="69"/>
      <c r="FD551" s="69"/>
      <c r="FE551" s="69"/>
      <c r="FF551" s="69"/>
      <c r="FG551" s="69"/>
      <c r="FH551" s="69"/>
      <c r="FI551" s="69"/>
      <c r="FJ551" s="69"/>
      <c r="FK551" s="69"/>
      <c r="FL551" s="69"/>
      <c r="FM551" s="69"/>
      <c r="FN551" s="69"/>
      <c r="FO551" s="69"/>
      <c r="FP551" s="69"/>
      <c r="FQ551" s="69"/>
      <c r="FR551" s="69"/>
      <c r="FS551" s="69"/>
      <c r="FT551" s="69"/>
      <c r="FU551" s="69"/>
      <c r="FV551" s="69"/>
      <c r="FW551" s="69"/>
      <c r="FX551" s="69"/>
      <c r="FY551" s="69"/>
      <c r="FZ551" s="69"/>
      <c r="GA551" s="69"/>
      <c r="GB551" s="69"/>
      <c r="GC551" s="69"/>
      <c r="GD551" s="69"/>
      <c r="GE551" s="69"/>
      <c r="GF551" s="69"/>
      <c r="GG551" s="69"/>
      <c r="GH551" s="69"/>
      <c r="GI551" s="69"/>
      <c r="GJ551" s="69"/>
      <c r="GK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</row>
    <row r="552" customFormat="false" ht="12.75" hidden="false" customHeight="fals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69"/>
      <c r="CH552" s="69"/>
      <c r="CI552" s="69"/>
      <c r="CJ552" s="69"/>
      <c r="CK552" s="69"/>
      <c r="CL552" s="69"/>
      <c r="CM552" s="69"/>
      <c r="CN552" s="69"/>
      <c r="CO552" s="69"/>
      <c r="CP552" s="69"/>
      <c r="CQ552" s="69"/>
      <c r="CR552" s="69"/>
      <c r="CS552" s="69"/>
      <c r="CT552" s="69"/>
      <c r="CU552" s="69"/>
      <c r="CV552" s="69"/>
      <c r="CW552" s="69"/>
      <c r="CX552" s="69"/>
      <c r="CY552" s="69"/>
      <c r="CZ552" s="69"/>
      <c r="DA552" s="69"/>
      <c r="DB552" s="69"/>
      <c r="DC552" s="69"/>
      <c r="DD552" s="69"/>
      <c r="DE552" s="69"/>
      <c r="DF552" s="69"/>
      <c r="DG552" s="69"/>
      <c r="DH552" s="69"/>
      <c r="DI552" s="69"/>
      <c r="DJ552" s="69"/>
      <c r="DK552" s="69"/>
      <c r="DL552" s="69"/>
      <c r="DM552" s="69"/>
      <c r="DN552" s="69"/>
      <c r="DO552" s="69"/>
      <c r="DP552" s="69"/>
      <c r="DQ552" s="69"/>
      <c r="DR552" s="69"/>
      <c r="DS552" s="69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  <c r="EO552" s="69"/>
      <c r="EP552" s="69"/>
      <c r="EQ552" s="69"/>
      <c r="ER552" s="69"/>
      <c r="ES552" s="69"/>
      <c r="ET552" s="69"/>
      <c r="EU552" s="69"/>
      <c r="EV552" s="69"/>
      <c r="EW552" s="69"/>
      <c r="EX552" s="69"/>
      <c r="EY552" s="69"/>
      <c r="EZ552" s="69"/>
      <c r="FA552" s="69"/>
      <c r="FB552" s="69"/>
      <c r="FC552" s="69"/>
      <c r="FD552" s="69"/>
      <c r="FE552" s="69"/>
      <c r="FF552" s="69"/>
      <c r="FG552" s="69"/>
      <c r="FH552" s="69"/>
      <c r="FI552" s="69"/>
      <c r="FJ552" s="69"/>
      <c r="FK552" s="69"/>
      <c r="FL552" s="69"/>
      <c r="FM552" s="69"/>
      <c r="FN552" s="69"/>
      <c r="FO552" s="69"/>
      <c r="FP552" s="69"/>
      <c r="FQ552" s="69"/>
      <c r="FR552" s="69"/>
      <c r="FS552" s="69"/>
      <c r="FT552" s="69"/>
      <c r="FU552" s="69"/>
      <c r="FV552" s="69"/>
      <c r="FW552" s="69"/>
      <c r="FX552" s="69"/>
      <c r="FY552" s="69"/>
      <c r="FZ552" s="69"/>
      <c r="GA552" s="69"/>
      <c r="GB552" s="69"/>
      <c r="GC552" s="69"/>
      <c r="GD552" s="69"/>
      <c r="GE552" s="69"/>
      <c r="GF552" s="69"/>
      <c r="GG552" s="69"/>
      <c r="GH552" s="69"/>
      <c r="GI552" s="69"/>
      <c r="GJ552" s="69"/>
      <c r="GK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</row>
    <row r="553" customFormat="false" ht="12.75" hidden="false" customHeight="fals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69"/>
      <c r="CH553" s="69"/>
      <c r="CI553" s="69"/>
      <c r="CJ553" s="69"/>
      <c r="CK553" s="69"/>
      <c r="CL553" s="69"/>
      <c r="CM553" s="69"/>
      <c r="CN553" s="69"/>
      <c r="CO553" s="69"/>
      <c r="CP553" s="69"/>
      <c r="CQ553" s="69"/>
      <c r="CR553" s="69"/>
      <c r="CS553" s="69"/>
      <c r="CT553" s="69"/>
      <c r="CU553" s="69"/>
      <c r="CV553" s="69"/>
      <c r="CW553" s="69"/>
      <c r="CX553" s="69"/>
      <c r="CY553" s="69"/>
      <c r="CZ553" s="69"/>
      <c r="DA553" s="69"/>
      <c r="DB553" s="69"/>
      <c r="DC553" s="69"/>
      <c r="DD553" s="69"/>
      <c r="DE553" s="69"/>
      <c r="DF553" s="69"/>
      <c r="DG553" s="69"/>
      <c r="DH553" s="69"/>
      <c r="DI553" s="69"/>
      <c r="DJ553" s="69"/>
      <c r="DK553" s="69"/>
      <c r="DL553" s="69"/>
      <c r="DM553" s="69"/>
      <c r="DN553" s="69"/>
      <c r="DO553" s="69"/>
      <c r="DP553" s="69"/>
      <c r="DQ553" s="69"/>
      <c r="DR553" s="69"/>
      <c r="DS553" s="69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  <c r="EO553" s="69"/>
      <c r="EP553" s="69"/>
      <c r="EQ553" s="69"/>
      <c r="ER553" s="69"/>
      <c r="ES553" s="69"/>
      <c r="ET553" s="69"/>
      <c r="EU553" s="69"/>
      <c r="EV553" s="69"/>
      <c r="EW553" s="69"/>
      <c r="EX553" s="69"/>
      <c r="EY553" s="69"/>
      <c r="EZ553" s="69"/>
      <c r="FA553" s="69"/>
      <c r="FB553" s="69"/>
      <c r="FC553" s="69"/>
      <c r="FD553" s="69"/>
      <c r="FE553" s="69"/>
      <c r="FF553" s="69"/>
      <c r="FG553" s="69"/>
      <c r="FH553" s="69"/>
      <c r="FI553" s="69"/>
      <c r="FJ553" s="69"/>
      <c r="FK553" s="69"/>
      <c r="FL553" s="69"/>
      <c r="FM553" s="69"/>
      <c r="FN553" s="69"/>
      <c r="FO553" s="69"/>
      <c r="FP553" s="69"/>
      <c r="FQ553" s="69"/>
      <c r="FR553" s="69"/>
      <c r="FS553" s="69"/>
      <c r="FT553" s="69"/>
      <c r="FU553" s="69"/>
      <c r="FV553" s="69"/>
      <c r="FW553" s="69"/>
      <c r="FX553" s="69"/>
      <c r="FY553" s="69"/>
      <c r="FZ553" s="69"/>
      <c r="GA553" s="69"/>
      <c r="GB553" s="69"/>
      <c r="GC553" s="69"/>
      <c r="GD553" s="69"/>
      <c r="GE553" s="69"/>
      <c r="GF553" s="69"/>
      <c r="GG553" s="69"/>
      <c r="GH553" s="69"/>
      <c r="GI553" s="69"/>
      <c r="GJ553" s="69"/>
      <c r="GK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</row>
    <row r="554" customFormat="false" ht="12.75" hidden="false" customHeight="fals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  <c r="DP554" s="69"/>
      <c r="DQ554" s="69"/>
      <c r="DR554" s="69"/>
      <c r="DS554" s="69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  <c r="EO554" s="69"/>
      <c r="EP554" s="69"/>
      <c r="EQ554" s="69"/>
      <c r="ER554" s="69"/>
      <c r="ES554" s="69"/>
      <c r="ET554" s="69"/>
      <c r="EU554" s="69"/>
      <c r="EV554" s="69"/>
      <c r="EW554" s="69"/>
      <c r="EX554" s="69"/>
      <c r="EY554" s="69"/>
      <c r="EZ554" s="69"/>
      <c r="FA554" s="69"/>
      <c r="FB554" s="69"/>
      <c r="FC554" s="69"/>
      <c r="FD554" s="69"/>
      <c r="FE554" s="69"/>
      <c r="FF554" s="69"/>
      <c r="FG554" s="69"/>
      <c r="FH554" s="69"/>
      <c r="FI554" s="69"/>
      <c r="FJ554" s="69"/>
      <c r="FK554" s="69"/>
      <c r="FL554" s="69"/>
      <c r="FM554" s="69"/>
      <c r="FN554" s="69"/>
      <c r="FO554" s="69"/>
      <c r="FP554" s="69"/>
      <c r="FQ554" s="69"/>
      <c r="FR554" s="69"/>
      <c r="FS554" s="69"/>
      <c r="FT554" s="69"/>
      <c r="FU554" s="69"/>
      <c r="FV554" s="69"/>
      <c r="FW554" s="69"/>
      <c r="FX554" s="69"/>
      <c r="FY554" s="69"/>
      <c r="FZ554" s="69"/>
      <c r="GA554" s="69"/>
      <c r="GB554" s="69"/>
      <c r="GC554" s="69"/>
      <c r="GD554" s="69"/>
      <c r="GE554" s="69"/>
      <c r="GF554" s="69"/>
      <c r="GG554" s="69"/>
      <c r="GH554" s="69"/>
      <c r="GI554" s="69"/>
      <c r="GJ554" s="69"/>
      <c r="GK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</row>
    <row r="555" customFormat="false" ht="12.75" hidden="false" customHeight="fals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69"/>
      <c r="CH555" s="69"/>
      <c r="CI555" s="69"/>
      <c r="CJ555" s="69"/>
      <c r="CK555" s="69"/>
      <c r="CL555" s="69"/>
      <c r="CM555" s="69"/>
      <c r="CN555" s="69"/>
      <c r="CO555" s="69"/>
      <c r="CP555" s="69"/>
      <c r="CQ555" s="69"/>
      <c r="CR555" s="69"/>
      <c r="CS555" s="69"/>
      <c r="CT555" s="69"/>
      <c r="CU555" s="69"/>
      <c r="CV555" s="69"/>
      <c r="CW555" s="69"/>
      <c r="CX555" s="69"/>
      <c r="CY555" s="69"/>
      <c r="CZ555" s="69"/>
      <c r="DA555" s="69"/>
      <c r="DB555" s="69"/>
      <c r="DC555" s="69"/>
      <c r="DD555" s="69"/>
      <c r="DE555" s="69"/>
      <c r="DF555" s="69"/>
      <c r="DG555" s="69"/>
      <c r="DH555" s="69"/>
      <c r="DI555" s="69"/>
      <c r="DJ555" s="69"/>
      <c r="DK555" s="69"/>
      <c r="DL555" s="69"/>
      <c r="DM555" s="69"/>
      <c r="DN555" s="69"/>
      <c r="DO555" s="69"/>
      <c r="DP555" s="69"/>
      <c r="DQ555" s="69"/>
      <c r="DR555" s="69"/>
      <c r="DS555" s="69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  <c r="EO555" s="69"/>
      <c r="EP555" s="69"/>
      <c r="EQ555" s="69"/>
      <c r="ER555" s="69"/>
      <c r="ES555" s="69"/>
      <c r="ET555" s="69"/>
      <c r="EU555" s="69"/>
      <c r="EV555" s="69"/>
      <c r="EW555" s="69"/>
      <c r="EX555" s="69"/>
      <c r="EY555" s="69"/>
      <c r="EZ555" s="69"/>
      <c r="FA555" s="69"/>
      <c r="FB555" s="69"/>
      <c r="FC555" s="69"/>
      <c r="FD555" s="69"/>
      <c r="FE555" s="69"/>
      <c r="FF555" s="69"/>
      <c r="FG555" s="69"/>
      <c r="FH555" s="69"/>
      <c r="FI555" s="69"/>
      <c r="FJ555" s="69"/>
      <c r="FK555" s="69"/>
      <c r="FL555" s="69"/>
      <c r="FM555" s="69"/>
      <c r="FN555" s="69"/>
      <c r="FO555" s="69"/>
      <c r="FP555" s="69"/>
      <c r="FQ555" s="69"/>
      <c r="FR555" s="69"/>
      <c r="FS555" s="69"/>
      <c r="FT555" s="69"/>
      <c r="FU555" s="69"/>
      <c r="FV555" s="69"/>
      <c r="FW555" s="69"/>
      <c r="FX555" s="69"/>
      <c r="FY555" s="69"/>
      <c r="FZ555" s="69"/>
      <c r="GA555" s="69"/>
      <c r="GB555" s="69"/>
      <c r="GC555" s="69"/>
      <c r="GD555" s="69"/>
      <c r="GE555" s="69"/>
      <c r="GF555" s="69"/>
      <c r="GG555" s="69"/>
      <c r="GH555" s="69"/>
      <c r="GI555" s="69"/>
      <c r="GJ555" s="69"/>
      <c r="GK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</row>
    <row r="556" customFormat="false" ht="12.75" hidden="false" customHeight="fals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69"/>
      <c r="CH556" s="69"/>
      <c r="CI556" s="69"/>
      <c r="CJ556" s="69"/>
      <c r="CK556" s="69"/>
      <c r="CL556" s="69"/>
      <c r="CM556" s="69"/>
      <c r="CN556" s="69"/>
      <c r="CO556" s="69"/>
      <c r="CP556" s="69"/>
      <c r="CQ556" s="69"/>
      <c r="CR556" s="69"/>
      <c r="CS556" s="69"/>
      <c r="CT556" s="69"/>
      <c r="CU556" s="69"/>
      <c r="CV556" s="69"/>
      <c r="CW556" s="69"/>
      <c r="CX556" s="69"/>
      <c r="CY556" s="69"/>
      <c r="CZ556" s="69"/>
      <c r="DA556" s="69"/>
      <c r="DB556" s="69"/>
      <c r="DC556" s="69"/>
      <c r="DD556" s="69"/>
      <c r="DE556" s="69"/>
      <c r="DF556" s="69"/>
      <c r="DG556" s="69"/>
      <c r="DH556" s="69"/>
      <c r="DI556" s="69"/>
      <c r="DJ556" s="69"/>
      <c r="DK556" s="69"/>
      <c r="DL556" s="69"/>
      <c r="DM556" s="69"/>
      <c r="DN556" s="69"/>
      <c r="DO556" s="69"/>
      <c r="DP556" s="69"/>
      <c r="DQ556" s="69"/>
      <c r="DR556" s="69"/>
      <c r="DS556" s="69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  <c r="EO556" s="69"/>
      <c r="EP556" s="69"/>
      <c r="EQ556" s="69"/>
      <c r="ER556" s="69"/>
      <c r="ES556" s="69"/>
      <c r="ET556" s="69"/>
      <c r="EU556" s="69"/>
      <c r="EV556" s="69"/>
      <c r="EW556" s="69"/>
      <c r="EX556" s="69"/>
      <c r="EY556" s="69"/>
      <c r="EZ556" s="69"/>
      <c r="FA556" s="69"/>
      <c r="FB556" s="69"/>
      <c r="FC556" s="69"/>
      <c r="FD556" s="69"/>
      <c r="FE556" s="69"/>
      <c r="FF556" s="69"/>
      <c r="FG556" s="69"/>
      <c r="FH556" s="69"/>
      <c r="FI556" s="69"/>
      <c r="FJ556" s="69"/>
      <c r="FK556" s="69"/>
      <c r="FL556" s="69"/>
      <c r="FM556" s="69"/>
      <c r="FN556" s="69"/>
      <c r="FO556" s="69"/>
      <c r="FP556" s="69"/>
      <c r="FQ556" s="69"/>
      <c r="FR556" s="69"/>
      <c r="FS556" s="69"/>
      <c r="FT556" s="69"/>
      <c r="FU556" s="69"/>
      <c r="FV556" s="69"/>
      <c r="FW556" s="69"/>
      <c r="FX556" s="69"/>
      <c r="FY556" s="69"/>
      <c r="FZ556" s="69"/>
      <c r="GA556" s="69"/>
      <c r="GB556" s="69"/>
      <c r="GC556" s="69"/>
      <c r="GD556" s="69"/>
      <c r="GE556" s="69"/>
      <c r="GF556" s="69"/>
      <c r="GG556" s="69"/>
      <c r="GH556" s="69"/>
      <c r="GI556" s="69"/>
      <c r="GJ556" s="69"/>
      <c r="GK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</row>
    <row r="557" customFormat="false" ht="12.75" hidden="false" customHeight="fals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  <c r="FX557" s="69"/>
      <c r="FY557" s="69"/>
      <c r="FZ557" s="69"/>
      <c r="GA557" s="69"/>
      <c r="GB557" s="69"/>
      <c r="GC557" s="69"/>
      <c r="GD557" s="69"/>
      <c r="GE557" s="69"/>
      <c r="GF557" s="69"/>
      <c r="GG557" s="69"/>
      <c r="GH557" s="69"/>
      <c r="GI557" s="69"/>
      <c r="GJ557" s="69"/>
      <c r="GK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</row>
    <row r="558" customFormat="false" ht="12.75" hidden="false" customHeight="fals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69"/>
      <c r="CH558" s="69"/>
      <c r="CI558" s="69"/>
      <c r="CJ558" s="69"/>
      <c r="CK558" s="69"/>
      <c r="CL558" s="69"/>
      <c r="CM558" s="69"/>
      <c r="CN558" s="69"/>
      <c r="CO558" s="69"/>
      <c r="CP558" s="69"/>
      <c r="CQ558" s="69"/>
      <c r="CR558" s="69"/>
      <c r="CS558" s="69"/>
      <c r="CT558" s="69"/>
      <c r="CU558" s="69"/>
      <c r="CV558" s="69"/>
      <c r="CW558" s="69"/>
      <c r="CX558" s="69"/>
      <c r="CY558" s="69"/>
      <c r="CZ558" s="69"/>
      <c r="DA558" s="69"/>
      <c r="DB558" s="69"/>
      <c r="DC558" s="69"/>
      <c r="DD558" s="69"/>
      <c r="DE558" s="69"/>
      <c r="DF558" s="69"/>
      <c r="DG558" s="69"/>
      <c r="DH558" s="69"/>
      <c r="DI558" s="69"/>
      <c r="DJ558" s="69"/>
      <c r="DK558" s="69"/>
      <c r="DL558" s="69"/>
      <c r="DM558" s="69"/>
      <c r="DN558" s="69"/>
      <c r="DO558" s="69"/>
      <c r="DP558" s="69"/>
      <c r="DQ558" s="69"/>
      <c r="DR558" s="69"/>
      <c r="DS558" s="69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  <c r="EO558" s="69"/>
      <c r="EP558" s="69"/>
      <c r="EQ558" s="69"/>
      <c r="ER558" s="69"/>
      <c r="ES558" s="69"/>
      <c r="ET558" s="69"/>
      <c r="EU558" s="69"/>
      <c r="EV558" s="69"/>
      <c r="EW558" s="69"/>
      <c r="EX558" s="69"/>
      <c r="EY558" s="69"/>
      <c r="EZ558" s="69"/>
      <c r="FA558" s="69"/>
      <c r="FB558" s="69"/>
      <c r="FC558" s="69"/>
      <c r="FD558" s="69"/>
      <c r="FE558" s="69"/>
      <c r="FF558" s="69"/>
      <c r="FG558" s="69"/>
      <c r="FH558" s="69"/>
      <c r="FI558" s="69"/>
      <c r="FJ558" s="69"/>
      <c r="FK558" s="69"/>
      <c r="FL558" s="69"/>
      <c r="FM558" s="69"/>
      <c r="FN558" s="69"/>
      <c r="FO558" s="69"/>
      <c r="FP558" s="69"/>
      <c r="FQ558" s="69"/>
      <c r="FR558" s="69"/>
      <c r="FS558" s="69"/>
      <c r="FT558" s="69"/>
      <c r="FU558" s="69"/>
      <c r="FV558" s="69"/>
      <c r="FW558" s="69"/>
      <c r="FX558" s="69"/>
      <c r="FY558" s="69"/>
      <c r="FZ558" s="69"/>
      <c r="GA558" s="69"/>
      <c r="GB558" s="69"/>
      <c r="GC558" s="69"/>
      <c r="GD558" s="69"/>
      <c r="GE558" s="69"/>
      <c r="GF558" s="69"/>
      <c r="GG558" s="69"/>
      <c r="GH558" s="69"/>
      <c r="GI558" s="69"/>
      <c r="GJ558" s="69"/>
      <c r="GK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</row>
    <row r="559" customFormat="false" ht="12.75" hidden="false" customHeight="fals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  <c r="FX559" s="69"/>
      <c r="FY559" s="69"/>
      <c r="FZ559" s="69"/>
      <c r="GA559" s="69"/>
      <c r="GB559" s="69"/>
      <c r="GC559" s="69"/>
      <c r="GD559" s="69"/>
      <c r="GE559" s="69"/>
      <c r="GF559" s="69"/>
      <c r="GG559" s="69"/>
      <c r="GH559" s="69"/>
      <c r="GI559" s="69"/>
      <c r="GJ559" s="69"/>
      <c r="GK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</row>
    <row r="560" customFormat="false" ht="12.75" hidden="false" customHeight="fals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  <c r="FX560" s="69"/>
      <c r="FY560" s="69"/>
      <c r="FZ560" s="69"/>
      <c r="GA560" s="69"/>
      <c r="GB560" s="69"/>
      <c r="GC560" s="69"/>
      <c r="GD560" s="69"/>
      <c r="GE560" s="69"/>
      <c r="GF560" s="69"/>
      <c r="GG560" s="69"/>
      <c r="GH560" s="69"/>
      <c r="GI560" s="69"/>
      <c r="GJ560" s="69"/>
      <c r="GK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</row>
    <row r="561" customFormat="false" ht="12.75" hidden="false" customHeight="fals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  <c r="EO561" s="69"/>
      <c r="EP561" s="69"/>
      <c r="EQ561" s="69"/>
      <c r="ER561" s="69"/>
      <c r="ES561" s="69"/>
      <c r="ET561" s="69"/>
      <c r="EU561" s="69"/>
      <c r="EV561" s="69"/>
      <c r="EW561" s="69"/>
      <c r="EX561" s="69"/>
      <c r="EY561" s="69"/>
      <c r="EZ561" s="69"/>
      <c r="FA561" s="69"/>
      <c r="FB561" s="69"/>
      <c r="FC561" s="69"/>
      <c r="FD561" s="69"/>
      <c r="FE561" s="69"/>
      <c r="FF561" s="69"/>
      <c r="FG561" s="69"/>
      <c r="FH561" s="69"/>
      <c r="FI561" s="69"/>
      <c r="FJ561" s="69"/>
      <c r="FK561" s="69"/>
      <c r="FL561" s="69"/>
      <c r="FM561" s="69"/>
      <c r="FN561" s="69"/>
      <c r="FO561" s="69"/>
      <c r="FP561" s="69"/>
      <c r="FQ561" s="69"/>
      <c r="FR561" s="69"/>
      <c r="FS561" s="69"/>
      <c r="FT561" s="69"/>
      <c r="FU561" s="69"/>
      <c r="FV561" s="69"/>
      <c r="FW561" s="69"/>
      <c r="FX561" s="69"/>
      <c r="FY561" s="69"/>
      <c r="FZ561" s="69"/>
      <c r="GA561" s="69"/>
      <c r="GB561" s="69"/>
      <c r="GC561" s="69"/>
      <c r="GD561" s="69"/>
      <c r="GE561" s="69"/>
      <c r="GF561" s="69"/>
      <c r="GG561" s="69"/>
      <c r="GH561" s="69"/>
      <c r="GI561" s="69"/>
      <c r="GJ561" s="69"/>
      <c r="GK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</row>
    <row r="562" customFormat="false" ht="12.75" hidden="false" customHeight="fals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  <c r="DP562" s="69"/>
      <c r="DQ562" s="69"/>
      <c r="DR562" s="69"/>
      <c r="DS562" s="69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  <c r="EO562" s="69"/>
      <c r="EP562" s="69"/>
      <c r="EQ562" s="69"/>
      <c r="ER562" s="69"/>
      <c r="ES562" s="69"/>
      <c r="ET562" s="69"/>
      <c r="EU562" s="69"/>
      <c r="EV562" s="69"/>
      <c r="EW562" s="69"/>
      <c r="EX562" s="69"/>
      <c r="EY562" s="69"/>
      <c r="EZ562" s="69"/>
      <c r="FA562" s="69"/>
      <c r="FB562" s="69"/>
      <c r="FC562" s="69"/>
      <c r="FD562" s="69"/>
      <c r="FE562" s="69"/>
      <c r="FF562" s="69"/>
      <c r="FG562" s="69"/>
      <c r="FH562" s="69"/>
      <c r="FI562" s="69"/>
      <c r="FJ562" s="69"/>
      <c r="FK562" s="69"/>
      <c r="FL562" s="69"/>
      <c r="FM562" s="69"/>
      <c r="FN562" s="69"/>
      <c r="FO562" s="69"/>
      <c r="FP562" s="69"/>
      <c r="FQ562" s="69"/>
      <c r="FR562" s="69"/>
      <c r="FS562" s="69"/>
      <c r="FT562" s="69"/>
      <c r="FU562" s="69"/>
      <c r="FV562" s="69"/>
      <c r="FW562" s="69"/>
      <c r="FX562" s="69"/>
      <c r="FY562" s="69"/>
      <c r="FZ562" s="69"/>
      <c r="GA562" s="69"/>
      <c r="GB562" s="69"/>
      <c r="GC562" s="69"/>
      <c r="GD562" s="69"/>
      <c r="GE562" s="69"/>
      <c r="GF562" s="69"/>
      <c r="GG562" s="69"/>
      <c r="GH562" s="69"/>
      <c r="GI562" s="69"/>
      <c r="GJ562" s="69"/>
      <c r="GK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</row>
    <row r="563" customFormat="false" ht="12.75" hidden="false" customHeight="fals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69"/>
      <c r="CH563" s="69"/>
      <c r="CI563" s="69"/>
      <c r="CJ563" s="69"/>
      <c r="CK563" s="69"/>
      <c r="CL563" s="69"/>
      <c r="CM563" s="69"/>
      <c r="CN563" s="69"/>
      <c r="CO563" s="69"/>
      <c r="CP563" s="69"/>
      <c r="CQ563" s="69"/>
      <c r="CR563" s="69"/>
      <c r="CS563" s="69"/>
      <c r="CT563" s="69"/>
      <c r="CU563" s="69"/>
      <c r="CV563" s="69"/>
      <c r="CW563" s="69"/>
      <c r="CX563" s="69"/>
      <c r="CY563" s="69"/>
      <c r="CZ563" s="69"/>
      <c r="DA563" s="69"/>
      <c r="DB563" s="69"/>
      <c r="DC563" s="69"/>
      <c r="DD563" s="69"/>
      <c r="DE563" s="69"/>
      <c r="DF563" s="69"/>
      <c r="DG563" s="69"/>
      <c r="DH563" s="69"/>
      <c r="DI563" s="69"/>
      <c r="DJ563" s="69"/>
      <c r="DK563" s="69"/>
      <c r="DL563" s="69"/>
      <c r="DM563" s="69"/>
      <c r="DN563" s="69"/>
      <c r="DO563" s="69"/>
      <c r="DP563" s="69"/>
      <c r="DQ563" s="69"/>
      <c r="DR563" s="69"/>
      <c r="DS563" s="69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  <c r="EO563" s="69"/>
      <c r="EP563" s="69"/>
      <c r="EQ563" s="69"/>
      <c r="ER563" s="69"/>
      <c r="ES563" s="69"/>
      <c r="ET563" s="69"/>
      <c r="EU563" s="69"/>
      <c r="EV563" s="69"/>
      <c r="EW563" s="69"/>
      <c r="EX563" s="69"/>
      <c r="EY563" s="69"/>
      <c r="EZ563" s="69"/>
      <c r="FA563" s="69"/>
      <c r="FB563" s="69"/>
      <c r="FC563" s="69"/>
      <c r="FD563" s="69"/>
      <c r="FE563" s="69"/>
      <c r="FF563" s="69"/>
      <c r="FG563" s="69"/>
      <c r="FH563" s="69"/>
      <c r="FI563" s="69"/>
      <c r="FJ563" s="69"/>
      <c r="FK563" s="69"/>
      <c r="FL563" s="69"/>
      <c r="FM563" s="69"/>
      <c r="FN563" s="69"/>
      <c r="FO563" s="69"/>
      <c r="FP563" s="69"/>
      <c r="FQ563" s="69"/>
      <c r="FR563" s="69"/>
      <c r="FS563" s="69"/>
      <c r="FT563" s="69"/>
      <c r="FU563" s="69"/>
      <c r="FV563" s="69"/>
      <c r="FW563" s="69"/>
      <c r="FX563" s="69"/>
      <c r="FY563" s="69"/>
      <c r="FZ563" s="69"/>
      <c r="GA563" s="69"/>
      <c r="GB563" s="69"/>
      <c r="GC563" s="69"/>
      <c r="GD563" s="69"/>
      <c r="GE563" s="69"/>
      <c r="GF563" s="69"/>
      <c r="GG563" s="69"/>
      <c r="GH563" s="69"/>
      <c r="GI563" s="69"/>
      <c r="GJ563" s="69"/>
      <c r="GK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</row>
    <row r="564" customFormat="false" ht="12.75" hidden="false" customHeight="fals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69"/>
      <c r="CH564" s="69"/>
      <c r="CI564" s="69"/>
      <c r="CJ564" s="69"/>
      <c r="CK564" s="69"/>
      <c r="CL564" s="69"/>
      <c r="CM564" s="69"/>
      <c r="CN564" s="69"/>
      <c r="CO564" s="69"/>
      <c r="CP564" s="69"/>
      <c r="CQ564" s="69"/>
      <c r="CR564" s="69"/>
      <c r="CS564" s="69"/>
      <c r="CT564" s="69"/>
      <c r="CU564" s="69"/>
      <c r="CV564" s="69"/>
      <c r="CW564" s="69"/>
      <c r="CX564" s="69"/>
      <c r="CY564" s="69"/>
      <c r="CZ564" s="69"/>
      <c r="DA564" s="69"/>
      <c r="DB564" s="69"/>
      <c r="DC564" s="69"/>
      <c r="DD564" s="69"/>
      <c r="DE564" s="69"/>
      <c r="DF564" s="69"/>
      <c r="DG564" s="69"/>
      <c r="DH564" s="69"/>
      <c r="DI564" s="69"/>
      <c r="DJ564" s="69"/>
      <c r="DK564" s="69"/>
      <c r="DL564" s="69"/>
      <c r="DM564" s="69"/>
      <c r="DN564" s="69"/>
      <c r="DO564" s="69"/>
      <c r="DP564" s="69"/>
      <c r="DQ564" s="69"/>
      <c r="DR564" s="69"/>
      <c r="DS564" s="69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  <c r="EO564" s="69"/>
      <c r="EP564" s="69"/>
      <c r="EQ564" s="69"/>
      <c r="ER564" s="69"/>
      <c r="ES564" s="69"/>
      <c r="ET564" s="69"/>
      <c r="EU564" s="69"/>
      <c r="EV564" s="69"/>
      <c r="EW564" s="69"/>
      <c r="EX564" s="69"/>
      <c r="EY564" s="69"/>
      <c r="EZ564" s="69"/>
      <c r="FA564" s="69"/>
      <c r="FB564" s="69"/>
      <c r="FC564" s="69"/>
      <c r="FD564" s="69"/>
      <c r="FE564" s="69"/>
      <c r="FF564" s="69"/>
      <c r="FG564" s="69"/>
      <c r="FH564" s="69"/>
      <c r="FI564" s="69"/>
      <c r="FJ564" s="69"/>
      <c r="FK564" s="69"/>
      <c r="FL564" s="69"/>
      <c r="FM564" s="69"/>
      <c r="FN564" s="69"/>
      <c r="FO564" s="69"/>
      <c r="FP564" s="69"/>
      <c r="FQ564" s="69"/>
      <c r="FR564" s="69"/>
      <c r="FS564" s="69"/>
      <c r="FT564" s="69"/>
      <c r="FU564" s="69"/>
      <c r="FV564" s="69"/>
      <c r="FW564" s="69"/>
      <c r="FX564" s="69"/>
      <c r="FY564" s="69"/>
      <c r="FZ564" s="69"/>
      <c r="GA564" s="69"/>
      <c r="GB564" s="69"/>
      <c r="GC564" s="69"/>
      <c r="GD564" s="69"/>
      <c r="GE564" s="69"/>
      <c r="GF564" s="69"/>
      <c r="GG564" s="69"/>
      <c r="GH564" s="69"/>
      <c r="GI564" s="69"/>
      <c r="GJ564" s="69"/>
      <c r="GK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</row>
    <row r="565" customFormat="false" ht="12.75" hidden="false" customHeight="fals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69"/>
      <c r="CH565" s="69"/>
      <c r="CI565" s="69"/>
      <c r="CJ565" s="69"/>
      <c r="CK565" s="69"/>
      <c r="CL565" s="69"/>
      <c r="CM565" s="69"/>
      <c r="CN565" s="69"/>
      <c r="CO565" s="69"/>
      <c r="CP565" s="69"/>
      <c r="CQ565" s="69"/>
      <c r="CR565" s="69"/>
      <c r="CS565" s="69"/>
      <c r="CT565" s="69"/>
      <c r="CU565" s="69"/>
      <c r="CV565" s="69"/>
      <c r="CW565" s="69"/>
      <c r="CX565" s="69"/>
      <c r="CY565" s="69"/>
      <c r="CZ565" s="69"/>
      <c r="DA565" s="69"/>
      <c r="DB565" s="69"/>
      <c r="DC565" s="69"/>
      <c r="DD565" s="69"/>
      <c r="DE565" s="69"/>
      <c r="DF565" s="69"/>
      <c r="DG565" s="69"/>
      <c r="DH565" s="69"/>
      <c r="DI565" s="69"/>
      <c r="DJ565" s="69"/>
      <c r="DK565" s="69"/>
      <c r="DL565" s="69"/>
      <c r="DM565" s="69"/>
      <c r="DN565" s="69"/>
      <c r="DO565" s="69"/>
      <c r="DP565" s="69"/>
      <c r="DQ565" s="69"/>
      <c r="DR565" s="69"/>
      <c r="DS565" s="69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  <c r="EO565" s="69"/>
      <c r="EP565" s="69"/>
      <c r="EQ565" s="69"/>
      <c r="ER565" s="69"/>
      <c r="ES565" s="69"/>
      <c r="ET565" s="69"/>
      <c r="EU565" s="69"/>
      <c r="EV565" s="69"/>
      <c r="EW565" s="69"/>
      <c r="EX565" s="69"/>
      <c r="EY565" s="69"/>
      <c r="EZ565" s="69"/>
      <c r="FA565" s="69"/>
      <c r="FB565" s="69"/>
      <c r="FC565" s="69"/>
      <c r="FD565" s="69"/>
      <c r="FE565" s="69"/>
      <c r="FF565" s="69"/>
      <c r="FG565" s="69"/>
      <c r="FH565" s="69"/>
      <c r="FI565" s="69"/>
      <c r="FJ565" s="69"/>
      <c r="FK565" s="69"/>
      <c r="FL565" s="69"/>
      <c r="FM565" s="69"/>
      <c r="FN565" s="69"/>
      <c r="FO565" s="69"/>
      <c r="FP565" s="69"/>
      <c r="FQ565" s="69"/>
      <c r="FR565" s="69"/>
      <c r="FS565" s="69"/>
      <c r="FT565" s="69"/>
      <c r="FU565" s="69"/>
      <c r="FV565" s="69"/>
      <c r="FW565" s="69"/>
      <c r="FX565" s="69"/>
      <c r="FY565" s="69"/>
      <c r="FZ565" s="69"/>
      <c r="GA565" s="69"/>
      <c r="GB565" s="69"/>
      <c r="GC565" s="69"/>
      <c r="GD565" s="69"/>
      <c r="GE565" s="69"/>
      <c r="GF565" s="69"/>
      <c r="GG565" s="69"/>
      <c r="GH565" s="69"/>
      <c r="GI565" s="69"/>
      <c r="GJ565" s="69"/>
      <c r="GK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</row>
    <row r="566" customFormat="false" ht="12.75" hidden="false" customHeight="fals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69"/>
      <c r="CH566" s="69"/>
      <c r="CI566" s="69"/>
      <c r="CJ566" s="69"/>
      <c r="CK566" s="69"/>
      <c r="CL566" s="69"/>
      <c r="CM566" s="69"/>
      <c r="CN566" s="69"/>
      <c r="CO566" s="69"/>
      <c r="CP566" s="69"/>
      <c r="CQ566" s="69"/>
      <c r="CR566" s="69"/>
      <c r="CS566" s="69"/>
      <c r="CT566" s="69"/>
      <c r="CU566" s="69"/>
      <c r="CV566" s="69"/>
      <c r="CW566" s="69"/>
      <c r="CX566" s="69"/>
      <c r="CY566" s="69"/>
      <c r="CZ566" s="69"/>
      <c r="DA566" s="69"/>
      <c r="DB566" s="69"/>
      <c r="DC566" s="69"/>
      <c r="DD566" s="69"/>
      <c r="DE566" s="69"/>
      <c r="DF566" s="69"/>
      <c r="DG566" s="69"/>
      <c r="DH566" s="69"/>
      <c r="DI566" s="69"/>
      <c r="DJ566" s="69"/>
      <c r="DK566" s="69"/>
      <c r="DL566" s="69"/>
      <c r="DM566" s="69"/>
      <c r="DN566" s="69"/>
      <c r="DO566" s="69"/>
      <c r="DP566" s="69"/>
      <c r="DQ566" s="69"/>
      <c r="DR566" s="69"/>
      <c r="DS566" s="69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  <c r="EO566" s="69"/>
      <c r="EP566" s="69"/>
      <c r="EQ566" s="69"/>
      <c r="ER566" s="69"/>
      <c r="ES566" s="69"/>
      <c r="ET566" s="69"/>
      <c r="EU566" s="69"/>
      <c r="EV566" s="69"/>
      <c r="EW566" s="69"/>
      <c r="EX566" s="69"/>
      <c r="EY566" s="69"/>
      <c r="EZ566" s="69"/>
      <c r="FA566" s="69"/>
      <c r="FB566" s="69"/>
      <c r="FC566" s="69"/>
      <c r="FD566" s="69"/>
      <c r="FE566" s="69"/>
      <c r="FF566" s="69"/>
      <c r="FG566" s="69"/>
      <c r="FH566" s="69"/>
      <c r="FI566" s="69"/>
      <c r="FJ566" s="69"/>
      <c r="FK566" s="69"/>
      <c r="FL566" s="69"/>
      <c r="FM566" s="69"/>
      <c r="FN566" s="69"/>
      <c r="FO566" s="69"/>
      <c r="FP566" s="69"/>
      <c r="FQ566" s="69"/>
      <c r="FR566" s="69"/>
      <c r="FS566" s="69"/>
      <c r="FT566" s="69"/>
      <c r="FU566" s="69"/>
      <c r="FV566" s="69"/>
      <c r="FW566" s="69"/>
      <c r="FX566" s="69"/>
      <c r="FY566" s="69"/>
      <c r="FZ566" s="69"/>
      <c r="GA566" s="69"/>
      <c r="GB566" s="69"/>
      <c r="GC566" s="69"/>
      <c r="GD566" s="69"/>
      <c r="GE566" s="69"/>
      <c r="GF566" s="69"/>
      <c r="GG566" s="69"/>
      <c r="GH566" s="69"/>
      <c r="GI566" s="69"/>
      <c r="GJ566" s="69"/>
      <c r="GK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</row>
    <row r="567" customFormat="false" ht="12.75" hidden="false" customHeight="fals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69"/>
      <c r="CH567" s="69"/>
      <c r="CI567" s="69"/>
      <c r="CJ567" s="69"/>
      <c r="CK567" s="69"/>
      <c r="CL567" s="69"/>
      <c r="CM567" s="69"/>
      <c r="CN567" s="69"/>
      <c r="CO567" s="69"/>
      <c r="CP567" s="69"/>
      <c r="CQ567" s="69"/>
      <c r="CR567" s="69"/>
      <c r="CS567" s="69"/>
      <c r="CT567" s="69"/>
      <c r="CU567" s="69"/>
      <c r="CV567" s="69"/>
      <c r="CW567" s="69"/>
      <c r="CX567" s="69"/>
      <c r="CY567" s="69"/>
      <c r="CZ567" s="69"/>
      <c r="DA567" s="69"/>
      <c r="DB567" s="69"/>
      <c r="DC567" s="69"/>
      <c r="DD567" s="69"/>
      <c r="DE567" s="69"/>
      <c r="DF567" s="69"/>
      <c r="DG567" s="69"/>
      <c r="DH567" s="69"/>
      <c r="DI567" s="69"/>
      <c r="DJ567" s="69"/>
      <c r="DK567" s="69"/>
      <c r="DL567" s="69"/>
      <c r="DM567" s="69"/>
      <c r="DN567" s="69"/>
      <c r="DO567" s="69"/>
      <c r="DP567" s="69"/>
      <c r="DQ567" s="69"/>
      <c r="DR567" s="69"/>
      <c r="DS567" s="69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  <c r="EO567" s="69"/>
      <c r="EP567" s="69"/>
      <c r="EQ567" s="69"/>
      <c r="ER567" s="69"/>
      <c r="ES567" s="69"/>
      <c r="ET567" s="69"/>
      <c r="EU567" s="69"/>
      <c r="EV567" s="69"/>
      <c r="EW567" s="69"/>
      <c r="EX567" s="69"/>
      <c r="EY567" s="69"/>
      <c r="EZ567" s="69"/>
      <c r="FA567" s="69"/>
      <c r="FB567" s="69"/>
      <c r="FC567" s="69"/>
      <c r="FD567" s="69"/>
      <c r="FE567" s="69"/>
      <c r="FF567" s="69"/>
      <c r="FG567" s="69"/>
      <c r="FH567" s="69"/>
      <c r="FI567" s="69"/>
      <c r="FJ567" s="69"/>
      <c r="FK567" s="69"/>
      <c r="FL567" s="69"/>
      <c r="FM567" s="69"/>
      <c r="FN567" s="69"/>
      <c r="FO567" s="69"/>
      <c r="FP567" s="69"/>
      <c r="FQ567" s="69"/>
      <c r="FR567" s="69"/>
      <c r="FS567" s="69"/>
      <c r="FT567" s="69"/>
      <c r="FU567" s="69"/>
      <c r="FV567" s="69"/>
      <c r="FW567" s="69"/>
      <c r="FX567" s="69"/>
      <c r="FY567" s="69"/>
      <c r="FZ567" s="69"/>
      <c r="GA567" s="69"/>
      <c r="GB567" s="69"/>
      <c r="GC567" s="69"/>
      <c r="GD567" s="69"/>
      <c r="GE567" s="69"/>
      <c r="GF567" s="69"/>
      <c r="GG567" s="69"/>
      <c r="GH567" s="69"/>
      <c r="GI567" s="69"/>
      <c r="GJ567" s="69"/>
      <c r="GK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</row>
    <row r="568" customFormat="false" ht="12.75" hidden="false" customHeight="fals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69"/>
      <c r="CI568" s="69"/>
      <c r="CJ568" s="69"/>
      <c r="CK568" s="69"/>
      <c r="CL568" s="69"/>
      <c r="CM568" s="69"/>
      <c r="CN568" s="69"/>
      <c r="CO568" s="69"/>
      <c r="CP568" s="69"/>
      <c r="CQ568" s="69"/>
      <c r="CR568" s="69"/>
      <c r="CS568" s="69"/>
      <c r="CT568" s="69"/>
      <c r="CU568" s="69"/>
      <c r="CV568" s="69"/>
      <c r="CW568" s="69"/>
      <c r="CX568" s="69"/>
      <c r="CY568" s="69"/>
      <c r="CZ568" s="69"/>
      <c r="DA568" s="69"/>
      <c r="DB568" s="69"/>
      <c r="DC568" s="69"/>
      <c r="DD568" s="69"/>
      <c r="DE568" s="69"/>
      <c r="DF568" s="69"/>
      <c r="DG568" s="69"/>
      <c r="DH568" s="69"/>
      <c r="DI568" s="69"/>
      <c r="DJ568" s="69"/>
      <c r="DK568" s="69"/>
      <c r="DL568" s="69"/>
      <c r="DM568" s="69"/>
      <c r="DN568" s="69"/>
      <c r="DO568" s="69"/>
      <c r="DP568" s="69"/>
      <c r="DQ568" s="69"/>
      <c r="DR568" s="69"/>
      <c r="DS568" s="69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  <c r="EO568" s="69"/>
      <c r="EP568" s="69"/>
      <c r="EQ568" s="69"/>
      <c r="ER568" s="69"/>
      <c r="ES568" s="69"/>
      <c r="ET568" s="69"/>
      <c r="EU568" s="69"/>
      <c r="EV568" s="69"/>
      <c r="EW568" s="69"/>
      <c r="EX568" s="69"/>
      <c r="EY568" s="69"/>
      <c r="EZ568" s="69"/>
      <c r="FA568" s="69"/>
      <c r="FB568" s="69"/>
      <c r="FC568" s="69"/>
      <c r="FD568" s="69"/>
      <c r="FE568" s="69"/>
      <c r="FF568" s="69"/>
      <c r="FG568" s="69"/>
      <c r="FH568" s="69"/>
      <c r="FI568" s="69"/>
      <c r="FJ568" s="69"/>
      <c r="FK568" s="69"/>
      <c r="FL568" s="69"/>
      <c r="FM568" s="69"/>
      <c r="FN568" s="69"/>
      <c r="FO568" s="69"/>
      <c r="FP568" s="69"/>
      <c r="FQ568" s="69"/>
      <c r="FR568" s="69"/>
      <c r="FS568" s="69"/>
      <c r="FT568" s="69"/>
      <c r="FU568" s="69"/>
      <c r="FV568" s="69"/>
      <c r="FW568" s="69"/>
      <c r="FX568" s="69"/>
      <c r="FY568" s="69"/>
      <c r="FZ568" s="69"/>
      <c r="GA568" s="69"/>
      <c r="GB568" s="69"/>
      <c r="GC568" s="69"/>
      <c r="GD568" s="69"/>
      <c r="GE568" s="69"/>
      <c r="GF568" s="69"/>
      <c r="GG568" s="69"/>
      <c r="GH568" s="69"/>
      <c r="GI568" s="69"/>
      <c r="GJ568" s="69"/>
      <c r="GK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</row>
    <row r="569" customFormat="false" ht="12.75" hidden="false" customHeight="fals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69"/>
      <c r="CH569" s="69"/>
      <c r="CI569" s="69"/>
      <c r="CJ569" s="69"/>
      <c r="CK569" s="69"/>
      <c r="CL569" s="69"/>
      <c r="CM569" s="69"/>
      <c r="CN569" s="69"/>
      <c r="CO569" s="69"/>
      <c r="CP569" s="69"/>
      <c r="CQ569" s="69"/>
      <c r="CR569" s="69"/>
      <c r="CS569" s="69"/>
      <c r="CT569" s="69"/>
      <c r="CU569" s="69"/>
      <c r="CV569" s="69"/>
      <c r="CW569" s="69"/>
      <c r="CX569" s="69"/>
      <c r="CY569" s="69"/>
      <c r="CZ569" s="69"/>
      <c r="DA569" s="69"/>
      <c r="DB569" s="69"/>
      <c r="DC569" s="69"/>
      <c r="DD569" s="69"/>
      <c r="DE569" s="69"/>
      <c r="DF569" s="69"/>
      <c r="DG569" s="69"/>
      <c r="DH569" s="69"/>
      <c r="DI569" s="69"/>
      <c r="DJ569" s="69"/>
      <c r="DK569" s="69"/>
      <c r="DL569" s="69"/>
      <c r="DM569" s="69"/>
      <c r="DN569" s="69"/>
      <c r="DO569" s="69"/>
      <c r="DP569" s="69"/>
      <c r="DQ569" s="69"/>
      <c r="DR569" s="69"/>
      <c r="DS569" s="69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  <c r="EO569" s="69"/>
      <c r="EP569" s="69"/>
      <c r="EQ569" s="69"/>
      <c r="ER569" s="69"/>
      <c r="ES569" s="69"/>
      <c r="ET569" s="69"/>
      <c r="EU569" s="69"/>
      <c r="EV569" s="69"/>
      <c r="EW569" s="69"/>
      <c r="EX569" s="69"/>
      <c r="EY569" s="69"/>
      <c r="EZ569" s="69"/>
      <c r="FA569" s="69"/>
      <c r="FB569" s="69"/>
      <c r="FC569" s="69"/>
      <c r="FD569" s="69"/>
      <c r="FE569" s="69"/>
      <c r="FF569" s="69"/>
      <c r="FG569" s="69"/>
      <c r="FH569" s="69"/>
      <c r="FI569" s="69"/>
      <c r="FJ569" s="69"/>
      <c r="FK569" s="69"/>
      <c r="FL569" s="69"/>
      <c r="FM569" s="69"/>
      <c r="FN569" s="69"/>
      <c r="FO569" s="69"/>
      <c r="FP569" s="69"/>
      <c r="FQ569" s="69"/>
      <c r="FR569" s="69"/>
      <c r="FS569" s="69"/>
      <c r="FT569" s="69"/>
      <c r="FU569" s="69"/>
      <c r="FV569" s="69"/>
      <c r="FW569" s="69"/>
      <c r="FX569" s="69"/>
      <c r="FY569" s="69"/>
      <c r="FZ569" s="69"/>
      <c r="GA569" s="69"/>
      <c r="GB569" s="69"/>
      <c r="GC569" s="69"/>
      <c r="GD569" s="69"/>
      <c r="GE569" s="69"/>
      <c r="GF569" s="69"/>
      <c r="GG569" s="69"/>
      <c r="GH569" s="69"/>
      <c r="GI569" s="69"/>
      <c r="GJ569" s="69"/>
      <c r="GK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</row>
    <row r="570" customFormat="false" ht="12.75" hidden="false" customHeight="fals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  <c r="FU570" s="69"/>
      <c r="FV570" s="69"/>
      <c r="FW570" s="69"/>
      <c r="FX570" s="69"/>
      <c r="FY570" s="69"/>
      <c r="FZ570" s="69"/>
      <c r="GA570" s="69"/>
      <c r="GB570" s="69"/>
      <c r="GC570" s="69"/>
      <c r="GD570" s="69"/>
      <c r="GE570" s="69"/>
      <c r="GF570" s="69"/>
      <c r="GG570" s="69"/>
      <c r="GH570" s="69"/>
      <c r="GI570" s="69"/>
      <c r="GJ570" s="69"/>
      <c r="GK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</row>
    <row r="571" customFormat="false" ht="12.75" hidden="false" customHeight="fals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69"/>
      <c r="CH571" s="69"/>
      <c r="CI571" s="69"/>
      <c r="CJ571" s="69"/>
      <c r="CK571" s="69"/>
      <c r="CL571" s="69"/>
      <c r="CM571" s="69"/>
      <c r="CN571" s="69"/>
      <c r="CO571" s="69"/>
      <c r="CP571" s="69"/>
      <c r="CQ571" s="69"/>
      <c r="CR571" s="69"/>
      <c r="CS571" s="69"/>
      <c r="CT571" s="69"/>
      <c r="CU571" s="69"/>
      <c r="CV571" s="69"/>
      <c r="CW571" s="69"/>
      <c r="CX571" s="69"/>
      <c r="CY571" s="69"/>
      <c r="CZ571" s="69"/>
      <c r="DA571" s="69"/>
      <c r="DB571" s="69"/>
      <c r="DC571" s="69"/>
      <c r="DD571" s="69"/>
      <c r="DE571" s="69"/>
      <c r="DF571" s="69"/>
      <c r="DG571" s="69"/>
      <c r="DH571" s="69"/>
      <c r="DI571" s="69"/>
      <c r="DJ571" s="69"/>
      <c r="DK571" s="69"/>
      <c r="DL571" s="69"/>
      <c r="DM571" s="69"/>
      <c r="DN571" s="69"/>
      <c r="DO571" s="69"/>
      <c r="DP571" s="69"/>
      <c r="DQ571" s="69"/>
      <c r="DR571" s="69"/>
      <c r="DS571" s="69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  <c r="EO571" s="69"/>
      <c r="EP571" s="69"/>
      <c r="EQ571" s="69"/>
      <c r="ER571" s="69"/>
      <c r="ES571" s="69"/>
      <c r="ET571" s="69"/>
      <c r="EU571" s="69"/>
      <c r="EV571" s="69"/>
      <c r="EW571" s="69"/>
      <c r="EX571" s="69"/>
      <c r="EY571" s="69"/>
      <c r="EZ571" s="69"/>
      <c r="FA571" s="69"/>
      <c r="FB571" s="69"/>
      <c r="FC571" s="69"/>
      <c r="FD571" s="69"/>
      <c r="FE571" s="69"/>
      <c r="FF571" s="69"/>
      <c r="FG571" s="69"/>
      <c r="FH571" s="69"/>
      <c r="FI571" s="69"/>
      <c r="FJ571" s="69"/>
      <c r="FK571" s="69"/>
      <c r="FL571" s="69"/>
      <c r="FM571" s="69"/>
      <c r="FN571" s="69"/>
      <c r="FO571" s="69"/>
      <c r="FP571" s="69"/>
      <c r="FQ571" s="69"/>
      <c r="FR571" s="69"/>
      <c r="FS571" s="69"/>
      <c r="FT571" s="69"/>
      <c r="FU571" s="69"/>
      <c r="FV571" s="69"/>
      <c r="FW571" s="69"/>
      <c r="FX571" s="69"/>
      <c r="FY571" s="69"/>
      <c r="FZ571" s="69"/>
      <c r="GA571" s="69"/>
      <c r="GB571" s="69"/>
      <c r="GC571" s="69"/>
      <c r="GD571" s="69"/>
      <c r="GE571" s="69"/>
      <c r="GF571" s="69"/>
      <c r="GG571" s="69"/>
      <c r="GH571" s="69"/>
      <c r="GI571" s="69"/>
      <c r="GJ571" s="69"/>
      <c r="GK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</row>
    <row r="572" customFormat="false" ht="12.75" hidden="false" customHeight="fals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  <c r="DP572" s="69"/>
      <c r="DQ572" s="69"/>
      <c r="DR572" s="69"/>
      <c r="DS572" s="69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  <c r="EO572" s="69"/>
      <c r="EP572" s="69"/>
      <c r="EQ572" s="69"/>
      <c r="ER572" s="69"/>
      <c r="ES572" s="69"/>
      <c r="ET572" s="69"/>
      <c r="EU572" s="69"/>
      <c r="EV572" s="69"/>
      <c r="EW572" s="69"/>
      <c r="EX572" s="69"/>
      <c r="EY572" s="69"/>
      <c r="EZ572" s="69"/>
      <c r="FA572" s="69"/>
      <c r="FB572" s="69"/>
      <c r="FC572" s="69"/>
      <c r="FD572" s="69"/>
      <c r="FE572" s="69"/>
      <c r="FF572" s="69"/>
      <c r="FG572" s="69"/>
      <c r="FH572" s="69"/>
      <c r="FI572" s="69"/>
      <c r="FJ572" s="69"/>
      <c r="FK572" s="69"/>
      <c r="FL572" s="69"/>
      <c r="FM572" s="69"/>
      <c r="FN572" s="69"/>
      <c r="FO572" s="69"/>
      <c r="FP572" s="69"/>
      <c r="FQ572" s="69"/>
      <c r="FR572" s="69"/>
      <c r="FS572" s="69"/>
      <c r="FT572" s="69"/>
      <c r="FU572" s="69"/>
      <c r="FV572" s="69"/>
      <c r="FW572" s="69"/>
      <c r="FX572" s="69"/>
      <c r="FY572" s="69"/>
      <c r="FZ572" s="69"/>
      <c r="GA572" s="69"/>
      <c r="GB572" s="69"/>
      <c r="GC572" s="69"/>
      <c r="GD572" s="69"/>
      <c r="GE572" s="69"/>
      <c r="GF572" s="69"/>
      <c r="GG572" s="69"/>
      <c r="GH572" s="69"/>
      <c r="GI572" s="69"/>
      <c r="GJ572" s="69"/>
      <c r="GK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</row>
    <row r="573" customFormat="false" ht="12.75" hidden="false" customHeight="fals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</row>
    <row r="574" customFormat="false" ht="12.75" hidden="false" customHeight="fals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</row>
    <row r="575" customFormat="false" ht="12.75" hidden="false" customHeight="fals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</row>
    <row r="576" customFormat="false" ht="12.75" hidden="false" customHeight="fals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</row>
    <row r="577" customFormat="false" ht="12.75" hidden="false" customHeight="fals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</row>
    <row r="578" customFormat="false" ht="12.75" hidden="false" customHeight="fals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</row>
    <row r="579" customFormat="false" ht="12.75" hidden="false" customHeight="fals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</row>
    <row r="580" customFormat="false" ht="12.75" hidden="false" customHeight="fals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69"/>
      <c r="CH580" s="69"/>
      <c r="CI580" s="69"/>
      <c r="CJ580" s="69"/>
      <c r="CK580" s="69"/>
      <c r="CL580" s="69"/>
      <c r="CM580" s="69"/>
      <c r="CN580" s="69"/>
      <c r="CO580" s="69"/>
      <c r="CP580" s="69"/>
      <c r="CQ580" s="69"/>
      <c r="CR580" s="69"/>
      <c r="CS580" s="69"/>
      <c r="CT580" s="69"/>
      <c r="CU580" s="69"/>
      <c r="CV580" s="69"/>
      <c r="CW580" s="69"/>
      <c r="CX580" s="69"/>
      <c r="CY580" s="69"/>
      <c r="CZ580" s="69"/>
      <c r="DA580" s="69"/>
      <c r="DB580" s="69"/>
      <c r="DC580" s="69"/>
      <c r="DD580" s="69"/>
      <c r="DE580" s="69"/>
      <c r="DF580" s="69"/>
      <c r="DG580" s="69"/>
      <c r="DH580" s="69"/>
      <c r="DI580" s="69"/>
      <c r="DJ580" s="69"/>
      <c r="DK580" s="69"/>
      <c r="DL580" s="69"/>
      <c r="DM580" s="69"/>
      <c r="DN580" s="69"/>
      <c r="DO580" s="69"/>
      <c r="DP580" s="69"/>
      <c r="DQ580" s="69"/>
      <c r="DR580" s="69"/>
      <c r="DS580" s="69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  <c r="EO580" s="69"/>
      <c r="EP580" s="69"/>
      <c r="EQ580" s="69"/>
      <c r="ER580" s="69"/>
      <c r="ES580" s="69"/>
      <c r="ET580" s="69"/>
      <c r="EU580" s="69"/>
      <c r="EV580" s="69"/>
      <c r="EW580" s="69"/>
      <c r="EX580" s="69"/>
      <c r="EY580" s="69"/>
      <c r="EZ580" s="69"/>
      <c r="FA580" s="69"/>
      <c r="FB580" s="69"/>
      <c r="FC580" s="69"/>
      <c r="FD580" s="69"/>
      <c r="FE580" s="69"/>
      <c r="FF580" s="69"/>
      <c r="FG580" s="69"/>
      <c r="FH580" s="69"/>
      <c r="FI580" s="69"/>
      <c r="FJ580" s="69"/>
      <c r="FK580" s="69"/>
      <c r="FL580" s="69"/>
      <c r="FM580" s="69"/>
      <c r="FN580" s="69"/>
      <c r="FO580" s="69"/>
      <c r="FP580" s="69"/>
      <c r="FQ580" s="69"/>
      <c r="FR580" s="69"/>
      <c r="FS580" s="69"/>
      <c r="FT580" s="69"/>
      <c r="FU580" s="69"/>
      <c r="FV580" s="69"/>
      <c r="FW580" s="69"/>
      <c r="FX580" s="69"/>
      <c r="FY580" s="69"/>
      <c r="FZ580" s="69"/>
      <c r="GA580" s="69"/>
      <c r="GB580" s="69"/>
      <c r="GC580" s="69"/>
      <c r="GD580" s="69"/>
      <c r="GE580" s="69"/>
      <c r="GF580" s="69"/>
      <c r="GG580" s="69"/>
      <c r="GH580" s="69"/>
      <c r="GI580" s="69"/>
      <c r="GJ580" s="69"/>
      <c r="GK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</row>
    <row r="581" customFormat="false" ht="12.75" hidden="false" customHeight="fals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69"/>
      <c r="CH581" s="69"/>
      <c r="CI581" s="69"/>
      <c r="CJ581" s="69"/>
      <c r="CK581" s="69"/>
      <c r="CL581" s="69"/>
      <c r="CM581" s="69"/>
      <c r="CN581" s="69"/>
      <c r="CO581" s="69"/>
      <c r="CP581" s="69"/>
      <c r="CQ581" s="69"/>
      <c r="CR581" s="69"/>
      <c r="CS581" s="69"/>
      <c r="CT581" s="69"/>
      <c r="CU581" s="69"/>
      <c r="CV581" s="69"/>
      <c r="CW581" s="69"/>
      <c r="CX581" s="69"/>
      <c r="CY581" s="69"/>
      <c r="CZ581" s="69"/>
      <c r="DA581" s="69"/>
      <c r="DB581" s="69"/>
      <c r="DC581" s="69"/>
      <c r="DD581" s="69"/>
      <c r="DE581" s="69"/>
      <c r="DF581" s="69"/>
      <c r="DG581" s="69"/>
      <c r="DH581" s="69"/>
      <c r="DI581" s="69"/>
      <c r="DJ581" s="69"/>
      <c r="DK581" s="69"/>
      <c r="DL581" s="69"/>
      <c r="DM581" s="69"/>
      <c r="DN581" s="69"/>
      <c r="DO581" s="69"/>
      <c r="DP581" s="69"/>
      <c r="DQ581" s="69"/>
      <c r="DR581" s="69"/>
      <c r="DS581" s="69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  <c r="EO581" s="69"/>
      <c r="EP581" s="69"/>
      <c r="EQ581" s="69"/>
      <c r="ER581" s="69"/>
      <c r="ES581" s="69"/>
      <c r="ET581" s="69"/>
      <c r="EU581" s="69"/>
      <c r="EV581" s="69"/>
      <c r="EW581" s="69"/>
      <c r="EX581" s="69"/>
      <c r="EY581" s="69"/>
      <c r="EZ581" s="69"/>
      <c r="FA581" s="69"/>
      <c r="FB581" s="69"/>
      <c r="FC581" s="69"/>
      <c r="FD581" s="69"/>
      <c r="FE581" s="69"/>
      <c r="FF581" s="69"/>
      <c r="FG581" s="69"/>
      <c r="FH581" s="69"/>
      <c r="FI581" s="69"/>
      <c r="FJ581" s="69"/>
      <c r="FK581" s="69"/>
      <c r="FL581" s="69"/>
      <c r="FM581" s="69"/>
      <c r="FN581" s="69"/>
      <c r="FO581" s="69"/>
      <c r="FP581" s="69"/>
      <c r="FQ581" s="69"/>
      <c r="FR581" s="69"/>
      <c r="FS581" s="69"/>
      <c r="FT581" s="69"/>
      <c r="FU581" s="69"/>
      <c r="FV581" s="69"/>
      <c r="FW581" s="69"/>
      <c r="FX581" s="69"/>
      <c r="FY581" s="69"/>
      <c r="FZ581" s="69"/>
      <c r="GA581" s="69"/>
      <c r="GB581" s="69"/>
      <c r="GC581" s="69"/>
      <c r="GD581" s="69"/>
      <c r="GE581" s="69"/>
      <c r="GF581" s="69"/>
      <c r="GG581" s="69"/>
      <c r="GH581" s="69"/>
      <c r="GI581" s="69"/>
      <c r="GJ581" s="69"/>
      <c r="GK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</row>
    <row r="582" customFormat="false" ht="12.75" hidden="false" customHeight="fals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69"/>
      <c r="CH582" s="69"/>
      <c r="CI582" s="69"/>
      <c r="CJ582" s="69"/>
      <c r="CK582" s="69"/>
      <c r="CL582" s="69"/>
      <c r="CM582" s="69"/>
      <c r="CN582" s="69"/>
      <c r="CO582" s="69"/>
      <c r="CP582" s="69"/>
      <c r="CQ582" s="69"/>
      <c r="CR582" s="69"/>
      <c r="CS582" s="69"/>
      <c r="CT582" s="69"/>
      <c r="CU582" s="69"/>
      <c r="CV582" s="69"/>
      <c r="CW582" s="69"/>
      <c r="CX582" s="69"/>
      <c r="CY582" s="69"/>
      <c r="CZ582" s="69"/>
      <c r="DA582" s="69"/>
      <c r="DB582" s="69"/>
      <c r="DC582" s="69"/>
      <c r="DD582" s="69"/>
      <c r="DE582" s="69"/>
      <c r="DF582" s="69"/>
      <c r="DG582" s="69"/>
      <c r="DH582" s="69"/>
      <c r="DI582" s="69"/>
      <c r="DJ582" s="69"/>
      <c r="DK582" s="69"/>
      <c r="DL582" s="69"/>
      <c r="DM582" s="69"/>
      <c r="DN582" s="69"/>
      <c r="DO582" s="69"/>
      <c r="DP582" s="69"/>
      <c r="DQ582" s="69"/>
      <c r="DR582" s="69"/>
      <c r="DS582" s="69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  <c r="EO582" s="69"/>
      <c r="EP582" s="69"/>
      <c r="EQ582" s="69"/>
      <c r="ER582" s="69"/>
      <c r="ES582" s="69"/>
      <c r="ET582" s="69"/>
      <c r="EU582" s="69"/>
      <c r="EV582" s="69"/>
      <c r="EW582" s="69"/>
      <c r="EX582" s="69"/>
      <c r="EY582" s="69"/>
      <c r="EZ582" s="69"/>
      <c r="FA582" s="69"/>
      <c r="FB582" s="69"/>
      <c r="FC582" s="69"/>
      <c r="FD582" s="69"/>
      <c r="FE582" s="69"/>
      <c r="FF582" s="69"/>
      <c r="FG582" s="69"/>
      <c r="FH582" s="69"/>
      <c r="FI582" s="69"/>
      <c r="FJ582" s="69"/>
      <c r="FK582" s="69"/>
      <c r="FL582" s="69"/>
      <c r="FM582" s="69"/>
      <c r="FN582" s="69"/>
      <c r="FO582" s="69"/>
      <c r="FP582" s="69"/>
      <c r="FQ582" s="69"/>
      <c r="FR582" s="69"/>
      <c r="FS582" s="69"/>
      <c r="FT582" s="69"/>
      <c r="FU582" s="69"/>
      <c r="FV582" s="69"/>
      <c r="FW582" s="69"/>
      <c r="FX582" s="69"/>
      <c r="FY582" s="69"/>
      <c r="FZ582" s="69"/>
      <c r="GA582" s="69"/>
      <c r="GB582" s="69"/>
      <c r="GC582" s="69"/>
      <c r="GD582" s="69"/>
      <c r="GE582" s="69"/>
      <c r="GF582" s="69"/>
      <c r="GG582" s="69"/>
      <c r="GH582" s="69"/>
      <c r="GI582" s="69"/>
      <c r="GJ582" s="69"/>
      <c r="GK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</row>
    <row r="583" customFormat="false" ht="12.75" hidden="false" customHeight="fals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  <c r="FM583" s="69"/>
      <c r="FN583" s="69"/>
      <c r="FO583" s="69"/>
      <c r="FP583" s="69"/>
      <c r="FQ583" s="69"/>
      <c r="FR583" s="69"/>
      <c r="FS583" s="69"/>
      <c r="FT583" s="69"/>
      <c r="FU583" s="69"/>
      <c r="FV583" s="69"/>
      <c r="FW583" s="69"/>
      <c r="FX583" s="69"/>
      <c r="FY583" s="69"/>
      <c r="FZ583" s="69"/>
      <c r="GA583" s="69"/>
      <c r="GB583" s="69"/>
      <c r="GC583" s="69"/>
      <c r="GD583" s="69"/>
      <c r="GE583" s="69"/>
      <c r="GF583" s="69"/>
      <c r="GG583" s="69"/>
      <c r="GH583" s="69"/>
      <c r="GI583" s="69"/>
      <c r="GJ583" s="69"/>
      <c r="GK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</row>
    <row r="584" customFormat="false" ht="12.75" hidden="false" customHeight="fals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  <c r="DP584" s="69"/>
      <c r="DQ584" s="69"/>
      <c r="DR584" s="69"/>
      <c r="DS584" s="69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  <c r="EO584" s="69"/>
      <c r="EP584" s="69"/>
      <c r="EQ584" s="69"/>
      <c r="ER584" s="69"/>
      <c r="ES584" s="69"/>
      <c r="ET584" s="69"/>
      <c r="EU584" s="69"/>
      <c r="EV584" s="69"/>
      <c r="EW584" s="69"/>
      <c r="EX584" s="69"/>
      <c r="EY584" s="69"/>
      <c r="EZ584" s="69"/>
      <c r="FA584" s="69"/>
      <c r="FB584" s="69"/>
      <c r="FC584" s="69"/>
      <c r="FD584" s="69"/>
      <c r="FE584" s="69"/>
      <c r="FF584" s="69"/>
      <c r="FG584" s="69"/>
      <c r="FH584" s="69"/>
      <c r="FI584" s="69"/>
      <c r="FJ584" s="69"/>
      <c r="FK584" s="69"/>
      <c r="FL584" s="69"/>
      <c r="FM584" s="69"/>
      <c r="FN584" s="69"/>
      <c r="FO584" s="69"/>
      <c r="FP584" s="69"/>
      <c r="FQ584" s="69"/>
      <c r="FR584" s="69"/>
      <c r="FS584" s="69"/>
      <c r="FT584" s="69"/>
      <c r="FU584" s="69"/>
      <c r="FV584" s="69"/>
      <c r="FW584" s="69"/>
      <c r="FX584" s="69"/>
      <c r="FY584" s="69"/>
      <c r="FZ584" s="69"/>
      <c r="GA584" s="69"/>
      <c r="GB584" s="69"/>
      <c r="GC584" s="69"/>
      <c r="GD584" s="69"/>
      <c r="GE584" s="69"/>
      <c r="GF584" s="69"/>
      <c r="GG584" s="69"/>
      <c r="GH584" s="69"/>
      <c r="GI584" s="69"/>
      <c r="GJ584" s="69"/>
      <c r="GK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</row>
    <row r="585" customFormat="false" ht="12.75" hidden="false" customHeight="fals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69"/>
      <c r="CH585" s="69"/>
      <c r="CI585" s="69"/>
      <c r="CJ585" s="69"/>
      <c r="CK585" s="69"/>
      <c r="CL585" s="69"/>
      <c r="CM585" s="69"/>
      <c r="CN585" s="69"/>
      <c r="CO585" s="69"/>
      <c r="CP585" s="69"/>
      <c r="CQ585" s="69"/>
      <c r="CR585" s="69"/>
      <c r="CS585" s="69"/>
      <c r="CT585" s="69"/>
      <c r="CU585" s="69"/>
      <c r="CV585" s="69"/>
      <c r="CW585" s="69"/>
      <c r="CX585" s="69"/>
      <c r="CY585" s="69"/>
      <c r="CZ585" s="69"/>
      <c r="DA585" s="69"/>
      <c r="DB585" s="69"/>
      <c r="DC585" s="69"/>
      <c r="DD585" s="69"/>
      <c r="DE585" s="69"/>
      <c r="DF585" s="69"/>
      <c r="DG585" s="69"/>
      <c r="DH585" s="69"/>
      <c r="DI585" s="69"/>
      <c r="DJ585" s="69"/>
      <c r="DK585" s="69"/>
      <c r="DL585" s="69"/>
      <c r="DM585" s="69"/>
      <c r="DN585" s="69"/>
      <c r="DO585" s="69"/>
      <c r="DP585" s="69"/>
      <c r="DQ585" s="69"/>
      <c r="DR585" s="69"/>
      <c r="DS585" s="69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  <c r="EO585" s="69"/>
      <c r="EP585" s="69"/>
      <c r="EQ585" s="69"/>
      <c r="ER585" s="69"/>
      <c r="ES585" s="69"/>
      <c r="ET585" s="69"/>
      <c r="EU585" s="69"/>
      <c r="EV585" s="69"/>
      <c r="EW585" s="69"/>
      <c r="EX585" s="69"/>
      <c r="EY585" s="69"/>
      <c r="EZ585" s="69"/>
      <c r="FA585" s="69"/>
      <c r="FB585" s="69"/>
      <c r="FC585" s="69"/>
      <c r="FD585" s="69"/>
      <c r="FE585" s="69"/>
      <c r="FF585" s="69"/>
      <c r="FG585" s="69"/>
      <c r="FH585" s="69"/>
      <c r="FI585" s="69"/>
      <c r="FJ585" s="69"/>
      <c r="FK585" s="69"/>
      <c r="FL585" s="69"/>
      <c r="FM585" s="69"/>
      <c r="FN585" s="69"/>
      <c r="FO585" s="69"/>
      <c r="FP585" s="69"/>
      <c r="FQ585" s="69"/>
      <c r="FR585" s="69"/>
      <c r="FS585" s="69"/>
      <c r="FT585" s="69"/>
      <c r="FU585" s="69"/>
      <c r="FV585" s="69"/>
      <c r="FW585" s="69"/>
      <c r="FX585" s="69"/>
      <c r="FY585" s="69"/>
      <c r="FZ585" s="69"/>
      <c r="GA585" s="69"/>
      <c r="GB585" s="69"/>
      <c r="GC585" s="69"/>
      <c r="GD585" s="69"/>
      <c r="GE585" s="69"/>
      <c r="GF585" s="69"/>
      <c r="GG585" s="69"/>
      <c r="GH585" s="69"/>
      <c r="GI585" s="69"/>
      <c r="GJ585" s="69"/>
      <c r="GK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</row>
    <row r="586" customFormat="false" ht="12.75" hidden="false" customHeight="fals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  <c r="DP586" s="69"/>
      <c r="DQ586" s="69"/>
      <c r="DR586" s="69"/>
      <c r="DS586" s="69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  <c r="EO586" s="69"/>
      <c r="EP586" s="69"/>
      <c r="EQ586" s="69"/>
      <c r="ER586" s="69"/>
      <c r="ES586" s="69"/>
      <c r="ET586" s="69"/>
      <c r="EU586" s="69"/>
      <c r="EV586" s="69"/>
      <c r="EW586" s="69"/>
      <c r="EX586" s="69"/>
      <c r="EY586" s="69"/>
      <c r="EZ586" s="69"/>
      <c r="FA586" s="69"/>
      <c r="FB586" s="69"/>
      <c r="FC586" s="69"/>
      <c r="FD586" s="69"/>
      <c r="FE586" s="69"/>
      <c r="FF586" s="69"/>
      <c r="FG586" s="69"/>
      <c r="FH586" s="69"/>
      <c r="FI586" s="69"/>
      <c r="FJ586" s="69"/>
      <c r="FK586" s="69"/>
      <c r="FL586" s="69"/>
      <c r="FM586" s="69"/>
      <c r="FN586" s="69"/>
      <c r="FO586" s="69"/>
      <c r="FP586" s="69"/>
      <c r="FQ586" s="69"/>
      <c r="FR586" s="69"/>
      <c r="FS586" s="69"/>
      <c r="FT586" s="69"/>
      <c r="FU586" s="69"/>
      <c r="FV586" s="69"/>
      <c r="FW586" s="69"/>
      <c r="FX586" s="69"/>
      <c r="FY586" s="69"/>
      <c r="FZ586" s="69"/>
      <c r="GA586" s="69"/>
      <c r="GB586" s="69"/>
      <c r="GC586" s="69"/>
      <c r="GD586" s="69"/>
      <c r="GE586" s="69"/>
      <c r="GF586" s="69"/>
      <c r="GG586" s="69"/>
      <c r="GH586" s="69"/>
      <c r="GI586" s="69"/>
      <c r="GJ586" s="69"/>
      <c r="GK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</row>
    <row r="587" customFormat="false" ht="12.75" hidden="false" customHeight="fals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69"/>
      <c r="CH587" s="69"/>
      <c r="CI587" s="69"/>
      <c r="CJ587" s="69"/>
      <c r="CK587" s="69"/>
      <c r="CL587" s="69"/>
      <c r="CM587" s="69"/>
      <c r="CN587" s="69"/>
      <c r="CO587" s="69"/>
      <c r="CP587" s="69"/>
      <c r="CQ587" s="69"/>
      <c r="CR587" s="69"/>
      <c r="CS587" s="69"/>
      <c r="CT587" s="69"/>
      <c r="CU587" s="69"/>
      <c r="CV587" s="69"/>
      <c r="CW587" s="69"/>
      <c r="CX587" s="69"/>
      <c r="CY587" s="69"/>
      <c r="CZ587" s="69"/>
      <c r="DA587" s="69"/>
      <c r="DB587" s="69"/>
      <c r="DC587" s="69"/>
      <c r="DD587" s="69"/>
      <c r="DE587" s="69"/>
      <c r="DF587" s="69"/>
      <c r="DG587" s="69"/>
      <c r="DH587" s="69"/>
      <c r="DI587" s="69"/>
      <c r="DJ587" s="69"/>
      <c r="DK587" s="69"/>
      <c r="DL587" s="69"/>
      <c r="DM587" s="69"/>
      <c r="DN587" s="69"/>
      <c r="DO587" s="69"/>
      <c r="DP587" s="69"/>
      <c r="DQ587" s="69"/>
      <c r="DR587" s="69"/>
      <c r="DS587" s="69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  <c r="EO587" s="69"/>
      <c r="EP587" s="69"/>
      <c r="EQ587" s="69"/>
      <c r="ER587" s="69"/>
      <c r="ES587" s="69"/>
      <c r="ET587" s="69"/>
      <c r="EU587" s="69"/>
      <c r="EV587" s="69"/>
      <c r="EW587" s="69"/>
      <c r="EX587" s="69"/>
      <c r="EY587" s="69"/>
      <c r="EZ587" s="69"/>
      <c r="FA587" s="69"/>
      <c r="FB587" s="69"/>
      <c r="FC587" s="69"/>
      <c r="FD587" s="69"/>
      <c r="FE587" s="69"/>
      <c r="FF587" s="69"/>
      <c r="FG587" s="69"/>
      <c r="FH587" s="69"/>
      <c r="FI587" s="69"/>
      <c r="FJ587" s="69"/>
      <c r="FK587" s="69"/>
      <c r="FL587" s="69"/>
      <c r="FM587" s="69"/>
      <c r="FN587" s="69"/>
      <c r="FO587" s="69"/>
      <c r="FP587" s="69"/>
      <c r="FQ587" s="69"/>
      <c r="FR587" s="69"/>
      <c r="FS587" s="69"/>
      <c r="FT587" s="69"/>
      <c r="FU587" s="69"/>
      <c r="FV587" s="69"/>
      <c r="FW587" s="69"/>
      <c r="FX587" s="69"/>
      <c r="FY587" s="69"/>
      <c r="FZ587" s="69"/>
      <c r="GA587" s="69"/>
      <c r="GB587" s="69"/>
      <c r="GC587" s="69"/>
      <c r="GD587" s="69"/>
      <c r="GE587" s="69"/>
      <c r="GF587" s="69"/>
      <c r="GG587" s="69"/>
      <c r="GH587" s="69"/>
      <c r="GI587" s="69"/>
      <c r="GJ587" s="69"/>
      <c r="GK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</row>
    <row r="588" customFormat="false" ht="12.75" hidden="false" customHeight="fals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69"/>
      <c r="CG588" s="69"/>
      <c r="CH588" s="69"/>
      <c r="CI588" s="69"/>
      <c r="CJ588" s="69"/>
      <c r="CK588" s="69"/>
      <c r="CL588" s="69"/>
      <c r="CM588" s="69"/>
      <c r="CN588" s="69"/>
      <c r="CO588" s="69"/>
      <c r="CP588" s="69"/>
      <c r="CQ588" s="69"/>
      <c r="CR588" s="69"/>
      <c r="CS588" s="69"/>
      <c r="CT588" s="69"/>
      <c r="CU588" s="69"/>
      <c r="CV588" s="69"/>
      <c r="CW588" s="69"/>
      <c r="CX588" s="69"/>
      <c r="CY588" s="69"/>
      <c r="CZ588" s="69"/>
      <c r="DA588" s="69"/>
      <c r="DB588" s="69"/>
      <c r="DC588" s="69"/>
      <c r="DD588" s="69"/>
      <c r="DE588" s="69"/>
      <c r="DF588" s="69"/>
      <c r="DG588" s="69"/>
      <c r="DH588" s="69"/>
      <c r="DI588" s="69"/>
      <c r="DJ588" s="69"/>
      <c r="DK588" s="69"/>
      <c r="DL588" s="69"/>
      <c r="DM588" s="69"/>
      <c r="DN588" s="69"/>
      <c r="DO588" s="69"/>
      <c r="DP588" s="69"/>
      <c r="DQ588" s="69"/>
      <c r="DR588" s="69"/>
      <c r="DS588" s="69"/>
      <c r="DT588" s="69"/>
      <c r="DU588" s="69"/>
      <c r="DV588" s="69"/>
      <c r="DW588" s="69"/>
      <c r="DX588" s="69"/>
      <c r="DY588" s="69"/>
      <c r="DZ588" s="69"/>
      <c r="EA588" s="69"/>
      <c r="EB588" s="69"/>
      <c r="EC588" s="69"/>
      <c r="ED588" s="69"/>
      <c r="EE588" s="69"/>
      <c r="EF588" s="69"/>
      <c r="EG588" s="69"/>
      <c r="EH588" s="69"/>
      <c r="EI588" s="69"/>
      <c r="EJ588" s="69"/>
      <c r="EK588" s="69"/>
      <c r="EL588" s="69"/>
      <c r="EM588" s="69"/>
      <c r="EN588" s="69"/>
      <c r="EO588" s="69"/>
      <c r="EP588" s="69"/>
      <c r="EQ588" s="69"/>
      <c r="ER588" s="69"/>
      <c r="ES588" s="69"/>
      <c r="ET588" s="69"/>
      <c r="EU588" s="69"/>
      <c r="EV588" s="69"/>
      <c r="EW588" s="69"/>
      <c r="EX588" s="69"/>
      <c r="EY588" s="69"/>
      <c r="EZ588" s="69"/>
      <c r="FA588" s="69"/>
      <c r="FB588" s="69"/>
      <c r="FC588" s="69"/>
      <c r="FD588" s="69"/>
      <c r="FE588" s="69"/>
      <c r="FF588" s="69"/>
      <c r="FG588" s="69"/>
      <c r="FH588" s="69"/>
      <c r="FI588" s="69"/>
      <c r="FJ588" s="69"/>
      <c r="FK588" s="69"/>
      <c r="FL588" s="69"/>
      <c r="FM588" s="69"/>
      <c r="FN588" s="69"/>
      <c r="FO588" s="69"/>
      <c r="FP588" s="69"/>
      <c r="FQ588" s="69"/>
      <c r="FR588" s="69"/>
      <c r="FS588" s="69"/>
      <c r="FT588" s="69"/>
      <c r="FU588" s="69"/>
      <c r="FV588" s="69"/>
      <c r="FW588" s="69"/>
      <c r="FX588" s="69"/>
      <c r="FY588" s="69"/>
      <c r="FZ588" s="69"/>
      <c r="GA588" s="69"/>
      <c r="GB588" s="69"/>
      <c r="GC588" s="69"/>
      <c r="GD588" s="69"/>
      <c r="GE588" s="69"/>
      <c r="GF588" s="69"/>
      <c r="GG588" s="69"/>
      <c r="GH588" s="69"/>
      <c r="GI588" s="69"/>
      <c r="GJ588" s="69"/>
      <c r="GK588" s="69"/>
      <c r="GL588" s="69"/>
      <c r="GM588" s="69"/>
      <c r="GN588" s="69"/>
      <c r="GO588" s="69"/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  <c r="HJ588" s="69"/>
      <c r="HK588" s="69"/>
      <c r="HL588" s="69"/>
      <c r="HM588" s="69"/>
      <c r="HN588" s="69"/>
      <c r="HO588" s="69"/>
      <c r="HP588" s="69"/>
      <c r="HQ588" s="69"/>
      <c r="HR588" s="69"/>
      <c r="HS588" s="69"/>
      <c r="HT588" s="69"/>
      <c r="HU588" s="69"/>
      <c r="HV588" s="69"/>
      <c r="HW588" s="69"/>
      <c r="HX588" s="69"/>
      <c r="HY588" s="69"/>
      <c r="HZ588" s="69"/>
      <c r="IA588" s="69"/>
      <c r="IB588" s="69"/>
      <c r="IC588" s="69"/>
      <c r="ID588" s="69"/>
      <c r="IE588" s="69"/>
      <c r="IF588" s="69"/>
      <c r="IG588" s="69"/>
      <c r="IH588" s="69"/>
      <c r="II588" s="69"/>
      <c r="IJ588" s="69"/>
      <c r="IK588" s="69"/>
      <c r="IL588" s="69"/>
      <c r="IM588" s="69"/>
      <c r="IN588" s="69"/>
      <c r="IO588" s="69"/>
      <c r="IP588" s="69"/>
      <c r="IQ588" s="69"/>
      <c r="IR588" s="69"/>
      <c r="IS588" s="69"/>
      <c r="IT588" s="69"/>
      <c r="IU588" s="69"/>
      <c r="IV588" s="69"/>
      <c r="IW588" s="69"/>
    </row>
    <row r="589" customFormat="false" ht="12.75" hidden="false" customHeight="fals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69"/>
      <c r="CH589" s="69"/>
      <c r="CI589" s="69"/>
      <c r="CJ589" s="69"/>
      <c r="CK589" s="69"/>
      <c r="CL589" s="69"/>
      <c r="CM589" s="69"/>
      <c r="CN589" s="69"/>
      <c r="CO589" s="69"/>
      <c r="CP589" s="69"/>
      <c r="CQ589" s="69"/>
      <c r="CR589" s="69"/>
      <c r="CS589" s="69"/>
      <c r="CT589" s="69"/>
      <c r="CU589" s="69"/>
      <c r="CV589" s="69"/>
      <c r="CW589" s="69"/>
      <c r="CX589" s="69"/>
      <c r="CY589" s="69"/>
      <c r="CZ589" s="69"/>
      <c r="DA589" s="69"/>
      <c r="DB589" s="69"/>
      <c r="DC589" s="69"/>
      <c r="DD589" s="69"/>
      <c r="DE589" s="69"/>
      <c r="DF589" s="69"/>
      <c r="DG589" s="69"/>
      <c r="DH589" s="69"/>
      <c r="DI589" s="69"/>
      <c r="DJ589" s="69"/>
      <c r="DK589" s="69"/>
      <c r="DL589" s="69"/>
      <c r="DM589" s="69"/>
      <c r="DN589" s="69"/>
      <c r="DO589" s="69"/>
      <c r="DP589" s="69"/>
      <c r="DQ589" s="69"/>
      <c r="DR589" s="69"/>
      <c r="DS589" s="69"/>
      <c r="DT589" s="69"/>
      <c r="DU589" s="69"/>
      <c r="DV589" s="69"/>
      <c r="DW589" s="69"/>
      <c r="DX589" s="69"/>
      <c r="DY589" s="69"/>
      <c r="DZ589" s="69"/>
      <c r="EA589" s="69"/>
      <c r="EB589" s="69"/>
      <c r="EC589" s="69"/>
      <c r="ED589" s="69"/>
      <c r="EE589" s="69"/>
      <c r="EF589" s="69"/>
      <c r="EG589" s="69"/>
      <c r="EH589" s="69"/>
      <c r="EI589" s="69"/>
      <c r="EJ589" s="69"/>
      <c r="EK589" s="69"/>
      <c r="EL589" s="69"/>
      <c r="EM589" s="69"/>
      <c r="EN589" s="69"/>
      <c r="EO589" s="69"/>
      <c r="EP589" s="69"/>
      <c r="EQ589" s="69"/>
      <c r="ER589" s="69"/>
      <c r="ES589" s="69"/>
      <c r="ET589" s="69"/>
      <c r="EU589" s="69"/>
      <c r="EV589" s="69"/>
      <c r="EW589" s="69"/>
      <c r="EX589" s="69"/>
      <c r="EY589" s="69"/>
      <c r="EZ589" s="69"/>
      <c r="FA589" s="69"/>
      <c r="FB589" s="69"/>
      <c r="FC589" s="69"/>
      <c r="FD589" s="69"/>
      <c r="FE589" s="69"/>
      <c r="FF589" s="69"/>
      <c r="FG589" s="69"/>
      <c r="FH589" s="69"/>
      <c r="FI589" s="69"/>
      <c r="FJ589" s="69"/>
      <c r="FK589" s="69"/>
      <c r="FL589" s="69"/>
      <c r="FM589" s="69"/>
      <c r="FN589" s="69"/>
      <c r="FO589" s="69"/>
      <c r="FP589" s="69"/>
      <c r="FQ589" s="69"/>
      <c r="FR589" s="69"/>
      <c r="FS589" s="69"/>
      <c r="FT589" s="69"/>
      <c r="FU589" s="69"/>
      <c r="FV589" s="69"/>
      <c r="FW589" s="69"/>
      <c r="FX589" s="69"/>
      <c r="FY589" s="69"/>
      <c r="FZ589" s="69"/>
      <c r="GA589" s="69"/>
      <c r="GB589" s="69"/>
      <c r="GC589" s="69"/>
      <c r="GD589" s="69"/>
      <c r="GE589" s="69"/>
      <c r="GF589" s="69"/>
      <c r="GG589" s="69"/>
      <c r="GH589" s="69"/>
      <c r="GI589" s="69"/>
      <c r="GJ589" s="69"/>
      <c r="GK589" s="69"/>
      <c r="GL589" s="69"/>
      <c r="GM589" s="69"/>
      <c r="GN589" s="69"/>
      <c r="GO589" s="69"/>
      <c r="GP589" s="69"/>
      <c r="GQ589" s="69"/>
      <c r="GR589" s="69"/>
      <c r="GS589" s="69"/>
      <c r="GT589" s="69"/>
      <c r="GU589" s="69"/>
      <c r="GV589" s="69"/>
      <c r="GW589" s="69"/>
      <c r="GX589" s="69"/>
      <c r="GY589" s="69"/>
      <c r="GZ589" s="69"/>
      <c r="HA589" s="69"/>
      <c r="HB589" s="69"/>
      <c r="HC589" s="69"/>
      <c r="HD589" s="69"/>
      <c r="HE589" s="69"/>
      <c r="HF589" s="69"/>
      <c r="HG589" s="69"/>
      <c r="HH589" s="69"/>
      <c r="HI589" s="69"/>
      <c r="HJ589" s="69"/>
      <c r="HK589" s="69"/>
      <c r="HL589" s="69"/>
      <c r="HM589" s="69"/>
      <c r="HN589" s="69"/>
      <c r="HO589" s="69"/>
      <c r="HP589" s="69"/>
      <c r="HQ589" s="69"/>
      <c r="HR589" s="69"/>
      <c r="HS589" s="69"/>
      <c r="HT589" s="69"/>
      <c r="HU589" s="69"/>
      <c r="HV589" s="69"/>
      <c r="HW589" s="69"/>
      <c r="HX589" s="69"/>
      <c r="HY589" s="69"/>
      <c r="HZ589" s="69"/>
      <c r="IA589" s="69"/>
      <c r="IB589" s="69"/>
      <c r="IC589" s="69"/>
      <c r="ID589" s="69"/>
      <c r="IE589" s="69"/>
      <c r="IF589" s="69"/>
      <c r="IG589" s="69"/>
      <c r="IH589" s="69"/>
      <c r="II589" s="69"/>
      <c r="IJ589" s="69"/>
      <c r="IK589" s="69"/>
      <c r="IL589" s="69"/>
      <c r="IM589" s="69"/>
      <c r="IN589" s="69"/>
      <c r="IO589" s="69"/>
      <c r="IP589" s="69"/>
      <c r="IQ589" s="69"/>
      <c r="IR589" s="69"/>
      <c r="IS589" s="69"/>
      <c r="IT589" s="69"/>
      <c r="IU589" s="69"/>
      <c r="IV589" s="69"/>
      <c r="IW589" s="69"/>
    </row>
    <row r="590" customFormat="false" ht="12.75" hidden="false" customHeight="fals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69"/>
      <c r="CH590" s="69"/>
      <c r="CI590" s="69"/>
      <c r="CJ590" s="69"/>
      <c r="CK590" s="69"/>
      <c r="CL590" s="69"/>
      <c r="CM590" s="69"/>
      <c r="CN590" s="69"/>
      <c r="CO590" s="69"/>
      <c r="CP590" s="69"/>
      <c r="CQ590" s="69"/>
      <c r="CR590" s="69"/>
      <c r="CS590" s="69"/>
      <c r="CT590" s="69"/>
      <c r="CU590" s="69"/>
      <c r="CV590" s="69"/>
      <c r="CW590" s="69"/>
      <c r="CX590" s="69"/>
      <c r="CY590" s="69"/>
      <c r="CZ590" s="69"/>
      <c r="DA590" s="69"/>
      <c r="DB590" s="69"/>
      <c r="DC590" s="69"/>
      <c r="DD590" s="69"/>
      <c r="DE590" s="69"/>
      <c r="DF590" s="69"/>
      <c r="DG590" s="69"/>
      <c r="DH590" s="69"/>
      <c r="DI590" s="69"/>
      <c r="DJ590" s="69"/>
      <c r="DK590" s="69"/>
      <c r="DL590" s="69"/>
      <c r="DM590" s="69"/>
      <c r="DN590" s="69"/>
      <c r="DO590" s="69"/>
      <c r="DP590" s="69"/>
      <c r="DQ590" s="69"/>
      <c r="DR590" s="69"/>
      <c r="DS590" s="69"/>
      <c r="DT590" s="69"/>
      <c r="DU590" s="69"/>
      <c r="DV590" s="69"/>
      <c r="DW590" s="69"/>
      <c r="DX590" s="69"/>
      <c r="DY590" s="69"/>
      <c r="DZ590" s="69"/>
      <c r="EA590" s="69"/>
      <c r="EB590" s="69"/>
      <c r="EC590" s="69"/>
      <c r="ED590" s="69"/>
      <c r="EE590" s="69"/>
      <c r="EF590" s="69"/>
      <c r="EG590" s="69"/>
      <c r="EH590" s="69"/>
      <c r="EI590" s="69"/>
      <c r="EJ590" s="69"/>
      <c r="EK590" s="69"/>
      <c r="EL590" s="69"/>
      <c r="EM590" s="69"/>
      <c r="EN590" s="69"/>
      <c r="EO590" s="69"/>
      <c r="EP590" s="69"/>
      <c r="EQ590" s="69"/>
      <c r="ER590" s="69"/>
      <c r="ES590" s="69"/>
      <c r="ET590" s="69"/>
      <c r="EU590" s="69"/>
      <c r="EV590" s="69"/>
      <c r="EW590" s="69"/>
      <c r="EX590" s="69"/>
      <c r="EY590" s="69"/>
      <c r="EZ590" s="69"/>
      <c r="FA590" s="69"/>
      <c r="FB590" s="69"/>
      <c r="FC590" s="69"/>
      <c r="FD590" s="69"/>
      <c r="FE590" s="69"/>
      <c r="FF590" s="69"/>
      <c r="FG590" s="69"/>
      <c r="FH590" s="69"/>
      <c r="FI590" s="69"/>
      <c r="FJ590" s="69"/>
      <c r="FK590" s="69"/>
      <c r="FL590" s="69"/>
      <c r="FM590" s="69"/>
      <c r="FN590" s="69"/>
      <c r="FO590" s="69"/>
      <c r="FP590" s="69"/>
      <c r="FQ590" s="69"/>
      <c r="FR590" s="69"/>
      <c r="FS590" s="69"/>
      <c r="FT590" s="69"/>
      <c r="FU590" s="69"/>
      <c r="FV590" s="69"/>
      <c r="FW590" s="69"/>
      <c r="FX590" s="69"/>
      <c r="FY590" s="69"/>
      <c r="FZ590" s="69"/>
      <c r="GA590" s="69"/>
      <c r="GB590" s="69"/>
      <c r="GC590" s="69"/>
      <c r="GD590" s="69"/>
      <c r="GE590" s="69"/>
      <c r="GF590" s="69"/>
      <c r="GG590" s="69"/>
      <c r="GH590" s="69"/>
      <c r="GI590" s="69"/>
      <c r="GJ590" s="69"/>
      <c r="GK590" s="69"/>
      <c r="GL590" s="69"/>
      <c r="GM590" s="69"/>
      <c r="GN590" s="69"/>
      <c r="GO590" s="69"/>
      <c r="GP590" s="69"/>
      <c r="GQ590" s="69"/>
      <c r="GR590" s="69"/>
      <c r="GS590" s="69"/>
      <c r="GT590" s="69"/>
      <c r="GU590" s="69"/>
      <c r="GV590" s="69"/>
      <c r="GW590" s="69"/>
      <c r="GX590" s="69"/>
      <c r="GY590" s="69"/>
      <c r="GZ590" s="69"/>
      <c r="HA590" s="69"/>
      <c r="HB590" s="69"/>
      <c r="HC590" s="69"/>
      <c r="HD590" s="69"/>
      <c r="HE590" s="69"/>
      <c r="HF590" s="69"/>
      <c r="HG590" s="69"/>
      <c r="HH590" s="69"/>
      <c r="HI590" s="69"/>
      <c r="HJ590" s="69"/>
      <c r="HK590" s="69"/>
      <c r="HL590" s="69"/>
      <c r="HM590" s="69"/>
      <c r="HN590" s="69"/>
      <c r="HO590" s="69"/>
      <c r="HP590" s="69"/>
      <c r="HQ590" s="69"/>
      <c r="HR590" s="69"/>
      <c r="HS590" s="69"/>
      <c r="HT590" s="69"/>
      <c r="HU590" s="69"/>
      <c r="HV590" s="69"/>
      <c r="HW590" s="69"/>
      <c r="HX590" s="69"/>
      <c r="HY590" s="69"/>
      <c r="HZ590" s="69"/>
      <c r="IA590" s="69"/>
      <c r="IB590" s="69"/>
      <c r="IC590" s="69"/>
      <c r="ID590" s="69"/>
      <c r="IE590" s="69"/>
      <c r="IF590" s="69"/>
      <c r="IG590" s="69"/>
      <c r="IH590" s="69"/>
      <c r="II590" s="69"/>
      <c r="IJ590" s="69"/>
      <c r="IK590" s="69"/>
      <c r="IL590" s="69"/>
      <c r="IM590" s="69"/>
      <c r="IN590" s="69"/>
      <c r="IO590" s="69"/>
      <c r="IP590" s="69"/>
      <c r="IQ590" s="69"/>
      <c r="IR590" s="69"/>
      <c r="IS590" s="69"/>
      <c r="IT590" s="69"/>
      <c r="IU590" s="69"/>
      <c r="IV590" s="69"/>
      <c r="IW590" s="69"/>
    </row>
    <row r="591" customFormat="false" ht="12.75" hidden="false" customHeight="fals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69"/>
      <c r="CH591" s="69"/>
      <c r="CI591" s="69"/>
      <c r="CJ591" s="69"/>
      <c r="CK591" s="69"/>
      <c r="CL591" s="69"/>
      <c r="CM591" s="69"/>
      <c r="CN591" s="69"/>
      <c r="CO591" s="69"/>
      <c r="CP591" s="69"/>
      <c r="CQ591" s="69"/>
      <c r="CR591" s="69"/>
      <c r="CS591" s="69"/>
      <c r="CT591" s="69"/>
      <c r="CU591" s="69"/>
      <c r="CV591" s="69"/>
      <c r="CW591" s="69"/>
      <c r="CX591" s="69"/>
      <c r="CY591" s="69"/>
      <c r="CZ591" s="69"/>
      <c r="DA591" s="69"/>
      <c r="DB591" s="69"/>
      <c r="DC591" s="69"/>
      <c r="DD591" s="69"/>
      <c r="DE591" s="69"/>
      <c r="DF591" s="69"/>
      <c r="DG591" s="69"/>
      <c r="DH591" s="69"/>
      <c r="DI591" s="69"/>
      <c r="DJ591" s="69"/>
      <c r="DK591" s="69"/>
      <c r="DL591" s="69"/>
      <c r="DM591" s="69"/>
      <c r="DN591" s="69"/>
      <c r="DO591" s="69"/>
      <c r="DP591" s="69"/>
      <c r="DQ591" s="69"/>
      <c r="DR591" s="69"/>
      <c r="DS591" s="69"/>
      <c r="DT591" s="69"/>
      <c r="DU591" s="69"/>
      <c r="DV591" s="69"/>
      <c r="DW591" s="69"/>
      <c r="DX591" s="69"/>
      <c r="DY591" s="69"/>
      <c r="DZ591" s="69"/>
      <c r="EA591" s="69"/>
      <c r="EB591" s="69"/>
      <c r="EC591" s="69"/>
      <c r="ED591" s="69"/>
      <c r="EE591" s="69"/>
      <c r="EF591" s="69"/>
      <c r="EG591" s="69"/>
      <c r="EH591" s="69"/>
      <c r="EI591" s="69"/>
      <c r="EJ591" s="69"/>
      <c r="EK591" s="69"/>
      <c r="EL591" s="69"/>
      <c r="EM591" s="69"/>
      <c r="EN591" s="69"/>
      <c r="EO591" s="69"/>
      <c r="EP591" s="69"/>
      <c r="EQ591" s="69"/>
      <c r="ER591" s="69"/>
      <c r="ES591" s="69"/>
      <c r="ET591" s="69"/>
      <c r="EU591" s="69"/>
      <c r="EV591" s="69"/>
      <c r="EW591" s="69"/>
      <c r="EX591" s="69"/>
      <c r="EY591" s="69"/>
      <c r="EZ591" s="69"/>
      <c r="FA591" s="69"/>
      <c r="FB591" s="69"/>
      <c r="FC591" s="69"/>
      <c r="FD591" s="69"/>
      <c r="FE591" s="69"/>
      <c r="FF591" s="69"/>
      <c r="FG591" s="69"/>
      <c r="FH591" s="69"/>
      <c r="FI591" s="69"/>
      <c r="FJ591" s="69"/>
      <c r="FK591" s="69"/>
      <c r="FL591" s="69"/>
      <c r="FM591" s="69"/>
      <c r="FN591" s="69"/>
      <c r="FO591" s="69"/>
      <c r="FP591" s="69"/>
      <c r="FQ591" s="69"/>
      <c r="FR591" s="69"/>
      <c r="FS591" s="69"/>
      <c r="FT591" s="69"/>
      <c r="FU591" s="69"/>
      <c r="FV591" s="69"/>
      <c r="FW591" s="69"/>
      <c r="FX591" s="69"/>
      <c r="FY591" s="69"/>
      <c r="FZ591" s="69"/>
      <c r="GA591" s="69"/>
      <c r="GB591" s="69"/>
      <c r="GC591" s="69"/>
      <c r="GD591" s="69"/>
      <c r="GE591" s="69"/>
      <c r="GF591" s="69"/>
      <c r="GG591" s="69"/>
      <c r="GH591" s="69"/>
      <c r="GI591" s="69"/>
      <c r="GJ591" s="69"/>
      <c r="GK591" s="69"/>
      <c r="GL591" s="69"/>
      <c r="GM591" s="69"/>
      <c r="GN591" s="69"/>
      <c r="GO591" s="69"/>
      <c r="GP591" s="69"/>
      <c r="GQ591" s="69"/>
      <c r="GR591" s="69"/>
      <c r="GS591" s="69"/>
      <c r="GT591" s="69"/>
      <c r="GU591" s="69"/>
      <c r="GV591" s="69"/>
      <c r="GW591" s="69"/>
      <c r="GX591" s="69"/>
      <c r="GY591" s="69"/>
      <c r="GZ591" s="69"/>
      <c r="HA591" s="69"/>
      <c r="HB591" s="69"/>
      <c r="HC591" s="69"/>
      <c r="HD591" s="69"/>
      <c r="HE591" s="69"/>
      <c r="HF591" s="69"/>
      <c r="HG591" s="69"/>
      <c r="HH591" s="69"/>
      <c r="HI591" s="69"/>
      <c r="HJ591" s="69"/>
      <c r="HK591" s="69"/>
      <c r="HL591" s="69"/>
      <c r="HM591" s="69"/>
      <c r="HN591" s="69"/>
      <c r="HO591" s="69"/>
      <c r="HP591" s="69"/>
      <c r="HQ591" s="69"/>
      <c r="HR591" s="69"/>
      <c r="HS591" s="69"/>
      <c r="HT591" s="69"/>
      <c r="HU591" s="69"/>
      <c r="HV591" s="69"/>
      <c r="HW591" s="69"/>
      <c r="HX591" s="69"/>
      <c r="HY591" s="69"/>
      <c r="HZ591" s="69"/>
      <c r="IA591" s="69"/>
      <c r="IB591" s="69"/>
      <c r="IC591" s="69"/>
      <c r="ID591" s="69"/>
      <c r="IE591" s="69"/>
      <c r="IF591" s="69"/>
      <c r="IG591" s="69"/>
      <c r="IH591" s="69"/>
      <c r="II591" s="69"/>
      <c r="IJ591" s="69"/>
      <c r="IK591" s="69"/>
      <c r="IL591" s="69"/>
      <c r="IM591" s="69"/>
      <c r="IN591" s="69"/>
      <c r="IO591" s="69"/>
      <c r="IP591" s="69"/>
      <c r="IQ591" s="69"/>
      <c r="IR591" s="69"/>
      <c r="IS591" s="69"/>
      <c r="IT591" s="69"/>
      <c r="IU591" s="69"/>
      <c r="IV591" s="69"/>
      <c r="IW591" s="69"/>
    </row>
    <row r="592" customFormat="false" ht="12.75" hidden="false" customHeight="fals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69"/>
      <c r="CH592" s="69"/>
      <c r="CI592" s="69"/>
      <c r="CJ592" s="69"/>
      <c r="CK592" s="69"/>
      <c r="CL592" s="69"/>
      <c r="CM592" s="69"/>
      <c r="CN592" s="69"/>
      <c r="CO592" s="69"/>
      <c r="CP592" s="69"/>
      <c r="CQ592" s="69"/>
      <c r="CR592" s="69"/>
      <c r="CS592" s="69"/>
      <c r="CT592" s="69"/>
      <c r="CU592" s="69"/>
      <c r="CV592" s="69"/>
      <c r="CW592" s="69"/>
      <c r="CX592" s="69"/>
      <c r="CY592" s="69"/>
      <c r="CZ592" s="69"/>
      <c r="DA592" s="69"/>
      <c r="DB592" s="69"/>
      <c r="DC592" s="69"/>
      <c r="DD592" s="69"/>
      <c r="DE592" s="69"/>
      <c r="DF592" s="69"/>
      <c r="DG592" s="69"/>
      <c r="DH592" s="69"/>
      <c r="DI592" s="69"/>
      <c r="DJ592" s="69"/>
      <c r="DK592" s="69"/>
      <c r="DL592" s="69"/>
      <c r="DM592" s="69"/>
      <c r="DN592" s="69"/>
      <c r="DO592" s="69"/>
      <c r="DP592" s="69"/>
      <c r="DQ592" s="69"/>
      <c r="DR592" s="69"/>
      <c r="DS592" s="69"/>
      <c r="DT592" s="69"/>
      <c r="DU592" s="69"/>
      <c r="DV592" s="69"/>
      <c r="DW592" s="69"/>
      <c r="DX592" s="69"/>
      <c r="DY592" s="69"/>
      <c r="DZ592" s="69"/>
      <c r="EA592" s="69"/>
      <c r="EB592" s="69"/>
      <c r="EC592" s="69"/>
      <c r="ED592" s="69"/>
      <c r="EE592" s="69"/>
      <c r="EF592" s="69"/>
      <c r="EG592" s="69"/>
      <c r="EH592" s="69"/>
      <c r="EI592" s="69"/>
      <c r="EJ592" s="69"/>
      <c r="EK592" s="69"/>
      <c r="EL592" s="69"/>
      <c r="EM592" s="69"/>
      <c r="EN592" s="69"/>
      <c r="EO592" s="69"/>
      <c r="EP592" s="69"/>
      <c r="EQ592" s="69"/>
      <c r="ER592" s="69"/>
      <c r="ES592" s="69"/>
      <c r="ET592" s="69"/>
      <c r="EU592" s="69"/>
      <c r="EV592" s="69"/>
      <c r="EW592" s="69"/>
      <c r="EX592" s="69"/>
      <c r="EY592" s="69"/>
      <c r="EZ592" s="69"/>
      <c r="FA592" s="69"/>
      <c r="FB592" s="69"/>
      <c r="FC592" s="69"/>
      <c r="FD592" s="69"/>
      <c r="FE592" s="69"/>
      <c r="FF592" s="69"/>
      <c r="FG592" s="69"/>
      <c r="FH592" s="69"/>
      <c r="FI592" s="69"/>
      <c r="FJ592" s="69"/>
      <c r="FK592" s="69"/>
      <c r="FL592" s="69"/>
      <c r="FM592" s="69"/>
      <c r="FN592" s="69"/>
      <c r="FO592" s="69"/>
      <c r="FP592" s="69"/>
      <c r="FQ592" s="69"/>
      <c r="FR592" s="69"/>
      <c r="FS592" s="69"/>
      <c r="FT592" s="69"/>
      <c r="FU592" s="69"/>
      <c r="FV592" s="69"/>
      <c r="FW592" s="69"/>
      <c r="FX592" s="69"/>
      <c r="FY592" s="69"/>
      <c r="FZ592" s="69"/>
      <c r="GA592" s="69"/>
      <c r="GB592" s="69"/>
      <c r="GC592" s="69"/>
      <c r="GD592" s="69"/>
      <c r="GE592" s="69"/>
      <c r="GF592" s="69"/>
      <c r="GG592" s="69"/>
      <c r="GH592" s="69"/>
      <c r="GI592" s="69"/>
      <c r="GJ592" s="69"/>
      <c r="GK592" s="69"/>
      <c r="GL592" s="69"/>
      <c r="GM592" s="69"/>
      <c r="GN592" s="69"/>
      <c r="GO592" s="69"/>
      <c r="GP592" s="69"/>
      <c r="GQ592" s="69"/>
      <c r="GR592" s="69"/>
      <c r="GS592" s="69"/>
      <c r="GT592" s="69"/>
      <c r="GU592" s="69"/>
      <c r="GV592" s="69"/>
      <c r="GW592" s="69"/>
      <c r="GX592" s="69"/>
      <c r="GY592" s="69"/>
      <c r="GZ592" s="69"/>
      <c r="HA592" s="69"/>
      <c r="HB592" s="69"/>
      <c r="HC592" s="69"/>
      <c r="HD592" s="69"/>
      <c r="HE592" s="69"/>
      <c r="HF592" s="69"/>
      <c r="HG592" s="69"/>
      <c r="HH592" s="69"/>
      <c r="HI592" s="69"/>
      <c r="HJ592" s="69"/>
      <c r="HK592" s="69"/>
      <c r="HL592" s="69"/>
      <c r="HM592" s="69"/>
      <c r="HN592" s="69"/>
      <c r="HO592" s="69"/>
      <c r="HP592" s="69"/>
      <c r="HQ592" s="69"/>
      <c r="HR592" s="69"/>
      <c r="HS592" s="69"/>
      <c r="HT592" s="69"/>
      <c r="HU592" s="69"/>
      <c r="HV592" s="69"/>
      <c r="HW592" s="69"/>
      <c r="HX592" s="69"/>
      <c r="HY592" s="69"/>
      <c r="HZ592" s="69"/>
      <c r="IA592" s="69"/>
      <c r="IB592" s="69"/>
      <c r="IC592" s="69"/>
      <c r="ID592" s="69"/>
      <c r="IE592" s="69"/>
      <c r="IF592" s="69"/>
      <c r="IG592" s="69"/>
      <c r="IH592" s="69"/>
      <c r="II592" s="69"/>
      <c r="IJ592" s="69"/>
      <c r="IK592" s="69"/>
      <c r="IL592" s="69"/>
      <c r="IM592" s="69"/>
      <c r="IN592" s="69"/>
      <c r="IO592" s="69"/>
      <c r="IP592" s="69"/>
      <c r="IQ592" s="69"/>
      <c r="IR592" s="69"/>
      <c r="IS592" s="69"/>
      <c r="IT592" s="69"/>
      <c r="IU592" s="69"/>
      <c r="IV592" s="69"/>
      <c r="IW592" s="69"/>
    </row>
    <row r="593" customFormat="false" ht="12.75" hidden="false" customHeight="fals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69"/>
      <c r="CH593" s="69"/>
      <c r="CI593" s="69"/>
      <c r="CJ593" s="69"/>
      <c r="CK593" s="69"/>
      <c r="CL593" s="69"/>
      <c r="CM593" s="69"/>
      <c r="CN593" s="69"/>
      <c r="CO593" s="69"/>
      <c r="CP593" s="69"/>
      <c r="CQ593" s="69"/>
      <c r="CR593" s="69"/>
      <c r="CS593" s="69"/>
      <c r="CT593" s="69"/>
      <c r="CU593" s="69"/>
      <c r="CV593" s="69"/>
      <c r="CW593" s="69"/>
      <c r="CX593" s="69"/>
      <c r="CY593" s="69"/>
      <c r="CZ593" s="69"/>
      <c r="DA593" s="69"/>
      <c r="DB593" s="69"/>
      <c r="DC593" s="69"/>
      <c r="DD593" s="69"/>
      <c r="DE593" s="69"/>
      <c r="DF593" s="69"/>
      <c r="DG593" s="69"/>
      <c r="DH593" s="69"/>
      <c r="DI593" s="69"/>
      <c r="DJ593" s="69"/>
      <c r="DK593" s="69"/>
      <c r="DL593" s="69"/>
      <c r="DM593" s="69"/>
      <c r="DN593" s="69"/>
      <c r="DO593" s="69"/>
      <c r="DP593" s="69"/>
      <c r="DQ593" s="69"/>
      <c r="DR593" s="69"/>
      <c r="DS593" s="69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  <c r="EO593" s="69"/>
      <c r="EP593" s="69"/>
      <c r="EQ593" s="69"/>
      <c r="ER593" s="69"/>
      <c r="ES593" s="69"/>
      <c r="ET593" s="69"/>
      <c r="EU593" s="69"/>
      <c r="EV593" s="69"/>
      <c r="EW593" s="69"/>
      <c r="EX593" s="69"/>
      <c r="EY593" s="69"/>
      <c r="EZ593" s="69"/>
      <c r="FA593" s="69"/>
      <c r="FB593" s="69"/>
      <c r="FC593" s="69"/>
      <c r="FD593" s="69"/>
      <c r="FE593" s="69"/>
      <c r="FF593" s="69"/>
      <c r="FG593" s="69"/>
      <c r="FH593" s="69"/>
      <c r="FI593" s="69"/>
      <c r="FJ593" s="69"/>
      <c r="FK593" s="69"/>
      <c r="FL593" s="69"/>
      <c r="FM593" s="69"/>
      <c r="FN593" s="69"/>
      <c r="FO593" s="69"/>
      <c r="FP593" s="69"/>
      <c r="FQ593" s="69"/>
      <c r="FR593" s="69"/>
      <c r="FS593" s="69"/>
      <c r="FT593" s="69"/>
      <c r="FU593" s="69"/>
      <c r="FV593" s="69"/>
      <c r="FW593" s="69"/>
      <c r="FX593" s="69"/>
      <c r="FY593" s="69"/>
      <c r="FZ593" s="69"/>
      <c r="GA593" s="69"/>
      <c r="GB593" s="69"/>
      <c r="GC593" s="69"/>
      <c r="GD593" s="69"/>
      <c r="GE593" s="69"/>
      <c r="GF593" s="69"/>
      <c r="GG593" s="69"/>
      <c r="GH593" s="69"/>
      <c r="GI593" s="69"/>
      <c r="GJ593" s="69"/>
      <c r="GK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  <c r="HJ593" s="69"/>
      <c r="HK593" s="69"/>
      <c r="HL593" s="69"/>
      <c r="HM593" s="69"/>
      <c r="HN593" s="69"/>
      <c r="HO593" s="69"/>
      <c r="HP593" s="69"/>
      <c r="HQ593" s="69"/>
      <c r="HR593" s="69"/>
      <c r="HS593" s="69"/>
      <c r="HT593" s="69"/>
      <c r="HU593" s="69"/>
      <c r="HV593" s="69"/>
      <c r="HW593" s="69"/>
      <c r="HX593" s="69"/>
      <c r="HY593" s="69"/>
      <c r="HZ593" s="69"/>
      <c r="IA593" s="69"/>
      <c r="IB593" s="69"/>
      <c r="IC593" s="69"/>
      <c r="ID593" s="69"/>
      <c r="IE593" s="69"/>
      <c r="IF593" s="69"/>
      <c r="IG593" s="69"/>
      <c r="IH593" s="69"/>
      <c r="II593" s="69"/>
      <c r="IJ593" s="69"/>
      <c r="IK593" s="69"/>
      <c r="IL593" s="69"/>
      <c r="IM593" s="69"/>
      <c r="IN593" s="69"/>
      <c r="IO593" s="69"/>
      <c r="IP593" s="69"/>
      <c r="IQ593" s="69"/>
      <c r="IR593" s="69"/>
      <c r="IS593" s="69"/>
      <c r="IT593" s="69"/>
      <c r="IU593" s="69"/>
      <c r="IV593" s="69"/>
      <c r="IW593" s="69"/>
    </row>
    <row r="594" customFormat="false" ht="12.75" hidden="false" customHeight="fals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69"/>
      <c r="CH594" s="69"/>
      <c r="CI594" s="69"/>
      <c r="CJ594" s="69"/>
      <c r="CK594" s="69"/>
      <c r="CL594" s="69"/>
      <c r="CM594" s="69"/>
      <c r="CN594" s="69"/>
      <c r="CO594" s="69"/>
      <c r="CP594" s="69"/>
      <c r="CQ594" s="69"/>
      <c r="CR594" s="69"/>
      <c r="CS594" s="69"/>
      <c r="CT594" s="69"/>
      <c r="CU594" s="69"/>
      <c r="CV594" s="69"/>
      <c r="CW594" s="69"/>
      <c r="CX594" s="69"/>
      <c r="CY594" s="69"/>
      <c r="CZ594" s="69"/>
      <c r="DA594" s="69"/>
      <c r="DB594" s="69"/>
      <c r="DC594" s="69"/>
      <c r="DD594" s="69"/>
      <c r="DE594" s="69"/>
      <c r="DF594" s="69"/>
      <c r="DG594" s="69"/>
      <c r="DH594" s="69"/>
      <c r="DI594" s="69"/>
      <c r="DJ594" s="69"/>
      <c r="DK594" s="69"/>
      <c r="DL594" s="69"/>
      <c r="DM594" s="69"/>
      <c r="DN594" s="69"/>
      <c r="DO594" s="69"/>
      <c r="DP594" s="69"/>
      <c r="DQ594" s="69"/>
      <c r="DR594" s="69"/>
      <c r="DS594" s="69"/>
      <c r="DT594" s="69"/>
      <c r="DU594" s="69"/>
      <c r="DV594" s="69"/>
      <c r="DW594" s="69"/>
      <c r="DX594" s="69"/>
      <c r="DY594" s="69"/>
      <c r="DZ594" s="69"/>
      <c r="EA594" s="69"/>
      <c r="EB594" s="69"/>
      <c r="EC594" s="69"/>
      <c r="ED594" s="69"/>
      <c r="EE594" s="69"/>
      <c r="EF594" s="69"/>
      <c r="EG594" s="69"/>
      <c r="EH594" s="69"/>
      <c r="EI594" s="69"/>
      <c r="EJ594" s="69"/>
      <c r="EK594" s="69"/>
      <c r="EL594" s="69"/>
      <c r="EM594" s="69"/>
      <c r="EN594" s="69"/>
      <c r="EO594" s="69"/>
      <c r="EP594" s="69"/>
      <c r="EQ594" s="69"/>
      <c r="ER594" s="69"/>
      <c r="ES594" s="69"/>
      <c r="ET594" s="69"/>
      <c r="EU594" s="69"/>
      <c r="EV594" s="69"/>
      <c r="EW594" s="69"/>
      <c r="EX594" s="69"/>
      <c r="EY594" s="69"/>
      <c r="EZ594" s="69"/>
      <c r="FA594" s="69"/>
      <c r="FB594" s="69"/>
      <c r="FC594" s="69"/>
      <c r="FD594" s="69"/>
      <c r="FE594" s="69"/>
      <c r="FF594" s="69"/>
      <c r="FG594" s="69"/>
      <c r="FH594" s="69"/>
      <c r="FI594" s="69"/>
      <c r="FJ594" s="69"/>
      <c r="FK594" s="69"/>
      <c r="FL594" s="69"/>
      <c r="FM594" s="69"/>
      <c r="FN594" s="69"/>
      <c r="FO594" s="69"/>
      <c r="FP594" s="69"/>
      <c r="FQ594" s="69"/>
      <c r="FR594" s="69"/>
      <c r="FS594" s="69"/>
      <c r="FT594" s="69"/>
      <c r="FU594" s="69"/>
      <c r="FV594" s="69"/>
      <c r="FW594" s="69"/>
      <c r="FX594" s="69"/>
      <c r="FY594" s="69"/>
      <c r="FZ594" s="69"/>
      <c r="GA594" s="69"/>
      <c r="GB594" s="69"/>
      <c r="GC594" s="69"/>
      <c r="GD594" s="69"/>
      <c r="GE594" s="69"/>
      <c r="GF594" s="69"/>
      <c r="GG594" s="69"/>
      <c r="GH594" s="69"/>
      <c r="GI594" s="69"/>
      <c r="GJ594" s="69"/>
      <c r="GK594" s="69"/>
      <c r="GL594" s="69"/>
      <c r="GM594" s="69"/>
      <c r="GN594" s="69"/>
      <c r="GO594" s="69"/>
      <c r="GP594" s="69"/>
      <c r="GQ594" s="69"/>
      <c r="GR594" s="69"/>
      <c r="GS594" s="69"/>
      <c r="GT594" s="69"/>
      <c r="GU594" s="69"/>
      <c r="GV594" s="69"/>
      <c r="GW594" s="69"/>
      <c r="GX594" s="69"/>
      <c r="GY594" s="69"/>
      <c r="GZ594" s="69"/>
      <c r="HA594" s="69"/>
      <c r="HB594" s="69"/>
      <c r="HC594" s="69"/>
      <c r="HD594" s="69"/>
      <c r="HE594" s="69"/>
      <c r="HF594" s="69"/>
      <c r="HG594" s="69"/>
      <c r="HH594" s="69"/>
      <c r="HI594" s="69"/>
      <c r="HJ594" s="69"/>
      <c r="HK594" s="69"/>
      <c r="HL594" s="69"/>
      <c r="HM594" s="69"/>
      <c r="HN594" s="69"/>
      <c r="HO594" s="69"/>
      <c r="HP594" s="69"/>
      <c r="HQ594" s="69"/>
      <c r="HR594" s="69"/>
      <c r="HS594" s="69"/>
      <c r="HT594" s="69"/>
      <c r="HU594" s="69"/>
      <c r="HV594" s="69"/>
      <c r="HW594" s="69"/>
      <c r="HX594" s="69"/>
      <c r="HY594" s="69"/>
      <c r="HZ594" s="69"/>
      <c r="IA594" s="69"/>
      <c r="IB594" s="69"/>
      <c r="IC594" s="69"/>
      <c r="ID594" s="69"/>
      <c r="IE594" s="69"/>
      <c r="IF594" s="69"/>
      <c r="IG594" s="69"/>
      <c r="IH594" s="69"/>
      <c r="II594" s="69"/>
      <c r="IJ594" s="69"/>
      <c r="IK594" s="69"/>
      <c r="IL594" s="69"/>
      <c r="IM594" s="69"/>
      <c r="IN594" s="69"/>
      <c r="IO594" s="69"/>
      <c r="IP594" s="69"/>
      <c r="IQ594" s="69"/>
      <c r="IR594" s="69"/>
      <c r="IS594" s="69"/>
      <c r="IT594" s="69"/>
      <c r="IU594" s="69"/>
      <c r="IV594" s="69"/>
      <c r="IW594" s="69"/>
    </row>
    <row r="595" customFormat="false" ht="12.75" hidden="false" customHeight="fals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69"/>
      <c r="CH595" s="69"/>
      <c r="CI595" s="69"/>
      <c r="CJ595" s="69"/>
      <c r="CK595" s="69"/>
      <c r="CL595" s="69"/>
      <c r="CM595" s="69"/>
      <c r="CN595" s="69"/>
      <c r="CO595" s="69"/>
      <c r="CP595" s="69"/>
      <c r="CQ595" s="69"/>
      <c r="CR595" s="69"/>
      <c r="CS595" s="69"/>
      <c r="CT595" s="69"/>
      <c r="CU595" s="69"/>
      <c r="CV595" s="69"/>
      <c r="CW595" s="69"/>
      <c r="CX595" s="69"/>
      <c r="CY595" s="69"/>
      <c r="CZ595" s="69"/>
      <c r="DA595" s="69"/>
      <c r="DB595" s="69"/>
      <c r="DC595" s="69"/>
      <c r="DD595" s="69"/>
      <c r="DE595" s="69"/>
      <c r="DF595" s="69"/>
      <c r="DG595" s="69"/>
      <c r="DH595" s="69"/>
      <c r="DI595" s="69"/>
      <c r="DJ595" s="69"/>
      <c r="DK595" s="69"/>
      <c r="DL595" s="69"/>
      <c r="DM595" s="69"/>
      <c r="DN595" s="69"/>
      <c r="DO595" s="69"/>
      <c r="DP595" s="69"/>
      <c r="DQ595" s="69"/>
      <c r="DR595" s="69"/>
      <c r="DS595" s="69"/>
      <c r="DT595" s="69"/>
      <c r="DU595" s="69"/>
      <c r="DV595" s="69"/>
      <c r="DW595" s="69"/>
      <c r="DX595" s="69"/>
      <c r="DY595" s="69"/>
      <c r="DZ595" s="69"/>
      <c r="EA595" s="69"/>
      <c r="EB595" s="69"/>
      <c r="EC595" s="69"/>
      <c r="ED595" s="69"/>
      <c r="EE595" s="69"/>
      <c r="EF595" s="69"/>
      <c r="EG595" s="69"/>
      <c r="EH595" s="69"/>
      <c r="EI595" s="69"/>
      <c r="EJ595" s="69"/>
      <c r="EK595" s="69"/>
      <c r="EL595" s="69"/>
      <c r="EM595" s="69"/>
      <c r="EN595" s="69"/>
      <c r="EO595" s="69"/>
      <c r="EP595" s="69"/>
      <c r="EQ595" s="69"/>
      <c r="ER595" s="69"/>
      <c r="ES595" s="69"/>
      <c r="ET595" s="69"/>
      <c r="EU595" s="69"/>
      <c r="EV595" s="69"/>
      <c r="EW595" s="69"/>
      <c r="EX595" s="69"/>
      <c r="EY595" s="69"/>
      <c r="EZ595" s="69"/>
      <c r="FA595" s="69"/>
      <c r="FB595" s="69"/>
      <c r="FC595" s="69"/>
      <c r="FD595" s="69"/>
      <c r="FE595" s="69"/>
      <c r="FF595" s="69"/>
      <c r="FG595" s="69"/>
      <c r="FH595" s="69"/>
      <c r="FI595" s="69"/>
      <c r="FJ595" s="69"/>
      <c r="FK595" s="69"/>
      <c r="FL595" s="69"/>
      <c r="FM595" s="69"/>
      <c r="FN595" s="69"/>
      <c r="FO595" s="69"/>
      <c r="FP595" s="69"/>
      <c r="FQ595" s="69"/>
      <c r="FR595" s="69"/>
      <c r="FS595" s="69"/>
      <c r="FT595" s="69"/>
      <c r="FU595" s="69"/>
      <c r="FV595" s="69"/>
      <c r="FW595" s="69"/>
      <c r="FX595" s="69"/>
      <c r="FY595" s="69"/>
      <c r="FZ595" s="69"/>
      <c r="GA595" s="69"/>
      <c r="GB595" s="69"/>
      <c r="GC595" s="69"/>
      <c r="GD595" s="69"/>
      <c r="GE595" s="69"/>
      <c r="GF595" s="69"/>
      <c r="GG595" s="69"/>
      <c r="GH595" s="69"/>
      <c r="GI595" s="69"/>
      <c r="GJ595" s="69"/>
      <c r="GK595" s="69"/>
      <c r="GL595" s="69"/>
      <c r="GM595" s="69"/>
      <c r="GN595" s="69"/>
      <c r="GO595" s="69"/>
      <c r="GP595" s="69"/>
      <c r="GQ595" s="69"/>
      <c r="GR595" s="69"/>
      <c r="GS595" s="69"/>
      <c r="GT595" s="69"/>
      <c r="GU595" s="69"/>
      <c r="GV595" s="69"/>
      <c r="GW595" s="69"/>
      <c r="GX595" s="69"/>
      <c r="GY595" s="69"/>
      <c r="GZ595" s="69"/>
      <c r="HA595" s="69"/>
      <c r="HB595" s="69"/>
      <c r="HC595" s="69"/>
      <c r="HD595" s="69"/>
      <c r="HE595" s="69"/>
      <c r="HF595" s="69"/>
      <c r="HG595" s="69"/>
      <c r="HH595" s="69"/>
      <c r="HI595" s="69"/>
      <c r="HJ595" s="69"/>
      <c r="HK595" s="69"/>
      <c r="HL595" s="69"/>
      <c r="HM595" s="69"/>
      <c r="HN595" s="69"/>
      <c r="HO595" s="69"/>
      <c r="HP595" s="69"/>
      <c r="HQ595" s="69"/>
      <c r="HR595" s="69"/>
      <c r="HS595" s="69"/>
      <c r="HT595" s="69"/>
      <c r="HU595" s="69"/>
      <c r="HV595" s="69"/>
      <c r="HW595" s="69"/>
      <c r="HX595" s="69"/>
      <c r="HY595" s="69"/>
      <c r="HZ595" s="69"/>
      <c r="IA595" s="69"/>
      <c r="IB595" s="69"/>
      <c r="IC595" s="69"/>
      <c r="ID595" s="69"/>
      <c r="IE595" s="69"/>
      <c r="IF595" s="69"/>
      <c r="IG595" s="69"/>
      <c r="IH595" s="69"/>
      <c r="II595" s="69"/>
      <c r="IJ595" s="69"/>
      <c r="IK595" s="69"/>
      <c r="IL595" s="69"/>
      <c r="IM595" s="69"/>
      <c r="IN595" s="69"/>
      <c r="IO595" s="69"/>
      <c r="IP595" s="69"/>
      <c r="IQ595" s="69"/>
      <c r="IR595" s="69"/>
      <c r="IS595" s="69"/>
      <c r="IT595" s="69"/>
      <c r="IU595" s="69"/>
      <c r="IV595" s="69"/>
      <c r="IW595" s="69"/>
    </row>
    <row r="596" customFormat="false" ht="12.75" hidden="false" customHeight="fals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69"/>
      <c r="CH596" s="69"/>
      <c r="CI596" s="69"/>
      <c r="CJ596" s="69"/>
      <c r="CK596" s="69"/>
      <c r="CL596" s="69"/>
      <c r="CM596" s="69"/>
      <c r="CN596" s="69"/>
      <c r="CO596" s="69"/>
      <c r="CP596" s="69"/>
      <c r="CQ596" s="69"/>
      <c r="CR596" s="69"/>
      <c r="CS596" s="69"/>
      <c r="CT596" s="69"/>
      <c r="CU596" s="69"/>
      <c r="CV596" s="69"/>
      <c r="CW596" s="69"/>
      <c r="CX596" s="69"/>
      <c r="CY596" s="69"/>
      <c r="CZ596" s="69"/>
      <c r="DA596" s="69"/>
      <c r="DB596" s="69"/>
      <c r="DC596" s="69"/>
      <c r="DD596" s="69"/>
      <c r="DE596" s="69"/>
      <c r="DF596" s="69"/>
      <c r="DG596" s="69"/>
      <c r="DH596" s="69"/>
      <c r="DI596" s="69"/>
      <c r="DJ596" s="69"/>
      <c r="DK596" s="69"/>
      <c r="DL596" s="69"/>
      <c r="DM596" s="69"/>
      <c r="DN596" s="69"/>
      <c r="DO596" s="69"/>
      <c r="DP596" s="69"/>
      <c r="DQ596" s="69"/>
      <c r="DR596" s="69"/>
      <c r="DS596" s="69"/>
      <c r="DT596" s="69"/>
      <c r="DU596" s="69"/>
      <c r="DV596" s="69"/>
      <c r="DW596" s="69"/>
      <c r="DX596" s="69"/>
      <c r="DY596" s="69"/>
      <c r="DZ596" s="69"/>
      <c r="EA596" s="69"/>
      <c r="EB596" s="69"/>
      <c r="EC596" s="69"/>
      <c r="ED596" s="69"/>
      <c r="EE596" s="69"/>
      <c r="EF596" s="69"/>
      <c r="EG596" s="69"/>
      <c r="EH596" s="69"/>
      <c r="EI596" s="69"/>
      <c r="EJ596" s="69"/>
      <c r="EK596" s="69"/>
      <c r="EL596" s="69"/>
      <c r="EM596" s="69"/>
      <c r="EN596" s="69"/>
      <c r="EO596" s="69"/>
      <c r="EP596" s="69"/>
      <c r="EQ596" s="69"/>
      <c r="ER596" s="69"/>
      <c r="ES596" s="69"/>
      <c r="ET596" s="69"/>
      <c r="EU596" s="69"/>
      <c r="EV596" s="69"/>
      <c r="EW596" s="69"/>
      <c r="EX596" s="69"/>
      <c r="EY596" s="69"/>
      <c r="EZ596" s="69"/>
      <c r="FA596" s="69"/>
      <c r="FB596" s="69"/>
      <c r="FC596" s="69"/>
      <c r="FD596" s="69"/>
      <c r="FE596" s="69"/>
      <c r="FF596" s="69"/>
      <c r="FG596" s="69"/>
      <c r="FH596" s="69"/>
      <c r="FI596" s="69"/>
      <c r="FJ596" s="69"/>
      <c r="FK596" s="69"/>
      <c r="FL596" s="69"/>
      <c r="FM596" s="69"/>
      <c r="FN596" s="69"/>
      <c r="FO596" s="69"/>
      <c r="FP596" s="69"/>
      <c r="FQ596" s="69"/>
      <c r="FR596" s="69"/>
      <c r="FS596" s="69"/>
      <c r="FT596" s="69"/>
      <c r="FU596" s="69"/>
      <c r="FV596" s="69"/>
      <c r="FW596" s="69"/>
      <c r="FX596" s="69"/>
      <c r="FY596" s="69"/>
      <c r="FZ596" s="69"/>
      <c r="GA596" s="69"/>
      <c r="GB596" s="69"/>
      <c r="GC596" s="69"/>
      <c r="GD596" s="69"/>
      <c r="GE596" s="69"/>
      <c r="GF596" s="69"/>
      <c r="GG596" s="69"/>
      <c r="GH596" s="69"/>
      <c r="GI596" s="69"/>
      <c r="GJ596" s="69"/>
      <c r="GK596" s="69"/>
      <c r="GL596" s="69"/>
      <c r="GM596" s="69"/>
      <c r="GN596" s="69"/>
      <c r="GO596" s="69"/>
      <c r="GP596" s="69"/>
      <c r="GQ596" s="69"/>
      <c r="GR596" s="69"/>
      <c r="GS596" s="69"/>
      <c r="GT596" s="69"/>
      <c r="GU596" s="69"/>
      <c r="GV596" s="69"/>
      <c r="GW596" s="69"/>
      <c r="GX596" s="69"/>
      <c r="GY596" s="69"/>
      <c r="GZ596" s="69"/>
      <c r="HA596" s="69"/>
      <c r="HB596" s="69"/>
      <c r="HC596" s="69"/>
      <c r="HD596" s="69"/>
      <c r="HE596" s="69"/>
      <c r="HF596" s="69"/>
      <c r="HG596" s="69"/>
      <c r="HH596" s="69"/>
      <c r="HI596" s="69"/>
      <c r="HJ596" s="69"/>
      <c r="HK596" s="69"/>
      <c r="HL596" s="69"/>
      <c r="HM596" s="69"/>
      <c r="HN596" s="69"/>
      <c r="HO596" s="69"/>
      <c r="HP596" s="69"/>
      <c r="HQ596" s="69"/>
      <c r="HR596" s="69"/>
      <c r="HS596" s="69"/>
      <c r="HT596" s="69"/>
      <c r="HU596" s="69"/>
      <c r="HV596" s="69"/>
      <c r="HW596" s="69"/>
      <c r="HX596" s="69"/>
      <c r="HY596" s="69"/>
      <c r="HZ596" s="69"/>
      <c r="IA596" s="69"/>
      <c r="IB596" s="69"/>
      <c r="IC596" s="69"/>
      <c r="ID596" s="69"/>
      <c r="IE596" s="69"/>
      <c r="IF596" s="69"/>
      <c r="IG596" s="69"/>
      <c r="IH596" s="69"/>
      <c r="II596" s="69"/>
      <c r="IJ596" s="69"/>
      <c r="IK596" s="69"/>
      <c r="IL596" s="69"/>
      <c r="IM596" s="69"/>
      <c r="IN596" s="69"/>
      <c r="IO596" s="69"/>
      <c r="IP596" s="69"/>
      <c r="IQ596" s="69"/>
      <c r="IR596" s="69"/>
      <c r="IS596" s="69"/>
      <c r="IT596" s="69"/>
      <c r="IU596" s="69"/>
      <c r="IV596" s="69"/>
      <c r="IW596" s="69"/>
    </row>
    <row r="597" customFormat="false" ht="12.75" hidden="false" customHeight="fals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69"/>
      <c r="CH597" s="69"/>
      <c r="CI597" s="69"/>
      <c r="CJ597" s="69"/>
      <c r="CK597" s="69"/>
      <c r="CL597" s="69"/>
      <c r="CM597" s="69"/>
      <c r="CN597" s="69"/>
      <c r="CO597" s="69"/>
      <c r="CP597" s="69"/>
      <c r="CQ597" s="69"/>
      <c r="CR597" s="69"/>
      <c r="CS597" s="69"/>
      <c r="CT597" s="69"/>
      <c r="CU597" s="69"/>
      <c r="CV597" s="69"/>
      <c r="CW597" s="69"/>
      <c r="CX597" s="69"/>
      <c r="CY597" s="69"/>
      <c r="CZ597" s="69"/>
      <c r="DA597" s="69"/>
      <c r="DB597" s="69"/>
      <c r="DC597" s="69"/>
      <c r="DD597" s="69"/>
      <c r="DE597" s="69"/>
      <c r="DF597" s="69"/>
      <c r="DG597" s="69"/>
      <c r="DH597" s="69"/>
      <c r="DI597" s="69"/>
      <c r="DJ597" s="69"/>
      <c r="DK597" s="69"/>
      <c r="DL597" s="69"/>
      <c r="DM597" s="69"/>
      <c r="DN597" s="69"/>
      <c r="DO597" s="69"/>
      <c r="DP597" s="69"/>
      <c r="DQ597" s="69"/>
      <c r="DR597" s="69"/>
      <c r="DS597" s="69"/>
      <c r="DT597" s="69"/>
      <c r="DU597" s="69"/>
      <c r="DV597" s="69"/>
      <c r="DW597" s="69"/>
      <c r="DX597" s="69"/>
      <c r="DY597" s="69"/>
      <c r="DZ597" s="69"/>
      <c r="EA597" s="69"/>
      <c r="EB597" s="69"/>
      <c r="EC597" s="69"/>
      <c r="ED597" s="69"/>
      <c r="EE597" s="69"/>
      <c r="EF597" s="69"/>
      <c r="EG597" s="69"/>
      <c r="EH597" s="69"/>
      <c r="EI597" s="69"/>
      <c r="EJ597" s="69"/>
      <c r="EK597" s="69"/>
      <c r="EL597" s="69"/>
      <c r="EM597" s="69"/>
      <c r="EN597" s="69"/>
      <c r="EO597" s="69"/>
      <c r="EP597" s="69"/>
      <c r="EQ597" s="69"/>
      <c r="ER597" s="69"/>
      <c r="ES597" s="69"/>
      <c r="ET597" s="69"/>
      <c r="EU597" s="69"/>
      <c r="EV597" s="69"/>
      <c r="EW597" s="69"/>
      <c r="EX597" s="69"/>
      <c r="EY597" s="69"/>
      <c r="EZ597" s="69"/>
      <c r="FA597" s="69"/>
      <c r="FB597" s="69"/>
      <c r="FC597" s="69"/>
      <c r="FD597" s="69"/>
      <c r="FE597" s="69"/>
      <c r="FF597" s="69"/>
      <c r="FG597" s="69"/>
      <c r="FH597" s="69"/>
      <c r="FI597" s="69"/>
      <c r="FJ597" s="69"/>
      <c r="FK597" s="69"/>
      <c r="FL597" s="69"/>
      <c r="FM597" s="69"/>
      <c r="FN597" s="69"/>
      <c r="FO597" s="69"/>
      <c r="FP597" s="69"/>
      <c r="FQ597" s="69"/>
      <c r="FR597" s="69"/>
      <c r="FS597" s="69"/>
      <c r="FT597" s="69"/>
      <c r="FU597" s="69"/>
      <c r="FV597" s="69"/>
      <c r="FW597" s="69"/>
      <c r="FX597" s="69"/>
      <c r="FY597" s="69"/>
      <c r="FZ597" s="69"/>
      <c r="GA597" s="69"/>
      <c r="GB597" s="69"/>
      <c r="GC597" s="69"/>
      <c r="GD597" s="69"/>
      <c r="GE597" s="69"/>
      <c r="GF597" s="69"/>
      <c r="GG597" s="69"/>
      <c r="GH597" s="69"/>
      <c r="GI597" s="69"/>
      <c r="GJ597" s="69"/>
      <c r="GK597" s="69"/>
      <c r="GL597" s="69"/>
      <c r="GM597" s="69"/>
      <c r="GN597" s="69"/>
      <c r="GO597" s="69"/>
      <c r="GP597" s="69"/>
      <c r="GQ597" s="69"/>
      <c r="GR597" s="69"/>
      <c r="GS597" s="69"/>
      <c r="GT597" s="69"/>
      <c r="GU597" s="69"/>
      <c r="GV597" s="69"/>
      <c r="GW597" s="69"/>
      <c r="GX597" s="69"/>
      <c r="GY597" s="69"/>
      <c r="GZ597" s="69"/>
      <c r="HA597" s="69"/>
      <c r="HB597" s="69"/>
      <c r="HC597" s="69"/>
      <c r="HD597" s="69"/>
      <c r="HE597" s="69"/>
      <c r="HF597" s="69"/>
      <c r="HG597" s="69"/>
      <c r="HH597" s="69"/>
      <c r="HI597" s="69"/>
      <c r="HJ597" s="69"/>
      <c r="HK597" s="69"/>
      <c r="HL597" s="69"/>
      <c r="HM597" s="69"/>
      <c r="HN597" s="69"/>
      <c r="HO597" s="69"/>
      <c r="HP597" s="69"/>
      <c r="HQ597" s="69"/>
      <c r="HR597" s="69"/>
      <c r="HS597" s="69"/>
      <c r="HT597" s="69"/>
      <c r="HU597" s="69"/>
      <c r="HV597" s="69"/>
      <c r="HW597" s="69"/>
      <c r="HX597" s="69"/>
      <c r="HY597" s="69"/>
      <c r="HZ597" s="69"/>
      <c r="IA597" s="69"/>
      <c r="IB597" s="69"/>
      <c r="IC597" s="69"/>
      <c r="ID597" s="69"/>
      <c r="IE597" s="69"/>
      <c r="IF597" s="69"/>
      <c r="IG597" s="69"/>
      <c r="IH597" s="69"/>
      <c r="II597" s="69"/>
      <c r="IJ597" s="69"/>
      <c r="IK597" s="69"/>
      <c r="IL597" s="69"/>
      <c r="IM597" s="69"/>
      <c r="IN597" s="69"/>
      <c r="IO597" s="69"/>
      <c r="IP597" s="69"/>
      <c r="IQ597" s="69"/>
      <c r="IR597" s="69"/>
      <c r="IS597" s="69"/>
      <c r="IT597" s="69"/>
      <c r="IU597" s="69"/>
      <c r="IV597" s="69"/>
      <c r="IW597" s="69"/>
    </row>
    <row r="598" customFormat="false" ht="12.75" hidden="false" customHeight="fals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69"/>
      <c r="CH598" s="69"/>
      <c r="CI598" s="69"/>
      <c r="CJ598" s="69"/>
      <c r="CK598" s="69"/>
      <c r="CL598" s="69"/>
      <c r="CM598" s="69"/>
      <c r="CN598" s="69"/>
      <c r="CO598" s="69"/>
      <c r="CP598" s="69"/>
      <c r="CQ598" s="69"/>
      <c r="CR598" s="69"/>
      <c r="CS598" s="69"/>
      <c r="CT598" s="69"/>
      <c r="CU598" s="69"/>
      <c r="CV598" s="69"/>
      <c r="CW598" s="69"/>
      <c r="CX598" s="69"/>
      <c r="CY598" s="69"/>
      <c r="CZ598" s="69"/>
      <c r="DA598" s="69"/>
      <c r="DB598" s="69"/>
      <c r="DC598" s="69"/>
      <c r="DD598" s="69"/>
      <c r="DE598" s="69"/>
      <c r="DF598" s="69"/>
      <c r="DG598" s="69"/>
      <c r="DH598" s="69"/>
      <c r="DI598" s="69"/>
      <c r="DJ598" s="69"/>
      <c r="DK598" s="69"/>
      <c r="DL598" s="69"/>
      <c r="DM598" s="69"/>
      <c r="DN598" s="69"/>
      <c r="DO598" s="69"/>
      <c r="DP598" s="69"/>
      <c r="DQ598" s="69"/>
      <c r="DR598" s="69"/>
      <c r="DS598" s="69"/>
      <c r="DT598" s="69"/>
      <c r="DU598" s="69"/>
      <c r="DV598" s="69"/>
      <c r="DW598" s="69"/>
      <c r="DX598" s="69"/>
      <c r="DY598" s="69"/>
      <c r="DZ598" s="69"/>
      <c r="EA598" s="69"/>
      <c r="EB598" s="69"/>
      <c r="EC598" s="69"/>
      <c r="ED598" s="69"/>
      <c r="EE598" s="69"/>
      <c r="EF598" s="69"/>
      <c r="EG598" s="69"/>
      <c r="EH598" s="69"/>
      <c r="EI598" s="69"/>
      <c r="EJ598" s="69"/>
      <c r="EK598" s="69"/>
      <c r="EL598" s="69"/>
      <c r="EM598" s="69"/>
      <c r="EN598" s="69"/>
      <c r="EO598" s="69"/>
      <c r="EP598" s="69"/>
      <c r="EQ598" s="69"/>
      <c r="ER598" s="69"/>
      <c r="ES598" s="69"/>
      <c r="ET598" s="69"/>
      <c r="EU598" s="69"/>
      <c r="EV598" s="69"/>
      <c r="EW598" s="69"/>
      <c r="EX598" s="69"/>
      <c r="EY598" s="69"/>
      <c r="EZ598" s="69"/>
      <c r="FA598" s="69"/>
      <c r="FB598" s="69"/>
      <c r="FC598" s="69"/>
      <c r="FD598" s="69"/>
      <c r="FE598" s="69"/>
      <c r="FF598" s="69"/>
      <c r="FG598" s="69"/>
      <c r="FH598" s="69"/>
      <c r="FI598" s="69"/>
      <c r="FJ598" s="69"/>
      <c r="FK598" s="69"/>
      <c r="FL598" s="69"/>
      <c r="FM598" s="69"/>
      <c r="FN598" s="69"/>
      <c r="FO598" s="69"/>
      <c r="FP598" s="69"/>
      <c r="FQ598" s="69"/>
      <c r="FR598" s="69"/>
      <c r="FS598" s="69"/>
      <c r="FT598" s="69"/>
      <c r="FU598" s="69"/>
      <c r="FV598" s="69"/>
      <c r="FW598" s="69"/>
      <c r="FX598" s="69"/>
      <c r="FY598" s="69"/>
      <c r="FZ598" s="69"/>
      <c r="GA598" s="69"/>
      <c r="GB598" s="69"/>
      <c r="GC598" s="69"/>
      <c r="GD598" s="69"/>
      <c r="GE598" s="69"/>
      <c r="GF598" s="69"/>
      <c r="GG598" s="69"/>
      <c r="GH598" s="69"/>
      <c r="GI598" s="69"/>
      <c r="GJ598" s="69"/>
      <c r="GK598" s="69"/>
      <c r="GL598" s="69"/>
      <c r="GM598" s="69"/>
      <c r="GN598" s="69"/>
      <c r="GO598" s="69"/>
      <c r="GP598" s="69"/>
      <c r="GQ598" s="69"/>
      <c r="GR598" s="69"/>
      <c r="GS598" s="69"/>
      <c r="GT598" s="69"/>
      <c r="GU598" s="69"/>
      <c r="GV598" s="69"/>
      <c r="GW598" s="69"/>
      <c r="GX598" s="69"/>
      <c r="GY598" s="69"/>
      <c r="GZ598" s="69"/>
      <c r="HA598" s="69"/>
      <c r="HB598" s="69"/>
      <c r="HC598" s="69"/>
      <c r="HD598" s="69"/>
      <c r="HE598" s="69"/>
      <c r="HF598" s="69"/>
      <c r="HG598" s="69"/>
      <c r="HH598" s="69"/>
      <c r="HI598" s="69"/>
      <c r="HJ598" s="69"/>
      <c r="HK598" s="69"/>
      <c r="HL598" s="69"/>
      <c r="HM598" s="69"/>
      <c r="HN598" s="69"/>
      <c r="HO598" s="69"/>
      <c r="HP598" s="69"/>
      <c r="HQ598" s="69"/>
      <c r="HR598" s="69"/>
      <c r="HS598" s="69"/>
      <c r="HT598" s="69"/>
      <c r="HU598" s="69"/>
      <c r="HV598" s="69"/>
      <c r="HW598" s="69"/>
      <c r="HX598" s="69"/>
      <c r="HY598" s="69"/>
      <c r="HZ598" s="69"/>
      <c r="IA598" s="69"/>
      <c r="IB598" s="69"/>
      <c r="IC598" s="69"/>
      <c r="ID598" s="69"/>
      <c r="IE598" s="69"/>
      <c r="IF598" s="69"/>
      <c r="IG598" s="69"/>
      <c r="IH598" s="69"/>
      <c r="II598" s="69"/>
      <c r="IJ598" s="69"/>
      <c r="IK598" s="69"/>
      <c r="IL598" s="69"/>
      <c r="IM598" s="69"/>
      <c r="IN598" s="69"/>
      <c r="IO598" s="69"/>
      <c r="IP598" s="69"/>
      <c r="IQ598" s="69"/>
      <c r="IR598" s="69"/>
      <c r="IS598" s="69"/>
      <c r="IT598" s="69"/>
      <c r="IU598" s="69"/>
      <c r="IV598" s="69"/>
      <c r="IW598" s="69"/>
    </row>
    <row r="599" customFormat="false" ht="12.75" hidden="false" customHeight="fals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69"/>
      <c r="CH599" s="69"/>
      <c r="CI599" s="69"/>
      <c r="CJ599" s="69"/>
      <c r="CK599" s="69"/>
      <c r="CL599" s="69"/>
      <c r="CM599" s="69"/>
      <c r="CN599" s="69"/>
      <c r="CO599" s="69"/>
      <c r="CP599" s="69"/>
      <c r="CQ599" s="69"/>
      <c r="CR599" s="69"/>
      <c r="CS599" s="69"/>
      <c r="CT599" s="69"/>
      <c r="CU599" s="69"/>
      <c r="CV599" s="69"/>
      <c r="CW599" s="69"/>
      <c r="CX599" s="69"/>
      <c r="CY599" s="69"/>
      <c r="CZ599" s="69"/>
      <c r="DA599" s="69"/>
      <c r="DB599" s="69"/>
      <c r="DC599" s="69"/>
      <c r="DD599" s="69"/>
      <c r="DE599" s="69"/>
      <c r="DF599" s="69"/>
      <c r="DG599" s="69"/>
      <c r="DH599" s="69"/>
      <c r="DI599" s="69"/>
      <c r="DJ599" s="69"/>
      <c r="DK599" s="69"/>
      <c r="DL599" s="69"/>
      <c r="DM599" s="69"/>
      <c r="DN599" s="69"/>
      <c r="DO599" s="69"/>
      <c r="DP599" s="69"/>
      <c r="DQ599" s="69"/>
      <c r="DR599" s="69"/>
      <c r="DS599" s="69"/>
      <c r="DT599" s="69"/>
      <c r="DU599" s="69"/>
      <c r="DV599" s="69"/>
      <c r="DW599" s="69"/>
      <c r="DX599" s="69"/>
      <c r="DY599" s="69"/>
      <c r="DZ599" s="69"/>
      <c r="EA599" s="69"/>
      <c r="EB599" s="69"/>
      <c r="EC599" s="69"/>
      <c r="ED599" s="69"/>
      <c r="EE599" s="69"/>
      <c r="EF599" s="69"/>
      <c r="EG599" s="69"/>
      <c r="EH599" s="69"/>
      <c r="EI599" s="69"/>
      <c r="EJ599" s="69"/>
      <c r="EK599" s="69"/>
      <c r="EL599" s="69"/>
      <c r="EM599" s="69"/>
      <c r="EN599" s="69"/>
      <c r="EO599" s="69"/>
      <c r="EP599" s="69"/>
      <c r="EQ599" s="69"/>
      <c r="ER599" s="69"/>
      <c r="ES599" s="69"/>
      <c r="ET599" s="69"/>
      <c r="EU599" s="69"/>
      <c r="EV599" s="69"/>
      <c r="EW599" s="69"/>
      <c r="EX599" s="69"/>
      <c r="EY599" s="69"/>
      <c r="EZ599" s="69"/>
      <c r="FA599" s="69"/>
      <c r="FB599" s="69"/>
      <c r="FC599" s="69"/>
      <c r="FD599" s="69"/>
      <c r="FE599" s="69"/>
      <c r="FF599" s="69"/>
      <c r="FG599" s="69"/>
      <c r="FH599" s="69"/>
      <c r="FI599" s="69"/>
      <c r="FJ599" s="69"/>
      <c r="FK599" s="69"/>
      <c r="FL599" s="69"/>
      <c r="FM599" s="69"/>
      <c r="FN599" s="69"/>
      <c r="FO599" s="69"/>
      <c r="FP599" s="69"/>
      <c r="FQ599" s="69"/>
      <c r="FR599" s="69"/>
      <c r="FS599" s="69"/>
      <c r="FT599" s="69"/>
      <c r="FU599" s="69"/>
      <c r="FV599" s="69"/>
      <c r="FW599" s="69"/>
      <c r="FX599" s="69"/>
      <c r="FY599" s="69"/>
      <c r="FZ599" s="69"/>
      <c r="GA599" s="69"/>
      <c r="GB599" s="69"/>
      <c r="GC599" s="69"/>
      <c r="GD599" s="69"/>
      <c r="GE599" s="69"/>
      <c r="GF599" s="69"/>
      <c r="GG599" s="69"/>
      <c r="GH599" s="69"/>
      <c r="GI599" s="69"/>
      <c r="GJ599" s="69"/>
      <c r="GK599" s="69"/>
      <c r="GL599" s="69"/>
      <c r="GM599" s="69"/>
      <c r="GN599" s="69"/>
      <c r="GO599" s="69"/>
      <c r="GP599" s="69"/>
      <c r="GQ599" s="69"/>
      <c r="GR599" s="69"/>
      <c r="GS599" s="69"/>
      <c r="GT599" s="69"/>
      <c r="GU599" s="69"/>
      <c r="GV599" s="69"/>
      <c r="GW599" s="69"/>
      <c r="GX599" s="69"/>
      <c r="GY599" s="69"/>
      <c r="GZ599" s="69"/>
      <c r="HA599" s="69"/>
      <c r="HB599" s="69"/>
      <c r="HC599" s="69"/>
      <c r="HD599" s="69"/>
      <c r="HE599" s="69"/>
      <c r="HF599" s="69"/>
      <c r="HG599" s="69"/>
      <c r="HH599" s="69"/>
      <c r="HI599" s="69"/>
      <c r="HJ599" s="69"/>
      <c r="HK599" s="69"/>
      <c r="HL599" s="69"/>
      <c r="HM599" s="69"/>
      <c r="HN599" s="69"/>
      <c r="HO599" s="69"/>
      <c r="HP599" s="69"/>
      <c r="HQ599" s="69"/>
      <c r="HR599" s="69"/>
      <c r="HS599" s="69"/>
      <c r="HT599" s="69"/>
      <c r="HU599" s="69"/>
      <c r="HV599" s="69"/>
      <c r="HW599" s="69"/>
      <c r="HX599" s="69"/>
      <c r="HY599" s="69"/>
      <c r="HZ599" s="69"/>
      <c r="IA599" s="69"/>
      <c r="IB599" s="69"/>
      <c r="IC599" s="69"/>
      <c r="ID599" s="69"/>
      <c r="IE599" s="69"/>
      <c r="IF599" s="69"/>
      <c r="IG599" s="69"/>
      <c r="IH599" s="69"/>
      <c r="II599" s="69"/>
      <c r="IJ599" s="69"/>
      <c r="IK599" s="69"/>
      <c r="IL599" s="69"/>
      <c r="IM599" s="69"/>
      <c r="IN599" s="69"/>
      <c r="IO599" s="69"/>
      <c r="IP599" s="69"/>
      <c r="IQ599" s="69"/>
      <c r="IR599" s="69"/>
      <c r="IS599" s="69"/>
      <c r="IT599" s="69"/>
      <c r="IU599" s="69"/>
      <c r="IV599" s="69"/>
      <c r="IW599" s="69"/>
    </row>
    <row r="600" customFormat="false" ht="12.75" hidden="false" customHeight="fals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69"/>
      <c r="CC600" s="69"/>
      <c r="CD600" s="69"/>
      <c r="CE600" s="69"/>
      <c r="CF600" s="69"/>
      <c r="CG600" s="69"/>
      <c r="CH600" s="69"/>
      <c r="CI600" s="69"/>
      <c r="CJ600" s="69"/>
      <c r="CK600" s="69"/>
      <c r="CL600" s="69"/>
      <c r="CM600" s="69"/>
      <c r="CN600" s="69"/>
      <c r="CO600" s="69"/>
      <c r="CP600" s="69"/>
      <c r="CQ600" s="69"/>
      <c r="CR600" s="69"/>
      <c r="CS600" s="69"/>
      <c r="CT600" s="69"/>
      <c r="CU600" s="69"/>
      <c r="CV600" s="69"/>
      <c r="CW600" s="69"/>
      <c r="CX600" s="69"/>
      <c r="CY600" s="69"/>
      <c r="CZ600" s="69"/>
      <c r="DA600" s="69"/>
      <c r="DB600" s="69"/>
      <c r="DC600" s="69"/>
      <c r="DD600" s="69"/>
      <c r="DE600" s="69"/>
      <c r="DF600" s="69"/>
      <c r="DG600" s="69"/>
      <c r="DH600" s="69"/>
      <c r="DI600" s="69"/>
      <c r="DJ600" s="69"/>
      <c r="DK600" s="69"/>
      <c r="DL600" s="69"/>
      <c r="DM600" s="69"/>
      <c r="DN600" s="69"/>
      <c r="DO600" s="69"/>
      <c r="DP600" s="69"/>
      <c r="DQ600" s="69"/>
      <c r="DR600" s="69"/>
      <c r="DS600" s="69"/>
      <c r="DT600" s="69"/>
      <c r="DU600" s="69"/>
      <c r="DV600" s="69"/>
      <c r="DW600" s="69"/>
      <c r="DX600" s="69"/>
      <c r="DY600" s="69"/>
      <c r="DZ600" s="69"/>
      <c r="EA600" s="69"/>
      <c r="EB600" s="69"/>
      <c r="EC600" s="69"/>
      <c r="ED600" s="69"/>
      <c r="EE600" s="69"/>
      <c r="EF600" s="69"/>
      <c r="EG600" s="69"/>
      <c r="EH600" s="69"/>
      <c r="EI600" s="69"/>
      <c r="EJ600" s="69"/>
      <c r="EK600" s="69"/>
      <c r="EL600" s="69"/>
      <c r="EM600" s="69"/>
      <c r="EN600" s="69"/>
      <c r="EO600" s="69"/>
      <c r="EP600" s="69"/>
      <c r="EQ600" s="69"/>
      <c r="ER600" s="69"/>
      <c r="ES600" s="69"/>
      <c r="ET600" s="69"/>
      <c r="EU600" s="69"/>
      <c r="EV600" s="69"/>
      <c r="EW600" s="69"/>
      <c r="EX600" s="69"/>
      <c r="EY600" s="69"/>
      <c r="EZ600" s="69"/>
      <c r="FA600" s="69"/>
      <c r="FB600" s="69"/>
      <c r="FC600" s="69"/>
      <c r="FD600" s="69"/>
      <c r="FE600" s="69"/>
      <c r="FF600" s="69"/>
      <c r="FG600" s="69"/>
      <c r="FH600" s="69"/>
      <c r="FI600" s="69"/>
      <c r="FJ600" s="69"/>
      <c r="FK600" s="69"/>
      <c r="FL600" s="69"/>
      <c r="FM600" s="69"/>
      <c r="FN600" s="69"/>
      <c r="FO600" s="69"/>
      <c r="FP600" s="69"/>
      <c r="FQ600" s="69"/>
      <c r="FR600" s="69"/>
      <c r="FS600" s="69"/>
      <c r="FT600" s="69"/>
      <c r="FU600" s="69"/>
      <c r="FV600" s="69"/>
      <c r="FW600" s="69"/>
      <c r="FX600" s="69"/>
      <c r="FY600" s="69"/>
      <c r="FZ600" s="69"/>
      <c r="GA600" s="69"/>
      <c r="GB600" s="69"/>
      <c r="GC600" s="69"/>
      <c r="GD600" s="69"/>
      <c r="GE600" s="69"/>
      <c r="GF600" s="69"/>
      <c r="GG600" s="69"/>
      <c r="GH600" s="69"/>
      <c r="GI600" s="69"/>
      <c r="GJ600" s="69"/>
      <c r="GK600" s="69"/>
      <c r="GL600" s="69"/>
      <c r="GM600" s="69"/>
      <c r="GN600" s="69"/>
      <c r="GO600" s="69"/>
      <c r="GP600" s="69"/>
      <c r="GQ600" s="69"/>
      <c r="GR600" s="69"/>
      <c r="GS600" s="69"/>
      <c r="GT600" s="69"/>
      <c r="GU600" s="69"/>
      <c r="GV600" s="69"/>
      <c r="GW600" s="69"/>
      <c r="GX600" s="69"/>
      <c r="GY600" s="69"/>
      <c r="GZ600" s="69"/>
      <c r="HA600" s="69"/>
      <c r="HB600" s="69"/>
      <c r="HC600" s="69"/>
      <c r="HD600" s="69"/>
      <c r="HE600" s="69"/>
      <c r="HF600" s="69"/>
      <c r="HG600" s="69"/>
      <c r="HH600" s="69"/>
      <c r="HI600" s="69"/>
      <c r="HJ600" s="69"/>
      <c r="HK600" s="69"/>
      <c r="HL600" s="69"/>
      <c r="HM600" s="69"/>
      <c r="HN600" s="69"/>
      <c r="HO600" s="69"/>
      <c r="HP600" s="69"/>
      <c r="HQ600" s="69"/>
      <c r="HR600" s="69"/>
      <c r="HS600" s="69"/>
      <c r="HT600" s="69"/>
      <c r="HU600" s="69"/>
      <c r="HV600" s="69"/>
      <c r="HW600" s="69"/>
      <c r="HX600" s="69"/>
      <c r="HY600" s="69"/>
      <c r="HZ600" s="69"/>
      <c r="IA600" s="69"/>
      <c r="IB600" s="69"/>
      <c r="IC600" s="69"/>
      <c r="ID600" s="69"/>
      <c r="IE600" s="69"/>
      <c r="IF600" s="69"/>
      <c r="IG600" s="69"/>
      <c r="IH600" s="69"/>
      <c r="II600" s="69"/>
      <c r="IJ600" s="69"/>
      <c r="IK600" s="69"/>
      <c r="IL600" s="69"/>
      <c r="IM600" s="69"/>
      <c r="IN600" s="69"/>
      <c r="IO600" s="69"/>
      <c r="IP600" s="69"/>
      <c r="IQ600" s="69"/>
      <c r="IR600" s="69"/>
      <c r="IS600" s="69"/>
      <c r="IT600" s="69"/>
      <c r="IU600" s="69"/>
      <c r="IV600" s="69"/>
      <c r="IW600" s="69"/>
    </row>
    <row r="601" customFormat="false" ht="12.75" hidden="false" customHeight="fals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69"/>
      <c r="CH601" s="69"/>
      <c r="CI601" s="69"/>
      <c r="CJ601" s="69"/>
      <c r="CK601" s="69"/>
      <c r="CL601" s="69"/>
      <c r="CM601" s="69"/>
      <c r="CN601" s="69"/>
      <c r="CO601" s="69"/>
      <c r="CP601" s="69"/>
      <c r="CQ601" s="69"/>
      <c r="CR601" s="69"/>
      <c r="CS601" s="69"/>
      <c r="CT601" s="69"/>
      <c r="CU601" s="69"/>
      <c r="CV601" s="69"/>
      <c r="CW601" s="69"/>
      <c r="CX601" s="69"/>
      <c r="CY601" s="69"/>
      <c r="CZ601" s="69"/>
      <c r="DA601" s="69"/>
      <c r="DB601" s="69"/>
      <c r="DC601" s="69"/>
      <c r="DD601" s="69"/>
      <c r="DE601" s="69"/>
      <c r="DF601" s="69"/>
      <c r="DG601" s="69"/>
      <c r="DH601" s="69"/>
      <c r="DI601" s="69"/>
      <c r="DJ601" s="69"/>
      <c r="DK601" s="69"/>
      <c r="DL601" s="69"/>
      <c r="DM601" s="69"/>
      <c r="DN601" s="69"/>
      <c r="DO601" s="69"/>
      <c r="DP601" s="69"/>
      <c r="DQ601" s="69"/>
      <c r="DR601" s="69"/>
      <c r="DS601" s="69"/>
      <c r="DT601" s="69"/>
      <c r="DU601" s="69"/>
      <c r="DV601" s="69"/>
      <c r="DW601" s="69"/>
      <c r="DX601" s="69"/>
      <c r="DY601" s="69"/>
      <c r="DZ601" s="69"/>
      <c r="EA601" s="69"/>
      <c r="EB601" s="69"/>
      <c r="EC601" s="69"/>
      <c r="ED601" s="69"/>
      <c r="EE601" s="69"/>
      <c r="EF601" s="69"/>
      <c r="EG601" s="69"/>
      <c r="EH601" s="69"/>
      <c r="EI601" s="69"/>
      <c r="EJ601" s="69"/>
      <c r="EK601" s="69"/>
      <c r="EL601" s="69"/>
      <c r="EM601" s="69"/>
      <c r="EN601" s="69"/>
      <c r="EO601" s="69"/>
      <c r="EP601" s="69"/>
      <c r="EQ601" s="69"/>
      <c r="ER601" s="69"/>
      <c r="ES601" s="69"/>
      <c r="ET601" s="69"/>
      <c r="EU601" s="69"/>
      <c r="EV601" s="69"/>
      <c r="EW601" s="69"/>
      <c r="EX601" s="69"/>
      <c r="EY601" s="69"/>
      <c r="EZ601" s="69"/>
      <c r="FA601" s="69"/>
      <c r="FB601" s="69"/>
      <c r="FC601" s="69"/>
      <c r="FD601" s="69"/>
      <c r="FE601" s="69"/>
      <c r="FF601" s="69"/>
      <c r="FG601" s="69"/>
      <c r="FH601" s="69"/>
      <c r="FI601" s="69"/>
      <c r="FJ601" s="69"/>
      <c r="FK601" s="69"/>
      <c r="FL601" s="69"/>
      <c r="FM601" s="69"/>
      <c r="FN601" s="69"/>
      <c r="FO601" s="69"/>
      <c r="FP601" s="69"/>
      <c r="FQ601" s="69"/>
      <c r="FR601" s="69"/>
      <c r="FS601" s="69"/>
      <c r="FT601" s="69"/>
      <c r="FU601" s="69"/>
      <c r="FV601" s="69"/>
      <c r="FW601" s="69"/>
      <c r="FX601" s="69"/>
      <c r="FY601" s="69"/>
      <c r="FZ601" s="69"/>
      <c r="GA601" s="69"/>
      <c r="GB601" s="69"/>
      <c r="GC601" s="69"/>
      <c r="GD601" s="69"/>
      <c r="GE601" s="69"/>
      <c r="GF601" s="69"/>
      <c r="GG601" s="69"/>
      <c r="GH601" s="69"/>
      <c r="GI601" s="69"/>
      <c r="GJ601" s="69"/>
      <c r="GK601" s="69"/>
      <c r="GL601" s="69"/>
      <c r="GM601" s="69"/>
      <c r="GN601" s="69"/>
      <c r="GO601" s="69"/>
      <c r="GP601" s="69"/>
      <c r="GQ601" s="69"/>
      <c r="GR601" s="69"/>
      <c r="GS601" s="69"/>
      <c r="GT601" s="69"/>
      <c r="GU601" s="69"/>
      <c r="GV601" s="69"/>
      <c r="GW601" s="69"/>
      <c r="GX601" s="69"/>
      <c r="GY601" s="69"/>
      <c r="GZ601" s="69"/>
      <c r="HA601" s="69"/>
      <c r="HB601" s="69"/>
      <c r="HC601" s="69"/>
      <c r="HD601" s="69"/>
      <c r="HE601" s="69"/>
      <c r="HF601" s="69"/>
      <c r="HG601" s="69"/>
      <c r="HH601" s="69"/>
      <c r="HI601" s="69"/>
      <c r="HJ601" s="69"/>
      <c r="HK601" s="69"/>
      <c r="HL601" s="69"/>
      <c r="HM601" s="69"/>
      <c r="HN601" s="69"/>
      <c r="HO601" s="69"/>
      <c r="HP601" s="69"/>
      <c r="HQ601" s="69"/>
      <c r="HR601" s="69"/>
      <c r="HS601" s="69"/>
      <c r="HT601" s="69"/>
      <c r="HU601" s="69"/>
      <c r="HV601" s="69"/>
      <c r="HW601" s="69"/>
      <c r="HX601" s="69"/>
      <c r="HY601" s="69"/>
      <c r="HZ601" s="69"/>
      <c r="IA601" s="69"/>
      <c r="IB601" s="69"/>
      <c r="IC601" s="69"/>
      <c r="ID601" s="69"/>
      <c r="IE601" s="69"/>
      <c r="IF601" s="69"/>
      <c r="IG601" s="69"/>
      <c r="IH601" s="69"/>
      <c r="II601" s="69"/>
      <c r="IJ601" s="69"/>
      <c r="IK601" s="69"/>
      <c r="IL601" s="69"/>
      <c r="IM601" s="69"/>
      <c r="IN601" s="69"/>
      <c r="IO601" s="69"/>
      <c r="IP601" s="69"/>
      <c r="IQ601" s="69"/>
      <c r="IR601" s="69"/>
      <c r="IS601" s="69"/>
      <c r="IT601" s="69"/>
      <c r="IU601" s="69"/>
      <c r="IV601" s="69"/>
      <c r="IW601" s="69"/>
    </row>
    <row r="602" customFormat="false" ht="12.75" hidden="false" customHeight="fals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69"/>
      <c r="CH602" s="69"/>
      <c r="CI602" s="69"/>
      <c r="CJ602" s="69"/>
      <c r="CK602" s="69"/>
      <c r="CL602" s="69"/>
      <c r="CM602" s="69"/>
      <c r="CN602" s="69"/>
      <c r="CO602" s="69"/>
      <c r="CP602" s="69"/>
      <c r="CQ602" s="69"/>
      <c r="CR602" s="69"/>
      <c r="CS602" s="69"/>
      <c r="CT602" s="69"/>
      <c r="CU602" s="69"/>
      <c r="CV602" s="69"/>
      <c r="CW602" s="69"/>
      <c r="CX602" s="69"/>
      <c r="CY602" s="69"/>
      <c r="CZ602" s="69"/>
      <c r="DA602" s="69"/>
      <c r="DB602" s="69"/>
      <c r="DC602" s="69"/>
      <c r="DD602" s="69"/>
      <c r="DE602" s="69"/>
      <c r="DF602" s="69"/>
      <c r="DG602" s="69"/>
      <c r="DH602" s="69"/>
      <c r="DI602" s="69"/>
      <c r="DJ602" s="69"/>
      <c r="DK602" s="69"/>
      <c r="DL602" s="69"/>
      <c r="DM602" s="69"/>
      <c r="DN602" s="69"/>
      <c r="DO602" s="69"/>
      <c r="DP602" s="69"/>
      <c r="DQ602" s="69"/>
      <c r="DR602" s="69"/>
      <c r="DS602" s="69"/>
      <c r="DT602" s="69"/>
      <c r="DU602" s="69"/>
      <c r="DV602" s="69"/>
      <c r="DW602" s="69"/>
      <c r="DX602" s="69"/>
      <c r="DY602" s="69"/>
      <c r="DZ602" s="69"/>
      <c r="EA602" s="69"/>
      <c r="EB602" s="69"/>
      <c r="EC602" s="69"/>
      <c r="ED602" s="69"/>
      <c r="EE602" s="69"/>
      <c r="EF602" s="69"/>
      <c r="EG602" s="69"/>
      <c r="EH602" s="69"/>
      <c r="EI602" s="69"/>
      <c r="EJ602" s="69"/>
      <c r="EK602" s="69"/>
      <c r="EL602" s="69"/>
      <c r="EM602" s="69"/>
      <c r="EN602" s="69"/>
      <c r="EO602" s="69"/>
      <c r="EP602" s="69"/>
      <c r="EQ602" s="69"/>
      <c r="ER602" s="69"/>
      <c r="ES602" s="69"/>
      <c r="ET602" s="69"/>
      <c r="EU602" s="69"/>
      <c r="EV602" s="69"/>
      <c r="EW602" s="69"/>
      <c r="EX602" s="69"/>
      <c r="EY602" s="69"/>
      <c r="EZ602" s="69"/>
      <c r="FA602" s="69"/>
      <c r="FB602" s="69"/>
      <c r="FC602" s="69"/>
      <c r="FD602" s="69"/>
      <c r="FE602" s="69"/>
      <c r="FF602" s="69"/>
      <c r="FG602" s="69"/>
      <c r="FH602" s="69"/>
      <c r="FI602" s="69"/>
      <c r="FJ602" s="69"/>
      <c r="FK602" s="69"/>
      <c r="FL602" s="69"/>
      <c r="FM602" s="69"/>
      <c r="FN602" s="69"/>
      <c r="FO602" s="69"/>
      <c r="FP602" s="69"/>
      <c r="FQ602" s="69"/>
      <c r="FR602" s="69"/>
      <c r="FS602" s="69"/>
      <c r="FT602" s="69"/>
      <c r="FU602" s="69"/>
      <c r="FV602" s="69"/>
      <c r="FW602" s="69"/>
      <c r="FX602" s="69"/>
      <c r="FY602" s="69"/>
      <c r="FZ602" s="69"/>
      <c r="GA602" s="69"/>
      <c r="GB602" s="69"/>
      <c r="GC602" s="69"/>
      <c r="GD602" s="69"/>
      <c r="GE602" s="69"/>
      <c r="GF602" s="69"/>
      <c r="GG602" s="69"/>
      <c r="GH602" s="69"/>
      <c r="GI602" s="69"/>
      <c r="GJ602" s="69"/>
      <c r="GK602" s="69"/>
      <c r="GL602" s="69"/>
      <c r="GM602" s="69"/>
      <c r="GN602" s="69"/>
      <c r="GO602" s="69"/>
      <c r="GP602" s="69"/>
      <c r="GQ602" s="69"/>
      <c r="GR602" s="69"/>
      <c r="GS602" s="69"/>
      <c r="GT602" s="69"/>
      <c r="GU602" s="69"/>
      <c r="GV602" s="69"/>
      <c r="GW602" s="69"/>
      <c r="GX602" s="69"/>
      <c r="GY602" s="69"/>
      <c r="GZ602" s="69"/>
      <c r="HA602" s="69"/>
      <c r="HB602" s="69"/>
      <c r="HC602" s="69"/>
      <c r="HD602" s="69"/>
      <c r="HE602" s="69"/>
      <c r="HF602" s="69"/>
      <c r="HG602" s="69"/>
      <c r="HH602" s="69"/>
      <c r="HI602" s="69"/>
      <c r="HJ602" s="69"/>
      <c r="HK602" s="69"/>
      <c r="HL602" s="69"/>
      <c r="HM602" s="69"/>
      <c r="HN602" s="69"/>
      <c r="HO602" s="69"/>
      <c r="HP602" s="69"/>
      <c r="HQ602" s="69"/>
      <c r="HR602" s="69"/>
      <c r="HS602" s="69"/>
      <c r="HT602" s="69"/>
      <c r="HU602" s="69"/>
      <c r="HV602" s="69"/>
      <c r="HW602" s="69"/>
      <c r="HX602" s="69"/>
      <c r="HY602" s="69"/>
      <c r="HZ602" s="69"/>
      <c r="IA602" s="69"/>
      <c r="IB602" s="69"/>
      <c r="IC602" s="69"/>
      <c r="ID602" s="69"/>
      <c r="IE602" s="69"/>
      <c r="IF602" s="69"/>
      <c r="IG602" s="69"/>
      <c r="IH602" s="69"/>
      <c r="II602" s="69"/>
      <c r="IJ602" s="69"/>
      <c r="IK602" s="69"/>
      <c r="IL602" s="69"/>
      <c r="IM602" s="69"/>
      <c r="IN602" s="69"/>
      <c r="IO602" s="69"/>
      <c r="IP602" s="69"/>
      <c r="IQ602" s="69"/>
      <c r="IR602" s="69"/>
      <c r="IS602" s="69"/>
      <c r="IT602" s="69"/>
      <c r="IU602" s="69"/>
      <c r="IV602" s="69"/>
      <c r="IW602" s="69"/>
    </row>
    <row r="603" customFormat="false" ht="12.75" hidden="false" customHeight="fals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69"/>
      <c r="CH603" s="69"/>
      <c r="CI603" s="69"/>
      <c r="CJ603" s="69"/>
      <c r="CK603" s="69"/>
      <c r="CL603" s="69"/>
      <c r="CM603" s="69"/>
      <c r="CN603" s="69"/>
      <c r="CO603" s="69"/>
      <c r="CP603" s="69"/>
      <c r="CQ603" s="69"/>
      <c r="CR603" s="69"/>
      <c r="CS603" s="69"/>
      <c r="CT603" s="69"/>
      <c r="CU603" s="69"/>
      <c r="CV603" s="69"/>
      <c r="CW603" s="69"/>
      <c r="CX603" s="69"/>
      <c r="CY603" s="69"/>
      <c r="CZ603" s="69"/>
      <c r="DA603" s="69"/>
      <c r="DB603" s="69"/>
      <c r="DC603" s="69"/>
      <c r="DD603" s="69"/>
      <c r="DE603" s="69"/>
      <c r="DF603" s="69"/>
      <c r="DG603" s="69"/>
      <c r="DH603" s="69"/>
      <c r="DI603" s="69"/>
      <c r="DJ603" s="69"/>
      <c r="DK603" s="69"/>
      <c r="DL603" s="69"/>
      <c r="DM603" s="69"/>
      <c r="DN603" s="69"/>
      <c r="DO603" s="69"/>
      <c r="DP603" s="69"/>
      <c r="DQ603" s="69"/>
      <c r="DR603" s="69"/>
      <c r="DS603" s="69"/>
      <c r="DT603" s="69"/>
      <c r="DU603" s="69"/>
      <c r="DV603" s="69"/>
      <c r="DW603" s="69"/>
      <c r="DX603" s="69"/>
      <c r="DY603" s="69"/>
      <c r="DZ603" s="69"/>
      <c r="EA603" s="69"/>
      <c r="EB603" s="69"/>
      <c r="EC603" s="69"/>
      <c r="ED603" s="69"/>
      <c r="EE603" s="69"/>
      <c r="EF603" s="69"/>
      <c r="EG603" s="69"/>
      <c r="EH603" s="69"/>
      <c r="EI603" s="69"/>
      <c r="EJ603" s="69"/>
      <c r="EK603" s="69"/>
      <c r="EL603" s="69"/>
      <c r="EM603" s="69"/>
      <c r="EN603" s="69"/>
      <c r="EO603" s="69"/>
      <c r="EP603" s="69"/>
      <c r="EQ603" s="69"/>
      <c r="ER603" s="69"/>
      <c r="ES603" s="69"/>
      <c r="ET603" s="69"/>
      <c r="EU603" s="69"/>
      <c r="EV603" s="69"/>
      <c r="EW603" s="69"/>
      <c r="EX603" s="69"/>
      <c r="EY603" s="69"/>
      <c r="EZ603" s="69"/>
      <c r="FA603" s="69"/>
      <c r="FB603" s="69"/>
      <c r="FC603" s="69"/>
      <c r="FD603" s="69"/>
      <c r="FE603" s="69"/>
      <c r="FF603" s="69"/>
      <c r="FG603" s="69"/>
      <c r="FH603" s="69"/>
      <c r="FI603" s="69"/>
      <c r="FJ603" s="69"/>
      <c r="FK603" s="69"/>
      <c r="FL603" s="69"/>
      <c r="FM603" s="69"/>
      <c r="FN603" s="69"/>
      <c r="FO603" s="69"/>
      <c r="FP603" s="69"/>
      <c r="FQ603" s="69"/>
      <c r="FR603" s="69"/>
      <c r="FS603" s="69"/>
      <c r="FT603" s="69"/>
      <c r="FU603" s="69"/>
      <c r="FV603" s="69"/>
      <c r="FW603" s="69"/>
      <c r="FX603" s="69"/>
      <c r="FY603" s="69"/>
      <c r="FZ603" s="69"/>
      <c r="GA603" s="69"/>
      <c r="GB603" s="69"/>
      <c r="GC603" s="69"/>
      <c r="GD603" s="69"/>
      <c r="GE603" s="69"/>
      <c r="GF603" s="69"/>
      <c r="GG603" s="69"/>
      <c r="GH603" s="69"/>
      <c r="GI603" s="69"/>
      <c r="GJ603" s="69"/>
      <c r="GK603" s="69"/>
      <c r="GL603" s="69"/>
      <c r="GM603" s="69"/>
      <c r="GN603" s="69"/>
      <c r="GO603" s="69"/>
      <c r="GP603" s="69"/>
      <c r="GQ603" s="69"/>
      <c r="GR603" s="69"/>
      <c r="GS603" s="69"/>
      <c r="GT603" s="69"/>
      <c r="GU603" s="69"/>
      <c r="GV603" s="69"/>
      <c r="GW603" s="69"/>
      <c r="GX603" s="69"/>
      <c r="GY603" s="69"/>
      <c r="GZ603" s="69"/>
      <c r="HA603" s="69"/>
      <c r="HB603" s="69"/>
      <c r="HC603" s="69"/>
      <c r="HD603" s="69"/>
      <c r="HE603" s="69"/>
      <c r="HF603" s="69"/>
      <c r="HG603" s="69"/>
      <c r="HH603" s="69"/>
      <c r="HI603" s="69"/>
      <c r="HJ603" s="69"/>
      <c r="HK603" s="69"/>
      <c r="HL603" s="69"/>
      <c r="HM603" s="69"/>
      <c r="HN603" s="69"/>
      <c r="HO603" s="69"/>
      <c r="HP603" s="69"/>
      <c r="HQ603" s="69"/>
      <c r="HR603" s="69"/>
      <c r="HS603" s="69"/>
      <c r="HT603" s="69"/>
      <c r="HU603" s="69"/>
      <c r="HV603" s="69"/>
      <c r="HW603" s="69"/>
      <c r="HX603" s="69"/>
      <c r="HY603" s="69"/>
      <c r="HZ603" s="69"/>
      <c r="IA603" s="69"/>
      <c r="IB603" s="69"/>
      <c r="IC603" s="69"/>
      <c r="ID603" s="69"/>
      <c r="IE603" s="69"/>
      <c r="IF603" s="69"/>
      <c r="IG603" s="69"/>
      <c r="IH603" s="69"/>
      <c r="II603" s="69"/>
      <c r="IJ603" s="69"/>
      <c r="IK603" s="69"/>
      <c r="IL603" s="69"/>
      <c r="IM603" s="69"/>
      <c r="IN603" s="69"/>
      <c r="IO603" s="69"/>
      <c r="IP603" s="69"/>
      <c r="IQ603" s="69"/>
      <c r="IR603" s="69"/>
      <c r="IS603" s="69"/>
      <c r="IT603" s="69"/>
      <c r="IU603" s="69"/>
      <c r="IV603" s="69"/>
      <c r="IW603" s="69"/>
    </row>
    <row r="604" customFormat="false" ht="12.75" hidden="false" customHeight="fals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  <c r="IS604" s="69"/>
      <c r="IT604" s="69"/>
      <c r="IU604" s="69"/>
      <c r="IV604" s="69"/>
      <c r="IW604" s="69"/>
    </row>
    <row r="605" customFormat="false" ht="12.75" hidden="false" customHeight="fals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  <c r="IS605" s="69"/>
      <c r="IT605" s="69"/>
      <c r="IU605" s="69"/>
      <c r="IV605" s="69"/>
      <c r="IW605" s="69"/>
    </row>
    <row r="606" customFormat="false" ht="12.75" hidden="false" customHeight="fals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  <c r="IS606" s="69"/>
      <c r="IT606" s="69"/>
      <c r="IU606" s="69"/>
      <c r="IV606" s="69"/>
      <c r="IW606" s="69"/>
    </row>
    <row r="607" customFormat="false" ht="12.75" hidden="false" customHeight="fals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  <c r="IS607" s="69"/>
      <c r="IT607" s="69"/>
      <c r="IU607" s="69"/>
      <c r="IV607" s="69"/>
      <c r="IW607" s="69"/>
    </row>
    <row r="608" customFormat="false" ht="12.75" hidden="false" customHeight="fals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  <c r="IS608" s="69"/>
      <c r="IT608" s="69"/>
      <c r="IU608" s="69"/>
      <c r="IV608" s="69"/>
      <c r="IW608" s="69"/>
    </row>
    <row r="609" customFormat="false" ht="12.75" hidden="false" customHeight="fals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69"/>
      <c r="CH609" s="69"/>
      <c r="CI609" s="69"/>
      <c r="CJ609" s="69"/>
      <c r="CK609" s="69"/>
      <c r="CL609" s="69"/>
      <c r="CM609" s="69"/>
      <c r="CN609" s="69"/>
      <c r="CO609" s="69"/>
      <c r="CP609" s="69"/>
      <c r="CQ609" s="69"/>
      <c r="CR609" s="69"/>
      <c r="CS609" s="69"/>
      <c r="CT609" s="69"/>
      <c r="CU609" s="69"/>
      <c r="CV609" s="69"/>
      <c r="CW609" s="69"/>
      <c r="CX609" s="69"/>
      <c r="CY609" s="69"/>
      <c r="CZ609" s="69"/>
      <c r="DA609" s="69"/>
      <c r="DB609" s="69"/>
      <c r="DC609" s="69"/>
      <c r="DD609" s="69"/>
      <c r="DE609" s="69"/>
      <c r="DF609" s="69"/>
      <c r="DG609" s="69"/>
      <c r="DH609" s="69"/>
      <c r="DI609" s="69"/>
      <c r="DJ609" s="69"/>
      <c r="DK609" s="69"/>
      <c r="DL609" s="69"/>
      <c r="DM609" s="69"/>
      <c r="DN609" s="69"/>
      <c r="DO609" s="69"/>
      <c r="DP609" s="69"/>
      <c r="DQ609" s="69"/>
      <c r="DR609" s="69"/>
      <c r="DS609" s="69"/>
      <c r="DT609" s="69"/>
      <c r="DU609" s="69"/>
      <c r="DV609" s="69"/>
      <c r="DW609" s="69"/>
      <c r="DX609" s="69"/>
      <c r="DY609" s="69"/>
      <c r="DZ609" s="69"/>
      <c r="EA609" s="69"/>
      <c r="EB609" s="69"/>
      <c r="EC609" s="69"/>
      <c r="ED609" s="69"/>
      <c r="EE609" s="69"/>
      <c r="EF609" s="69"/>
      <c r="EG609" s="69"/>
      <c r="EH609" s="69"/>
      <c r="EI609" s="69"/>
      <c r="EJ609" s="69"/>
      <c r="EK609" s="69"/>
      <c r="EL609" s="69"/>
      <c r="EM609" s="69"/>
      <c r="EN609" s="69"/>
      <c r="EO609" s="69"/>
      <c r="EP609" s="69"/>
      <c r="EQ609" s="69"/>
      <c r="ER609" s="69"/>
      <c r="ES609" s="69"/>
      <c r="ET609" s="69"/>
      <c r="EU609" s="69"/>
      <c r="EV609" s="69"/>
      <c r="EW609" s="69"/>
      <c r="EX609" s="69"/>
      <c r="EY609" s="69"/>
      <c r="EZ609" s="69"/>
      <c r="FA609" s="69"/>
      <c r="FB609" s="69"/>
      <c r="FC609" s="69"/>
      <c r="FD609" s="69"/>
      <c r="FE609" s="69"/>
      <c r="FF609" s="69"/>
      <c r="FG609" s="69"/>
      <c r="FH609" s="69"/>
      <c r="FI609" s="69"/>
      <c r="FJ609" s="69"/>
      <c r="FK609" s="69"/>
      <c r="FL609" s="69"/>
      <c r="FM609" s="69"/>
      <c r="FN609" s="69"/>
      <c r="FO609" s="69"/>
      <c r="FP609" s="69"/>
      <c r="FQ609" s="69"/>
      <c r="FR609" s="69"/>
      <c r="FS609" s="69"/>
      <c r="FT609" s="69"/>
      <c r="FU609" s="69"/>
      <c r="FV609" s="69"/>
      <c r="FW609" s="69"/>
      <c r="FX609" s="69"/>
      <c r="FY609" s="69"/>
      <c r="FZ609" s="69"/>
      <c r="GA609" s="69"/>
      <c r="GB609" s="69"/>
      <c r="GC609" s="69"/>
      <c r="GD609" s="69"/>
      <c r="GE609" s="69"/>
      <c r="GF609" s="69"/>
      <c r="GG609" s="69"/>
      <c r="GH609" s="69"/>
      <c r="GI609" s="69"/>
      <c r="GJ609" s="69"/>
      <c r="GK609" s="69"/>
      <c r="GL609" s="69"/>
      <c r="GM609" s="69"/>
      <c r="GN609" s="69"/>
      <c r="GO609" s="69"/>
      <c r="GP609" s="69"/>
      <c r="GQ609" s="69"/>
      <c r="GR609" s="69"/>
      <c r="GS609" s="69"/>
      <c r="GT609" s="69"/>
      <c r="GU609" s="69"/>
      <c r="GV609" s="69"/>
      <c r="GW609" s="69"/>
      <c r="GX609" s="69"/>
      <c r="GY609" s="69"/>
      <c r="GZ609" s="69"/>
      <c r="HA609" s="69"/>
      <c r="HB609" s="69"/>
      <c r="HC609" s="69"/>
      <c r="HD609" s="69"/>
      <c r="HE609" s="69"/>
      <c r="HF609" s="69"/>
      <c r="HG609" s="69"/>
      <c r="HH609" s="69"/>
      <c r="HI609" s="69"/>
      <c r="HJ609" s="69"/>
      <c r="HK609" s="69"/>
      <c r="HL609" s="69"/>
      <c r="HM609" s="69"/>
      <c r="HN609" s="69"/>
      <c r="HO609" s="69"/>
      <c r="HP609" s="69"/>
      <c r="HQ609" s="69"/>
      <c r="HR609" s="69"/>
      <c r="HS609" s="69"/>
      <c r="HT609" s="69"/>
      <c r="HU609" s="69"/>
      <c r="HV609" s="69"/>
      <c r="HW609" s="69"/>
      <c r="HX609" s="69"/>
      <c r="HY609" s="69"/>
      <c r="HZ609" s="69"/>
      <c r="IA609" s="69"/>
      <c r="IB609" s="69"/>
      <c r="IC609" s="69"/>
      <c r="ID609" s="69"/>
      <c r="IE609" s="69"/>
      <c r="IF609" s="69"/>
      <c r="IG609" s="69"/>
      <c r="IH609" s="69"/>
      <c r="II609" s="69"/>
      <c r="IJ609" s="69"/>
      <c r="IK609" s="69"/>
      <c r="IL609" s="69"/>
      <c r="IM609" s="69"/>
      <c r="IN609" s="69"/>
      <c r="IO609" s="69"/>
      <c r="IP609" s="69"/>
      <c r="IQ609" s="69"/>
      <c r="IR609" s="69"/>
      <c r="IS609" s="69"/>
      <c r="IT609" s="69"/>
      <c r="IU609" s="69"/>
      <c r="IV609" s="69"/>
      <c r="IW609" s="69"/>
    </row>
    <row r="610" customFormat="false" ht="12.75" hidden="false" customHeight="fals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69"/>
      <c r="CH610" s="69"/>
      <c r="CI610" s="69"/>
      <c r="CJ610" s="69"/>
      <c r="CK610" s="69"/>
      <c r="CL610" s="69"/>
      <c r="CM610" s="69"/>
      <c r="CN610" s="69"/>
      <c r="CO610" s="69"/>
      <c r="CP610" s="69"/>
      <c r="CQ610" s="69"/>
      <c r="CR610" s="69"/>
      <c r="CS610" s="69"/>
      <c r="CT610" s="69"/>
      <c r="CU610" s="69"/>
      <c r="CV610" s="69"/>
      <c r="CW610" s="69"/>
      <c r="CX610" s="69"/>
      <c r="CY610" s="69"/>
      <c r="CZ610" s="69"/>
      <c r="DA610" s="69"/>
      <c r="DB610" s="69"/>
      <c r="DC610" s="69"/>
      <c r="DD610" s="69"/>
      <c r="DE610" s="69"/>
      <c r="DF610" s="69"/>
      <c r="DG610" s="69"/>
      <c r="DH610" s="69"/>
      <c r="DI610" s="69"/>
      <c r="DJ610" s="69"/>
      <c r="DK610" s="69"/>
      <c r="DL610" s="69"/>
      <c r="DM610" s="69"/>
      <c r="DN610" s="69"/>
      <c r="DO610" s="69"/>
      <c r="DP610" s="69"/>
      <c r="DQ610" s="69"/>
      <c r="DR610" s="69"/>
      <c r="DS610" s="69"/>
      <c r="DT610" s="69"/>
      <c r="DU610" s="69"/>
      <c r="DV610" s="69"/>
      <c r="DW610" s="69"/>
      <c r="DX610" s="69"/>
      <c r="DY610" s="69"/>
      <c r="DZ610" s="69"/>
      <c r="EA610" s="69"/>
      <c r="EB610" s="69"/>
      <c r="EC610" s="69"/>
      <c r="ED610" s="69"/>
      <c r="EE610" s="69"/>
      <c r="EF610" s="69"/>
      <c r="EG610" s="69"/>
      <c r="EH610" s="69"/>
      <c r="EI610" s="69"/>
      <c r="EJ610" s="69"/>
      <c r="EK610" s="69"/>
      <c r="EL610" s="69"/>
      <c r="EM610" s="69"/>
      <c r="EN610" s="69"/>
      <c r="EO610" s="69"/>
      <c r="EP610" s="69"/>
      <c r="EQ610" s="69"/>
      <c r="ER610" s="69"/>
      <c r="ES610" s="69"/>
      <c r="ET610" s="69"/>
      <c r="EU610" s="69"/>
      <c r="EV610" s="69"/>
      <c r="EW610" s="69"/>
      <c r="EX610" s="69"/>
      <c r="EY610" s="69"/>
      <c r="EZ610" s="69"/>
      <c r="FA610" s="69"/>
      <c r="FB610" s="69"/>
      <c r="FC610" s="69"/>
      <c r="FD610" s="69"/>
      <c r="FE610" s="69"/>
      <c r="FF610" s="69"/>
      <c r="FG610" s="69"/>
      <c r="FH610" s="69"/>
      <c r="FI610" s="69"/>
      <c r="FJ610" s="69"/>
      <c r="FK610" s="69"/>
      <c r="FL610" s="69"/>
      <c r="FM610" s="69"/>
      <c r="FN610" s="69"/>
      <c r="FO610" s="69"/>
      <c r="FP610" s="69"/>
      <c r="FQ610" s="69"/>
      <c r="FR610" s="69"/>
      <c r="FS610" s="69"/>
      <c r="FT610" s="69"/>
      <c r="FU610" s="69"/>
      <c r="FV610" s="69"/>
      <c r="FW610" s="69"/>
      <c r="FX610" s="69"/>
      <c r="FY610" s="69"/>
      <c r="FZ610" s="69"/>
      <c r="GA610" s="69"/>
      <c r="GB610" s="69"/>
      <c r="GC610" s="69"/>
      <c r="GD610" s="69"/>
      <c r="GE610" s="69"/>
      <c r="GF610" s="69"/>
      <c r="GG610" s="69"/>
      <c r="GH610" s="69"/>
      <c r="GI610" s="69"/>
      <c r="GJ610" s="69"/>
      <c r="GK610" s="69"/>
      <c r="GL610" s="69"/>
      <c r="GM610" s="69"/>
      <c r="GN610" s="69"/>
      <c r="GO610" s="69"/>
      <c r="GP610" s="69"/>
      <c r="GQ610" s="69"/>
      <c r="GR610" s="69"/>
      <c r="GS610" s="69"/>
      <c r="GT610" s="69"/>
      <c r="GU610" s="69"/>
      <c r="GV610" s="69"/>
      <c r="GW610" s="69"/>
      <c r="GX610" s="69"/>
      <c r="GY610" s="69"/>
      <c r="GZ610" s="69"/>
      <c r="HA610" s="69"/>
      <c r="HB610" s="69"/>
      <c r="HC610" s="69"/>
      <c r="HD610" s="69"/>
      <c r="HE610" s="69"/>
      <c r="HF610" s="69"/>
      <c r="HG610" s="69"/>
      <c r="HH610" s="69"/>
      <c r="HI610" s="69"/>
      <c r="HJ610" s="69"/>
      <c r="HK610" s="69"/>
      <c r="HL610" s="69"/>
      <c r="HM610" s="69"/>
      <c r="HN610" s="69"/>
      <c r="HO610" s="69"/>
      <c r="HP610" s="69"/>
      <c r="HQ610" s="69"/>
      <c r="HR610" s="69"/>
      <c r="HS610" s="69"/>
      <c r="HT610" s="69"/>
      <c r="HU610" s="69"/>
      <c r="HV610" s="69"/>
      <c r="HW610" s="69"/>
      <c r="HX610" s="69"/>
      <c r="HY610" s="69"/>
      <c r="HZ610" s="69"/>
      <c r="IA610" s="69"/>
      <c r="IB610" s="69"/>
      <c r="IC610" s="69"/>
      <c r="ID610" s="69"/>
      <c r="IE610" s="69"/>
      <c r="IF610" s="69"/>
      <c r="IG610" s="69"/>
      <c r="IH610" s="69"/>
      <c r="II610" s="69"/>
      <c r="IJ610" s="69"/>
      <c r="IK610" s="69"/>
      <c r="IL610" s="69"/>
      <c r="IM610" s="69"/>
      <c r="IN610" s="69"/>
      <c r="IO610" s="69"/>
      <c r="IP610" s="69"/>
      <c r="IQ610" s="69"/>
      <c r="IR610" s="69"/>
      <c r="IS610" s="69"/>
      <c r="IT610" s="69"/>
      <c r="IU610" s="69"/>
      <c r="IV610" s="69"/>
      <c r="IW610" s="69"/>
    </row>
    <row r="611" customFormat="false" ht="12.75" hidden="false" customHeight="fals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  <c r="EK611" s="69"/>
      <c r="EL611" s="69"/>
      <c r="EM611" s="69"/>
      <c r="EN611" s="69"/>
      <c r="EO611" s="69"/>
      <c r="EP611" s="69"/>
      <c r="EQ611" s="69"/>
      <c r="ER611" s="69"/>
      <c r="ES611" s="69"/>
      <c r="ET611" s="69"/>
      <c r="EU611" s="69"/>
      <c r="EV611" s="69"/>
      <c r="EW611" s="69"/>
      <c r="EX611" s="69"/>
      <c r="EY611" s="69"/>
      <c r="EZ611" s="69"/>
      <c r="FA611" s="69"/>
      <c r="FB611" s="69"/>
      <c r="FC611" s="69"/>
      <c r="FD611" s="69"/>
      <c r="FE611" s="69"/>
      <c r="FF611" s="69"/>
      <c r="FG611" s="69"/>
      <c r="FH611" s="69"/>
      <c r="FI611" s="69"/>
      <c r="FJ611" s="69"/>
      <c r="FK611" s="69"/>
      <c r="FL611" s="69"/>
      <c r="FM611" s="69"/>
      <c r="FN611" s="69"/>
      <c r="FO611" s="69"/>
      <c r="FP611" s="69"/>
      <c r="FQ611" s="69"/>
      <c r="FR611" s="69"/>
      <c r="FS611" s="69"/>
      <c r="FT611" s="69"/>
      <c r="FU611" s="69"/>
      <c r="FV611" s="69"/>
      <c r="FW611" s="69"/>
      <c r="FX611" s="69"/>
      <c r="FY611" s="69"/>
      <c r="FZ611" s="69"/>
      <c r="GA611" s="69"/>
      <c r="GB611" s="69"/>
      <c r="GC611" s="69"/>
      <c r="GD611" s="69"/>
      <c r="GE611" s="69"/>
      <c r="GF611" s="69"/>
      <c r="GG611" s="69"/>
      <c r="GH611" s="69"/>
      <c r="GI611" s="69"/>
      <c r="GJ611" s="69"/>
      <c r="GK611" s="69"/>
      <c r="GL611" s="69"/>
      <c r="GM611" s="69"/>
      <c r="GN611" s="69"/>
      <c r="GO611" s="69"/>
      <c r="GP611" s="69"/>
      <c r="GQ611" s="69"/>
      <c r="GR611" s="69"/>
      <c r="GS611" s="69"/>
      <c r="GT611" s="69"/>
      <c r="GU611" s="69"/>
      <c r="GV611" s="69"/>
      <c r="GW611" s="69"/>
      <c r="GX611" s="69"/>
      <c r="GY611" s="69"/>
      <c r="GZ611" s="69"/>
      <c r="HA611" s="69"/>
      <c r="HB611" s="69"/>
      <c r="HC611" s="69"/>
      <c r="HD611" s="69"/>
      <c r="HE611" s="69"/>
      <c r="HF611" s="69"/>
      <c r="HG611" s="69"/>
      <c r="HH611" s="69"/>
      <c r="HI611" s="69"/>
      <c r="HJ611" s="69"/>
      <c r="HK611" s="69"/>
      <c r="HL611" s="69"/>
      <c r="HM611" s="69"/>
      <c r="HN611" s="69"/>
      <c r="HO611" s="69"/>
      <c r="HP611" s="69"/>
      <c r="HQ611" s="69"/>
      <c r="HR611" s="69"/>
      <c r="HS611" s="69"/>
      <c r="HT611" s="69"/>
      <c r="HU611" s="69"/>
      <c r="HV611" s="69"/>
      <c r="HW611" s="69"/>
      <c r="HX611" s="69"/>
      <c r="HY611" s="69"/>
      <c r="HZ611" s="69"/>
      <c r="IA611" s="69"/>
      <c r="IB611" s="69"/>
      <c r="IC611" s="69"/>
      <c r="ID611" s="69"/>
      <c r="IE611" s="69"/>
      <c r="IF611" s="69"/>
      <c r="IG611" s="69"/>
      <c r="IH611" s="69"/>
      <c r="II611" s="69"/>
      <c r="IJ611" s="69"/>
      <c r="IK611" s="69"/>
      <c r="IL611" s="69"/>
      <c r="IM611" s="69"/>
      <c r="IN611" s="69"/>
      <c r="IO611" s="69"/>
      <c r="IP611" s="69"/>
      <c r="IQ611" s="69"/>
      <c r="IR611" s="69"/>
      <c r="IS611" s="69"/>
      <c r="IT611" s="69"/>
      <c r="IU611" s="69"/>
      <c r="IV611" s="69"/>
      <c r="IW611" s="69"/>
    </row>
    <row r="612" customFormat="false" ht="12.75" hidden="false" customHeight="fals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69"/>
      <c r="CH612" s="69"/>
      <c r="CI612" s="69"/>
      <c r="CJ612" s="69"/>
      <c r="CK612" s="69"/>
      <c r="CL612" s="69"/>
      <c r="CM612" s="69"/>
      <c r="CN612" s="69"/>
      <c r="CO612" s="69"/>
      <c r="CP612" s="69"/>
      <c r="CQ612" s="69"/>
      <c r="CR612" s="69"/>
      <c r="CS612" s="69"/>
      <c r="CT612" s="69"/>
      <c r="CU612" s="69"/>
      <c r="CV612" s="69"/>
      <c r="CW612" s="69"/>
      <c r="CX612" s="69"/>
      <c r="CY612" s="69"/>
      <c r="CZ612" s="69"/>
      <c r="DA612" s="69"/>
      <c r="DB612" s="69"/>
      <c r="DC612" s="69"/>
      <c r="DD612" s="69"/>
      <c r="DE612" s="69"/>
      <c r="DF612" s="69"/>
      <c r="DG612" s="69"/>
      <c r="DH612" s="69"/>
      <c r="DI612" s="69"/>
      <c r="DJ612" s="69"/>
      <c r="DK612" s="69"/>
      <c r="DL612" s="69"/>
      <c r="DM612" s="69"/>
      <c r="DN612" s="69"/>
      <c r="DO612" s="69"/>
      <c r="DP612" s="69"/>
      <c r="DQ612" s="69"/>
      <c r="DR612" s="69"/>
      <c r="DS612" s="69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  <c r="EO612" s="69"/>
      <c r="EP612" s="69"/>
      <c r="EQ612" s="69"/>
      <c r="ER612" s="69"/>
      <c r="ES612" s="69"/>
      <c r="ET612" s="69"/>
      <c r="EU612" s="69"/>
      <c r="EV612" s="69"/>
      <c r="EW612" s="69"/>
      <c r="EX612" s="69"/>
      <c r="EY612" s="69"/>
      <c r="EZ612" s="69"/>
      <c r="FA612" s="69"/>
      <c r="FB612" s="69"/>
      <c r="FC612" s="69"/>
      <c r="FD612" s="69"/>
      <c r="FE612" s="69"/>
      <c r="FF612" s="69"/>
      <c r="FG612" s="69"/>
      <c r="FH612" s="69"/>
      <c r="FI612" s="69"/>
      <c r="FJ612" s="69"/>
      <c r="FK612" s="69"/>
      <c r="FL612" s="69"/>
      <c r="FM612" s="69"/>
      <c r="FN612" s="69"/>
      <c r="FO612" s="69"/>
      <c r="FP612" s="69"/>
      <c r="FQ612" s="69"/>
      <c r="FR612" s="69"/>
      <c r="FS612" s="69"/>
      <c r="FT612" s="69"/>
      <c r="FU612" s="69"/>
      <c r="FV612" s="69"/>
      <c r="FW612" s="69"/>
      <c r="FX612" s="69"/>
      <c r="FY612" s="69"/>
      <c r="FZ612" s="69"/>
      <c r="GA612" s="69"/>
      <c r="GB612" s="69"/>
      <c r="GC612" s="69"/>
      <c r="GD612" s="69"/>
      <c r="GE612" s="69"/>
      <c r="GF612" s="69"/>
      <c r="GG612" s="69"/>
      <c r="GH612" s="69"/>
      <c r="GI612" s="69"/>
      <c r="GJ612" s="69"/>
      <c r="GK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</row>
    <row r="613" customFormat="false" ht="12.75" hidden="false" customHeight="fals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  <c r="FX613" s="69"/>
      <c r="FY613" s="69"/>
      <c r="FZ613" s="69"/>
      <c r="GA613" s="69"/>
      <c r="GB613" s="69"/>
      <c r="GC613" s="69"/>
      <c r="GD613" s="69"/>
      <c r="GE613" s="69"/>
      <c r="GF613" s="69"/>
      <c r="GG613" s="69"/>
      <c r="GH613" s="69"/>
      <c r="GI613" s="69"/>
      <c r="GJ613" s="69"/>
      <c r="GK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</row>
    <row r="614" customFormat="false" ht="12.75" hidden="false" customHeight="fals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69"/>
      <c r="CH614" s="69"/>
      <c r="CI614" s="69"/>
      <c r="CJ614" s="69"/>
      <c r="CK614" s="69"/>
      <c r="CL614" s="69"/>
      <c r="CM614" s="69"/>
      <c r="CN614" s="69"/>
      <c r="CO614" s="69"/>
      <c r="CP614" s="69"/>
      <c r="CQ614" s="69"/>
      <c r="CR614" s="69"/>
      <c r="CS614" s="69"/>
      <c r="CT614" s="69"/>
      <c r="CU614" s="69"/>
      <c r="CV614" s="69"/>
      <c r="CW614" s="69"/>
      <c r="CX614" s="69"/>
      <c r="CY614" s="69"/>
      <c r="CZ614" s="69"/>
      <c r="DA614" s="69"/>
      <c r="DB614" s="69"/>
      <c r="DC614" s="69"/>
      <c r="DD614" s="69"/>
      <c r="DE614" s="69"/>
      <c r="DF614" s="69"/>
      <c r="DG614" s="69"/>
      <c r="DH614" s="69"/>
      <c r="DI614" s="69"/>
      <c r="DJ614" s="69"/>
      <c r="DK614" s="69"/>
      <c r="DL614" s="69"/>
      <c r="DM614" s="69"/>
      <c r="DN614" s="69"/>
      <c r="DO614" s="69"/>
      <c r="DP614" s="69"/>
      <c r="DQ614" s="69"/>
      <c r="DR614" s="69"/>
      <c r="DS614" s="69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  <c r="EO614" s="69"/>
      <c r="EP614" s="69"/>
      <c r="EQ614" s="69"/>
      <c r="ER614" s="69"/>
      <c r="ES614" s="69"/>
      <c r="ET614" s="69"/>
      <c r="EU614" s="69"/>
      <c r="EV614" s="69"/>
      <c r="EW614" s="69"/>
      <c r="EX614" s="69"/>
      <c r="EY614" s="69"/>
      <c r="EZ614" s="69"/>
      <c r="FA614" s="69"/>
      <c r="FB614" s="69"/>
      <c r="FC614" s="69"/>
      <c r="FD614" s="69"/>
      <c r="FE614" s="69"/>
      <c r="FF614" s="69"/>
      <c r="FG614" s="69"/>
      <c r="FH614" s="69"/>
      <c r="FI614" s="69"/>
      <c r="FJ614" s="69"/>
      <c r="FK614" s="69"/>
      <c r="FL614" s="69"/>
      <c r="FM614" s="69"/>
      <c r="FN614" s="69"/>
      <c r="FO614" s="69"/>
      <c r="FP614" s="69"/>
      <c r="FQ614" s="69"/>
      <c r="FR614" s="69"/>
      <c r="FS614" s="69"/>
      <c r="FT614" s="69"/>
      <c r="FU614" s="69"/>
      <c r="FV614" s="69"/>
      <c r="FW614" s="69"/>
      <c r="FX614" s="69"/>
      <c r="FY614" s="69"/>
      <c r="FZ614" s="69"/>
      <c r="GA614" s="69"/>
      <c r="GB614" s="69"/>
      <c r="GC614" s="69"/>
      <c r="GD614" s="69"/>
      <c r="GE614" s="69"/>
      <c r="GF614" s="69"/>
      <c r="GG614" s="69"/>
      <c r="GH614" s="69"/>
      <c r="GI614" s="69"/>
      <c r="GJ614" s="69"/>
      <c r="GK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</row>
    <row r="615" customFormat="false" ht="12.75" hidden="false" customHeight="fals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69"/>
      <c r="CH615" s="69"/>
      <c r="CI615" s="69"/>
      <c r="CJ615" s="69"/>
      <c r="CK615" s="69"/>
      <c r="CL615" s="69"/>
      <c r="CM615" s="69"/>
      <c r="CN615" s="69"/>
      <c r="CO615" s="69"/>
      <c r="CP615" s="69"/>
      <c r="CQ615" s="69"/>
      <c r="CR615" s="69"/>
      <c r="CS615" s="69"/>
      <c r="CT615" s="69"/>
      <c r="CU615" s="69"/>
      <c r="CV615" s="69"/>
      <c r="CW615" s="69"/>
      <c r="CX615" s="69"/>
      <c r="CY615" s="69"/>
      <c r="CZ615" s="69"/>
      <c r="DA615" s="69"/>
      <c r="DB615" s="69"/>
      <c r="DC615" s="69"/>
      <c r="DD615" s="69"/>
      <c r="DE615" s="69"/>
      <c r="DF615" s="69"/>
      <c r="DG615" s="69"/>
      <c r="DH615" s="69"/>
      <c r="DI615" s="69"/>
      <c r="DJ615" s="69"/>
      <c r="DK615" s="69"/>
      <c r="DL615" s="69"/>
      <c r="DM615" s="69"/>
      <c r="DN615" s="69"/>
      <c r="DO615" s="69"/>
      <c r="DP615" s="69"/>
      <c r="DQ615" s="69"/>
      <c r="DR615" s="69"/>
      <c r="DS615" s="69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  <c r="EO615" s="69"/>
      <c r="EP615" s="69"/>
      <c r="EQ615" s="69"/>
      <c r="ER615" s="69"/>
      <c r="ES615" s="69"/>
      <c r="ET615" s="69"/>
      <c r="EU615" s="69"/>
      <c r="EV615" s="69"/>
      <c r="EW615" s="69"/>
      <c r="EX615" s="69"/>
      <c r="EY615" s="69"/>
      <c r="EZ615" s="69"/>
      <c r="FA615" s="69"/>
      <c r="FB615" s="69"/>
      <c r="FC615" s="69"/>
      <c r="FD615" s="69"/>
      <c r="FE615" s="69"/>
      <c r="FF615" s="69"/>
      <c r="FG615" s="69"/>
      <c r="FH615" s="69"/>
      <c r="FI615" s="69"/>
      <c r="FJ615" s="69"/>
      <c r="FK615" s="69"/>
      <c r="FL615" s="69"/>
      <c r="FM615" s="69"/>
      <c r="FN615" s="69"/>
      <c r="FO615" s="69"/>
      <c r="FP615" s="69"/>
      <c r="FQ615" s="69"/>
      <c r="FR615" s="69"/>
      <c r="FS615" s="69"/>
      <c r="FT615" s="69"/>
      <c r="FU615" s="69"/>
      <c r="FV615" s="69"/>
      <c r="FW615" s="69"/>
      <c r="FX615" s="69"/>
      <c r="FY615" s="69"/>
      <c r="FZ615" s="69"/>
      <c r="GA615" s="69"/>
      <c r="GB615" s="69"/>
      <c r="GC615" s="69"/>
      <c r="GD615" s="69"/>
      <c r="GE615" s="69"/>
      <c r="GF615" s="69"/>
      <c r="GG615" s="69"/>
      <c r="GH615" s="69"/>
      <c r="GI615" s="69"/>
      <c r="GJ615" s="69"/>
      <c r="GK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</row>
    <row r="616" customFormat="false" ht="12.75" hidden="false" customHeight="fals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69"/>
      <c r="CH616" s="69"/>
      <c r="CI616" s="69"/>
      <c r="CJ616" s="69"/>
      <c r="CK616" s="69"/>
      <c r="CL616" s="69"/>
      <c r="CM616" s="69"/>
      <c r="CN616" s="69"/>
      <c r="CO616" s="69"/>
      <c r="CP616" s="69"/>
      <c r="CQ616" s="69"/>
      <c r="CR616" s="69"/>
      <c r="CS616" s="69"/>
      <c r="CT616" s="69"/>
      <c r="CU616" s="69"/>
      <c r="CV616" s="69"/>
      <c r="CW616" s="69"/>
      <c r="CX616" s="69"/>
      <c r="CY616" s="69"/>
      <c r="CZ616" s="69"/>
      <c r="DA616" s="69"/>
      <c r="DB616" s="69"/>
      <c r="DC616" s="69"/>
      <c r="DD616" s="69"/>
      <c r="DE616" s="69"/>
      <c r="DF616" s="69"/>
      <c r="DG616" s="69"/>
      <c r="DH616" s="69"/>
      <c r="DI616" s="69"/>
      <c r="DJ616" s="69"/>
      <c r="DK616" s="69"/>
      <c r="DL616" s="69"/>
      <c r="DM616" s="69"/>
      <c r="DN616" s="69"/>
      <c r="DO616" s="69"/>
      <c r="DP616" s="69"/>
      <c r="DQ616" s="69"/>
      <c r="DR616" s="69"/>
      <c r="DS616" s="69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  <c r="EO616" s="69"/>
      <c r="EP616" s="69"/>
      <c r="EQ616" s="69"/>
      <c r="ER616" s="69"/>
      <c r="ES616" s="69"/>
      <c r="ET616" s="69"/>
      <c r="EU616" s="69"/>
      <c r="EV616" s="69"/>
      <c r="EW616" s="69"/>
      <c r="EX616" s="69"/>
      <c r="EY616" s="69"/>
      <c r="EZ616" s="69"/>
      <c r="FA616" s="69"/>
      <c r="FB616" s="69"/>
      <c r="FC616" s="69"/>
      <c r="FD616" s="69"/>
      <c r="FE616" s="69"/>
      <c r="FF616" s="69"/>
      <c r="FG616" s="69"/>
      <c r="FH616" s="69"/>
      <c r="FI616" s="69"/>
      <c r="FJ616" s="69"/>
      <c r="FK616" s="69"/>
      <c r="FL616" s="69"/>
      <c r="FM616" s="69"/>
      <c r="FN616" s="69"/>
      <c r="FO616" s="69"/>
      <c r="FP616" s="69"/>
      <c r="FQ616" s="69"/>
      <c r="FR616" s="69"/>
      <c r="FS616" s="69"/>
      <c r="FT616" s="69"/>
      <c r="FU616" s="69"/>
      <c r="FV616" s="69"/>
      <c r="FW616" s="69"/>
      <c r="FX616" s="69"/>
      <c r="FY616" s="69"/>
      <c r="FZ616" s="69"/>
      <c r="GA616" s="69"/>
      <c r="GB616" s="69"/>
      <c r="GC616" s="69"/>
      <c r="GD616" s="69"/>
      <c r="GE616" s="69"/>
      <c r="GF616" s="69"/>
      <c r="GG616" s="69"/>
      <c r="GH616" s="69"/>
      <c r="GI616" s="69"/>
      <c r="GJ616" s="69"/>
      <c r="GK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</row>
    <row r="617" customFormat="false" ht="12.75" hidden="false" customHeight="fals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  <c r="DP617" s="69"/>
      <c r="DQ617" s="69"/>
      <c r="DR617" s="69"/>
      <c r="DS617" s="69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  <c r="EO617" s="69"/>
      <c r="EP617" s="69"/>
      <c r="EQ617" s="69"/>
      <c r="ER617" s="69"/>
      <c r="ES617" s="69"/>
      <c r="ET617" s="69"/>
      <c r="EU617" s="69"/>
      <c r="EV617" s="69"/>
      <c r="EW617" s="69"/>
      <c r="EX617" s="69"/>
      <c r="EY617" s="69"/>
      <c r="EZ617" s="69"/>
      <c r="FA617" s="69"/>
      <c r="FB617" s="69"/>
      <c r="FC617" s="69"/>
      <c r="FD617" s="69"/>
      <c r="FE617" s="69"/>
      <c r="FF617" s="69"/>
      <c r="FG617" s="69"/>
      <c r="FH617" s="69"/>
      <c r="FI617" s="69"/>
      <c r="FJ617" s="69"/>
      <c r="FK617" s="69"/>
      <c r="FL617" s="69"/>
      <c r="FM617" s="69"/>
      <c r="FN617" s="69"/>
      <c r="FO617" s="69"/>
      <c r="FP617" s="69"/>
      <c r="FQ617" s="69"/>
      <c r="FR617" s="69"/>
      <c r="FS617" s="69"/>
      <c r="FT617" s="69"/>
      <c r="FU617" s="69"/>
      <c r="FV617" s="69"/>
      <c r="FW617" s="69"/>
      <c r="FX617" s="69"/>
      <c r="FY617" s="69"/>
      <c r="FZ617" s="69"/>
      <c r="GA617" s="69"/>
      <c r="GB617" s="69"/>
      <c r="GC617" s="69"/>
      <c r="GD617" s="69"/>
      <c r="GE617" s="69"/>
      <c r="GF617" s="69"/>
      <c r="GG617" s="69"/>
      <c r="GH617" s="69"/>
      <c r="GI617" s="69"/>
      <c r="GJ617" s="69"/>
      <c r="GK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</row>
    <row r="618" customFormat="false" ht="12.75" hidden="false" customHeight="fals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69"/>
      <c r="CH618" s="69"/>
      <c r="CI618" s="69"/>
      <c r="CJ618" s="69"/>
      <c r="CK618" s="69"/>
      <c r="CL618" s="69"/>
      <c r="CM618" s="69"/>
      <c r="CN618" s="69"/>
      <c r="CO618" s="69"/>
      <c r="CP618" s="69"/>
      <c r="CQ618" s="69"/>
      <c r="CR618" s="69"/>
      <c r="CS618" s="69"/>
      <c r="CT618" s="69"/>
      <c r="CU618" s="69"/>
      <c r="CV618" s="69"/>
      <c r="CW618" s="69"/>
      <c r="CX618" s="69"/>
      <c r="CY618" s="69"/>
      <c r="CZ618" s="69"/>
      <c r="DA618" s="69"/>
      <c r="DB618" s="69"/>
      <c r="DC618" s="69"/>
      <c r="DD618" s="69"/>
      <c r="DE618" s="69"/>
      <c r="DF618" s="69"/>
      <c r="DG618" s="69"/>
      <c r="DH618" s="69"/>
      <c r="DI618" s="69"/>
      <c r="DJ618" s="69"/>
      <c r="DK618" s="69"/>
      <c r="DL618" s="69"/>
      <c r="DM618" s="69"/>
      <c r="DN618" s="69"/>
      <c r="DO618" s="69"/>
      <c r="DP618" s="69"/>
      <c r="DQ618" s="69"/>
      <c r="DR618" s="69"/>
      <c r="DS618" s="69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  <c r="EO618" s="69"/>
      <c r="EP618" s="69"/>
      <c r="EQ618" s="69"/>
      <c r="ER618" s="69"/>
      <c r="ES618" s="69"/>
      <c r="ET618" s="69"/>
      <c r="EU618" s="69"/>
      <c r="EV618" s="69"/>
      <c r="EW618" s="69"/>
      <c r="EX618" s="69"/>
      <c r="EY618" s="69"/>
      <c r="EZ618" s="69"/>
      <c r="FA618" s="69"/>
      <c r="FB618" s="69"/>
      <c r="FC618" s="69"/>
      <c r="FD618" s="69"/>
      <c r="FE618" s="69"/>
      <c r="FF618" s="69"/>
      <c r="FG618" s="69"/>
      <c r="FH618" s="69"/>
      <c r="FI618" s="69"/>
      <c r="FJ618" s="69"/>
      <c r="FK618" s="69"/>
      <c r="FL618" s="69"/>
      <c r="FM618" s="69"/>
      <c r="FN618" s="69"/>
      <c r="FO618" s="69"/>
      <c r="FP618" s="69"/>
      <c r="FQ618" s="69"/>
      <c r="FR618" s="69"/>
      <c r="FS618" s="69"/>
      <c r="FT618" s="69"/>
      <c r="FU618" s="69"/>
      <c r="FV618" s="69"/>
      <c r="FW618" s="69"/>
      <c r="FX618" s="69"/>
      <c r="FY618" s="69"/>
      <c r="FZ618" s="69"/>
      <c r="GA618" s="69"/>
      <c r="GB618" s="69"/>
      <c r="GC618" s="69"/>
      <c r="GD618" s="69"/>
      <c r="GE618" s="69"/>
      <c r="GF618" s="69"/>
      <c r="GG618" s="69"/>
      <c r="GH618" s="69"/>
      <c r="GI618" s="69"/>
      <c r="GJ618" s="69"/>
      <c r="GK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</row>
    <row r="619" customFormat="false" ht="12.75" hidden="false" customHeight="fals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  <c r="DP619" s="69"/>
      <c r="DQ619" s="69"/>
      <c r="DR619" s="69"/>
      <c r="DS619" s="69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  <c r="EO619" s="69"/>
      <c r="EP619" s="69"/>
      <c r="EQ619" s="69"/>
      <c r="ER619" s="69"/>
      <c r="ES619" s="69"/>
      <c r="ET619" s="69"/>
      <c r="EU619" s="69"/>
      <c r="EV619" s="69"/>
      <c r="EW619" s="69"/>
      <c r="EX619" s="69"/>
      <c r="EY619" s="69"/>
      <c r="EZ619" s="69"/>
      <c r="FA619" s="69"/>
      <c r="FB619" s="69"/>
      <c r="FC619" s="69"/>
      <c r="FD619" s="69"/>
      <c r="FE619" s="69"/>
      <c r="FF619" s="69"/>
      <c r="FG619" s="69"/>
      <c r="FH619" s="69"/>
      <c r="FI619" s="69"/>
      <c r="FJ619" s="69"/>
      <c r="FK619" s="69"/>
      <c r="FL619" s="69"/>
      <c r="FM619" s="69"/>
      <c r="FN619" s="69"/>
      <c r="FO619" s="69"/>
      <c r="FP619" s="69"/>
      <c r="FQ619" s="69"/>
      <c r="FR619" s="69"/>
      <c r="FS619" s="69"/>
      <c r="FT619" s="69"/>
      <c r="FU619" s="69"/>
      <c r="FV619" s="69"/>
      <c r="FW619" s="69"/>
      <c r="FX619" s="69"/>
      <c r="FY619" s="69"/>
      <c r="FZ619" s="69"/>
      <c r="GA619" s="69"/>
      <c r="GB619" s="69"/>
      <c r="GC619" s="69"/>
      <c r="GD619" s="69"/>
      <c r="GE619" s="69"/>
      <c r="GF619" s="69"/>
      <c r="GG619" s="69"/>
      <c r="GH619" s="69"/>
      <c r="GI619" s="69"/>
      <c r="GJ619" s="69"/>
      <c r="GK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</row>
    <row r="620" customFormat="false" ht="12.75" hidden="false" customHeight="fals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  <c r="DP620" s="69"/>
      <c r="DQ620" s="69"/>
      <c r="DR620" s="69"/>
      <c r="DS620" s="69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  <c r="EO620" s="69"/>
      <c r="EP620" s="69"/>
      <c r="EQ620" s="69"/>
      <c r="ER620" s="69"/>
      <c r="ES620" s="69"/>
      <c r="ET620" s="69"/>
      <c r="EU620" s="69"/>
      <c r="EV620" s="69"/>
      <c r="EW620" s="69"/>
      <c r="EX620" s="69"/>
      <c r="EY620" s="69"/>
      <c r="EZ620" s="69"/>
      <c r="FA620" s="69"/>
      <c r="FB620" s="69"/>
      <c r="FC620" s="69"/>
      <c r="FD620" s="69"/>
      <c r="FE620" s="69"/>
      <c r="FF620" s="69"/>
      <c r="FG620" s="69"/>
      <c r="FH620" s="69"/>
      <c r="FI620" s="69"/>
      <c r="FJ620" s="69"/>
      <c r="FK620" s="69"/>
      <c r="FL620" s="69"/>
      <c r="FM620" s="69"/>
      <c r="FN620" s="69"/>
      <c r="FO620" s="69"/>
      <c r="FP620" s="69"/>
      <c r="FQ620" s="69"/>
      <c r="FR620" s="69"/>
      <c r="FS620" s="69"/>
      <c r="FT620" s="69"/>
      <c r="FU620" s="69"/>
      <c r="FV620" s="69"/>
      <c r="FW620" s="69"/>
      <c r="FX620" s="69"/>
      <c r="FY620" s="69"/>
      <c r="FZ620" s="69"/>
      <c r="GA620" s="69"/>
      <c r="GB620" s="69"/>
      <c r="GC620" s="69"/>
      <c r="GD620" s="69"/>
      <c r="GE620" s="69"/>
      <c r="GF620" s="69"/>
      <c r="GG620" s="69"/>
      <c r="GH620" s="69"/>
      <c r="GI620" s="69"/>
      <c r="GJ620" s="69"/>
      <c r="GK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</row>
    <row r="621" customFormat="false" ht="12.75" hidden="false" customHeight="fals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  <c r="DP621" s="69"/>
      <c r="DQ621" s="69"/>
      <c r="DR621" s="69"/>
      <c r="DS621" s="69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  <c r="EO621" s="69"/>
      <c r="EP621" s="69"/>
      <c r="EQ621" s="69"/>
      <c r="ER621" s="69"/>
      <c r="ES621" s="69"/>
      <c r="ET621" s="69"/>
      <c r="EU621" s="69"/>
      <c r="EV621" s="69"/>
      <c r="EW621" s="69"/>
      <c r="EX621" s="69"/>
      <c r="EY621" s="69"/>
      <c r="EZ621" s="69"/>
      <c r="FA621" s="69"/>
      <c r="FB621" s="69"/>
      <c r="FC621" s="69"/>
      <c r="FD621" s="69"/>
      <c r="FE621" s="69"/>
      <c r="FF621" s="69"/>
      <c r="FG621" s="69"/>
      <c r="FH621" s="69"/>
      <c r="FI621" s="69"/>
      <c r="FJ621" s="69"/>
      <c r="FK621" s="69"/>
      <c r="FL621" s="69"/>
      <c r="FM621" s="69"/>
      <c r="FN621" s="69"/>
      <c r="FO621" s="69"/>
      <c r="FP621" s="69"/>
      <c r="FQ621" s="69"/>
      <c r="FR621" s="69"/>
      <c r="FS621" s="69"/>
      <c r="FT621" s="69"/>
      <c r="FU621" s="69"/>
      <c r="FV621" s="69"/>
      <c r="FW621" s="69"/>
      <c r="FX621" s="69"/>
      <c r="FY621" s="69"/>
      <c r="FZ621" s="69"/>
      <c r="GA621" s="69"/>
      <c r="GB621" s="69"/>
      <c r="GC621" s="69"/>
      <c r="GD621" s="69"/>
      <c r="GE621" s="69"/>
      <c r="GF621" s="69"/>
      <c r="GG621" s="69"/>
      <c r="GH621" s="69"/>
      <c r="GI621" s="69"/>
      <c r="GJ621" s="69"/>
      <c r="GK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</row>
    <row r="622" customFormat="false" ht="12.75" hidden="false" customHeight="fals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  <c r="DP622" s="69"/>
      <c r="DQ622" s="69"/>
      <c r="DR622" s="69"/>
      <c r="DS622" s="69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  <c r="EO622" s="69"/>
      <c r="EP622" s="69"/>
      <c r="EQ622" s="69"/>
      <c r="ER622" s="69"/>
      <c r="ES622" s="69"/>
      <c r="ET622" s="69"/>
      <c r="EU622" s="69"/>
      <c r="EV622" s="69"/>
      <c r="EW622" s="69"/>
      <c r="EX622" s="69"/>
      <c r="EY622" s="69"/>
      <c r="EZ622" s="69"/>
      <c r="FA622" s="69"/>
      <c r="FB622" s="69"/>
      <c r="FC622" s="69"/>
      <c r="FD622" s="69"/>
      <c r="FE622" s="69"/>
      <c r="FF622" s="69"/>
      <c r="FG622" s="69"/>
      <c r="FH622" s="69"/>
      <c r="FI622" s="69"/>
      <c r="FJ622" s="69"/>
      <c r="FK622" s="69"/>
      <c r="FL622" s="69"/>
      <c r="FM622" s="69"/>
      <c r="FN622" s="69"/>
      <c r="FO622" s="69"/>
      <c r="FP622" s="69"/>
      <c r="FQ622" s="69"/>
      <c r="FR622" s="69"/>
      <c r="FS622" s="69"/>
      <c r="FT622" s="69"/>
      <c r="FU622" s="69"/>
      <c r="FV622" s="69"/>
      <c r="FW622" s="69"/>
      <c r="FX622" s="69"/>
      <c r="FY622" s="69"/>
      <c r="FZ622" s="69"/>
      <c r="GA622" s="69"/>
      <c r="GB622" s="69"/>
      <c r="GC622" s="69"/>
      <c r="GD622" s="69"/>
      <c r="GE622" s="69"/>
      <c r="GF622" s="69"/>
      <c r="GG622" s="69"/>
      <c r="GH622" s="69"/>
      <c r="GI622" s="69"/>
      <c r="GJ622" s="69"/>
      <c r="GK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</row>
    <row r="623" customFormat="false" ht="12.75" hidden="false" customHeight="fals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  <c r="DP623" s="69"/>
      <c r="DQ623" s="69"/>
      <c r="DR623" s="69"/>
      <c r="DS623" s="69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  <c r="EO623" s="69"/>
      <c r="EP623" s="69"/>
      <c r="EQ623" s="69"/>
      <c r="ER623" s="69"/>
      <c r="ES623" s="69"/>
      <c r="ET623" s="69"/>
      <c r="EU623" s="69"/>
      <c r="EV623" s="69"/>
      <c r="EW623" s="69"/>
      <c r="EX623" s="69"/>
      <c r="EY623" s="69"/>
      <c r="EZ623" s="69"/>
      <c r="FA623" s="69"/>
      <c r="FB623" s="69"/>
      <c r="FC623" s="69"/>
      <c r="FD623" s="69"/>
      <c r="FE623" s="69"/>
      <c r="FF623" s="69"/>
      <c r="FG623" s="69"/>
      <c r="FH623" s="69"/>
      <c r="FI623" s="69"/>
      <c r="FJ623" s="69"/>
      <c r="FK623" s="69"/>
      <c r="FL623" s="69"/>
      <c r="FM623" s="69"/>
      <c r="FN623" s="69"/>
      <c r="FO623" s="69"/>
      <c r="FP623" s="69"/>
      <c r="FQ623" s="69"/>
      <c r="FR623" s="69"/>
      <c r="FS623" s="69"/>
      <c r="FT623" s="69"/>
      <c r="FU623" s="69"/>
      <c r="FV623" s="69"/>
      <c r="FW623" s="69"/>
      <c r="FX623" s="69"/>
      <c r="FY623" s="69"/>
      <c r="FZ623" s="69"/>
      <c r="GA623" s="69"/>
      <c r="GB623" s="69"/>
      <c r="GC623" s="69"/>
      <c r="GD623" s="69"/>
      <c r="GE623" s="69"/>
      <c r="GF623" s="69"/>
      <c r="GG623" s="69"/>
      <c r="GH623" s="69"/>
      <c r="GI623" s="69"/>
      <c r="GJ623" s="69"/>
      <c r="GK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</row>
    <row r="624" customFormat="false" ht="12.75" hidden="false" customHeight="fals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  <c r="DP624" s="69"/>
      <c r="DQ624" s="69"/>
      <c r="DR624" s="69"/>
      <c r="DS624" s="69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  <c r="EO624" s="69"/>
      <c r="EP624" s="69"/>
      <c r="EQ624" s="69"/>
      <c r="ER624" s="69"/>
      <c r="ES624" s="69"/>
      <c r="ET624" s="69"/>
      <c r="EU624" s="69"/>
      <c r="EV624" s="69"/>
      <c r="EW624" s="69"/>
      <c r="EX624" s="69"/>
      <c r="EY624" s="69"/>
      <c r="EZ624" s="69"/>
      <c r="FA624" s="69"/>
      <c r="FB624" s="69"/>
      <c r="FC624" s="69"/>
      <c r="FD624" s="69"/>
      <c r="FE624" s="69"/>
      <c r="FF624" s="69"/>
      <c r="FG624" s="69"/>
      <c r="FH624" s="69"/>
      <c r="FI624" s="69"/>
      <c r="FJ624" s="69"/>
      <c r="FK624" s="69"/>
      <c r="FL624" s="69"/>
      <c r="FM624" s="69"/>
      <c r="FN624" s="69"/>
      <c r="FO624" s="69"/>
      <c r="FP624" s="69"/>
      <c r="FQ624" s="69"/>
      <c r="FR624" s="69"/>
      <c r="FS624" s="69"/>
      <c r="FT624" s="69"/>
      <c r="FU624" s="69"/>
      <c r="FV624" s="69"/>
      <c r="FW624" s="69"/>
      <c r="FX624" s="69"/>
      <c r="FY624" s="69"/>
      <c r="FZ624" s="69"/>
      <c r="GA624" s="69"/>
      <c r="GB624" s="69"/>
      <c r="GC624" s="69"/>
      <c r="GD624" s="69"/>
      <c r="GE624" s="69"/>
      <c r="GF624" s="69"/>
      <c r="GG624" s="69"/>
      <c r="GH624" s="69"/>
      <c r="GI624" s="69"/>
      <c r="GJ624" s="69"/>
      <c r="GK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</row>
    <row r="625" customFormat="false" ht="12.75" hidden="false" customHeight="fals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  <c r="DP625" s="69"/>
      <c r="DQ625" s="69"/>
      <c r="DR625" s="69"/>
      <c r="DS625" s="69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  <c r="EO625" s="69"/>
      <c r="EP625" s="69"/>
      <c r="EQ625" s="69"/>
      <c r="ER625" s="69"/>
      <c r="ES625" s="69"/>
      <c r="ET625" s="69"/>
      <c r="EU625" s="69"/>
      <c r="EV625" s="69"/>
      <c r="EW625" s="69"/>
      <c r="EX625" s="69"/>
      <c r="EY625" s="69"/>
      <c r="EZ625" s="69"/>
      <c r="FA625" s="69"/>
      <c r="FB625" s="69"/>
      <c r="FC625" s="69"/>
      <c r="FD625" s="69"/>
      <c r="FE625" s="69"/>
      <c r="FF625" s="69"/>
      <c r="FG625" s="69"/>
      <c r="FH625" s="69"/>
      <c r="FI625" s="69"/>
      <c r="FJ625" s="69"/>
      <c r="FK625" s="69"/>
      <c r="FL625" s="69"/>
      <c r="FM625" s="69"/>
      <c r="FN625" s="69"/>
      <c r="FO625" s="69"/>
      <c r="FP625" s="69"/>
      <c r="FQ625" s="69"/>
      <c r="FR625" s="69"/>
      <c r="FS625" s="69"/>
      <c r="FT625" s="69"/>
      <c r="FU625" s="69"/>
      <c r="FV625" s="69"/>
      <c r="FW625" s="69"/>
      <c r="FX625" s="69"/>
      <c r="FY625" s="69"/>
      <c r="FZ625" s="69"/>
      <c r="GA625" s="69"/>
      <c r="GB625" s="69"/>
      <c r="GC625" s="69"/>
      <c r="GD625" s="69"/>
      <c r="GE625" s="69"/>
      <c r="GF625" s="69"/>
      <c r="GG625" s="69"/>
      <c r="GH625" s="69"/>
      <c r="GI625" s="69"/>
      <c r="GJ625" s="69"/>
      <c r="GK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</row>
    <row r="626" customFormat="false" ht="12.75" hidden="false" customHeight="fals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  <c r="DP626" s="69"/>
      <c r="DQ626" s="69"/>
      <c r="DR626" s="69"/>
      <c r="DS626" s="69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  <c r="EO626" s="69"/>
      <c r="EP626" s="69"/>
      <c r="EQ626" s="69"/>
      <c r="ER626" s="69"/>
      <c r="ES626" s="69"/>
      <c r="ET626" s="69"/>
      <c r="EU626" s="69"/>
      <c r="EV626" s="69"/>
      <c r="EW626" s="69"/>
      <c r="EX626" s="69"/>
      <c r="EY626" s="69"/>
      <c r="EZ626" s="69"/>
      <c r="FA626" s="69"/>
      <c r="FB626" s="69"/>
      <c r="FC626" s="69"/>
      <c r="FD626" s="69"/>
      <c r="FE626" s="69"/>
      <c r="FF626" s="69"/>
      <c r="FG626" s="69"/>
      <c r="FH626" s="69"/>
      <c r="FI626" s="69"/>
      <c r="FJ626" s="69"/>
      <c r="FK626" s="69"/>
      <c r="FL626" s="69"/>
      <c r="FM626" s="69"/>
      <c r="FN626" s="69"/>
      <c r="FO626" s="69"/>
      <c r="FP626" s="69"/>
      <c r="FQ626" s="69"/>
      <c r="FR626" s="69"/>
      <c r="FS626" s="69"/>
      <c r="FT626" s="69"/>
      <c r="FU626" s="69"/>
      <c r="FV626" s="69"/>
      <c r="FW626" s="69"/>
      <c r="FX626" s="69"/>
      <c r="FY626" s="69"/>
      <c r="FZ626" s="69"/>
      <c r="GA626" s="69"/>
      <c r="GB626" s="69"/>
      <c r="GC626" s="69"/>
      <c r="GD626" s="69"/>
      <c r="GE626" s="69"/>
      <c r="GF626" s="69"/>
      <c r="GG626" s="69"/>
      <c r="GH626" s="69"/>
      <c r="GI626" s="69"/>
      <c r="GJ626" s="69"/>
      <c r="GK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</row>
    <row r="627" customFormat="false" ht="12.75" hidden="false" customHeight="fals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69"/>
      <c r="CH627" s="69"/>
      <c r="CI627" s="69"/>
      <c r="CJ627" s="69"/>
      <c r="CK627" s="69"/>
      <c r="CL627" s="69"/>
      <c r="CM627" s="69"/>
      <c r="CN627" s="69"/>
      <c r="CO627" s="69"/>
      <c r="CP627" s="69"/>
      <c r="CQ627" s="69"/>
      <c r="CR627" s="69"/>
      <c r="CS627" s="69"/>
      <c r="CT627" s="69"/>
      <c r="CU627" s="69"/>
      <c r="CV627" s="69"/>
      <c r="CW627" s="69"/>
      <c r="CX627" s="69"/>
      <c r="CY627" s="69"/>
      <c r="CZ627" s="69"/>
      <c r="DA627" s="69"/>
      <c r="DB627" s="69"/>
      <c r="DC627" s="69"/>
      <c r="DD627" s="69"/>
      <c r="DE627" s="69"/>
      <c r="DF627" s="69"/>
      <c r="DG627" s="69"/>
      <c r="DH627" s="69"/>
      <c r="DI627" s="69"/>
      <c r="DJ627" s="69"/>
      <c r="DK627" s="69"/>
      <c r="DL627" s="69"/>
      <c r="DM627" s="69"/>
      <c r="DN627" s="69"/>
      <c r="DO627" s="69"/>
      <c r="DP627" s="69"/>
      <c r="DQ627" s="69"/>
      <c r="DR627" s="69"/>
      <c r="DS627" s="69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  <c r="EO627" s="69"/>
      <c r="EP627" s="69"/>
      <c r="EQ627" s="69"/>
      <c r="ER627" s="69"/>
      <c r="ES627" s="69"/>
      <c r="ET627" s="69"/>
      <c r="EU627" s="69"/>
      <c r="EV627" s="69"/>
      <c r="EW627" s="69"/>
      <c r="EX627" s="69"/>
      <c r="EY627" s="69"/>
      <c r="EZ627" s="69"/>
      <c r="FA627" s="69"/>
      <c r="FB627" s="69"/>
      <c r="FC627" s="69"/>
      <c r="FD627" s="69"/>
      <c r="FE627" s="69"/>
      <c r="FF627" s="69"/>
      <c r="FG627" s="69"/>
      <c r="FH627" s="69"/>
      <c r="FI627" s="69"/>
      <c r="FJ627" s="69"/>
      <c r="FK627" s="69"/>
      <c r="FL627" s="69"/>
      <c r="FM627" s="69"/>
      <c r="FN627" s="69"/>
      <c r="FO627" s="69"/>
      <c r="FP627" s="69"/>
      <c r="FQ627" s="69"/>
      <c r="FR627" s="69"/>
      <c r="FS627" s="69"/>
      <c r="FT627" s="69"/>
      <c r="FU627" s="69"/>
      <c r="FV627" s="69"/>
      <c r="FW627" s="69"/>
      <c r="FX627" s="69"/>
      <c r="FY627" s="69"/>
      <c r="FZ627" s="69"/>
      <c r="GA627" s="69"/>
      <c r="GB627" s="69"/>
      <c r="GC627" s="69"/>
      <c r="GD627" s="69"/>
      <c r="GE627" s="69"/>
      <c r="GF627" s="69"/>
      <c r="GG627" s="69"/>
      <c r="GH627" s="69"/>
      <c r="GI627" s="69"/>
      <c r="GJ627" s="69"/>
      <c r="GK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</row>
    <row r="628" customFormat="false" ht="12.75" hidden="false" customHeight="fals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69"/>
      <c r="CH628" s="69"/>
      <c r="CI628" s="69"/>
      <c r="CJ628" s="69"/>
      <c r="CK628" s="69"/>
      <c r="CL628" s="69"/>
      <c r="CM628" s="69"/>
      <c r="CN628" s="69"/>
      <c r="CO628" s="69"/>
      <c r="CP628" s="69"/>
      <c r="CQ628" s="69"/>
      <c r="CR628" s="69"/>
      <c r="CS628" s="69"/>
      <c r="CT628" s="69"/>
      <c r="CU628" s="69"/>
      <c r="CV628" s="69"/>
      <c r="CW628" s="69"/>
      <c r="CX628" s="69"/>
      <c r="CY628" s="69"/>
      <c r="CZ628" s="69"/>
      <c r="DA628" s="69"/>
      <c r="DB628" s="69"/>
      <c r="DC628" s="69"/>
      <c r="DD628" s="69"/>
      <c r="DE628" s="69"/>
      <c r="DF628" s="69"/>
      <c r="DG628" s="69"/>
      <c r="DH628" s="69"/>
      <c r="DI628" s="69"/>
      <c r="DJ628" s="69"/>
      <c r="DK628" s="69"/>
      <c r="DL628" s="69"/>
      <c r="DM628" s="69"/>
      <c r="DN628" s="69"/>
      <c r="DO628" s="69"/>
      <c r="DP628" s="69"/>
      <c r="DQ628" s="69"/>
      <c r="DR628" s="69"/>
      <c r="DS628" s="69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  <c r="EO628" s="69"/>
      <c r="EP628" s="69"/>
      <c r="EQ628" s="69"/>
      <c r="ER628" s="69"/>
      <c r="ES628" s="69"/>
      <c r="ET628" s="69"/>
      <c r="EU628" s="69"/>
      <c r="EV628" s="69"/>
      <c r="EW628" s="69"/>
      <c r="EX628" s="69"/>
      <c r="EY628" s="69"/>
      <c r="EZ628" s="69"/>
      <c r="FA628" s="69"/>
      <c r="FB628" s="69"/>
      <c r="FC628" s="69"/>
      <c r="FD628" s="69"/>
      <c r="FE628" s="69"/>
      <c r="FF628" s="69"/>
      <c r="FG628" s="69"/>
      <c r="FH628" s="69"/>
      <c r="FI628" s="69"/>
      <c r="FJ628" s="69"/>
      <c r="FK628" s="69"/>
      <c r="FL628" s="69"/>
      <c r="FM628" s="69"/>
      <c r="FN628" s="69"/>
      <c r="FO628" s="69"/>
      <c r="FP628" s="69"/>
      <c r="FQ628" s="69"/>
      <c r="FR628" s="69"/>
      <c r="FS628" s="69"/>
      <c r="FT628" s="69"/>
      <c r="FU628" s="69"/>
      <c r="FV628" s="69"/>
      <c r="FW628" s="69"/>
      <c r="FX628" s="69"/>
      <c r="FY628" s="69"/>
      <c r="FZ628" s="69"/>
      <c r="GA628" s="69"/>
      <c r="GB628" s="69"/>
      <c r="GC628" s="69"/>
      <c r="GD628" s="69"/>
      <c r="GE628" s="69"/>
      <c r="GF628" s="69"/>
      <c r="GG628" s="69"/>
      <c r="GH628" s="69"/>
      <c r="GI628" s="69"/>
      <c r="GJ628" s="69"/>
      <c r="GK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</row>
    <row r="629" customFormat="false" ht="12.75" hidden="false" customHeight="fals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  <c r="DP629" s="69"/>
      <c r="DQ629" s="69"/>
      <c r="DR629" s="69"/>
      <c r="DS629" s="69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  <c r="EO629" s="69"/>
      <c r="EP629" s="69"/>
      <c r="EQ629" s="69"/>
      <c r="ER629" s="69"/>
      <c r="ES629" s="69"/>
      <c r="ET629" s="69"/>
      <c r="EU629" s="69"/>
      <c r="EV629" s="69"/>
      <c r="EW629" s="69"/>
      <c r="EX629" s="69"/>
      <c r="EY629" s="69"/>
      <c r="EZ629" s="69"/>
      <c r="FA629" s="69"/>
      <c r="FB629" s="69"/>
      <c r="FC629" s="69"/>
      <c r="FD629" s="69"/>
      <c r="FE629" s="69"/>
      <c r="FF629" s="69"/>
      <c r="FG629" s="69"/>
      <c r="FH629" s="69"/>
      <c r="FI629" s="69"/>
      <c r="FJ629" s="69"/>
      <c r="FK629" s="69"/>
      <c r="FL629" s="69"/>
      <c r="FM629" s="69"/>
      <c r="FN629" s="69"/>
      <c r="FO629" s="69"/>
      <c r="FP629" s="69"/>
      <c r="FQ629" s="69"/>
      <c r="FR629" s="69"/>
      <c r="FS629" s="69"/>
      <c r="FT629" s="69"/>
      <c r="FU629" s="69"/>
      <c r="FV629" s="69"/>
      <c r="FW629" s="69"/>
      <c r="FX629" s="69"/>
      <c r="FY629" s="69"/>
      <c r="FZ629" s="69"/>
      <c r="GA629" s="69"/>
      <c r="GB629" s="69"/>
      <c r="GC629" s="69"/>
      <c r="GD629" s="69"/>
      <c r="GE629" s="69"/>
      <c r="GF629" s="69"/>
      <c r="GG629" s="69"/>
      <c r="GH629" s="69"/>
      <c r="GI629" s="69"/>
      <c r="GJ629" s="69"/>
      <c r="GK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</row>
    <row r="630" customFormat="false" ht="12.75" hidden="false" customHeight="fals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  <c r="DP630" s="69"/>
      <c r="DQ630" s="69"/>
      <c r="DR630" s="69"/>
      <c r="DS630" s="69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  <c r="EO630" s="69"/>
      <c r="EP630" s="69"/>
      <c r="EQ630" s="69"/>
      <c r="ER630" s="69"/>
      <c r="ES630" s="69"/>
      <c r="ET630" s="69"/>
      <c r="EU630" s="69"/>
      <c r="EV630" s="69"/>
      <c r="EW630" s="69"/>
      <c r="EX630" s="69"/>
      <c r="EY630" s="69"/>
      <c r="EZ630" s="69"/>
      <c r="FA630" s="69"/>
      <c r="FB630" s="69"/>
      <c r="FC630" s="69"/>
      <c r="FD630" s="69"/>
      <c r="FE630" s="69"/>
      <c r="FF630" s="69"/>
      <c r="FG630" s="69"/>
      <c r="FH630" s="69"/>
      <c r="FI630" s="69"/>
      <c r="FJ630" s="69"/>
      <c r="FK630" s="69"/>
      <c r="FL630" s="69"/>
      <c r="FM630" s="69"/>
      <c r="FN630" s="69"/>
      <c r="FO630" s="69"/>
      <c r="FP630" s="69"/>
      <c r="FQ630" s="69"/>
      <c r="FR630" s="69"/>
      <c r="FS630" s="69"/>
      <c r="FT630" s="69"/>
      <c r="FU630" s="69"/>
      <c r="FV630" s="69"/>
      <c r="FW630" s="69"/>
      <c r="FX630" s="69"/>
      <c r="FY630" s="69"/>
      <c r="FZ630" s="69"/>
      <c r="GA630" s="69"/>
      <c r="GB630" s="69"/>
      <c r="GC630" s="69"/>
      <c r="GD630" s="69"/>
      <c r="GE630" s="69"/>
      <c r="GF630" s="69"/>
      <c r="GG630" s="69"/>
      <c r="GH630" s="69"/>
      <c r="GI630" s="69"/>
      <c r="GJ630" s="69"/>
      <c r="GK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</row>
    <row r="631" customFormat="false" ht="12.75" hidden="false" customHeight="fals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  <c r="DP631" s="69"/>
      <c r="DQ631" s="69"/>
      <c r="DR631" s="69"/>
      <c r="DS631" s="69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  <c r="EO631" s="69"/>
      <c r="EP631" s="69"/>
      <c r="EQ631" s="69"/>
      <c r="ER631" s="69"/>
      <c r="ES631" s="69"/>
      <c r="ET631" s="69"/>
      <c r="EU631" s="69"/>
      <c r="EV631" s="69"/>
      <c r="EW631" s="69"/>
      <c r="EX631" s="69"/>
      <c r="EY631" s="69"/>
      <c r="EZ631" s="69"/>
      <c r="FA631" s="69"/>
      <c r="FB631" s="69"/>
      <c r="FC631" s="69"/>
      <c r="FD631" s="69"/>
      <c r="FE631" s="69"/>
      <c r="FF631" s="69"/>
      <c r="FG631" s="69"/>
      <c r="FH631" s="69"/>
      <c r="FI631" s="69"/>
      <c r="FJ631" s="69"/>
      <c r="FK631" s="69"/>
      <c r="FL631" s="69"/>
      <c r="FM631" s="69"/>
      <c r="FN631" s="69"/>
      <c r="FO631" s="69"/>
      <c r="FP631" s="69"/>
      <c r="FQ631" s="69"/>
      <c r="FR631" s="69"/>
      <c r="FS631" s="69"/>
      <c r="FT631" s="69"/>
      <c r="FU631" s="69"/>
      <c r="FV631" s="69"/>
      <c r="FW631" s="69"/>
      <c r="FX631" s="69"/>
      <c r="FY631" s="69"/>
      <c r="FZ631" s="69"/>
      <c r="GA631" s="69"/>
      <c r="GB631" s="69"/>
      <c r="GC631" s="69"/>
      <c r="GD631" s="69"/>
      <c r="GE631" s="69"/>
      <c r="GF631" s="69"/>
      <c r="GG631" s="69"/>
      <c r="GH631" s="69"/>
      <c r="GI631" s="69"/>
      <c r="GJ631" s="69"/>
      <c r="GK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</row>
    <row r="632" customFormat="false" ht="12.75" hidden="false" customHeight="fals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69"/>
      <c r="CH632" s="69"/>
      <c r="CI632" s="69"/>
      <c r="CJ632" s="69"/>
      <c r="CK632" s="69"/>
      <c r="CL632" s="69"/>
      <c r="CM632" s="69"/>
      <c r="CN632" s="69"/>
      <c r="CO632" s="69"/>
      <c r="CP632" s="69"/>
      <c r="CQ632" s="69"/>
      <c r="CR632" s="69"/>
      <c r="CS632" s="69"/>
      <c r="CT632" s="69"/>
      <c r="CU632" s="69"/>
      <c r="CV632" s="69"/>
      <c r="CW632" s="69"/>
      <c r="CX632" s="69"/>
      <c r="CY632" s="69"/>
      <c r="CZ632" s="69"/>
      <c r="DA632" s="69"/>
      <c r="DB632" s="69"/>
      <c r="DC632" s="69"/>
      <c r="DD632" s="69"/>
      <c r="DE632" s="69"/>
      <c r="DF632" s="69"/>
      <c r="DG632" s="69"/>
      <c r="DH632" s="69"/>
      <c r="DI632" s="69"/>
      <c r="DJ632" s="69"/>
      <c r="DK632" s="69"/>
      <c r="DL632" s="69"/>
      <c r="DM632" s="69"/>
      <c r="DN632" s="69"/>
      <c r="DO632" s="69"/>
      <c r="DP632" s="69"/>
      <c r="DQ632" s="69"/>
      <c r="DR632" s="69"/>
      <c r="DS632" s="69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  <c r="EO632" s="69"/>
      <c r="EP632" s="69"/>
      <c r="EQ632" s="69"/>
      <c r="ER632" s="69"/>
      <c r="ES632" s="69"/>
      <c r="ET632" s="69"/>
      <c r="EU632" s="69"/>
      <c r="EV632" s="69"/>
      <c r="EW632" s="69"/>
      <c r="EX632" s="69"/>
      <c r="EY632" s="69"/>
      <c r="EZ632" s="69"/>
      <c r="FA632" s="69"/>
      <c r="FB632" s="69"/>
      <c r="FC632" s="69"/>
      <c r="FD632" s="69"/>
      <c r="FE632" s="69"/>
      <c r="FF632" s="69"/>
      <c r="FG632" s="69"/>
      <c r="FH632" s="69"/>
      <c r="FI632" s="69"/>
      <c r="FJ632" s="69"/>
      <c r="FK632" s="69"/>
      <c r="FL632" s="69"/>
      <c r="FM632" s="69"/>
      <c r="FN632" s="69"/>
      <c r="FO632" s="69"/>
      <c r="FP632" s="69"/>
      <c r="FQ632" s="69"/>
      <c r="FR632" s="69"/>
      <c r="FS632" s="69"/>
      <c r="FT632" s="69"/>
      <c r="FU632" s="69"/>
      <c r="FV632" s="69"/>
      <c r="FW632" s="69"/>
      <c r="FX632" s="69"/>
      <c r="FY632" s="69"/>
      <c r="FZ632" s="69"/>
      <c r="GA632" s="69"/>
      <c r="GB632" s="69"/>
      <c r="GC632" s="69"/>
      <c r="GD632" s="69"/>
      <c r="GE632" s="69"/>
      <c r="GF632" s="69"/>
      <c r="GG632" s="69"/>
      <c r="GH632" s="69"/>
      <c r="GI632" s="69"/>
      <c r="GJ632" s="69"/>
      <c r="GK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</row>
    <row r="633" customFormat="false" ht="12.75" hidden="false" customHeight="fals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69"/>
      <c r="CH633" s="69"/>
      <c r="CI633" s="69"/>
      <c r="CJ633" s="69"/>
      <c r="CK633" s="69"/>
      <c r="CL633" s="69"/>
      <c r="CM633" s="69"/>
      <c r="CN633" s="69"/>
      <c r="CO633" s="69"/>
      <c r="CP633" s="69"/>
      <c r="CQ633" s="69"/>
      <c r="CR633" s="69"/>
      <c r="CS633" s="69"/>
      <c r="CT633" s="69"/>
      <c r="CU633" s="69"/>
      <c r="CV633" s="69"/>
      <c r="CW633" s="69"/>
      <c r="CX633" s="69"/>
      <c r="CY633" s="69"/>
      <c r="CZ633" s="69"/>
      <c r="DA633" s="69"/>
      <c r="DB633" s="69"/>
      <c r="DC633" s="69"/>
      <c r="DD633" s="69"/>
      <c r="DE633" s="69"/>
      <c r="DF633" s="69"/>
      <c r="DG633" s="69"/>
      <c r="DH633" s="69"/>
      <c r="DI633" s="69"/>
      <c r="DJ633" s="69"/>
      <c r="DK633" s="69"/>
      <c r="DL633" s="69"/>
      <c r="DM633" s="69"/>
      <c r="DN633" s="69"/>
      <c r="DO633" s="69"/>
      <c r="DP633" s="69"/>
      <c r="DQ633" s="69"/>
      <c r="DR633" s="69"/>
      <c r="DS633" s="69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  <c r="EO633" s="69"/>
      <c r="EP633" s="69"/>
      <c r="EQ633" s="69"/>
      <c r="ER633" s="69"/>
      <c r="ES633" s="69"/>
      <c r="ET633" s="69"/>
      <c r="EU633" s="69"/>
      <c r="EV633" s="69"/>
      <c r="EW633" s="69"/>
      <c r="EX633" s="69"/>
      <c r="EY633" s="69"/>
      <c r="EZ633" s="69"/>
      <c r="FA633" s="69"/>
      <c r="FB633" s="69"/>
      <c r="FC633" s="69"/>
      <c r="FD633" s="69"/>
      <c r="FE633" s="69"/>
      <c r="FF633" s="69"/>
      <c r="FG633" s="69"/>
      <c r="FH633" s="69"/>
      <c r="FI633" s="69"/>
      <c r="FJ633" s="69"/>
      <c r="FK633" s="69"/>
      <c r="FL633" s="69"/>
      <c r="FM633" s="69"/>
      <c r="FN633" s="69"/>
      <c r="FO633" s="69"/>
      <c r="FP633" s="69"/>
      <c r="FQ633" s="69"/>
      <c r="FR633" s="69"/>
      <c r="FS633" s="69"/>
      <c r="FT633" s="69"/>
      <c r="FU633" s="69"/>
      <c r="FV633" s="69"/>
      <c r="FW633" s="69"/>
      <c r="FX633" s="69"/>
      <c r="FY633" s="69"/>
      <c r="FZ633" s="69"/>
      <c r="GA633" s="69"/>
      <c r="GB633" s="69"/>
      <c r="GC633" s="69"/>
      <c r="GD633" s="69"/>
      <c r="GE633" s="69"/>
      <c r="GF633" s="69"/>
      <c r="GG633" s="69"/>
      <c r="GH633" s="69"/>
      <c r="GI633" s="69"/>
      <c r="GJ633" s="69"/>
      <c r="GK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</row>
    <row r="634" customFormat="false" ht="12.75" hidden="false" customHeight="fals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69"/>
      <c r="CH634" s="69"/>
      <c r="CI634" s="69"/>
      <c r="CJ634" s="69"/>
      <c r="CK634" s="69"/>
      <c r="CL634" s="69"/>
      <c r="CM634" s="69"/>
      <c r="CN634" s="69"/>
      <c r="CO634" s="69"/>
      <c r="CP634" s="69"/>
      <c r="CQ634" s="69"/>
      <c r="CR634" s="69"/>
      <c r="CS634" s="69"/>
      <c r="CT634" s="69"/>
      <c r="CU634" s="69"/>
      <c r="CV634" s="69"/>
      <c r="CW634" s="69"/>
      <c r="CX634" s="69"/>
      <c r="CY634" s="69"/>
      <c r="CZ634" s="69"/>
      <c r="DA634" s="69"/>
      <c r="DB634" s="69"/>
      <c r="DC634" s="69"/>
      <c r="DD634" s="69"/>
      <c r="DE634" s="69"/>
      <c r="DF634" s="69"/>
      <c r="DG634" s="69"/>
      <c r="DH634" s="69"/>
      <c r="DI634" s="69"/>
      <c r="DJ634" s="69"/>
      <c r="DK634" s="69"/>
      <c r="DL634" s="69"/>
      <c r="DM634" s="69"/>
      <c r="DN634" s="69"/>
      <c r="DO634" s="69"/>
      <c r="DP634" s="69"/>
      <c r="DQ634" s="69"/>
      <c r="DR634" s="69"/>
      <c r="DS634" s="69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  <c r="EO634" s="69"/>
      <c r="EP634" s="69"/>
      <c r="EQ634" s="69"/>
      <c r="ER634" s="69"/>
      <c r="ES634" s="69"/>
      <c r="ET634" s="69"/>
      <c r="EU634" s="69"/>
      <c r="EV634" s="69"/>
      <c r="EW634" s="69"/>
      <c r="EX634" s="69"/>
      <c r="EY634" s="69"/>
      <c r="EZ634" s="69"/>
      <c r="FA634" s="69"/>
      <c r="FB634" s="69"/>
      <c r="FC634" s="69"/>
      <c r="FD634" s="69"/>
      <c r="FE634" s="69"/>
      <c r="FF634" s="69"/>
      <c r="FG634" s="69"/>
      <c r="FH634" s="69"/>
      <c r="FI634" s="69"/>
      <c r="FJ634" s="69"/>
      <c r="FK634" s="69"/>
      <c r="FL634" s="69"/>
      <c r="FM634" s="69"/>
      <c r="FN634" s="69"/>
      <c r="FO634" s="69"/>
      <c r="FP634" s="69"/>
      <c r="FQ634" s="69"/>
      <c r="FR634" s="69"/>
      <c r="FS634" s="69"/>
      <c r="FT634" s="69"/>
      <c r="FU634" s="69"/>
      <c r="FV634" s="69"/>
      <c r="FW634" s="69"/>
      <c r="FX634" s="69"/>
      <c r="FY634" s="69"/>
      <c r="FZ634" s="69"/>
      <c r="GA634" s="69"/>
      <c r="GB634" s="69"/>
      <c r="GC634" s="69"/>
      <c r="GD634" s="69"/>
      <c r="GE634" s="69"/>
      <c r="GF634" s="69"/>
      <c r="GG634" s="69"/>
      <c r="GH634" s="69"/>
      <c r="GI634" s="69"/>
      <c r="GJ634" s="69"/>
      <c r="GK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</row>
    <row r="635" customFormat="false" ht="12.75" hidden="false" customHeight="fals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  <c r="DP635" s="69"/>
      <c r="DQ635" s="69"/>
      <c r="DR635" s="69"/>
      <c r="DS635" s="69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  <c r="EO635" s="69"/>
      <c r="EP635" s="69"/>
      <c r="EQ635" s="69"/>
      <c r="ER635" s="69"/>
      <c r="ES635" s="69"/>
      <c r="ET635" s="69"/>
      <c r="EU635" s="69"/>
      <c r="EV635" s="69"/>
      <c r="EW635" s="69"/>
      <c r="EX635" s="69"/>
      <c r="EY635" s="69"/>
      <c r="EZ635" s="69"/>
      <c r="FA635" s="69"/>
      <c r="FB635" s="69"/>
      <c r="FC635" s="69"/>
      <c r="FD635" s="69"/>
      <c r="FE635" s="69"/>
      <c r="FF635" s="69"/>
      <c r="FG635" s="69"/>
      <c r="FH635" s="69"/>
      <c r="FI635" s="69"/>
      <c r="FJ635" s="69"/>
      <c r="FK635" s="69"/>
      <c r="FL635" s="69"/>
      <c r="FM635" s="69"/>
      <c r="FN635" s="69"/>
      <c r="FO635" s="69"/>
      <c r="FP635" s="69"/>
      <c r="FQ635" s="69"/>
      <c r="FR635" s="69"/>
      <c r="FS635" s="69"/>
      <c r="FT635" s="69"/>
      <c r="FU635" s="69"/>
      <c r="FV635" s="69"/>
      <c r="FW635" s="69"/>
      <c r="FX635" s="69"/>
      <c r="FY635" s="69"/>
      <c r="FZ635" s="69"/>
      <c r="GA635" s="69"/>
      <c r="GB635" s="69"/>
      <c r="GC635" s="69"/>
      <c r="GD635" s="69"/>
      <c r="GE635" s="69"/>
      <c r="GF635" s="69"/>
      <c r="GG635" s="69"/>
      <c r="GH635" s="69"/>
      <c r="GI635" s="69"/>
      <c r="GJ635" s="69"/>
      <c r="GK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</row>
    <row r="636" customFormat="false" ht="12.75" hidden="false" customHeight="fals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</row>
    <row r="637" customFormat="false" ht="12.75" hidden="false" customHeight="fals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69"/>
      <c r="CH637" s="69"/>
      <c r="CI637" s="69"/>
      <c r="CJ637" s="69"/>
      <c r="CK637" s="69"/>
      <c r="CL637" s="69"/>
      <c r="CM637" s="69"/>
      <c r="CN637" s="69"/>
      <c r="CO637" s="69"/>
      <c r="CP637" s="69"/>
      <c r="CQ637" s="69"/>
      <c r="CR637" s="69"/>
      <c r="CS637" s="69"/>
      <c r="CT637" s="69"/>
      <c r="CU637" s="69"/>
      <c r="CV637" s="69"/>
      <c r="CW637" s="69"/>
      <c r="CX637" s="69"/>
      <c r="CY637" s="69"/>
      <c r="CZ637" s="69"/>
      <c r="DA637" s="69"/>
      <c r="DB637" s="69"/>
      <c r="DC637" s="69"/>
      <c r="DD637" s="69"/>
      <c r="DE637" s="69"/>
      <c r="DF637" s="69"/>
      <c r="DG637" s="69"/>
      <c r="DH637" s="69"/>
      <c r="DI637" s="69"/>
      <c r="DJ637" s="69"/>
      <c r="DK637" s="69"/>
      <c r="DL637" s="69"/>
      <c r="DM637" s="69"/>
      <c r="DN637" s="69"/>
      <c r="DO637" s="69"/>
      <c r="DP637" s="69"/>
      <c r="DQ637" s="69"/>
      <c r="DR637" s="69"/>
      <c r="DS637" s="69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  <c r="EO637" s="69"/>
      <c r="EP637" s="69"/>
      <c r="EQ637" s="69"/>
      <c r="ER637" s="69"/>
      <c r="ES637" s="69"/>
      <c r="ET637" s="69"/>
      <c r="EU637" s="69"/>
      <c r="EV637" s="69"/>
      <c r="EW637" s="69"/>
      <c r="EX637" s="69"/>
      <c r="EY637" s="69"/>
      <c r="EZ637" s="69"/>
      <c r="FA637" s="69"/>
      <c r="FB637" s="69"/>
      <c r="FC637" s="69"/>
      <c r="FD637" s="69"/>
      <c r="FE637" s="69"/>
      <c r="FF637" s="69"/>
      <c r="FG637" s="69"/>
      <c r="FH637" s="69"/>
      <c r="FI637" s="69"/>
      <c r="FJ637" s="69"/>
      <c r="FK637" s="69"/>
      <c r="FL637" s="69"/>
      <c r="FM637" s="69"/>
      <c r="FN637" s="69"/>
      <c r="FO637" s="69"/>
      <c r="FP637" s="69"/>
      <c r="FQ637" s="69"/>
      <c r="FR637" s="69"/>
      <c r="FS637" s="69"/>
      <c r="FT637" s="69"/>
      <c r="FU637" s="69"/>
      <c r="FV637" s="69"/>
      <c r="FW637" s="69"/>
      <c r="FX637" s="69"/>
      <c r="FY637" s="69"/>
      <c r="FZ637" s="69"/>
      <c r="GA637" s="69"/>
      <c r="GB637" s="69"/>
      <c r="GC637" s="69"/>
      <c r="GD637" s="69"/>
      <c r="GE637" s="69"/>
      <c r="GF637" s="69"/>
      <c r="GG637" s="69"/>
      <c r="GH637" s="69"/>
      <c r="GI637" s="69"/>
      <c r="GJ637" s="69"/>
      <c r="GK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</row>
    <row r="638" customFormat="false" ht="12.75" hidden="false" customHeight="fals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  <c r="DP638" s="69"/>
      <c r="DQ638" s="69"/>
      <c r="DR638" s="69"/>
      <c r="DS638" s="69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  <c r="EO638" s="69"/>
      <c r="EP638" s="69"/>
      <c r="EQ638" s="69"/>
      <c r="ER638" s="69"/>
      <c r="ES638" s="69"/>
      <c r="ET638" s="69"/>
      <c r="EU638" s="69"/>
      <c r="EV638" s="69"/>
      <c r="EW638" s="69"/>
      <c r="EX638" s="69"/>
      <c r="EY638" s="69"/>
      <c r="EZ638" s="69"/>
      <c r="FA638" s="69"/>
      <c r="FB638" s="69"/>
      <c r="FC638" s="69"/>
      <c r="FD638" s="69"/>
      <c r="FE638" s="69"/>
      <c r="FF638" s="69"/>
      <c r="FG638" s="69"/>
      <c r="FH638" s="69"/>
      <c r="FI638" s="69"/>
      <c r="FJ638" s="69"/>
      <c r="FK638" s="69"/>
      <c r="FL638" s="69"/>
      <c r="FM638" s="69"/>
      <c r="FN638" s="69"/>
      <c r="FO638" s="69"/>
      <c r="FP638" s="69"/>
      <c r="FQ638" s="69"/>
      <c r="FR638" s="69"/>
      <c r="FS638" s="69"/>
      <c r="FT638" s="69"/>
      <c r="FU638" s="69"/>
      <c r="FV638" s="69"/>
      <c r="FW638" s="69"/>
      <c r="FX638" s="69"/>
      <c r="FY638" s="69"/>
      <c r="FZ638" s="69"/>
      <c r="GA638" s="69"/>
      <c r="GB638" s="69"/>
      <c r="GC638" s="69"/>
      <c r="GD638" s="69"/>
      <c r="GE638" s="69"/>
      <c r="GF638" s="69"/>
      <c r="GG638" s="69"/>
      <c r="GH638" s="69"/>
      <c r="GI638" s="69"/>
      <c r="GJ638" s="69"/>
      <c r="GK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</row>
    <row r="639" customFormat="false" ht="12.75" hidden="false" customHeight="fals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  <c r="DP639" s="69"/>
      <c r="DQ639" s="69"/>
      <c r="DR639" s="69"/>
      <c r="DS639" s="69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  <c r="EO639" s="69"/>
      <c r="EP639" s="69"/>
      <c r="EQ639" s="69"/>
      <c r="ER639" s="69"/>
      <c r="ES639" s="69"/>
      <c r="ET639" s="69"/>
      <c r="EU639" s="69"/>
      <c r="EV639" s="69"/>
      <c r="EW639" s="69"/>
      <c r="EX639" s="69"/>
      <c r="EY639" s="69"/>
      <c r="EZ639" s="69"/>
      <c r="FA639" s="69"/>
      <c r="FB639" s="69"/>
      <c r="FC639" s="69"/>
      <c r="FD639" s="69"/>
      <c r="FE639" s="69"/>
      <c r="FF639" s="69"/>
      <c r="FG639" s="69"/>
      <c r="FH639" s="69"/>
      <c r="FI639" s="69"/>
      <c r="FJ639" s="69"/>
      <c r="FK639" s="69"/>
      <c r="FL639" s="69"/>
      <c r="FM639" s="69"/>
      <c r="FN639" s="69"/>
      <c r="FO639" s="69"/>
      <c r="FP639" s="69"/>
      <c r="FQ639" s="69"/>
      <c r="FR639" s="69"/>
      <c r="FS639" s="69"/>
      <c r="FT639" s="69"/>
      <c r="FU639" s="69"/>
      <c r="FV639" s="69"/>
      <c r="FW639" s="69"/>
      <c r="FX639" s="69"/>
      <c r="FY639" s="69"/>
      <c r="FZ639" s="69"/>
      <c r="GA639" s="69"/>
      <c r="GB639" s="69"/>
      <c r="GC639" s="69"/>
      <c r="GD639" s="69"/>
      <c r="GE639" s="69"/>
      <c r="GF639" s="69"/>
      <c r="GG639" s="69"/>
      <c r="GH639" s="69"/>
      <c r="GI639" s="69"/>
      <c r="GJ639" s="69"/>
      <c r="GK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</row>
    <row r="640" customFormat="false" ht="12.75" hidden="false" customHeight="fals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69"/>
      <c r="CH640" s="69"/>
      <c r="CI640" s="69"/>
      <c r="CJ640" s="69"/>
      <c r="CK640" s="69"/>
      <c r="CL640" s="69"/>
      <c r="CM640" s="69"/>
      <c r="CN640" s="69"/>
      <c r="CO640" s="69"/>
      <c r="CP640" s="69"/>
      <c r="CQ640" s="69"/>
      <c r="CR640" s="69"/>
      <c r="CS640" s="69"/>
      <c r="CT640" s="69"/>
      <c r="CU640" s="69"/>
      <c r="CV640" s="69"/>
      <c r="CW640" s="69"/>
      <c r="CX640" s="69"/>
      <c r="CY640" s="69"/>
      <c r="CZ640" s="69"/>
      <c r="DA640" s="69"/>
      <c r="DB640" s="69"/>
      <c r="DC640" s="69"/>
      <c r="DD640" s="69"/>
      <c r="DE640" s="69"/>
      <c r="DF640" s="69"/>
      <c r="DG640" s="69"/>
      <c r="DH640" s="69"/>
      <c r="DI640" s="69"/>
      <c r="DJ640" s="69"/>
      <c r="DK640" s="69"/>
      <c r="DL640" s="69"/>
      <c r="DM640" s="69"/>
      <c r="DN640" s="69"/>
      <c r="DO640" s="69"/>
      <c r="DP640" s="69"/>
      <c r="DQ640" s="69"/>
      <c r="DR640" s="69"/>
      <c r="DS640" s="69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  <c r="EO640" s="69"/>
      <c r="EP640" s="69"/>
      <c r="EQ640" s="69"/>
      <c r="ER640" s="69"/>
      <c r="ES640" s="69"/>
      <c r="ET640" s="69"/>
      <c r="EU640" s="69"/>
      <c r="EV640" s="69"/>
      <c r="EW640" s="69"/>
      <c r="EX640" s="69"/>
      <c r="EY640" s="69"/>
      <c r="EZ640" s="69"/>
      <c r="FA640" s="69"/>
      <c r="FB640" s="69"/>
      <c r="FC640" s="69"/>
      <c r="FD640" s="69"/>
      <c r="FE640" s="69"/>
      <c r="FF640" s="69"/>
      <c r="FG640" s="69"/>
      <c r="FH640" s="69"/>
      <c r="FI640" s="69"/>
      <c r="FJ640" s="69"/>
      <c r="FK640" s="69"/>
      <c r="FL640" s="69"/>
      <c r="FM640" s="69"/>
      <c r="FN640" s="69"/>
      <c r="FO640" s="69"/>
      <c r="FP640" s="69"/>
      <c r="FQ640" s="69"/>
      <c r="FR640" s="69"/>
      <c r="FS640" s="69"/>
      <c r="FT640" s="69"/>
      <c r="FU640" s="69"/>
      <c r="FV640" s="69"/>
      <c r="FW640" s="69"/>
      <c r="FX640" s="69"/>
      <c r="FY640" s="69"/>
      <c r="FZ640" s="69"/>
      <c r="GA640" s="69"/>
      <c r="GB640" s="69"/>
      <c r="GC640" s="69"/>
      <c r="GD640" s="69"/>
      <c r="GE640" s="69"/>
      <c r="GF640" s="69"/>
      <c r="GG640" s="69"/>
      <c r="GH640" s="69"/>
      <c r="GI640" s="69"/>
      <c r="GJ640" s="69"/>
      <c r="GK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</row>
    <row r="641" customFormat="false" ht="12.75" hidden="false" customHeight="fals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  <c r="DP641" s="69"/>
      <c r="DQ641" s="69"/>
      <c r="DR641" s="69"/>
      <c r="DS641" s="69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  <c r="EO641" s="69"/>
      <c r="EP641" s="69"/>
      <c r="EQ641" s="69"/>
      <c r="ER641" s="69"/>
      <c r="ES641" s="69"/>
      <c r="ET641" s="69"/>
      <c r="EU641" s="69"/>
      <c r="EV641" s="69"/>
      <c r="EW641" s="69"/>
      <c r="EX641" s="69"/>
      <c r="EY641" s="69"/>
      <c r="EZ641" s="69"/>
      <c r="FA641" s="69"/>
      <c r="FB641" s="69"/>
      <c r="FC641" s="69"/>
      <c r="FD641" s="69"/>
      <c r="FE641" s="69"/>
      <c r="FF641" s="69"/>
      <c r="FG641" s="69"/>
      <c r="FH641" s="69"/>
      <c r="FI641" s="69"/>
      <c r="FJ641" s="69"/>
      <c r="FK641" s="69"/>
      <c r="FL641" s="69"/>
      <c r="FM641" s="69"/>
      <c r="FN641" s="69"/>
      <c r="FO641" s="69"/>
      <c r="FP641" s="69"/>
      <c r="FQ641" s="69"/>
      <c r="FR641" s="69"/>
      <c r="FS641" s="69"/>
      <c r="FT641" s="69"/>
      <c r="FU641" s="69"/>
      <c r="FV641" s="69"/>
      <c r="FW641" s="69"/>
      <c r="FX641" s="69"/>
      <c r="FY641" s="69"/>
      <c r="FZ641" s="69"/>
      <c r="GA641" s="69"/>
      <c r="GB641" s="69"/>
      <c r="GC641" s="69"/>
      <c r="GD641" s="69"/>
      <c r="GE641" s="69"/>
      <c r="GF641" s="69"/>
      <c r="GG641" s="69"/>
      <c r="GH641" s="69"/>
      <c r="GI641" s="69"/>
      <c r="GJ641" s="69"/>
      <c r="GK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</row>
    <row r="642" customFormat="false" ht="12.75" hidden="false" customHeight="fals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69"/>
      <c r="CH642" s="69"/>
      <c r="CI642" s="69"/>
      <c r="CJ642" s="69"/>
      <c r="CK642" s="69"/>
      <c r="CL642" s="69"/>
      <c r="CM642" s="69"/>
      <c r="CN642" s="69"/>
      <c r="CO642" s="69"/>
      <c r="CP642" s="69"/>
      <c r="CQ642" s="69"/>
      <c r="CR642" s="69"/>
      <c r="CS642" s="69"/>
      <c r="CT642" s="69"/>
      <c r="CU642" s="69"/>
      <c r="CV642" s="69"/>
      <c r="CW642" s="69"/>
      <c r="CX642" s="69"/>
      <c r="CY642" s="69"/>
      <c r="CZ642" s="69"/>
      <c r="DA642" s="69"/>
      <c r="DB642" s="69"/>
      <c r="DC642" s="69"/>
      <c r="DD642" s="69"/>
      <c r="DE642" s="69"/>
      <c r="DF642" s="69"/>
      <c r="DG642" s="69"/>
      <c r="DH642" s="69"/>
      <c r="DI642" s="69"/>
      <c r="DJ642" s="69"/>
      <c r="DK642" s="69"/>
      <c r="DL642" s="69"/>
      <c r="DM642" s="69"/>
      <c r="DN642" s="69"/>
      <c r="DO642" s="69"/>
      <c r="DP642" s="69"/>
      <c r="DQ642" s="69"/>
      <c r="DR642" s="69"/>
      <c r="DS642" s="69"/>
      <c r="DT642" s="69"/>
      <c r="DU642" s="69"/>
      <c r="DV642" s="69"/>
      <c r="DW642" s="69"/>
      <c r="DX642" s="69"/>
      <c r="DY642" s="69"/>
      <c r="DZ642" s="69"/>
      <c r="EA642" s="69"/>
      <c r="EB642" s="69"/>
      <c r="EC642" s="69"/>
      <c r="ED642" s="69"/>
      <c r="EE642" s="69"/>
      <c r="EF642" s="69"/>
      <c r="EG642" s="69"/>
      <c r="EH642" s="69"/>
      <c r="EI642" s="69"/>
      <c r="EJ642" s="69"/>
      <c r="EK642" s="69"/>
      <c r="EL642" s="69"/>
      <c r="EM642" s="69"/>
      <c r="EN642" s="69"/>
      <c r="EO642" s="69"/>
      <c r="EP642" s="69"/>
      <c r="EQ642" s="69"/>
      <c r="ER642" s="69"/>
      <c r="ES642" s="69"/>
      <c r="ET642" s="69"/>
      <c r="EU642" s="69"/>
      <c r="EV642" s="69"/>
      <c r="EW642" s="69"/>
      <c r="EX642" s="69"/>
      <c r="EY642" s="69"/>
      <c r="EZ642" s="69"/>
      <c r="FA642" s="69"/>
      <c r="FB642" s="69"/>
      <c r="FC642" s="69"/>
      <c r="FD642" s="69"/>
      <c r="FE642" s="69"/>
      <c r="FF642" s="69"/>
      <c r="FG642" s="69"/>
      <c r="FH642" s="69"/>
      <c r="FI642" s="69"/>
      <c r="FJ642" s="69"/>
      <c r="FK642" s="69"/>
      <c r="FL642" s="69"/>
      <c r="FM642" s="69"/>
      <c r="FN642" s="69"/>
      <c r="FO642" s="69"/>
      <c r="FP642" s="69"/>
      <c r="FQ642" s="69"/>
      <c r="FR642" s="69"/>
      <c r="FS642" s="69"/>
      <c r="FT642" s="69"/>
      <c r="FU642" s="69"/>
      <c r="FV642" s="69"/>
      <c r="FW642" s="69"/>
      <c r="FX642" s="69"/>
      <c r="FY642" s="69"/>
      <c r="FZ642" s="69"/>
      <c r="GA642" s="69"/>
      <c r="GB642" s="69"/>
      <c r="GC642" s="69"/>
      <c r="GD642" s="69"/>
      <c r="GE642" s="69"/>
      <c r="GF642" s="69"/>
      <c r="GG642" s="69"/>
      <c r="GH642" s="69"/>
      <c r="GI642" s="69"/>
      <c r="GJ642" s="69"/>
      <c r="GK642" s="69"/>
      <c r="GL642" s="69"/>
      <c r="GM642" s="69"/>
      <c r="GN642" s="69"/>
      <c r="GO642" s="69"/>
      <c r="GP642" s="69"/>
      <c r="GQ642" s="69"/>
      <c r="GR642" s="69"/>
      <c r="GS642" s="69"/>
      <c r="GT642" s="69"/>
      <c r="GU642" s="69"/>
      <c r="GV642" s="69"/>
      <c r="GW642" s="69"/>
      <c r="GX642" s="69"/>
      <c r="GY642" s="69"/>
      <c r="GZ642" s="69"/>
      <c r="HA642" s="69"/>
      <c r="HB642" s="69"/>
      <c r="HC642" s="69"/>
      <c r="HD642" s="69"/>
      <c r="HE642" s="69"/>
      <c r="HF642" s="69"/>
      <c r="HG642" s="69"/>
      <c r="HH642" s="69"/>
      <c r="HI642" s="69"/>
      <c r="HJ642" s="69"/>
      <c r="HK642" s="69"/>
      <c r="HL642" s="69"/>
      <c r="HM642" s="69"/>
      <c r="HN642" s="69"/>
      <c r="HO642" s="69"/>
      <c r="HP642" s="69"/>
      <c r="HQ642" s="69"/>
      <c r="HR642" s="69"/>
      <c r="HS642" s="69"/>
      <c r="HT642" s="69"/>
      <c r="HU642" s="69"/>
      <c r="HV642" s="69"/>
      <c r="HW642" s="69"/>
      <c r="HX642" s="69"/>
      <c r="HY642" s="69"/>
      <c r="HZ642" s="69"/>
      <c r="IA642" s="69"/>
      <c r="IB642" s="69"/>
      <c r="IC642" s="69"/>
      <c r="ID642" s="69"/>
      <c r="IE642" s="69"/>
      <c r="IF642" s="69"/>
      <c r="IG642" s="69"/>
      <c r="IH642" s="69"/>
      <c r="II642" s="69"/>
      <c r="IJ642" s="69"/>
      <c r="IK642" s="69"/>
      <c r="IL642" s="69"/>
      <c r="IM642" s="69"/>
      <c r="IN642" s="69"/>
      <c r="IO642" s="69"/>
      <c r="IP642" s="69"/>
      <c r="IQ642" s="69"/>
      <c r="IR642" s="69"/>
      <c r="IS642" s="69"/>
      <c r="IT642" s="69"/>
      <c r="IU642" s="69"/>
      <c r="IV642" s="69"/>
      <c r="IW642" s="69"/>
    </row>
    <row r="643" customFormat="false" ht="12.75" hidden="false" customHeight="fals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69"/>
      <c r="CH643" s="69"/>
      <c r="CI643" s="69"/>
      <c r="CJ643" s="69"/>
      <c r="CK643" s="69"/>
      <c r="CL643" s="69"/>
      <c r="CM643" s="69"/>
      <c r="CN643" s="69"/>
      <c r="CO643" s="69"/>
      <c r="CP643" s="69"/>
      <c r="CQ643" s="69"/>
      <c r="CR643" s="69"/>
      <c r="CS643" s="69"/>
      <c r="CT643" s="69"/>
      <c r="CU643" s="69"/>
      <c r="CV643" s="69"/>
      <c r="CW643" s="69"/>
      <c r="CX643" s="69"/>
      <c r="CY643" s="69"/>
      <c r="CZ643" s="69"/>
      <c r="DA643" s="69"/>
      <c r="DB643" s="69"/>
      <c r="DC643" s="69"/>
      <c r="DD643" s="69"/>
      <c r="DE643" s="69"/>
      <c r="DF643" s="69"/>
      <c r="DG643" s="69"/>
      <c r="DH643" s="69"/>
      <c r="DI643" s="69"/>
      <c r="DJ643" s="69"/>
      <c r="DK643" s="69"/>
      <c r="DL643" s="69"/>
      <c r="DM643" s="69"/>
      <c r="DN643" s="69"/>
      <c r="DO643" s="69"/>
      <c r="DP643" s="69"/>
      <c r="DQ643" s="69"/>
      <c r="DR643" s="69"/>
      <c r="DS643" s="69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  <c r="EO643" s="69"/>
      <c r="EP643" s="69"/>
      <c r="EQ643" s="69"/>
      <c r="ER643" s="69"/>
      <c r="ES643" s="69"/>
      <c r="ET643" s="69"/>
      <c r="EU643" s="69"/>
      <c r="EV643" s="69"/>
      <c r="EW643" s="69"/>
      <c r="EX643" s="69"/>
      <c r="EY643" s="69"/>
      <c r="EZ643" s="69"/>
      <c r="FA643" s="69"/>
      <c r="FB643" s="69"/>
      <c r="FC643" s="69"/>
      <c r="FD643" s="69"/>
      <c r="FE643" s="69"/>
      <c r="FF643" s="69"/>
      <c r="FG643" s="69"/>
      <c r="FH643" s="69"/>
      <c r="FI643" s="69"/>
      <c r="FJ643" s="69"/>
      <c r="FK643" s="69"/>
      <c r="FL643" s="69"/>
      <c r="FM643" s="69"/>
      <c r="FN643" s="69"/>
      <c r="FO643" s="69"/>
      <c r="FP643" s="69"/>
      <c r="FQ643" s="69"/>
      <c r="FR643" s="69"/>
      <c r="FS643" s="69"/>
      <c r="FT643" s="69"/>
      <c r="FU643" s="69"/>
      <c r="FV643" s="69"/>
      <c r="FW643" s="69"/>
      <c r="FX643" s="69"/>
      <c r="FY643" s="69"/>
      <c r="FZ643" s="69"/>
      <c r="GA643" s="69"/>
      <c r="GB643" s="69"/>
      <c r="GC643" s="69"/>
      <c r="GD643" s="69"/>
      <c r="GE643" s="69"/>
      <c r="GF643" s="69"/>
      <c r="GG643" s="69"/>
      <c r="GH643" s="69"/>
      <c r="GI643" s="69"/>
      <c r="GJ643" s="69"/>
      <c r="GK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</row>
    <row r="644" customFormat="false" ht="12.75" hidden="false" customHeight="fals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69"/>
      <c r="CH644" s="69"/>
      <c r="CI644" s="69"/>
      <c r="CJ644" s="69"/>
      <c r="CK644" s="69"/>
      <c r="CL644" s="69"/>
      <c r="CM644" s="69"/>
      <c r="CN644" s="69"/>
      <c r="CO644" s="69"/>
      <c r="CP644" s="69"/>
      <c r="CQ644" s="69"/>
      <c r="CR644" s="69"/>
      <c r="CS644" s="69"/>
      <c r="CT644" s="69"/>
      <c r="CU644" s="69"/>
      <c r="CV644" s="69"/>
      <c r="CW644" s="69"/>
      <c r="CX644" s="69"/>
      <c r="CY644" s="69"/>
      <c r="CZ644" s="69"/>
      <c r="DA644" s="69"/>
      <c r="DB644" s="69"/>
      <c r="DC644" s="69"/>
      <c r="DD644" s="69"/>
      <c r="DE644" s="69"/>
      <c r="DF644" s="69"/>
      <c r="DG644" s="69"/>
      <c r="DH644" s="69"/>
      <c r="DI644" s="69"/>
      <c r="DJ644" s="69"/>
      <c r="DK644" s="69"/>
      <c r="DL644" s="69"/>
      <c r="DM644" s="69"/>
      <c r="DN644" s="69"/>
      <c r="DO644" s="69"/>
      <c r="DP644" s="69"/>
      <c r="DQ644" s="69"/>
      <c r="DR644" s="69"/>
      <c r="DS644" s="69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  <c r="EO644" s="69"/>
      <c r="EP644" s="69"/>
      <c r="EQ644" s="69"/>
      <c r="ER644" s="69"/>
      <c r="ES644" s="69"/>
      <c r="ET644" s="69"/>
      <c r="EU644" s="69"/>
      <c r="EV644" s="69"/>
      <c r="EW644" s="69"/>
      <c r="EX644" s="69"/>
      <c r="EY644" s="69"/>
      <c r="EZ644" s="69"/>
      <c r="FA644" s="69"/>
      <c r="FB644" s="69"/>
      <c r="FC644" s="69"/>
      <c r="FD644" s="69"/>
      <c r="FE644" s="69"/>
      <c r="FF644" s="69"/>
      <c r="FG644" s="69"/>
      <c r="FH644" s="69"/>
      <c r="FI644" s="69"/>
      <c r="FJ644" s="69"/>
      <c r="FK644" s="69"/>
      <c r="FL644" s="69"/>
      <c r="FM644" s="69"/>
      <c r="FN644" s="69"/>
      <c r="FO644" s="69"/>
      <c r="FP644" s="69"/>
      <c r="FQ644" s="69"/>
      <c r="FR644" s="69"/>
      <c r="FS644" s="69"/>
      <c r="FT644" s="69"/>
      <c r="FU644" s="69"/>
      <c r="FV644" s="69"/>
      <c r="FW644" s="69"/>
      <c r="FX644" s="69"/>
      <c r="FY644" s="69"/>
      <c r="FZ644" s="69"/>
      <c r="GA644" s="69"/>
      <c r="GB644" s="69"/>
      <c r="GC644" s="69"/>
      <c r="GD644" s="69"/>
      <c r="GE644" s="69"/>
      <c r="GF644" s="69"/>
      <c r="GG644" s="69"/>
      <c r="GH644" s="69"/>
      <c r="GI644" s="69"/>
      <c r="GJ644" s="69"/>
      <c r="GK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</row>
    <row r="645" customFormat="false" ht="12.75" hidden="false" customHeight="fals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69"/>
      <c r="CH645" s="69"/>
      <c r="CI645" s="69"/>
      <c r="CJ645" s="69"/>
      <c r="CK645" s="69"/>
      <c r="CL645" s="69"/>
      <c r="CM645" s="69"/>
      <c r="CN645" s="69"/>
      <c r="CO645" s="69"/>
      <c r="CP645" s="69"/>
      <c r="CQ645" s="69"/>
      <c r="CR645" s="69"/>
      <c r="CS645" s="69"/>
      <c r="CT645" s="69"/>
      <c r="CU645" s="69"/>
      <c r="CV645" s="69"/>
      <c r="CW645" s="69"/>
      <c r="CX645" s="69"/>
      <c r="CY645" s="69"/>
      <c r="CZ645" s="69"/>
      <c r="DA645" s="69"/>
      <c r="DB645" s="69"/>
      <c r="DC645" s="69"/>
      <c r="DD645" s="69"/>
      <c r="DE645" s="69"/>
      <c r="DF645" s="69"/>
      <c r="DG645" s="69"/>
      <c r="DH645" s="69"/>
      <c r="DI645" s="69"/>
      <c r="DJ645" s="69"/>
      <c r="DK645" s="69"/>
      <c r="DL645" s="69"/>
      <c r="DM645" s="69"/>
      <c r="DN645" s="69"/>
      <c r="DO645" s="69"/>
      <c r="DP645" s="69"/>
      <c r="DQ645" s="69"/>
      <c r="DR645" s="69"/>
      <c r="DS645" s="69"/>
      <c r="DT645" s="69"/>
      <c r="DU645" s="69"/>
      <c r="DV645" s="69"/>
      <c r="DW645" s="69"/>
      <c r="DX645" s="69"/>
      <c r="DY645" s="69"/>
      <c r="DZ645" s="69"/>
      <c r="EA645" s="69"/>
      <c r="EB645" s="69"/>
      <c r="EC645" s="69"/>
      <c r="ED645" s="69"/>
      <c r="EE645" s="69"/>
      <c r="EF645" s="69"/>
      <c r="EG645" s="69"/>
      <c r="EH645" s="69"/>
      <c r="EI645" s="69"/>
      <c r="EJ645" s="69"/>
      <c r="EK645" s="69"/>
      <c r="EL645" s="69"/>
      <c r="EM645" s="69"/>
      <c r="EN645" s="69"/>
      <c r="EO645" s="69"/>
      <c r="EP645" s="69"/>
      <c r="EQ645" s="69"/>
      <c r="ER645" s="69"/>
      <c r="ES645" s="69"/>
      <c r="ET645" s="69"/>
      <c r="EU645" s="69"/>
      <c r="EV645" s="69"/>
      <c r="EW645" s="69"/>
      <c r="EX645" s="69"/>
      <c r="EY645" s="69"/>
      <c r="EZ645" s="69"/>
      <c r="FA645" s="69"/>
      <c r="FB645" s="69"/>
      <c r="FC645" s="69"/>
      <c r="FD645" s="69"/>
      <c r="FE645" s="69"/>
      <c r="FF645" s="69"/>
      <c r="FG645" s="69"/>
      <c r="FH645" s="69"/>
      <c r="FI645" s="69"/>
      <c r="FJ645" s="69"/>
      <c r="FK645" s="69"/>
      <c r="FL645" s="69"/>
      <c r="FM645" s="69"/>
      <c r="FN645" s="69"/>
      <c r="FO645" s="69"/>
      <c r="FP645" s="69"/>
      <c r="FQ645" s="69"/>
      <c r="FR645" s="69"/>
      <c r="FS645" s="69"/>
      <c r="FT645" s="69"/>
      <c r="FU645" s="69"/>
      <c r="FV645" s="69"/>
      <c r="FW645" s="69"/>
      <c r="FX645" s="69"/>
      <c r="FY645" s="69"/>
      <c r="FZ645" s="69"/>
      <c r="GA645" s="69"/>
      <c r="GB645" s="69"/>
      <c r="GC645" s="69"/>
      <c r="GD645" s="69"/>
      <c r="GE645" s="69"/>
      <c r="GF645" s="69"/>
      <c r="GG645" s="69"/>
      <c r="GH645" s="69"/>
      <c r="GI645" s="69"/>
      <c r="GJ645" s="69"/>
      <c r="GK645" s="69"/>
      <c r="GL645" s="69"/>
      <c r="GM645" s="69"/>
      <c r="GN645" s="69"/>
      <c r="GO645" s="69"/>
      <c r="GP645" s="69"/>
      <c r="GQ645" s="69"/>
      <c r="GR645" s="69"/>
      <c r="GS645" s="69"/>
      <c r="GT645" s="69"/>
      <c r="GU645" s="69"/>
      <c r="GV645" s="69"/>
      <c r="GW645" s="69"/>
      <c r="GX645" s="69"/>
      <c r="GY645" s="69"/>
      <c r="GZ645" s="69"/>
      <c r="HA645" s="69"/>
      <c r="HB645" s="69"/>
      <c r="HC645" s="69"/>
      <c r="HD645" s="69"/>
      <c r="HE645" s="69"/>
      <c r="HF645" s="69"/>
      <c r="HG645" s="69"/>
      <c r="HH645" s="69"/>
      <c r="HI645" s="69"/>
      <c r="HJ645" s="69"/>
      <c r="HK645" s="69"/>
      <c r="HL645" s="69"/>
      <c r="HM645" s="69"/>
      <c r="HN645" s="69"/>
      <c r="HO645" s="69"/>
      <c r="HP645" s="69"/>
      <c r="HQ645" s="69"/>
      <c r="HR645" s="69"/>
      <c r="HS645" s="69"/>
      <c r="HT645" s="69"/>
      <c r="HU645" s="69"/>
      <c r="HV645" s="69"/>
      <c r="HW645" s="69"/>
      <c r="HX645" s="69"/>
      <c r="HY645" s="69"/>
      <c r="HZ645" s="69"/>
      <c r="IA645" s="69"/>
      <c r="IB645" s="69"/>
      <c r="IC645" s="69"/>
      <c r="ID645" s="69"/>
      <c r="IE645" s="69"/>
      <c r="IF645" s="69"/>
      <c r="IG645" s="69"/>
      <c r="IH645" s="69"/>
      <c r="II645" s="69"/>
      <c r="IJ645" s="69"/>
      <c r="IK645" s="69"/>
      <c r="IL645" s="69"/>
      <c r="IM645" s="69"/>
      <c r="IN645" s="69"/>
      <c r="IO645" s="69"/>
      <c r="IP645" s="69"/>
      <c r="IQ645" s="69"/>
      <c r="IR645" s="69"/>
      <c r="IS645" s="69"/>
      <c r="IT645" s="69"/>
      <c r="IU645" s="69"/>
      <c r="IV645" s="69"/>
      <c r="IW645" s="69"/>
    </row>
    <row r="646" customFormat="false" ht="12.75" hidden="false" customHeight="fals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  <c r="DP646" s="69"/>
      <c r="DQ646" s="69"/>
      <c r="DR646" s="69"/>
      <c r="DS646" s="69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  <c r="EO646" s="69"/>
      <c r="EP646" s="69"/>
      <c r="EQ646" s="69"/>
      <c r="ER646" s="69"/>
      <c r="ES646" s="69"/>
      <c r="ET646" s="69"/>
      <c r="EU646" s="69"/>
      <c r="EV646" s="69"/>
      <c r="EW646" s="69"/>
      <c r="EX646" s="69"/>
      <c r="EY646" s="69"/>
      <c r="EZ646" s="69"/>
      <c r="FA646" s="69"/>
      <c r="FB646" s="69"/>
      <c r="FC646" s="69"/>
      <c r="FD646" s="69"/>
      <c r="FE646" s="69"/>
      <c r="FF646" s="69"/>
      <c r="FG646" s="69"/>
      <c r="FH646" s="69"/>
      <c r="FI646" s="69"/>
      <c r="FJ646" s="69"/>
      <c r="FK646" s="69"/>
      <c r="FL646" s="69"/>
      <c r="FM646" s="69"/>
      <c r="FN646" s="69"/>
      <c r="FO646" s="69"/>
      <c r="FP646" s="69"/>
      <c r="FQ646" s="69"/>
      <c r="FR646" s="69"/>
      <c r="FS646" s="69"/>
      <c r="FT646" s="69"/>
      <c r="FU646" s="69"/>
      <c r="FV646" s="69"/>
      <c r="FW646" s="69"/>
      <c r="FX646" s="69"/>
      <c r="FY646" s="69"/>
      <c r="FZ646" s="69"/>
      <c r="GA646" s="69"/>
      <c r="GB646" s="69"/>
      <c r="GC646" s="69"/>
      <c r="GD646" s="69"/>
      <c r="GE646" s="69"/>
      <c r="GF646" s="69"/>
      <c r="GG646" s="69"/>
      <c r="GH646" s="69"/>
      <c r="GI646" s="69"/>
      <c r="GJ646" s="69"/>
      <c r="GK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</row>
    <row r="647" customFormat="false" ht="12.75" hidden="false" customHeight="fals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/>
      <c r="CD647" s="69"/>
      <c r="CE647" s="69"/>
      <c r="CF647" s="69"/>
      <c r="CG647" s="69"/>
      <c r="CH647" s="69"/>
      <c r="CI647" s="69"/>
      <c r="CJ647" s="69"/>
      <c r="CK647" s="69"/>
      <c r="CL647" s="69"/>
      <c r="CM647" s="69"/>
      <c r="CN647" s="69"/>
      <c r="CO647" s="69"/>
      <c r="CP647" s="69"/>
      <c r="CQ647" s="69"/>
      <c r="CR647" s="69"/>
      <c r="CS647" s="69"/>
      <c r="CT647" s="69"/>
      <c r="CU647" s="69"/>
      <c r="CV647" s="69"/>
      <c r="CW647" s="69"/>
      <c r="CX647" s="69"/>
      <c r="CY647" s="69"/>
      <c r="CZ647" s="69"/>
      <c r="DA647" s="69"/>
      <c r="DB647" s="69"/>
      <c r="DC647" s="69"/>
      <c r="DD647" s="69"/>
      <c r="DE647" s="69"/>
      <c r="DF647" s="69"/>
      <c r="DG647" s="69"/>
      <c r="DH647" s="69"/>
      <c r="DI647" s="69"/>
      <c r="DJ647" s="69"/>
      <c r="DK647" s="69"/>
      <c r="DL647" s="69"/>
      <c r="DM647" s="69"/>
      <c r="DN647" s="69"/>
      <c r="DO647" s="69"/>
      <c r="DP647" s="69"/>
      <c r="DQ647" s="69"/>
      <c r="DR647" s="69"/>
      <c r="DS647" s="69"/>
      <c r="DT647" s="69"/>
      <c r="DU647" s="69"/>
      <c r="DV647" s="69"/>
      <c r="DW647" s="69"/>
      <c r="DX647" s="69"/>
      <c r="DY647" s="69"/>
      <c r="DZ647" s="69"/>
      <c r="EA647" s="69"/>
      <c r="EB647" s="69"/>
      <c r="EC647" s="69"/>
      <c r="ED647" s="69"/>
      <c r="EE647" s="69"/>
      <c r="EF647" s="69"/>
      <c r="EG647" s="69"/>
      <c r="EH647" s="69"/>
      <c r="EI647" s="69"/>
      <c r="EJ647" s="69"/>
      <c r="EK647" s="69"/>
      <c r="EL647" s="69"/>
      <c r="EM647" s="69"/>
      <c r="EN647" s="69"/>
      <c r="EO647" s="69"/>
      <c r="EP647" s="69"/>
      <c r="EQ647" s="69"/>
      <c r="ER647" s="69"/>
      <c r="ES647" s="69"/>
      <c r="ET647" s="69"/>
      <c r="EU647" s="69"/>
      <c r="EV647" s="69"/>
      <c r="EW647" s="69"/>
      <c r="EX647" s="69"/>
      <c r="EY647" s="69"/>
      <c r="EZ647" s="69"/>
      <c r="FA647" s="69"/>
      <c r="FB647" s="69"/>
      <c r="FC647" s="69"/>
      <c r="FD647" s="69"/>
      <c r="FE647" s="69"/>
      <c r="FF647" s="69"/>
      <c r="FG647" s="69"/>
      <c r="FH647" s="69"/>
      <c r="FI647" s="69"/>
      <c r="FJ647" s="69"/>
      <c r="FK647" s="69"/>
      <c r="FL647" s="69"/>
      <c r="FM647" s="69"/>
      <c r="FN647" s="69"/>
      <c r="FO647" s="69"/>
      <c r="FP647" s="69"/>
      <c r="FQ647" s="69"/>
      <c r="FR647" s="69"/>
      <c r="FS647" s="69"/>
      <c r="FT647" s="69"/>
      <c r="FU647" s="69"/>
      <c r="FV647" s="69"/>
      <c r="FW647" s="69"/>
      <c r="FX647" s="69"/>
      <c r="FY647" s="69"/>
      <c r="FZ647" s="69"/>
      <c r="GA647" s="69"/>
      <c r="GB647" s="69"/>
      <c r="GC647" s="69"/>
      <c r="GD647" s="69"/>
      <c r="GE647" s="69"/>
      <c r="GF647" s="69"/>
      <c r="GG647" s="69"/>
      <c r="GH647" s="69"/>
      <c r="GI647" s="69"/>
      <c r="GJ647" s="69"/>
      <c r="GK647" s="69"/>
      <c r="GL647" s="69"/>
      <c r="GM647" s="69"/>
      <c r="GN647" s="69"/>
      <c r="GO647" s="69"/>
      <c r="GP647" s="69"/>
      <c r="GQ647" s="69"/>
      <c r="GR647" s="69"/>
      <c r="GS647" s="69"/>
      <c r="GT647" s="69"/>
      <c r="GU647" s="69"/>
      <c r="GV647" s="69"/>
      <c r="GW647" s="69"/>
      <c r="GX647" s="69"/>
      <c r="GY647" s="69"/>
      <c r="GZ647" s="69"/>
      <c r="HA647" s="69"/>
      <c r="HB647" s="69"/>
      <c r="HC647" s="69"/>
      <c r="HD647" s="69"/>
      <c r="HE647" s="69"/>
      <c r="HF647" s="69"/>
      <c r="HG647" s="69"/>
      <c r="HH647" s="69"/>
      <c r="HI647" s="69"/>
      <c r="HJ647" s="69"/>
      <c r="HK647" s="69"/>
      <c r="HL647" s="69"/>
      <c r="HM647" s="69"/>
      <c r="HN647" s="69"/>
      <c r="HO647" s="69"/>
      <c r="HP647" s="69"/>
      <c r="HQ647" s="69"/>
      <c r="HR647" s="69"/>
      <c r="HS647" s="69"/>
      <c r="HT647" s="69"/>
      <c r="HU647" s="69"/>
      <c r="HV647" s="69"/>
      <c r="HW647" s="69"/>
      <c r="HX647" s="69"/>
      <c r="HY647" s="69"/>
      <c r="HZ647" s="69"/>
      <c r="IA647" s="69"/>
      <c r="IB647" s="69"/>
      <c r="IC647" s="69"/>
      <c r="ID647" s="69"/>
      <c r="IE647" s="69"/>
      <c r="IF647" s="69"/>
      <c r="IG647" s="69"/>
      <c r="IH647" s="69"/>
      <c r="II647" s="69"/>
      <c r="IJ647" s="69"/>
      <c r="IK647" s="69"/>
      <c r="IL647" s="69"/>
      <c r="IM647" s="69"/>
      <c r="IN647" s="69"/>
      <c r="IO647" s="69"/>
      <c r="IP647" s="69"/>
      <c r="IQ647" s="69"/>
      <c r="IR647" s="69"/>
      <c r="IS647" s="69"/>
      <c r="IT647" s="69"/>
      <c r="IU647" s="69"/>
      <c r="IV647" s="69"/>
      <c r="IW647" s="69"/>
    </row>
    <row r="648" customFormat="false" ht="12.75" hidden="false" customHeight="fals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69"/>
      <c r="CH648" s="69"/>
      <c r="CI648" s="69"/>
      <c r="CJ648" s="69"/>
      <c r="CK648" s="69"/>
      <c r="CL648" s="69"/>
      <c r="CM648" s="69"/>
      <c r="CN648" s="69"/>
      <c r="CO648" s="69"/>
      <c r="CP648" s="69"/>
      <c r="CQ648" s="69"/>
      <c r="CR648" s="69"/>
      <c r="CS648" s="69"/>
      <c r="CT648" s="69"/>
      <c r="CU648" s="69"/>
      <c r="CV648" s="69"/>
      <c r="CW648" s="69"/>
      <c r="CX648" s="69"/>
      <c r="CY648" s="69"/>
      <c r="CZ648" s="69"/>
      <c r="DA648" s="69"/>
      <c r="DB648" s="69"/>
      <c r="DC648" s="69"/>
      <c r="DD648" s="69"/>
      <c r="DE648" s="69"/>
      <c r="DF648" s="69"/>
      <c r="DG648" s="69"/>
      <c r="DH648" s="69"/>
      <c r="DI648" s="69"/>
      <c r="DJ648" s="69"/>
      <c r="DK648" s="69"/>
      <c r="DL648" s="69"/>
      <c r="DM648" s="69"/>
      <c r="DN648" s="69"/>
      <c r="DO648" s="69"/>
      <c r="DP648" s="69"/>
      <c r="DQ648" s="69"/>
      <c r="DR648" s="69"/>
      <c r="DS648" s="69"/>
      <c r="DT648" s="69"/>
      <c r="DU648" s="69"/>
      <c r="DV648" s="69"/>
      <c r="DW648" s="69"/>
      <c r="DX648" s="69"/>
      <c r="DY648" s="69"/>
      <c r="DZ648" s="69"/>
      <c r="EA648" s="69"/>
      <c r="EB648" s="69"/>
      <c r="EC648" s="69"/>
      <c r="ED648" s="69"/>
      <c r="EE648" s="69"/>
      <c r="EF648" s="69"/>
      <c r="EG648" s="69"/>
      <c r="EH648" s="69"/>
      <c r="EI648" s="69"/>
      <c r="EJ648" s="69"/>
      <c r="EK648" s="69"/>
      <c r="EL648" s="69"/>
      <c r="EM648" s="69"/>
      <c r="EN648" s="69"/>
      <c r="EO648" s="69"/>
      <c r="EP648" s="69"/>
      <c r="EQ648" s="69"/>
      <c r="ER648" s="69"/>
      <c r="ES648" s="69"/>
      <c r="ET648" s="69"/>
      <c r="EU648" s="69"/>
      <c r="EV648" s="69"/>
      <c r="EW648" s="69"/>
      <c r="EX648" s="69"/>
      <c r="EY648" s="69"/>
      <c r="EZ648" s="69"/>
      <c r="FA648" s="69"/>
      <c r="FB648" s="69"/>
      <c r="FC648" s="69"/>
      <c r="FD648" s="69"/>
      <c r="FE648" s="69"/>
      <c r="FF648" s="69"/>
      <c r="FG648" s="69"/>
      <c r="FH648" s="69"/>
      <c r="FI648" s="69"/>
      <c r="FJ648" s="69"/>
      <c r="FK648" s="69"/>
      <c r="FL648" s="69"/>
      <c r="FM648" s="69"/>
      <c r="FN648" s="69"/>
      <c r="FO648" s="69"/>
      <c r="FP648" s="69"/>
      <c r="FQ648" s="69"/>
      <c r="FR648" s="69"/>
      <c r="FS648" s="69"/>
      <c r="FT648" s="69"/>
      <c r="FU648" s="69"/>
      <c r="FV648" s="69"/>
      <c r="FW648" s="69"/>
      <c r="FX648" s="69"/>
      <c r="FY648" s="69"/>
      <c r="FZ648" s="69"/>
      <c r="GA648" s="69"/>
      <c r="GB648" s="69"/>
      <c r="GC648" s="69"/>
      <c r="GD648" s="69"/>
      <c r="GE648" s="69"/>
      <c r="GF648" s="69"/>
      <c r="GG648" s="69"/>
      <c r="GH648" s="69"/>
      <c r="GI648" s="69"/>
      <c r="GJ648" s="69"/>
      <c r="GK648" s="69"/>
      <c r="GL648" s="69"/>
      <c r="GM648" s="69"/>
      <c r="GN648" s="69"/>
      <c r="GO648" s="69"/>
      <c r="GP648" s="69"/>
      <c r="GQ648" s="69"/>
      <c r="GR648" s="69"/>
      <c r="GS648" s="69"/>
      <c r="GT648" s="69"/>
      <c r="GU648" s="69"/>
      <c r="GV648" s="69"/>
      <c r="GW648" s="69"/>
      <c r="GX648" s="69"/>
      <c r="GY648" s="69"/>
      <c r="GZ648" s="69"/>
      <c r="HA648" s="69"/>
      <c r="HB648" s="69"/>
      <c r="HC648" s="69"/>
      <c r="HD648" s="69"/>
      <c r="HE648" s="69"/>
      <c r="HF648" s="69"/>
      <c r="HG648" s="69"/>
      <c r="HH648" s="69"/>
      <c r="HI648" s="69"/>
      <c r="HJ648" s="69"/>
      <c r="HK648" s="69"/>
      <c r="HL648" s="69"/>
      <c r="HM648" s="69"/>
      <c r="HN648" s="69"/>
      <c r="HO648" s="69"/>
      <c r="HP648" s="69"/>
      <c r="HQ648" s="69"/>
      <c r="HR648" s="69"/>
      <c r="HS648" s="69"/>
      <c r="HT648" s="69"/>
      <c r="HU648" s="69"/>
      <c r="HV648" s="69"/>
      <c r="HW648" s="69"/>
      <c r="HX648" s="69"/>
      <c r="HY648" s="69"/>
      <c r="HZ648" s="69"/>
      <c r="IA648" s="69"/>
      <c r="IB648" s="69"/>
      <c r="IC648" s="69"/>
      <c r="ID648" s="69"/>
      <c r="IE648" s="69"/>
      <c r="IF648" s="69"/>
      <c r="IG648" s="69"/>
      <c r="IH648" s="69"/>
      <c r="II648" s="69"/>
      <c r="IJ648" s="69"/>
      <c r="IK648" s="69"/>
      <c r="IL648" s="69"/>
      <c r="IM648" s="69"/>
      <c r="IN648" s="69"/>
      <c r="IO648" s="69"/>
      <c r="IP648" s="69"/>
      <c r="IQ648" s="69"/>
      <c r="IR648" s="69"/>
      <c r="IS648" s="69"/>
      <c r="IT648" s="69"/>
      <c r="IU648" s="69"/>
      <c r="IV648" s="69"/>
      <c r="IW648" s="69"/>
    </row>
    <row r="649" customFormat="false" ht="12.75" hidden="false" customHeight="fals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69"/>
      <c r="CH649" s="69"/>
      <c r="CI649" s="69"/>
      <c r="CJ649" s="69"/>
      <c r="CK649" s="69"/>
      <c r="CL649" s="69"/>
      <c r="CM649" s="69"/>
      <c r="CN649" s="69"/>
      <c r="CO649" s="69"/>
      <c r="CP649" s="69"/>
      <c r="CQ649" s="69"/>
      <c r="CR649" s="69"/>
      <c r="CS649" s="69"/>
      <c r="CT649" s="69"/>
      <c r="CU649" s="69"/>
      <c r="CV649" s="69"/>
      <c r="CW649" s="69"/>
      <c r="CX649" s="69"/>
      <c r="CY649" s="69"/>
      <c r="CZ649" s="69"/>
      <c r="DA649" s="69"/>
      <c r="DB649" s="69"/>
      <c r="DC649" s="69"/>
      <c r="DD649" s="69"/>
      <c r="DE649" s="69"/>
      <c r="DF649" s="69"/>
      <c r="DG649" s="69"/>
      <c r="DH649" s="69"/>
      <c r="DI649" s="69"/>
      <c r="DJ649" s="69"/>
      <c r="DK649" s="69"/>
      <c r="DL649" s="69"/>
      <c r="DM649" s="69"/>
      <c r="DN649" s="69"/>
      <c r="DO649" s="69"/>
      <c r="DP649" s="69"/>
      <c r="DQ649" s="69"/>
      <c r="DR649" s="69"/>
      <c r="DS649" s="69"/>
      <c r="DT649" s="69"/>
      <c r="DU649" s="69"/>
      <c r="DV649" s="69"/>
      <c r="DW649" s="69"/>
      <c r="DX649" s="69"/>
      <c r="DY649" s="69"/>
      <c r="DZ649" s="69"/>
      <c r="EA649" s="69"/>
      <c r="EB649" s="69"/>
      <c r="EC649" s="69"/>
      <c r="ED649" s="69"/>
      <c r="EE649" s="69"/>
      <c r="EF649" s="69"/>
      <c r="EG649" s="69"/>
      <c r="EH649" s="69"/>
      <c r="EI649" s="69"/>
      <c r="EJ649" s="69"/>
      <c r="EK649" s="69"/>
      <c r="EL649" s="69"/>
      <c r="EM649" s="69"/>
      <c r="EN649" s="69"/>
      <c r="EO649" s="69"/>
      <c r="EP649" s="69"/>
      <c r="EQ649" s="69"/>
      <c r="ER649" s="69"/>
      <c r="ES649" s="69"/>
      <c r="ET649" s="69"/>
      <c r="EU649" s="69"/>
      <c r="EV649" s="69"/>
      <c r="EW649" s="69"/>
      <c r="EX649" s="69"/>
      <c r="EY649" s="69"/>
      <c r="EZ649" s="69"/>
      <c r="FA649" s="69"/>
      <c r="FB649" s="69"/>
      <c r="FC649" s="69"/>
      <c r="FD649" s="69"/>
      <c r="FE649" s="69"/>
      <c r="FF649" s="69"/>
      <c r="FG649" s="69"/>
      <c r="FH649" s="69"/>
      <c r="FI649" s="69"/>
      <c r="FJ649" s="69"/>
      <c r="FK649" s="69"/>
      <c r="FL649" s="69"/>
      <c r="FM649" s="69"/>
      <c r="FN649" s="69"/>
      <c r="FO649" s="69"/>
      <c r="FP649" s="69"/>
      <c r="FQ649" s="69"/>
      <c r="FR649" s="69"/>
      <c r="FS649" s="69"/>
      <c r="FT649" s="69"/>
      <c r="FU649" s="69"/>
      <c r="FV649" s="69"/>
      <c r="FW649" s="69"/>
      <c r="FX649" s="69"/>
      <c r="FY649" s="69"/>
      <c r="FZ649" s="69"/>
      <c r="GA649" s="69"/>
      <c r="GB649" s="69"/>
      <c r="GC649" s="69"/>
      <c r="GD649" s="69"/>
      <c r="GE649" s="69"/>
      <c r="GF649" s="69"/>
      <c r="GG649" s="69"/>
      <c r="GH649" s="69"/>
      <c r="GI649" s="69"/>
      <c r="GJ649" s="69"/>
      <c r="GK649" s="69"/>
      <c r="GL649" s="69"/>
      <c r="GM649" s="69"/>
      <c r="GN649" s="69"/>
      <c r="GO649" s="69"/>
      <c r="GP649" s="69"/>
      <c r="GQ649" s="69"/>
      <c r="GR649" s="69"/>
      <c r="GS649" s="69"/>
      <c r="GT649" s="69"/>
      <c r="GU649" s="69"/>
      <c r="GV649" s="69"/>
      <c r="GW649" s="69"/>
      <c r="GX649" s="69"/>
      <c r="GY649" s="69"/>
      <c r="GZ649" s="69"/>
      <c r="HA649" s="69"/>
      <c r="HB649" s="69"/>
      <c r="HC649" s="69"/>
      <c r="HD649" s="69"/>
      <c r="HE649" s="69"/>
      <c r="HF649" s="69"/>
      <c r="HG649" s="69"/>
      <c r="HH649" s="69"/>
      <c r="HI649" s="69"/>
      <c r="HJ649" s="69"/>
      <c r="HK649" s="69"/>
      <c r="HL649" s="69"/>
      <c r="HM649" s="69"/>
      <c r="HN649" s="69"/>
      <c r="HO649" s="69"/>
      <c r="HP649" s="69"/>
      <c r="HQ649" s="69"/>
      <c r="HR649" s="69"/>
      <c r="HS649" s="69"/>
      <c r="HT649" s="69"/>
      <c r="HU649" s="69"/>
      <c r="HV649" s="69"/>
      <c r="HW649" s="69"/>
      <c r="HX649" s="69"/>
      <c r="HY649" s="69"/>
      <c r="HZ649" s="69"/>
      <c r="IA649" s="69"/>
      <c r="IB649" s="69"/>
      <c r="IC649" s="69"/>
      <c r="ID649" s="69"/>
      <c r="IE649" s="69"/>
      <c r="IF649" s="69"/>
      <c r="IG649" s="69"/>
      <c r="IH649" s="69"/>
      <c r="II649" s="69"/>
      <c r="IJ649" s="69"/>
      <c r="IK649" s="69"/>
      <c r="IL649" s="69"/>
      <c r="IM649" s="69"/>
      <c r="IN649" s="69"/>
      <c r="IO649" s="69"/>
      <c r="IP649" s="69"/>
      <c r="IQ649" s="69"/>
      <c r="IR649" s="69"/>
      <c r="IS649" s="69"/>
      <c r="IT649" s="69"/>
      <c r="IU649" s="69"/>
      <c r="IV649" s="69"/>
      <c r="IW649" s="69"/>
    </row>
    <row r="650" customFormat="false" ht="12.75" hidden="false" customHeight="fals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69"/>
      <c r="CH650" s="69"/>
      <c r="CI650" s="69"/>
      <c r="CJ650" s="69"/>
      <c r="CK650" s="69"/>
      <c r="CL650" s="69"/>
      <c r="CM650" s="69"/>
      <c r="CN650" s="69"/>
      <c r="CO650" s="69"/>
      <c r="CP650" s="69"/>
      <c r="CQ650" s="69"/>
      <c r="CR650" s="69"/>
      <c r="CS650" s="69"/>
      <c r="CT650" s="69"/>
      <c r="CU650" s="69"/>
      <c r="CV650" s="69"/>
      <c r="CW650" s="69"/>
      <c r="CX650" s="69"/>
      <c r="CY650" s="69"/>
      <c r="CZ650" s="69"/>
      <c r="DA650" s="69"/>
      <c r="DB650" s="69"/>
      <c r="DC650" s="69"/>
      <c r="DD650" s="69"/>
      <c r="DE650" s="69"/>
      <c r="DF650" s="69"/>
      <c r="DG650" s="69"/>
      <c r="DH650" s="69"/>
      <c r="DI650" s="69"/>
      <c r="DJ650" s="69"/>
      <c r="DK650" s="69"/>
      <c r="DL650" s="69"/>
      <c r="DM650" s="69"/>
      <c r="DN650" s="69"/>
      <c r="DO650" s="69"/>
      <c r="DP650" s="69"/>
      <c r="DQ650" s="69"/>
      <c r="DR650" s="69"/>
      <c r="DS650" s="69"/>
      <c r="DT650" s="69"/>
      <c r="DU650" s="69"/>
      <c r="DV650" s="69"/>
      <c r="DW650" s="69"/>
      <c r="DX650" s="69"/>
      <c r="DY650" s="69"/>
      <c r="DZ650" s="69"/>
      <c r="EA650" s="69"/>
      <c r="EB650" s="69"/>
      <c r="EC650" s="69"/>
      <c r="ED650" s="69"/>
      <c r="EE650" s="69"/>
      <c r="EF650" s="69"/>
      <c r="EG650" s="69"/>
      <c r="EH650" s="69"/>
      <c r="EI650" s="69"/>
      <c r="EJ650" s="69"/>
      <c r="EK650" s="69"/>
      <c r="EL650" s="69"/>
      <c r="EM650" s="69"/>
      <c r="EN650" s="69"/>
      <c r="EO650" s="69"/>
      <c r="EP650" s="69"/>
      <c r="EQ650" s="69"/>
      <c r="ER650" s="69"/>
      <c r="ES650" s="69"/>
      <c r="ET650" s="69"/>
      <c r="EU650" s="69"/>
      <c r="EV650" s="69"/>
      <c r="EW650" s="69"/>
      <c r="EX650" s="69"/>
      <c r="EY650" s="69"/>
      <c r="EZ650" s="69"/>
      <c r="FA650" s="69"/>
      <c r="FB650" s="69"/>
      <c r="FC650" s="69"/>
      <c r="FD650" s="69"/>
      <c r="FE650" s="69"/>
      <c r="FF650" s="69"/>
      <c r="FG650" s="69"/>
      <c r="FH650" s="69"/>
      <c r="FI650" s="69"/>
      <c r="FJ650" s="69"/>
      <c r="FK650" s="69"/>
      <c r="FL650" s="69"/>
      <c r="FM650" s="69"/>
      <c r="FN650" s="69"/>
      <c r="FO650" s="69"/>
      <c r="FP650" s="69"/>
      <c r="FQ650" s="69"/>
      <c r="FR650" s="69"/>
      <c r="FS650" s="69"/>
      <c r="FT650" s="69"/>
      <c r="FU650" s="69"/>
      <c r="FV650" s="69"/>
      <c r="FW650" s="69"/>
      <c r="FX650" s="69"/>
      <c r="FY650" s="69"/>
      <c r="FZ650" s="69"/>
      <c r="GA650" s="69"/>
      <c r="GB650" s="69"/>
      <c r="GC650" s="69"/>
      <c r="GD650" s="69"/>
      <c r="GE650" s="69"/>
      <c r="GF650" s="69"/>
      <c r="GG650" s="69"/>
      <c r="GH650" s="69"/>
      <c r="GI650" s="69"/>
      <c r="GJ650" s="69"/>
      <c r="GK650" s="69"/>
      <c r="GL650" s="69"/>
      <c r="GM650" s="69"/>
      <c r="GN650" s="69"/>
      <c r="GO650" s="69"/>
      <c r="GP650" s="69"/>
      <c r="GQ650" s="69"/>
      <c r="GR650" s="69"/>
      <c r="GS650" s="69"/>
      <c r="GT650" s="69"/>
      <c r="GU650" s="69"/>
      <c r="GV650" s="69"/>
      <c r="GW650" s="69"/>
      <c r="GX650" s="69"/>
      <c r="GY650" s="69"/>
      <c r="GZ650" s="69"/>
      <c r="HA650" s="69"/>
      <c r="HB650" s="69"/>
      <c r="HC650" s="69"/>
      <c r="HD650" s="69"/>
      <c r="HE650" s="69"/>
      <c r="HF650" s="69"/>
      <c r="HG650" s="69"/>
      <c r="HH650" s="69"/>
      <c r="HI650" s="69"/>
      <c r="HJ650" s="69"/>
      <c r="HK650" s="69"/>
      <c r="HL650" s="69"/>
      <c r="HM650" s="69"/>
      <c r="HN650" s="69"/>
      <c r="HO650" s="69"/>
      <c r="HP650" s="69"/>
      <c r="HQ650" s="69"/>
      <c r="HR650" s="69"/>
      <c r="HS650" s="69"/>
      <c r="HT650" s="69"/>
      <c r="HU650" s="69"/>
      <c r="HV650" s="69"/>
      <c r="HW650" s="69"/>
      <c r="HX650" s="69"/>
      <c r="HY650" s="69"/>
      <c r="HZ650" s="69"/>
      <c r="IA650" s="69"/>
      <c r="IB650" s="69"/>
      <c r="IC650" s="69"/>
      <c r="ID650" s="69"/>
      <c r="IE650" s="69"/>
      <c r="IF650" s="69"/>
      <c r="IG650" s="69"/>
      <c r="IH650" s="69"/>
      <c r="II650" s="69"/>
      <c r="IJ650" s="69"/>
      <c r="IK650" s="69"/>
      <c r="IL650" s="69"/>
      <c r="IM650" s="69"/>
      <c r="IN650" s="69"/>
      <c r="IO650" s="69"/>
      <c r="IP650" s="69"/>
      <c r="IQ650" s="69"/>
      <c r="IR650" s="69"/>
      <c r="IS650" s="69"/>
      <c r="IT650" s="69"/>
      <c r="IU650" s="69"/>
      <c r="IV650" s="69"/>
      <c r="IW650" s="69"/>
    </row>
    <row r="651" customFormat="false" ht="12.75" hidden="false" customHeight="fals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69"/>
      <c r="CH651" s="69"/>
      <c r="CI651" s="69"/>
      <c r="CJ651" s="69"/>
      <c r="CK651" s="69"/>
      <c r="CL651" s="69"/>
      <c r="CM651" s="69"/>
      <c r="CN651" s="69"/>
      <c r="CO651" s="69"/>
      <c r="CP651" s="69"/>
      <c r="CQ651" s="69"/>
      <c r="CR651" s="69"/>
      <c r="CS651" s="69"/>
      <c r="CT651" s="69"/>
      <c r="CU651" s="69"/>
      <c r="CV651" s="69"/>
      <c r="CW651" s="69"/>
      <c r="CX651" s="69"/>
      <c r="CY651" s="69"/>
      <c r="CZ651" s="69"/>
      <c r="DA651" s="69"/>
      <c r="DB651" s="69"/>
      <c r="DC651" s="69"/>
      <c r="DD651" s="69"/>
      <c r="DE651" s="69"/>
      <c r="DF651" s="69"/>
      <c r="DG651" s="69"/>
      <c r="DH651" s="69"/>
      <c r="DI651" s="69"/>
      <c r="DJ651" s="69"/>
      <c r="DK651" s="69"/>
      <c r="DL651" s="69"/>
      <c r="DM651" s="69"/>
      <c r="DN651" s="69"/>
      <c r="DO651" s="69"/>
      <c r="DP651" s="69"/>
      <c r="DQ651" s="69"/>
      <c r="DR651" s="69"/>
      <c r="DS651" s="69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  <c r="EO651" s="69"/>
      <c r="EP651" s="69"/>
      <c r="EQ651" s="69"/>
      <c r="ER651" s="69"/>
      <c r="ES651" s="69"/>
      <c r="ET651" s="69"/>
      <c r="EU651" s="69"/>
      <c r="EV651" s="69"/>
      <c r="EW651" s="69"/>
      <c r="EX651" s="69"/>
      <c r="EY651" s="69"/>
      <c r="EZ651" s="69"/>
      <c r="FA651" s="69"/>
      <c r="FB651" s="69"/>
      <c r="FC651" s="69"/>
      <c r="FD651" s="69"/>
      <c r="FE651" s="69"/>
      <c r="FF651" s="69"/>
      <c r="FG651" s="69"/>
      <c r="FH651" s="69"/>
      <c r="FI651" s="69"/>
      <c r="FJ651" s="69"/>
      <c r="FK651" s="69"/>
      <c r="FL651" s="69"/>
      <c r="FM651" s="69"/>
      <c r="FN651" s="69"/>
      <c r="FO651" s="69"/>
      <c r="FP651" s="69"/>
      <c r="FQ651" s="69"/>
      <c r="FR651" s="69"/>
      <c r="FS651" s="69"/>
      <c r="FT651" s="69"/>
      <c r="FU651" s="69"/>
      <c r="FV651" s="69"/>
      <c r="FW651" s="69"/>
      <c r="FX651" s="69"/>
      <c r="FY651" s="69"/>
      <c r="FZ651" s="69"/>
      <c r="GA651" s="69"/>
      <c r="GB651" s="69"/>
      <c r="GC651" s="69"/>
      <c r="GD651" s="69"/>
      <c r="GE651" s="69"/>
      <c r="GF651" s="69"/>
      <c r="GG651" s="69"/>
      <c r="GH651" s="69"/>
      <c r="GI651" s="69"/>
      <c r="GJ651" s="69"/>
      <c r="GK651" s="69"/>
      <c r="GL651" s="69"/>
      <c r="GM651" s="69"/>
      <c r="GN651" s="69"/>
      <c r="GO651" s="69"/>
      <c r="GP651" s="69"/>
      <c r="GQ651" s="69"/>
      <c r="GR651" s="69"/>
      <c r="GS651" s="69"/>
      <c r="GT651" s="69"/>
      <c r="GU651" s="69"/>
      <c r="GV651" s="69"/>
      <c r="GW651" s="69"/>
      <c r="GX651" s="69"/>
      <c r="GY651" s="69"/>
      <c r="GZ651" s="69"/>
      <c r="HA651" s="69"/>
      <c r="HB651" s="69"/>
      <c r="HC651" s="69"/>
      <c r="HD651" s="69"/>
      <c r="HE651" s="69"/>
      <c r="HF651" s="69"/>
      <c r="HG651" s="69"/>
      <c r="HH651" s="69"/>
      <c r="HI651" s="69"/>
      <c r="HJ651" s="69"/>
      <c r="HK651" s="69"/>
      <c r="HL651" s="69"/>
      <c r="HM651" s="69"/>
      <c r="HN651" s="69"/>
      <c r="HO651" s="69"/>
      <c r="HP651" s="69"/>
      <c r="HQ651" s="69"/>
      <c r="HR651" s="69"/>
      <c r="HS651" s="69"/>
      <c r="HT651" s="69"/>
      <c r="HU651" s="69"/>
      <c r="HV651" s="69"/>
      <c r="HW651" s="69"/>
      <c r="HX651" s="69"/>
      <c r="HY651" s="69"/>
      <c r="HZ651" s="69"/>
      <c r="IA651" s="69"/>
      <c r="IB651" s="69"/>
      <c r="IC651" s="69"/>
      <c r="ID651" s="69"/>
      <c r="IE651" s="69"/>
      <c r="IF651" s="69"/>
      <c r="IG651" s="69"/>
      <c r="IH651" s="69"/>
      <c r="II651" s="69"/>
      <c r="IJ651" s="69"/>
      <c r="IK651" s="69"/>
      <c r="IL651" s="69"/>
      <c r="IM651" s="69"/>
      <c r="IN651" s="69"/>
      <c r="IO651" s="69"/>
      <c r="IP651" s="69"/>
      <c r="IQ651" s="69"/>
      <c r="IR651" s="69"/>
      <c r="IS651" s="69"/>
      <c r="IT651" s="69"/>
      <c r="IU651" s="69"/>
      <c r="IV651" s="69"/>
      <c r="IW651" s="69"/>
    </row>
    <row r="652" customFormat="false" ht="12.75" hidden="false" customHeight="fals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  <c r="FX652" s="69"/>
      <c r="FY652" s="69"/>
      <c r="FZ652" s="69"/>
      <c r="GA652" s="69"/>
      <c r="GB652" s="69"/>
      <c r="GC652" s="69"/>
      <c r="GD652" s="69"/>
      <c r="GE652" s="69"/>
      <c r="GF652" s="69"/>
      <c r="GG652" s="69"/>
      <c r="GH652" s="69"/>
      <c r="GI652" s="69"/>
      <c r="GJ652" s="69"/>
      <c r="GK652" s="69"/>
      <c r="GL652" s="69"/>
      <c r="GM652" s="69"/>
      <c r="GN652" s="69"/>
      <c r="GO652" s="69"/>
      <c r="GP652" s="69"/>
      <c r="GQ652" s="69"/>
      <c r="GR652" s="69"/>
      <c r="GS652" s="69"/>
      <c r="GT652" s="69"/>
      <c r="GU652" s="69"/>
      <c r="GV652" s="69"/>
      <c r="GW652" s="69"/>
      <c r="GX652" s="69"/>
      <c r="GY652" s="69"/>
      <c r="GZ652" s="69"/>
      <c r="HA652" s="69"/>
      <c r="HB652" s="69"/>
      <c r="HC652" s="69"/>
      <c r="HD652" s="69"/>
      <c r="HE652" s="69"/>
      <c r="HF652" s="69"/>
      <c r="HG652" s="69"/>
      <c r="HH652" s="69"/>
      <c r="HI652" s="69"/>
      <c r="HJ652" s="69"/>
      <c r="HK652" s="69"/>
      <c r="HL652" s="69"/>
      <c r="HM652" s="69"/>
      <c r="HN652" s="69"/>
      <c r="HO652" s="69"/>
      <c r="HP652" s="69"/>
      <c r="HQ652" s="69"/>
      <c r="HR652" s="69"/>
      <c r="HS652" s="69"/>
      <c r="HT652" s="69"/>
      <c r="HU652" s="69"/>
      <c r="HV652" s="69"/>
      <c r="HW652" s="69"/>
      <c r="HX652" s="69"/>
      <c r="HY652" s="69"/>
      <c r="HZ652" s="69"/>
      <c r="IA652" s="69"/>
      <c r="IB652" s="69"/>
      <c r="IC652" s="69"/>
      <c r="ID652" s="69"/>
      <c r="IE652" s="69"/>
      <c r="IF652" s="69"/>
      <c r="IG652" s="69"/>
      <c r="IH652" s="69"/>
      <c r="II652" s="69"/>
      <c r="IJ652" s="69"/>
      <c r="IK652" s="69"/>
      <c r="IL652" s="69"/>
      <c r="IM652" s="69"/>
      <c r="IN652" s="69"/>
      <c r="IO652" s="69"/>
      <c r="IP652" s="69"/>
      <c r="IQ652" s="69"/>
      <c r="IR652" s="69"/>
      <c r="IS652" s="69"/>
      <c r="IT652" s="69"/>
      <c r="IU652" s="69"/>
      <c r="IV652" s="69"/>
      <c r="IW652" s="69"/>
    </row>
    <row r="653" customFormat="false" ht="12.75" hidden="false" customHeight="fals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69"/>
      <c r="CH653" s="69"/>
      <c r="CI653" s="69"/>
      <c r="CJ653" s="69"/>
      <c r="CK653" s="69"/>
      <c r="CL653" s="69"/>
      <c r="CM653" s="69"/>
      <c r="CN653" s="69"/>
      <c r="CO653" s="69"/>
      <c r="CP653" s="69"/>
      <c r="CQ653" s="69"/>
      <c r="CR653" s="69"/>
      <c r="CS653" s="69"/>
      <c r="CT653" s="69"/>
      <c r="CU653" s="69"/>
      <c r="CV653" s="69"/>
      <c r="CW653" s="69"/>
      <c r="CX653" s="69"/>
      <c r="CY653" s="69"/>
      <c r="CZ653" s="69"/>
      <c r="DA653" s="69"/>
      <c r="DB653" s="69"/>
      <c r="DC653" s="69"/>
      <c r="DD653" s="69"/>
      <c r="DE653" s="69"/>
      <c r="DF653" s="69"/>
      <c r="DG653" s="69"/>
      <c r="DH653" s="69"/>
      <c r="DI653" s="69"/>
      <c r="DJ653" s="69"/>
      <c r="DK653" s="69"/>
      <c r="DL653" s="69"/>
      <c r="DM653" s="69"/>
      <c r="DN653" s="69"/>
      <c r="DO653" s="69"/>
      <c r="DP653" s="69"/>
      <c r="DQ653" s="69"/>
      <c r="DR653" s="69"/>
      <c r="DS653" s="69"/>
      <c r="DT653" s="69"/>
      <c r="DU653" s="69"/>
      <c r="DV653" s="69"/>
      <c r="DW653" s="69"/>
      <c r="DX653" s="69"/>
      <c r="DY653" s="69"/>
      <c r="DZ653" s="69"/>
      <c r="EA653" s="69"/>
      <c r="EB653" s="69"/>
      <c r="EC653" s="69"/>
      <c r="ED653" s="69"/>
      <c r="EE653" s="69"/>
      <c r="EF653" s="69"/>
      <c r="EG653" s="69"/>
      <c r="EH653" s="69"/>
      <c r="EI653" s="69"/>
      <c r="EJ653" s="69"/>
      <c r="EK653" s="69"/>
      <c r="EL653" s="69"/>
      <c r="EM653" s="69"/>
      <c r="EN653" s="69"/>
      <c r="EO653" s="69"/>
      <c r="EP653" s="69"/>
      <c r="EQ653" s="69"/>
      <c r="ER653" s="69"/>
      <c r="ES653" s="69"/>
      <c r="ET653" s="69"/>
      <c r="EU653" s="69"/>
      <c r="EV653" s="69"/>
      <c r="EW653" s="69"/>
      <c r="EX653" s="69"/>
      <c r="EY653" s="69"/>
      <c r="EZ653" s="69"/>
      <c r="FA653" s="69"/>
      <c r="FB653" s="69"/>
      <c r="FC653" s="69"/>
      <c r="FD653" s="69"/>
      <c r="FE653" s="69"/>
      <c r="FF653" s="69"/>
      <c r="FG653" s="69"/>
      <c r="FH653" s="69"/>
      <c r="FI653" s="69"/>
      <c r="FJ653" s="69"/>
      <c r="FK653" s="69"/>
      <c r="FL653" s="69"/>
      <c r="FM653" s="69"/>
      <c r="FN653" s="69"/>
      <c r="FO653" s="69"/>
      <c r="FP653" s="69"/>
      <c r="FQ653" s="69"/>
      <c r="FR653" s="69"/>
      <c r="FS653" s="69"/>
      <c r="FT653" s="69"/>
      <c r="FU653" s="69"/>
      <c r="FV653" s="69"/>
      <c r="FW653" s="69"/>
      <c r="FX653" s="69"/>
      <c r="FY653" s="69"/>
      <c r="FZ653" s="69"/>
      <c r="GA653" s="69"/>
      <c r="GB653" s="69"/>
      <c r="GC653" s="69"/>
      <c r="GD653" s="69"/>
      <c r="GE653" s="69"/>
      <c r="GF653" s="69"/>
      <c r="GG653" s="69"/>
      <c r="GH653" s="69"/>
      <c r="GI653" s="69"/>
      <c r="GJ653" s="69"/>
      <c r="GK653" s="69"/>
      <c r="GL653" s="69"/>
      <c r="GM653" s="69"/>
      <c r="GN653" s="69"/>
      <c r="GO653" s="69"/>
      <c r="GP653" s="69"/>
      <c r="GQ653" s="69"/>
      <c r="GR653" s="69"/>
      <c r="GS653" s="69"/>
      <c r="GT653" s="69"/>
      <c r="GU653" s="69"/>
      <c r="GV653" s="69"/>
      <c r="GW653" s="69"/>
      <c r="GX653" s="69"/>
      <c r="GY653" s="69"/>
      <c r="GZ653" s="69"/>
      <c r="HA653" s="69"/>
      <c r="HB653" s="69"/>
      <c r="HC653" s="69"/>
      <c r="HD653" s="69"/>
      <c r="HE653" s="69"/>
      <c r="HF653" s="69"/>
      <c r="HG653" s="69"/>
      <c r="HH653" s="69"/>
      <c r="HI653" s="69"/>
      <c r="HJ653" s="69"/>
      <c r="HK653" s="69"/>
      <c r="HL653" s="69"/>
      <c r="HM653" s="69"/>
      <c r="HN653" s="69"/>
      <c r="HO653" s="69"/>
      <c r="HP653" s="69"/>
      <c r="HQ653" s="69"/>
      <c r="HR653" s="69"/>
      <c r="HS653" s="69"/>
      <c r="HT653" s="69"/>
      <c r="HU653" s="69"/>
      <c r="HV653" s="69"/>
      <c r="HW653" s="69"/>
      <c r="HX653" s="69"/>
      <c r="HY653" s="69"/>
      <c r="HZ653" s="69"/>
      <c r="IA653" s="69"/>
      <c r="IB653" s="69"/>
      <c r="IC653" s="69"/>
      <c r="ID653" s="69"/>
      <c r="IE653" s="69"/>
      <c r="IF653" s="69"/>
      <c r="IG653" s="69"/>
      <c r="IH653" s="69"/>
      <c r="II653" s="69"/>
      <c r="IJ653" s="69"/>
      <c r="IK653" s="69"/>
      <c r="IL653" s="69"/>
      <c r="IM653" s="69"/>
      <c r="IN653" s="69"/>
      <c r="IO653" s="69"/>
      <c r="IP653" s="69"/>
      <c r="IQ653" s="69"/>
      <c r="IR653" s="69"/>
      <c r="IS653" s="69"/>
      <c r="IT653" s="69"/>
      <c r="IU653" s="69"/>
      <c r="IV653" s="69"/>
      <c r="IW653" s="69"/>
    </row>
    <row r="654" customFormat="false" ht="12.75" hidden="false" customHeight="fals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/>
      <c r="CD654" s="69"/>
      <c r="CE654" s="69"/>
      <c r="CF654" s="69"/>
      <c r="CG654" s="69"/>
      <c r="CH654" s="69"/>
      <c r="CI654" s="69"/>
      <c r="CJ654" s="69"/>
      <c r="CK654" s="69"/>
      <c r="CL654" s="69"/>
      <c r="CM654" s="69"/>
      <c r="CN654" s="69"/>
      <c r="CO654" s="69"/>
      <c r="CP654" s="69"/>
      <c r="CQ654" s="69"/>
      <c r="CR654" s="69"/>
      <c r="CS654" s="69"/>
      <c r="CT654" s="69"/>
      <c r="CU654" s="69"/>
      <c r="CV654" s="69"/>
      <c r="CW654" s="69"/>
      <c r="CX654" s="69"/>
      <c r="CY654" s="69"/>
      <c r="CZ654" s="69"/>
      <c r="DA654" s="69"/>
      <c r="DB654" s="69"/>
      <c r="DC654" s="69"/>
      <c r="DD654" s="69"/>
      <c r="DE654" s="69"/>
      <c r="DF654" s="69"/>
      <c r="DG654" s="69"/>
      <c r="DH654" s="69"/>
      <c r="DI654" s="69"/>
      <c r="DJ654" s="69"/>
      <c r="DK654" s="69"/>
      <c r="DL654" s="69"/>
      <c r="DM654" s="69"/>
      <c r="DN654" s="69"/>
      <c r="DO654" s="69"/>
      <c r="DP654" s="69"/>
      <c r="DQ654" s="69"/>
      <c r="DR654" s="69"/>
      <c r="DS654" s="69"/>
      <c r="DT654" s="69"/>
      <c r="DU654" s="69"/>
      <c r="DV654" s="69"/>
      <c r="DW654" s="69"/>
      <c r="DX654" s="69"/>
      <c r="DY654" s="69"/>
      <c r="DZ654" s="69"/>
      <c r="EA654" s="69"/>
      <c r="EB654" s="69"/>
      <c r="EC654" s="69"/>
      <c r="ED654" s="69"/>
      <c r="EE654" s="69"/>
      <c r="EF654" s="69"/>
      <c r="EG654" s="69"/>
      <c r="EH654" s="69"/>
      <c r="EI654" s="69"/>
      <c r="EJ654" s="69"/>
      <c r="EK654" s="69"/>
      <c r="EL654" s="69"/>
      <c r="EM654" s="69"/>
      <c r="EN654" s="69"/>
      <c r="EO654" s="69"/>
      <c r="EP654" s="69"/>
      <c r="EQ654" s="69"/>
      <c r="ER654" s="69"/>
      <c r="ES654" s="69"/>
      <c r="ET654" s="69"/>
      <c r="EU654" s="69"/>
      <c r="EV654" s="69"/>
      <c r="EW654" s="69"/>
      <c r="EX654" s="69"/>
      <c r="EY654" s="69"/>
      <c r="EZ654" s="69"/>
      <c r="FA654" s="69"/>
      <c r="FB654" s="69"/>
      <c r="FC654" s="69"/>
      <c r="FD654" s="69"/>
      <c r="FE654" s="69"/>
      <c r="FF654" s="69"/>
      <c r="FG654" s="69"/>
      <c r="FH654" s="69"/>
      <c r="FI654" s="69"/>
      <c r="FJ654" s="69"/>
      <c r="FK654" s="69"/>
      <c r="FL654" s="69"/>
      <c r="FM654" s="69"/>
      <c r="FN654" s="69"/>
      <c r="FO654" s="69"/>
      <c r="FP654" s="69"/>
      <c r="FQ654" s="69"/>
      <c r="FR654" s="69"/>
      <c r="FS654" s="69"/>
      <c r="FT654" s="69"/>
      <c r="FU654" s="69"/>
      <c r="FV654" s="69"/>
      <c r="FW654" s="69"/>
      <c r="FX654" s="69"/>
      <c r="FY654" s="69"/>
      <c r="FZ654" s="69"/>
      <c r="GA654" s="69"/>
      <c r="GB654" s="69"/>
      <c r="GC654" s="69"/>
      <c r="GD654" s="69"/>
      <c r="GE654" s="69"/>
      <c r="GF654" s="69"/>
      <c r="GG654" s="69"/>
      <c r="GH654" s="69"/>
      <c r="GI654" s="69"/>
      <c r="GJ654" s="69"/>
      <c r="GK654" s="69"/>
      <c r="GL654" s="69"/>
      <c r="GM654" s="69"/>
      <c r="GN654" s="69"/>
      <c r="GO654" s="69"/>
      <c r="GP654" s="69"/>
      <c r="GQ654" s="69"/>
      <c r="GR654" s="69"/>
      <c r="GS654" s="69"/>
      <c r="GT654" s="69"/>
      <c r="GU654" s="69"/>
      <c r="GV654" s="69"/>
      <c r="GW654" s="69"/>
      <c r="GX654" s="69"/>
      <c r="GY654" s="69"/>
      <c r="GZ654" s="69"/>
      <c r="HA654" s="69"/>
      <c r="HB654" s="69"/>
      <c r="HC654" s="69"/>
      <c r="HD654" s="69"/>
      <c r="HE654" s="69"/>
      <c r="HF654" s="69"/>
      <c r="HG654" s="69"/>
      <c r="HH654" s="69"/>
      <c r="HI654" s="69"/>
      <c r="HJ654" s="69"/>
      <c r="HK654" s="69"/>
      <c r="HL654" s="69"/>
      <c r="HM654" s="69"/>
      <c r="HN654" s="69"/>
      <c r="HO654" s="69"/>
      <c r="HP654" s="69"/>
      <c r="HQ654" s="69"/>
      <c r="HR654" s="69"/>
      <c r="HS654" s="69"/>
      <c r="HT654" s="69"/>
      <c r="HU654" s="69"/>
      <c r="HV654" s="69"/>
      <c r="HW654" s="69"/>
      <c r="HX654" s="69"/>
      <c r="HY654" s="69"/>
      <c r="HZ654" s="69"/>
      <c r="IA654" s="69"/>
      <c r="IB654" s="69"/>
      <c r="IC654" s="69"/>
      <c r="ID654" s="69"/>
      <c r="IE654" s="69"/>
      <c r="IF654" s="69"/>
      <c r="IG654" s="69"/>
      <c r="IH654" s="69"/>
      <c r="II654" s="69"/>
      <c r="IJ654" s="69"/>
      <c r="IK654" s="69"/>
      <c r="IL654" s="69"/>
      <c r="IM654" s="69"/>
      <c r="IN654" s="69"/>
      <c r="IO654" s="69"/>
      <c r="IP654" s="69"/>
      <c r="IQ654" s="69"/>
      <c r="IR654" s="69"/>
      <c r="IS654" s="69"/>
      <c r="IT654" s="69"/>
      <c r="IU654" s="69"/>
      <c r="IV654" s="69"/>
      <c r="IW654" s="69"/>
    </row>
    <row r="655" customFormat="false" ht="12.75" hidden="false" customHeight="fals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69"/>
      <c r="CC655" s="69"/>
      <c r="CD655" s="69"/>
      <c r="CE655" s="69"/>
      <c r="CF655" s="69"/>
      <c r="CG655" s="69"/>
      <c r="CH655" s="69"/>
      <c r="CI655" s="69"/>
      <c r="CJ655" s="69"/>
      <c r="CK655" s="69"/>
      <c r="CL655" s="69"/>
      <c r="CM655" s="69"/>
      <c r="CN655" s="69"/>
      <c r="CO655" s="69"/>
      <c r="CP655" s="69"/>
      <c r="CQ655" s="69"/>
      <c r="CR655" s="69"/>
      <c r="CS655" s="69"/>
      <c r="CT655" s="69"/>
      <c r="CU655" s="69"/>
      <c r="CV655" s="69"/>
      <c r="CW655" s="69"/>
      <c r="CX655" s="69"/>
      <c r="CY655" s="69"/>
      <c r="CZ655" s="69"/>
      <c r="DA655" s="69"/>
      <c r="DB655" s="69"/>
      <c r="DC655" s="69"/>
      <c r="DD655" s="69"/>
      <c r="DE655" s="69"/>
      <c r="DF655" s="69"/>
      <c r="DG655" s="69"/>
      <c r="DH655" s="69"/>
      <c r="DI655" s="69"/>
      <c r="DJ655" s="69"/>
      <c r="DK655" s="69"/>
      <c r="DL655" s="69"/>
      <c r="DM655" s="69"/>
      <c r="DN655" s="69"/>
      <c r="DO655" s="69"/>
      <c r="DP655" s="69"/>
      <c r="DQ655" s="69"/>
      <c r="DR655" s="69"/>
      <c r="DS655" s="69"/>
      <c r="DT655" s="69"/>
      <c r="DU655" s="69"/>
      <c r="DV655" s="69"/>
      <c r="DW655" s="69"/>
      <c r="DX655" s="69"/>
      <c r="DY655" s="69"/>
      <c r="DZ655" s="69"/>
      <c r="EA655" s="69"/>
      <c r="EB655" s="69"/>
      <c r="EC655" s="69"/>
      <c r="ED655" s="69"/>
      <c r="EE655" s="69"/>
      <c r="EF655" s="69"/>
      <c r="EG655" s="69"/>
      <c r="EH655" s="69"/>
      <c r="EI655" s="69"/>
      <c r="EJ655" s="69"/>
      <c r="EK655" s="69"/>
      <c r="EL655" s="69"/>
      <c r="EM655" s="69"/>
      <c r="EN655" s="69"/>
      <c r="EO655" s="69"/>
      <c r="EP655" s="69"/>
      <c r="EQ655" s="69"/>
      <c r="ER655" s="69"/>
      <c r="ES655" s="69"/>
      <c r="ET655" s="69"/>
      <c r="EU655" s="69"/>
      <c r="EV655" s="69"/>
      <c r="EW655" s="69"/>
      <c r="EX655" s="69"/>
      <c r="EY655" s="69"/>
      <c r="EZ655" s="69"/>
      <c r="FA655" s="69"/>
      <c r="FB655" s="69"/>
      <c r="FC655" s="69"/>
      <c r="FD655" s="69"/>
      <c r="FE655" s="69"/>
      <c r="FF655" s="69"/>
      <c r="FG655" s="69"/>
      <c r="FH655" s="69"/>
      <c r="FI655" s="69"/>
      <c r="FJ655" s="69"/>
      <c r="FK655" s="69"/>
      <c r="FL655" s="69"/>
      <c r="FM655" s="69"/>
      <c r="FN655" s="69"/>
      <c r="FO655" s="69"/>
      <c r="FP655" s="69"/>
      <c r="FQ655" s="69"/>
      <c r="FR655" s="69"/>
      <c r="FS655" s="69"/>
      <c r="FT655" s="69"/>
      <c r="FU655" s="69"/>
      <c r="FV655" s="69"/>
      <c r="FW655" s="69"/>
      <c r="FX655" s="69"/>
      <c r="FY655" s="69"/>
      <c r="FZ655" s="69"/>
      <c r="GA655" s="69"/>
      <c r="GB655" s="69"/>
      <c r="GC655" s="69"/>
      <c r="GD655" s="69"/>
      <c r="GE655" s="69"/>
      <c r="GF655" s="69"/>
      <c r="GG655" s="69"/>
      <c r="GH655" s="69"/>
      <c r="GI655" s="69"/>
      <c r="GJ655" s="69"/>
      <c r="GK655" s="69"/>
      <c r="GL655" s="69"/>
      <c r="GM655" s="69"/>
      <c r="GN655" s="69"/>
      <c r="GO655" s="69"/>
      <c r="GP655" s="69"/>
      <c r="GQ655" s="69"/>
      <c r="GR655" s="69"/>
      <c r="GS655" s="69"/>
      <c r="GT655" s="69"/>
      <c r="GU655" s="69"/>
      <c r="GV655" s="69"/>
      <c r="GW655" s="69"/>
      <c r="GX655" s="69"/>
      <c r="GY655" s="69"/>
      <c r="GZ655" s="69"/>
      <c r="HA655" s="69"/>
      <c r="HB655" s="69"/>
      <c r="HC655" s="69"/>
      <c r="HD655" s="69"/>
      <c r="HE655" s="69"/>
      <c r="HF655" s="69"/>
      <c r="HG655" s="69"/>
      <c r="HH655" s="69"/>
      <c r="HI655" s="69"/>
      <c r="HJ655" s="69"/>
      <c r="HK655" s="69"/>
      <c r="HL655" s="69"/>
      <c r="HM655" s="69"/>
      <c r="HN655" s="69"/>
      <c r="HO655" s="69"/>
      <c r="HP655" s="69"/>
      <c r="HQ655" s="69"/>
      <c r="HR655" s="69"/>
      <c r="HS655" s="69"/>
      <c r="HT655" s="69"/>
      <c r="HU655" s="69"/>
      <c r="HV655" s="69"/>
      <c r="HW655" s="69"/>
      <c r="HX655" s="69"/>
      <c r="HY655" s="69"/>
      <c r="HZ655" s="69"/>
      <c r="IA655" s="69"/>
      <c r="IB655" s="69"/>
      <c r="IC655" s="69"/>
      <c r="ID655" s="69"/>
      <c r="IE655" s="69"/>
      <c r="IF655" s="69"/>
      <c r="IG655" s="69"/>
      <c r="IH655" s="69"/>
      <c r="II655" s="69"/>
      <c r="IJ655" s="69"/>
      <c r="IK655" s="69"/>
      <c r="IL655" s="69"/>
      <c r="IM655" s="69"/>
      <c r="IN655" s="69"/>
      <c r="IO655" s="69"/>
      <c r="IP655" s="69"/>
      <c r="IQ655" s="69"/>
      <c r="IR655" s="69"/>
      <c r="IS655" s="69"/>
      <c r="IT655" s="69"/>
      <c r="IU655" s="69"/>
      <c r="IV655" s="69"/>
      <c r="IW655" s="69"/>
    </row>
    <row r="656" customFormat="false" ht="12.75" hidden="false" customHeight="fals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69"/>
      <c r="CG656" s="69"/>
      <c r="CH656" s="69"/>
      <c r="CI656" s="69"/>
      <c r="CJ656" s="69"/>
      <c r="CK656" s="69"/>
      <c r="CL656" s="69"/>
      <c r="CM656" s="69"/>
      <c r="CN656" s="69"/>
      <c r="CO656" s="69"/>
      <c r="CP656" s="69"/>
      <c r="CQ656" s="69"/>
      <c r="CR656" s="69"/>
      <c r="CS656" s="69"/>
      <c r="CT656" s="69"/>
      <c r="CU656" s="69"/>
      <c r="CV656" s="69"/>
      <c r="CW656" s="69"/>
      <c r="CX656" s="69"/>
      <c r="CY656" s="69"/>
      <c r="CZ656" s="69"/>
      <c r="DA656" s="69"/>
      <c r="DB656" s="69"/>
      <c r="DC656" s="69"/>
      <c r="DD656" s="69"/>
      <c r="DE656" s="69"/>
      <c r="DF656" s="69"/>
      <c r="DG656" s="69"/>
      <c r="DH656" s="69"/>
      <c r="DI656" s="69"/>
      <c r="DJ656" s="69"/>
      <c r="DK656" s="69"/>
      <c r="DL656" s="69"/>
      <c r="DM656" s="69"/>
      <c r="DN656" s="69"/>
      <c r="DO656" s="69"/>
      <c r="DP656" s="69"/>
      <c r="DQ656" s="69"/>
      <c r="DR656" s="69"/>
      <c r="DS656" s="69"/>
      <c r="DT656" s="69"/>
      <c r="DU656" s="69"/>
      <c r="DV656" s="69"/>
      <c r="DW656" s="69"/>
      <c r="DX656" s="69"/>
      <c r="DY656" s="69"/>
      <c r="DZ656" s="69"/>
      <c r="EA656" s="69"/>
      <c r="EB656" s="69"/>
      <c r="EC656" s="69"/>
      <c r="ED656" s="69"/>
      <c r="EE656" s="69"/>
      <c r="EF656" s="69"/>
      <c r="EG656" s="69"/>
      <c r="EH656" s="69"/>
      <c r="EI656" s="69"/>
      <c r="EJ656" s="69"/>
      <c r="EK656" s="69"/>
      <c r="EL656" s="69"/>
      <c r="EM656" s="69"/>
      <c r="EN656" s="69"/>
      <c r="EO656" s="69"/>
      <c r="EP656" s="69"/>
      <c r="EQ656" s="69"/>
      <c r="ER656" s="69"/>
      <c r="ES656" s="69"/>
      <c r="ET656" s="69"/>
      <c r="EU656" s="69"/>
      <c r="EV656" s="69"/>
      <c r="EW656" s="69"/>
      <c r="EX656" s="69"/>
      <c r="EY656" s="69"/>
      <c r="EZ656" s="69"/>
      <c r="FA656" s="69"/>
      <c r="FB656" s="69"/>
      <c r="FC656" s="69"/>
      <c r="FD656" s="69"/>
      <c r="FE656" s="69"/>
      <c r="FF656" s="69"/>
      <c r="FG656" s="69"/>
      <c r="FH656" s="69"/>
      <c r="FI656" s="69"/>
      <c r="FJ656" s="69"/>
      <c r="FK656" s="69"/>
      <c r="FL656" s="69"/>
      <c r="FM656" s="69"/>
      <c r="FN656" s="69"/>
      <c r="FO656" s="69"/>
      <c r="FP656" s="69"/>
      <c r="FQ656" s="69"/>
      <c r="FR656" s="69"/>
      <c r="FS656" s="69"/>
      <c r="FT656" s="69"/>
      <c r="FU656" s="69"/>
      <c r="FV656" s="69"/>
      <c r="FW656" s="69"/>
      <c r="FX656" s="69"/>
      <c r="FY656" s="69"/>
      <c r="FZ656" s="69"/>
      <c r="GA656" s="69"/>
      <c r="GB656" s="69"/>
      <c r="GC656" s="69"/>
      <c r="GD656" s="69"/>
      <c r="GE656" s="69"/>
      <c r="GF656" s="69"/>
      <c r="GG656" s="69"/>
      <c r="GH656" s="69"/>
      <c r="GI656" s="69"/>
      <c r="GJ656" s="69"/>
      <c r="GK656" s="69"/>
      <c r="GL656" s="69"/>
      <c r="GM656" s="69"/>
      <c r="GN656" s="69"/>
      <c r="GO656" s="69"/>
      <c r="GP656" s="69"/>
      <c r="GQ656" s="69"/>
      <c r="GR656" s="69"/>
      <c r="GS656" s="69"/>
      <c r="GT656" s="69"/>
      <c r="GU656" s="69"/>
      <c r="GV656" s="69"/>
      <c r="GW656" s="69"/>
      <c r="GX656" s="69"/>
      <c r="GY656" s="69"/>
      <c r="GZ656" s="69"/>
      <c r="HA656" s="69"/>
      <c r="HB656" s="69"/>
      <c r="HC656" s="69"/>
      <c r="HD656" s="69"/>
      <c r="HE656" s="69"/>
      <c r="HF656" s="69"/>
      <c r="HG656" s="69"/>
      <c r="HH656" s="69"/>
      <c r="HI656" s="69"/>
      <c r="HJ656" s="69"/>
      <c r="HK656" s="69"/>
      <c r="HL656" s="69"/>
      <c r="HM656" s="69"/>
      <c r="HN656" s="69"/>
      <c r="HO656" s="69"/>
      <c r="HP656" s="69"/>
      <c r="HQ656" s="69"/>
      <c r="HR656" s="69"/>
      <c r="HS656" s="69"/>
      <c r="HT656" s="69"/>
      <c r="HU656" s="69"/>
      <c r="HV656" s="69"/>
      <c r="HW656" s="69"/>
      <c r="HX656" s="69"/>
      <c r="HY656" s="69"/>
      <c r="HZ656" s="69"/>
      <c r="IA656" s="69"/>
      <c r="IB656" s="69"/>
      <c r="IC656" s="69"/>
      <c r="ID656" s="69"/>
      <c r="IE656" s="69"/>
      <c r="IF656" s="69"/>
      <c r="IG656" s="69"/>
      <c r="IH656" s="69"/>
      <c r="II656" s="69"/>
      <c r="IJ656" s="69"/>
      <c r="IK656" s="69"/>
      <c r="IL656" s="69"/>
      <c r="IM656" s="69"/>
      <c r="IN656" s="69"/>
      <c r="IO656" s="69"/>
      <c r="IP656" s="69"/>
      <c r="IQ656" s="69"/>
      <c r="IR656" s="69"/>
      <c r="IS656" s="69"/>
      <c r="IT656" s="69"/>
      <c r="IU656" s="69"/>
      <c r="IV656" s="69"/>
      <c r="IW656" s="69"/>
    </row>
    <row r="657" customFormat="false" ht="12.75" hidden="false" customHeight="fals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69"/>
      <c r="CH657" s="69"/>
      <c r="CI657" s="69"/>
      <c r="CJ657" s="69"/>
      <c r="CK657" s="69"/>
      <c r="CL657" s="69"/>
      <c r="CM657" s="69"/>
      <c r="CN657" s="69"/>
      <c r="CO657" s="69"/>
      <c r="CP657" s="69"/>
      <c r="CQ657" s="69"/>
      <c r="CR657" s="69"/>
      <c r="CS657" s="69"/>
      <c r="CT657" s="69"/>
      <c r="CU657" s="69"/>
      <c r="CV657" s="69"/>
      <c r="CW657" s="69"/>
      <c r="CX657" s="69"/>
      <c r="CY657" s="69"/>
      <c r="CZ657" s="69"/>
      <c r="DA657" s="69"/>
      <c r="DB657" s="69"/>
      <c r="DC657" s="69"/>
      <c r="DD657" s="69"/>
      <c r="DE657" s="69"/>
      <c r="DF657" s="69"/>
      <c r="DG657" s="69"/>
      <c r="DH657" s="69"/>
      <c r="DI657" s="69"/>
      <c r="DJ657" s="69"/>
      <c r="DK657" s="69"/>
      <c r="DL657" s="69"/>
      <c r="DM657" s="69"/>
      <c r="DN657" s="69"/>
      <c r="DO657" s="69"/>
      <c r="DP657" s="69"/>
      <c r="DQ657" s="69"/>
      <c r="DR657" s="69"/>
      <c r="DS657" s="69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69"/>
      <c r="EL657" s="69"/>
      <c r="EM657" s="69"/>
      <c r="EN657" s="69"/>
      <c r="EO657" s="69"/>
      <c r="EP657" s="69"/>
      <c r="EQ657" s="69"/>
      <c r="ER657" s="69"/>
      <c r="ES657" s="69"/>
      <c r="ET657" s="69"/>
      <c r="EU657" s="69"/>
      <c r="EV657" s="69"/>
      <c r="EW657" s="69"/>
      <c r="EX657" s="69"/>
      <c r="EY657" s="69"/>
      <c r="EZ657" s="69"/>
      <c r="FA657" s="69"/>
      <c r="FB657" s="69"/>
      <c r="FC657" s="69"/>
      <c r="FD657" s="69"/>
      <c r="FE657" s="69"/>
      <c r="FF657" s="69"/>
      <c r="FG657" s="69"/>
      <c r="FH657" s="69"/>
      <c r="FI657" s="69"/>
      <c r="FJ657" s="69"/>
      <c r="FK657" s="69"/>
      <c r="FL657" s="69"/>
      <c r="FM657" s="69"/>
      <c r="FN657" s="69"/>
      <c r="FO657" s="69"/>
      <c r="FP657" s="69"/>
      <c r="FQ657" s="69"/>
      <c r="FR657" s="69"/>
      <c r="FS657" s="69"/>
      <c r="FT657" s="69"/>
      <c r="FU657" s="69"/>
      <c r="FV657" s="69"/>
      <c r="FW657" s="69"/>
      <c r="FX657" s="69"/>
      <c r="FY657" s="69"/>
      <c r="FZ657" s="69"/>
      <c r="GA657" s="69"/>
      <c r="GB657" s="69"/>
      <c r="GC657" s="69"/>
      <c r="GD657" s="69"/>
      <c r="GE657" s="69"/>
      <c r="GF657" s="69"/>
      <c r="GG657" s="69"/>
      <c r="GH657" s="69"/>
      <c r="GI657" s="69"/>
      <c r="GJ657" s="69"/>
      <c r="GK657" s="69"/>
      <c r="GL657" s="69"/>
      <c r="GM657" s="69"/>
      <c r="GN657" s="69"/>
      <c r="GO657" s="69"/>
      <c r="GP657" s="69"/>
      <c r="GQ657" s="69"/>
      <c r="GR657" s="69"/>
      <c r="GS657" s="69"/>
      <c r="GT657" s="69"/>
      <c r="GU657" s="69"/>
      <c r="GV657" s="69"/>
      <c r="GW657" s="69"/>
      <c r="GX657" s="69"/>
      <c r="GY657" s="69"/>
      <c r="GZ657" s="69"/>
      <c r="HA657" s="69"/>
      <c r="HB657" s="69"/>
      <c r="HC657" s="69"/>
      <c r="HD657" s="69"/>
      <c r="HE657" s="69"/>
      <c r="HF657" s="69"/>
      <c r="HG657" s="69"/>
      <c r="HH657" s="69"/>
      <c r="HI657" s="69"/>
      <c r="HJ657" s="69"/>
      <c r="HK657" s="69"/>
      <c r="HL657" s="69"/>
      <c r="HM657" s="69"/>
      <c r="HN657" s="69"/>
      <c r="HO657" s="69"/>
      <c r="HP657" s="69"/>
      <c r="HQ657" s="69"/>
      <c r="HR657" s="69"/>
      <c r="HS657" s="69"/>
      <c r="HT657" s="69"/>
      <c r="HU657" s="69"/>
      <c r="HV657" s="69"/>
      <c r="HW657" s="69"/>
      <c r="HX657" s="69"/>
      <c r="HY657" s="69"/>
      <c r="HZ657" s="69"/>
      <c r="IA657" s="69"/>
      <c r="IB657" s="69"/>
      <c r="IC657" s="69"/>
      <c r="ID657" s="69"/>
      <c r="IE657" s="69"/>
      <c r="IF657" s="69"/>
      <c r="IG657" s="69"/>
      <c r="IH657" s="69"/>
      <c r="II657" s="69"/>
      <c r="IJ657" s="69"/>
      <c r="IK657" s="69"/>
      <c r="IL657" s="69"/>
      <c r="IM657" s="69"/>
      <c r="IN657" s="69"/>
      <c r="IO657" s="69"/>
      <c r="IP657" s="69"/>
      <c r="IQ657" s="69"/>
      <c r="IR657" s="69"/>
      <c r="IS657" s="69"/>
      <c r="IT657" s="69"/>
      <c r="IU657" s="69"/>
      <c r="IV657" s="69"/>
      <c r="IW657" s="69"/>
    </row>
    <row r="658" customFormat="false" ht="12.75" hidden="false" customHeight="fals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69"/>
      <c r="CG658" s="69"/>
      <c r="CH658" s="69"/>
      <c r="CI658" s="69"/>
      <c r="CJ658" s="69"/>
      <c r="CK658" s="69"/>
      <c r="CL658" s="69"/>
      <c r="CM658" s="69"/>
      <c r="CN658" s="69"/>
      <c r="CO658" s="69"/>
      <c r="CP658" s="69"/>
      <c r="CQ658" s="69"/>
      <c r="CR658" s="69"/>
      <c r="CS658" s="69"/>
      <c r="CT658" s="69"/>
      <c r="CU658" s="69"/>
      <c r="CV658" s="69"/>
      <c r="CW658" s="69"/>
      <c r="CX658" s="69"/>
      <c r="CY658" s="69"/>
      <c r="CZ658" s="69"/>
      <c r="DA658" s="69"/>
      <c r="DB658" s="69"/>
      <c r="DC658" s="69"/>
      <c r="DD658" s="69"/>
      <c r="DE658" s="69"/>
      <c r="DF658" s="69"/>
      <c r="DG658" s="69"/>
      <c r="DH658" s="69"/>
      <c r="DI658" s="69"/>
      <c r="DJ658" s="69"/>
      <c r="DK658" s="69"/>
      <c r="DL658" s="69"/>
      <c r="DM658" s="69"/>
      <c r="DN658" s="69"/>
      <c r="DO658" s="69"/>
      <c r="DP658" s="69"/>
      <c r="DQ658" s="69"/>
      <c r="DR658" s="69"/>
      <c r="DS658" s="69"/>
      <c r="DT658" s="69"/>
      <c r="DU658" s="69"/>
      <c r="DV658" s="69"/>
      <c r="DW658" s="69"/>
      <c r="DX658" s="69"/>
      <c r="DY658" s="69"/>
      <c r="DZ658" s="69"/>
      <c r="EA658" s="69"/>
      <c r="EB658" s="69"/>
      <c r="EC658" s="69"/>
      <c r="ED658" s="69"/>
      <c r="EE658" s="69"/>
      <c r="EF658" s="69"/>
      <c r="EG658" s="69"/>
      <c r="EH658" s="69"/>
      <c r="EI658" s="69"/>
      <c r="EJ658" s="69"/>
      <c r="EK658" s="69"/>
      <c r="EL658" s="69"/>
      <c r="EM658" s="69"/>
      <c r="EN658" s="69"/>
      <c r="EO658" s="69"/>
      <c r="EP658" s="69"/>
      <c r="EQ658" s="69"/>
      <c r="ER658" s="69"/>
      <c r="ES658" s="69"/>
      <c r="ET658" s="69"/>
      <c r="EU658" s="69"/>
      <c r="EV658" s="69"/>
      <c r="EW658" s="69"/>
      <c r="EX658" s="69"/>
      <c r="EY658" s="69"/>
      <c r="EZ658" s="69"/>
      <c r="FA658" s="69"/>
      <c r="FB658" s="69"/>
      <c r="FC658" s="69"/>
      <c r="FD658" s="69"/>
      <c r="FE658" s="69"/>
      <c r="FF658" s="69"/>
      <c r="FG658" s="69"/>
      <c r="FH658" s="69"/>
      <c r="FI658" s="69"/>
      <c r="FJ658" s="69"/>
      <c r="FK658" s="69"/>
      <c r="FL658" s="69"/>
      <c r="FM658" s="69"/>
      <c r="FN658" s="69"/>
      <c r="FO658" s="69"/>
      <c r="FP658" s="69"/>
      <c r="FQ658" s="69"/>
      <c r="FR658" s="69"/>
      <c r="FS658" s="69"/>
      <c r="FT658" s="69"/>
      <c r="FU658" s="69"/>
      <c r="FV658" s="69"/>
      <c r="FW658" s="69"/>
      <c r="FX658" s="69"/>
      <c r="FY658" s="69"/>
      <c r="FZ658" s="69"/>
      <c r="GA658" s="69"/>
      <c r="GB658" s="69"/>
      <c r="GC658" s="69"/>
      <c r="GD658" s="69"/>
      <c r="GE658" s="69"/>
      <c r="GF658" s="69"/>
      <c r="GG658" s="69"/>
      <c r="GH658" s="69"/>
      <c r="GI658" s="69"/>
      <c r="GJ658" s="69"/>
      <c r="GK658" s="69"/>
      <c r="GL658" s="69"/>
      <c r="GM658" s="69"/>
      <c r="GN658" s="69"/>
      <c r="GO658" s="69"/>
      <c r="GP658" s="69"/>
      <c r="GQ658" s="69"/>
      <c r="GR658" s="69"/>
      <c r="GS658" s="69"/>
      <c r="GT658" s="69"/>
      <c r="GU658" s="69"/>
      <c r="GV658" s="69"/>
      <c r="GW658" s="69"/>
      <c r="GX658" s="69"/>
      <c r="GY658" s="69"/>
      <c r="GZ658" s="69"/>
      <c r="HA658" s="69"/>
      <c r="HB658" s="69"/>
      <c r="HC658" s="69"/>
      <c r="HD658" s="69"/>
      <c r="HE658" s="69"/>
      <c r="HF658" s="69"/>
      <c r="HG658" s="69"/>
      <c r="HH658" s="69"/>
      <c r="HI658" s="69"/>
      <c r="HJ658" s="69"/>
      <c r="HK658" s="69"/>
      <c r="HL658" s="69"/>
      <c r="HM658" s="69"/>
      <c r="HN658" s="69"/>
      <c r="HO658" s="69"/>
      <c r="HP658" s="69"/>
      <c r="HQ658" s="69"/>
      <c r="HR658" s="69"/>
      <c r="HS658" s="69"/>
      <c r="HT658" s="69"/>
      <c r="HU658" s="69"/>
      <c r="HV658" s="69"/>
      <c r="HW658" s="69"/>
      <c r="HX658" s="69"/>
      <c r="HY658" s="69"/>
      <c r="HZ658" s="69"/>
      <c r="IA658" s="69"/>
      <c r="IB658" s="69"/>
      <c r="IC658" s="69"/>
      <c r="ID658" s="69"/>
      <c r="IE658" s="69"/>
      <c r="IF658" s="69"/>
      <c r="IG658" s="69"/>
      <c r="IH658" s="69"/>
      <c r="II658" s="69"/>
      <c r="IJ658" s="69"/>
      <c r="IK658" s="69"/>
      <c r="IL658" s="69"/>
      <c r="IM658" s="69"/>
      <c r="IN658" s="69"/>
      <c r="IO658" s="69"/>
      <c r="IP658" s="69"/>
      <c r="IQ658" s="69"/>
      <c r="IR658" s="69"/>
      <c r="IS658" s="69"/>
      <c r="IT658" s="69"/>
      <c r="IU658" s="69"/>
      <c r="IV658" s="69"/>
      <c r="IW658" s="69"/>
    </row>
    <row r="659" customFormat="false" ht="12.75" hidden="false" customHeight="fals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69"/>
      <c r="CH659" s="69"/>
      <c r="CI659" s="69"/>
      <c r="CJ659" s="69"/>
      <c r="CK659" s="69"/>
      <c r="CL659" s="69"/>
      <c r="CM659" s="69"/>
      <c r="CN659" s="69"/>
      <c r="CO659" s="69"/>
      <c r="CP659" s="69"/>
      <c r="CQ659" s="69"/>
      <c r="CR659" s="69"/>
      <c r="CS659" s="69"/>
      <c r="CT659" s="69"/>
      <c r="CU659" s="69"/>
      <c r="CV659" s="69"/>
      <c r="CW659" s="69"/>
      <c r="CX659" s="69"/>
      <c r="CY659" s="69"/>
      <c r="CZ659" s="69"/>
      <c r="DA659" s="69"/>
      <c r="DB659" s="69"/>
      <c r="DC659" s="69"/>
      <c r="DD659" s="69"/>
      <c r="DE659" s="69"/>
      <c r="DF659" s="69"/>
      <c r="DG659" s="69"/>
      <c r="DH659" s="69"/>
      <c r="DI659" s="69"/>
      <c r="DJ659" s="69"/>
      <c r="DK659" s="69"/>
      <c r="DL659" s="69"/>
      <c r="DM659" s="69"/>
      <c r="DN659" s="69"/>
      <c r="DO659" s="69"/>
      <c r="DP659" s="69"/>
      <c r="DQ659" s="69"/>
      <c r="DR659" s="69"/>
      <c r="DS659" s="69"/>
      <c r="DT659" s="69"/>
      <c r="DU659" s="69"/>
      <c r="DV659" s="69"/>
      <c r="DW659" s="69"/>
      <c r="DX659" s="69"/>
      <c r="DY659" s="69"/>
      <c r="DZ659" s="69"/>
      <c r="EA659" s="69"/>
      <c r="EB659" s="69"/>
      <c r="EC659" s="69"/>
      <c r="ED659" s="69"/>
      <c r="EE659" s="69"/>
      <c r="EF659" s="69"/>
      <c r="EG659" s="69"/>
      <c r="EH659" s="69"/>
      <c r="EI659" s="69"/>
      <c r="EJ659" s="69"/>
      <c r="EK659" s="69"/>
      <c r="EL659" s="69"/>
      <c r="EM659" s="69"/>
      <c r="EN659" s="69"/>
      <c r="EO659" s="69"/>
      <c r="EP659" s="69"/>
      <c r="EQ659" s="69"/>
      <c r="ER659" s="69"/>
      <c r="ES659" s="69"/>
      <c r="ET659" s="69"/>
      <c r="EU659" s="69"/>
      <c r="EV659" s="69"/>
      <c r="EW659" s="69"/>
      <c r="EX659" s="69"/>
      <c r="EY659" s="69"/>
      <c r="EZ659" s="69"/>
      <c r="FA659" s="69"/>
      <c r="FB659" s="69"/>
      <c r="FC659" s="69"/>
      <c r="FD659" s="69"/>
      <c r="FE659" s="69"/>
      <c r="FF659" s="69"/>
      <c r="FG659" s="69"/>
      <c r="FH659" s="69"/>
      <c r="FI659" s="69"/>
      <c r="FJ659" s="69"/>
      <c r="FK659" s="69"/>
      <c r="FL659" s="69"/>
      <c r="FM659" s="69"/>
      <c r="FN659" s="69"/>
      <c r="FO659" s="69"/>
      <c r="FP659" s="69"/>
      <c r="FQ659" s="69"/>
      <c r="FR659" s="69"/>
      <c r="FS659" s="69"/>
      <c r="FT659" s="69"/>
      <c r="FU659" s="69"/>
      <c r="FV659" s="69"/>
      <c r="FW659" s="69"/>
      <c r="FX659" s="69"/>
      <c r="FY659" s="69"/>
      <c r="FZ659" s="69"/>
      <c r="GA659" s="69"/>
      <c r="GB659" s="69"/>
      <c r="GC659" s="69"/>
      <c r="GD659" s="69"/>
      <c r="GE659" s="69"/>
      <c r="GF659" s="69"/>
      <c r="GG659" s="69"/>
      <c r="GH659" s="69"/>
      <c r="GI659" s="69"/>
      <c r="GJ659" s="69"/>
      <c r="GK659" s="69"/>
      <c r="GL659" s="69"/>
      <c r="GM659" s="69"/>
      <c r="GN659" s="69"/>
      <c r="GO659" s="69"/>
      <c r="GP659" s="69"/>
      <c r="GQ659" s="69"/>
      <c r="GR659" s="69"/>
      <c r="GS659" s="69"/>
      <c r="GT659" s="69"/>
      <c r="GU659" s="69"/>
      <c r="GV659" s="69"/>
      <c r="GW659" s="69"/>
      <c r="GX659" s="69"/>
      <c r="GY659" s="69"/>
      <c r="GZ659" s="69"/>
      <c r="HA659" s="69"/>
      <c r="HB659" s="69"/>
      <c r="HC659" s="69"/>
      <c r="HD659" s="69"/>
      <c r="HE659" s="69"/>
      <c r="HF659" s="69"/>
      <c r="HG659" s="69"/>
      <c r="HH659" s="69"/>
      <c r="HI659" s="69"/>
      <c r="HJ659" s="69"/>
      <c r="HK659" s="69"/>
      <c r="HL659" s="69"/>
      <c r="HM659" s="69"/>
      <c r="HN659" s="69"/>
      <c r="HO659" s="69"/>
      <c r="HP659" s="69"/>
      <c r="HQ659" s="69"/>
      <c r="HR659" s="69"/>
      <c r="HS659" s="69"/>
      <c r="HT659" s="69"/>
      <c r="HU659" s="69"/>
      <c r="HV659" s="69"/>
      <c r="HW659" s="69"/>
      <c r="HX659" s="69"/>
      <c r="HY659" s="69"/>
      <c r="HZ659" s="69"/>
      <c r="IA659" s="69"/>
      <c r="IB659" s="69"/>
      <c r="IC659" s="69"/>
      <c r="ID659" s="69"/>
      <c r="IE659" s="69"/>
      <c r="IF659" s="69"/>
      <c r="IG659" s="69"/>
      <c r="IH659" s="69"/>
      <c r="II659" s="69"/>
      <c r="IJ659" s="69"/>
      <c r="IK659" s="69"/>
      <c r="IL659" s="69"/>
      <c r="IM659" s="69"/>
      <c r="IN659" s="69"/>
      <c r="IO659" s="69"/>
      <c r="IP659" s="69"/>
      <c r="IQ659" s="69"/>
      <c r="IR659" s="69"/>
      <c r="IS659" s="69"/>
      <c r="IT659" s="69"/>
      <c r="IU659" s="69"/>
      <c r="IV659" s="69"/>
      <c r="IW659" s="69"/>
    </row>
    <row r="660" customFormat="false" ht="12.75" hidden="false" customHeight="fals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69"/>
      <c r="CC660" s="69"/>
      <c r="CD660" s="69"/>
      <c r="CE660" s="69"/>
      <c r="CF660" s="69"/>
      <c r="CG660" s="69"/>
      <c r="CH660" s="69"/>
      <c r="CI660" s="69"/>
      <c r="CJ660" s="69"/>
      <c r="CK660" s="69"/>
      <c r="CL660" s="69"/>
      <c r="CM660" s="69"/>
      <c r="CN660" s="69"/>
      <c r="CO660" s="69"/>
      <c r="CP660" s="69"/>
      <c r="CQ660" s="69"/>
      <c r="CR660" s="69"/>
      <c r="CS660" s="69"/>
      <c r="CT660" s="69"/>
      <c r="CU660" s="69"/>
      <c r="CV660" s="69"/>
      <c r="CW660" s="69"/>
      <c r="CX660" s="69"/>
      <c r="CY660" s="69"/>
      <c r="CZ660" s="69"/>
      <c r="DA660" s="69"/>
      <c r="DB660" s="69"/>
      <c r="DC660" s="69"/>
      <c r="DD660" s="69"/>
      <c r="DE660" s="69"/>
      <c r="DF660" s="69"/>
      <c r="DG660" s="69"/>
      <c r="DH660" s="69"/>
      <c r="DI660" s="69"/>
      <c r="DJ660" s="69"/>
      <c r="DK660" s="69"/>
      <c r="DL660" s="69"/>
      <c r="DM660" s="69"/>
      <c r="DN660" s="69"/>
      <c r="DO660" s="69"/>
      <c r="DP660" s="69"/>
      <c r="DQ660" s="69"/>
      <c r="DR660" s="69"/>
      <c r="DS660" s="69"/>
      <c r="DT660" s="69"/>
      <c r="DU660" s="69"/>
      <c r="DV660" s="69"/>
      <c r="DW660" s="69"/>
      <c r="DX660" s="69"/>
      <c r="DY660" s="69"/>
      <c r="DZ660" s="69"/>
      <c r="EA660" s="69"/>
      <c r="EB660" s="69"/>
      <c r="EC660" s="69"/>
      <c r="ED660" s="69"/>
      <c r="EE660" s="69"/>
      <c r="EF660" s="69"/>
      <c r="EG660" s="69"/>
      <c r="EH660" s="69"/>
      <c r="EI660" s="69"/>
      <c r="EJ660" s="69"/>
      <c r="EK660" s="69"/>
      <c r="EL660" s="69"/>
      <c r="EM660" s="69"/>
      <c r="EN660" s="69"/>
      <c r="EO660" s="69"/>
      <c r="EP660" s="69"/>
      <c r="EQ660" s="69"/>
      <c r="ER660" s="69"/>
      <c r="ES660" s="69"/>
      <c r="ET660" s="69"/>
      <c r="EU660" s="69"/>
      <c r="EV660" s="69"/>
      <c r="EW660" s="69"/>
      <c r="EX660" s="69"/>
      <c r="EY660" s="69"/>
      <c r="EZ660" s="69"/>
      <c r="FA660" s="69"/>
      <c r="FB660" s="69"/>
      <c r="FC660" s="69"/>
      <c r="FD660" s="69"/>
      <c r="FE660" s="69"/>
      <c r="FF660" s="69"/>
      <c r="FG660" s="69"/>
      <c r="FH660" s="69"/>
      <c r="FI660" s="69"/>
      <c r="FJ660" s="69"/>
      <c r="FK660" s="69"/>
      <c r="FL660" s="69"/>
      <c r="FM660" s="69"/>
      <c r="FN660" s="69"/>
      <c r="FO660" s="69"/>
      <c r="FP660" s="69"/>
      <c r="FQ660" s="69"/>
      <c r="FR660" s="69"/>
      <c r="FS660" s="69"/>
      <c r="FT660" s="69"/>
      <c r="FU660" s="69"/>
      <c r="FV660" s="69"/>
      <c r="FW660" s="69"/>
      <c r="FX660" s="69"/>
      <c r="FY660" s="69"/>
      <c r="FZ660" s="69"/>
      <c r="GA660" s="69"/>
      <c r="GB660" s="69"/>
      <c r="GC660" s="69"/>
      <c r="GD660" s="69"/>
      <c r="GE660" s="69"/>
      <c r="GF660" s="69"/>
      <c r="GG660" s="69"/>
      <c r="GH660" s="69"/>
      <c r="GI660" s="69"/>
      <c r="GJ660" s="69"/>
      <c r="GK660" s="69"/>
      <c r="GL660" s="69"/>
      <c r="GM660" s="69"/>
      <c r="GN660" s="69"/>
      <c r="GO660" s="69"/>
      <c r="GP660" s="69"/>
      <c r="GQ660" s="69"/>
      <c r="GR660" s="69"/>
      <c r="GS660" s="69"/>
      <c r="GT660" s="69"/>
      <c r="GU660" s="69"/>
      <c r="GV660" s="69"/>
      <c r="GW660" s="69"/>
      <c r="GX660" s="69"/>
      <c r="GY660" s="69"/>
      <c r="GZ660" s="69"/>
      <c r="HA660" s="69"/>
      <c r="HB660" s="69"/>
      <c r="HC660" s="69"/>
      <c r="HD660" s="69"/>
      <c r="HE660" s="69"/>
      <c r="HF660" s="69"/>
      <c r="HG660" s="69"/>
      <c r="HH660" s="69"/>
      <c r="HI660" s="69"/>
      <c r="HJ660" s="69"/>
      <c r="HK660" s="69"/>
      <c r="HL660" s="69"/>
      <c r="HM660" s="69"/>
      <c r="HN660" s="69"/>
      <c r="HO660" s="69"/>
      <c r="HP660" s="69"/>
      <c r="HQ660" s="69"/>
      <c r="HR660" s="69"/>
      <c r="HS660" s="69"/>
      <c r="HT660" s="69"/>
      <c r="HU660" s="69"/>
      <c r="HV660" s="69"/>
      <c r="HW660" s="69"/>
      <c r="HX660" s="69"/>
      <c r="HY660" s="69"/>
      <c r="HZ660" s="69"/>
      <c r="IA660" s="69"/>
      <c r="IB660" s="69"/>
      <c r="IC660" s="69"/>
      <c r="ID660" s="69"/>
      <c r="IE660" s="69"/>
      <c r="IF660" s="69"/>
      <c r="IG660" s="69"/>
      <c r="IH660" s="69"/>
      <c r="II660" s="69"/>
      <c r="IJ660" s="69"/>
      <c r="IK660" s="69"/>
      <c r="IL660" s="69"/>
      <c r="IM660" s="69"/>
      <c r="IN660" s="69"/>
      <c r="IO660" s="69"/>
      <c r="IP660" s="69"/>
      <c r="IQ660" s="69"/>
      <c r="IR660" s="69"/>
      <c r="IS660" s="69"/>
      <c r="IT660" s="69"/>
      <c r="IU660" s="69"/>
      <c r="IV660" s="69"/>
      <c r="IW660" s="69"/>
    </row>
    <row r="661" customFormat="false" ht="12.75" hidden="false" customHeight="fals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  <c r="EK661" s="69"/>
      <c r="EL661" s="69"/>
      <c r="EM661" s="69"/>
      <c r="EN661" s="69"/>
      <c r="EO661" s="69"/>
      <c r="EP661" s="69"/>
      <c r="EQ661" s="69"/>
      <c r="ER661" s="69"/>
      <c r="ES661" s="69"/>
      <c r="ET661" s="69"/>
      <c r="EU661" s="69"/>
      <c r="EV661" s="69"/>
      <c r="EW661" s="69"/>
      <c r="EX661" s="69"/>
      <c r="EY661" s="69"/>
      <c r="EZ661" s="69"/>
      <c r="FA661" s="69"/>
      <c r="FB661" s="69"/>
      <c r="FC661" s="69"/>
      <c r="FD661" s="69"/>
      <c r="FE661" s="69"/>
      <c r="FF661" s="69"/>
      <c r="FG661" s="69"/>
      <c r="FH661" s="69"/>
      <c r="FI661" s="69"/>
      <c r="FJ661" s="69"/>
      <c r="FK661" s="69"/>
      <c r="FL661" s="69"/>
      <c r="FM661" s="69"/>
      <c r="FN661" s="69"/>
      <c r="FO661" s="69"/>
      <c r="FP661" s="69"/>
      <c r="FQ661" s="69"/>
      <c r="FR661" s="69"/>
      <c r="FS661" s="69"/>
      <c r="FT661" s="69"/>
      <c r="FU661" s="69"/>
      <c r="FV661" s="69"/>
      <c r="FW661" s="69"/>
      <c r="FX661" s="69"/>
      <c r="FY661" s="69"/>
      <c r="FZ661" s="69"/>
      <c r="GA661" s="69"/>
      <c r="GB661" s="69"/>
      <c r="GC661" s="69"/>
      <c r="GD661" s="69"/>
      <c r="GE661" s="69"/>
      <c r="GF661" s="69"/>
      <c r="GG661" s="69"/>
      <c r="GH661" s="69"/>
      <c r="GI661" s="69"/>
      <c r="GJ661" s="69"/>
      <c r="GK661" s="69"/>
      <c r="GL661" s="69"/>
      <c r="GM661" s="69"/>
      <c r="GN661" s="69"/>
      <c r="GO661" s="69"/>
      <c r="GP661" s="69"/>
      <c r="GQ661" s="69"/>
      <c r="GR661" s="69"/>
      <c r="GS661" s="69"/>
      <c r="GT661" s="69"/>
      <c r="GU661" s="69"/>
      <c r="GV661" s="69"/>
      <c r="GW661" s="69"/>
      <c r="GX661" s="69"/>
      <c r="GY661" s="69"/>
      <c r="GZ661" s="69"/>
      <c r="HA661" s="69"/>
      <c r="HB661" s="69"/>
      <c r="HC661" s="69"/>
      <c r="HD661" s="69"/>
      <c r="HE661" s="69"/>
      <c r="HF661" s="69"/>
      <c r="HG661" s="69"/>
      <c r="HH661" s="69"/>
      <c r="HI661" s="69"/>
      <c r="HJ661" s="69"/>
      <c r="HK661" s="69"/>
      <c r="HL661" s="69"/>
      <c r="HM661" s="69"/>
      <c r="HN661" s="69"/>
      <c r="HO661" s="69"/>
      <c r="HP661" s="69"/>
      <c r="HQ661" s="69"/>
      <c r="HR661" s="69"/>
      <c r="HS661" s="69"/>
      <c r="HT661" s="69"/>
      <c r="HU661" s="69"/>
      <c r="HV661" s="69"/>
      <c r="HW661" s="69"/>
      <c r="HX661" s="69"/>
      <c r="HY661" s="69"/>
      <c r="HZ661" s="69"/>
      <c r="IA661" s="69"/>
      <c r="IB661" s="69"/>
      <c r="IC661" s="69"/>
      <c r="ID661" s="69"/>
      <c r="IE661" s="69"/>
      <c r="IF661" s="69"/>
      <c r="IG661" s="69"/>
      <c r="IH661" s="69"/>
      <c r="II661" s="69"/>
      <c r="IJ661" s="69"/>
      <c r="IK661" s="69"/>
      <c r="IL661" s="69"/>
      <c r="IM661" s="69"/>
      <c r="IN661" s="69"/>
      <c r="IO661" s="69"/>
      <c r="IP661" s="69"/>
      <c r="IQ661" s="69"/>
      <c r="IR661" s="69"/>
      <c r="IS661" s="69"/>
      <c r="IT661" s="69"/>
      <c r="IU661" s="69"/>
      <c r="IV661" s="69"/>
      <c r="IW661" s="69"/>
    </row>
    <row r="662" customFormat="false" ht="12.75" hidden="false" customHeight="fals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/>
      <c r="CC662" s="69"/>
      <c r="CD662" s="69"/>
      <c r="CE662" s="69"/>
      <c r="CF662" s="69"/>
      <c r="CG662" s="69"/>
      <c r="CH662" s="69"/>
      <c r="CI662" s="69"/>
      <c r="CJ662" s="69"/>
      <c r="CK662" s="69"/>
      <c r="CL662" s="69"/>
      <c r="CM662" s="69"/>
      <c r="CN662" s="69"/>
      <c r="CO662" s="69"/>
      <c r="CP662" s="69"/>
      <c r="CQ662" s="69"/>
      <c r="CR662" s="69"/>
      <c r="CS662" s="69"/>
      <c r="CT662" s="69"/>
      <c r="CU662" s="69"/>
      <c r="CV662" s="69"/>
      <c r="CW662" s="69"/>
      <c r="CX662" s="69"/>
      <c r="CY662" s="69"/>
      <c r="CZ662" s="69"/>
      <c r="DA662" s="69"/>
      <c r="DB662" s="69"/>
      <c r="DC662" s="69"/>
      <c r="DD662" s="69"/>
      <c r="DE662" s="69"/>
      <c r="DF662" s="69"/>
      <c r="DG662" s="69"/>
      <c r="DH662" s="69"/>
      <c r="DI662" s="69"/>
      <c r="DJ662" s="69"/>
      <c r="DK662" s="69"/>
      <c r="DL662" s="69"/>
      <c r="DM662" s="69"/>
      <c r="DN662" s="69"/>
      <c r="DO662" s="69"/>
      <c r="DP662" s="69"/>
      <c r="DQ662" s="69"/>
      <c r="DR662" s="69"/>
      <c r="DS662" s="69"/>
      <c r="DT662" s="69"/>
      <c r="DU662" s="69"/>
      <c r="DV662" s="69"/>
      <c r="DW662" s="69"/>
      <c r="DX662" s="69"/>
      <c r="DY662" s="69"/>
      <c r="DZ662" s="69"/>
      <c r="EA662" s="69"/>
      <c r="EB662" s="69"/>
      <c r="EC662" s="69"/>
      <c r="ED662" s="69"/>
      <c r="EE662" s="69"/>
      <c r="EF662" s="69"/>
      <c r="EG662" s="69"/>
      <c r="EH662" s="69"/>
      <c r="EI662" s="69"/>
      <c r="EJ662" s="69"/>
      <c r="EK662" s="69"/>
      <c r="EL662" s="69"/>
      <c r="EM662" s="69"/>
      <c r="EN662" s="69"/>
      <c r="EO662" s="69"/>
      <c r="EP662" s="69"/>
      <c r="EQ662" s="69"/>
      <c r="ER662" s="69"/>
      <c r="ES662" s="69"/>
      <c r="ET662" s="69"/>
      <c r="EU662" s="69"/>
      <c r="EV662" s="69"/>
      <c r="EW662" s="69"/>
      <c r="EX662" s="69"/>
      <c r="EY662" s="69"/>
      <c r="EZ662" s="69"/>
      <c r="FA662" s="69"/>
      <c r="FB662" s="69"/>
      <c r="FC662" s="69"/>
      <c r="FD662" s="69"/>
      <c r="FE662" s="69"/>
      <c r="FF662" s="69"/>
      <c r="FG662" s="69"/>
      <c r="FH662" s="69"/>
      <c r="FI662" s="69"/>
      <c r="FJ662" s="69"/>
      <c r="FK662" s="69"/>
      <c r="FL662" s="69"/>
      <c r="FM662" s="69"/>
      <c r="FN662" s="69"/>
      <c r="FO662" s="69"/>
      <c r="FP662" s="69"/>
      <c r="FQ662" s="69"/>
      <c r="FR662" s="69"/>
      <c r="FS662" s="69"/>
      <c r="FT662" s="69"/>
      <c r="FU662" s="69"/>
      <c r="FV662" s="69"/>
      <c r="FW662" s="69"/>
      <c r="FX662" s="69"/>
      <c r="FY662" s="69"/>
      <c r="FZ662" s="69"/>
      <c r="GA662" s="69"/>
      <c r="GB662" s="69"/>
      <c r="GC662" s="69"/>
      <c r="GD662" s="69"/>
      <c r="GE662" s="69"/>
      <c r="GF662" s="69"/>
      <c r="GG662" s="69"/>
      <c r="GH662" s="69"/>
      <c r="GI662" s="69"/>
      <c r="GJ662" s="69"/>
      <c r="GK662" s="69"/>
      <c r="GL662" s="69"/>
      <c r="GM662" s="69"/>
      <c r="GN662" s="69"/>
      <c r="GO662" s="69"/>
      <c r="GP662" s="69"/>
      <c r="GQ662" s="69"/>
      <c r="GR662" s="69"/>
      <c r="GS662" s="69"/>
      <c r="GT662" s="69"/>
      <c r="GU662" s="69"/>
      <c r="GV662" s="69"/>
      <c r="GW662" s="69"/>
      <c r="GX662" s="69"/>
      <c r="GY662" s="69"/>
      <c r="GZ662" s="69"/>
      <c r="HA662" s="69"/>
      <c r="HB662" s="69"/>
      <c r="HC662" s="69"/>
      <c r="HD662" s="69"/>
      <c r="HE662" s="69"/>
      <c r="HF662" s="69"/>
      <c r="HG662" s="69"/>
      <c r="HH662" s="69"/>
      <c r="HI662" s="69"/>
      <c r="HJ662" s="69"/>
      <c r="HK662" s="69"/>
      <c r="HL662" s="69"/>
      <c r="HM662" s="69"/>
      <c r="HN662" s="69"/>
      <c r="HO662" s="69"/>
      <c r="HP662" s="69"/>
      <c r="HQ662" s="69"/>
      <c r="HR662" s="69"/>
      <c r="HS662" s="69"/>
      <c r="HT662" s="69"/>
      <c r="HU662" s="69"/>
      <c r="HV662" s="69"/>
      <c r="HW662" s="69"/>
      <c r="HX662" s="69"/>
      <c r="HY662" s="69"/>
      <c r="HZ662" s="69"/>
      <c r="IA662" s="69"/>
      <c r="IB662" s="69"/>
      <c r="IC662" s="69"/>
      <c r="ID662" s="69"/>
      <c r="IE662" s="69"/>
      <c r="IF662" s="69"/>
      <c r="IG662" s="69"/>
      <c r="IH662" s="69"/>
      <c r="II662" s="69"/>
      <c r="IJ662" s="69"/>
      <c r="IK662" s="69"/>
      <c r="IL662" s="69"/>
      <c r="IM662" s="69"/>
      <c r="IN662" s="69"/>
      <c r="IO662" s="69"/>
      <c r="IP662" s="69"/>
      <c r="IQ662" s="69"/>
      <c r="IR662" s="69"/>
      <c r="IS662" s="69"/>
      <c r="IT662" s="69"/>
      <c r="IU662" s="69"/>
      <c r="IV662" s="69"/>
      <c r="IW662" s="69"/>
    </row>
    <row r="663" customFormat="false" ht="12.75" hidden="false" customHeight="fals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/>
      <c r="CC663" s="69"/>
      <c r="CD663" s="69"/>
      <c r="CE663" s="69"/>
      <c r="CF663" s="69"/>
      <c r="CG663" s="69"/>
      <c r="CH663" s="69"/>
      <c r="CI663" s="69"/>
      <c r="CJ663" s="69"/>
      <c r="CK663" s="69"/>
      <c r="CL663" s="69"/>
      <c r="CM663" s="69"/>
      <c r="CN663" s="69"/>
      <c r="CO663" s="69"/>
      <c r="CP663" s="69"/>
      <c r="CQ663" s="69"/>
      <c r="CR663" s="69"/>
      <c r="CS663" s="69"/>
      <c r="CT663" s="69"/>
      <c r="CU663" s="69"/>
      <c r="CV663" s="69"/>
      <c r="CW663" s="69"/>
      <c r="CX663" s="69"/>
      <c r="CY663" s="69"/>
      <c r="CZ663" s="69"/>
      <c r="DA663" s="69"/>
      <c r="DB663" s="69"/>
      <c r="DC663" s="69"/>
      <c r="DD663" s="69"/>
      <c r="DE663" s="69"/>
      <c r="DF663" s="69"/>
      <c r="DG663" s="69"/>
      <c r="DH663" s="69"/>
      <c r="DI663" s="69"/>
      <c r="DJ663" s="69"/>
      <c r="DK663" s="69"/>
      <c r="DL663" s="69"/>
      <c r="DM663" s="69"/>
      <c r="DN663" s="69"/>
      <c r="DO663" s="69"/>
      <c r="DP663" s="69"/>
      <c r="DQ663" s="69"/>
      <c r="DR663" s="69"/>
      <c r="DS663" s="69"/>
      <c r="DT663" s="69"/>
      <c r="DU663" s="69"/>
      <c r="DV663" s="69"/>
      <c r="DW663" s="69"/>
      <c r="DX663" s="69"/>
      <c r="DY663" s="69"/>
      <c r="DZ663" s="69"/>
      <c r="EA663" s="69"/>
      <c r="EB663" s="69"/>
      <c r="EC663" s="69"/>
      <c r="ED663" s="69"/>
      <c r="EE663" s="69"/>
      <c r="EF663" s="69"/>
      <c r="EG663" s="69"/>
      <c r="EH663" s="69"/>
      <c r="EI663" s="69"/>
      <c r="EJ663" s="69"/>
      <c r="EK663" s="69"/>
      <c r="EL663" s="69"/>
      <c r="EM663" s="69"/>
      <c r="EN663" s="69"/>
      <c r="EO663" s="69"/>
      <c r="EP663" s="69"/>
      <c r="EQ663" s="69"/>
      <c r="ER663" s="69"/>
      <c r="ES663" s="69"/>
      <c r="ET663" s="69"/>
      <c r="EU663" s="69"/>
      <c r="EV663" s="69"/>
      <c r="EW663" s="69"/>
      <c r="EX663" s="69"/>
      <c r="EY663" s="69"/>
      <c r="EZ663" s="69"/>
      <c r="FA663" s="69"/>
      <c r="FB663" s="69"/>
      <c r="FC663" s="69"/>
      <c r="FD663" s="69"/>
      <c r="FE663" s="69"/>
      <c r="FF663" s="69"/>
      <c r="FG663" s="69"/>
      <c r="FH663" s="69"/>
      <c r="FI663" s="69"/>
      <c r="FJ663" s="69"/>
      <c r="FK663" s="69"/>
      <c r="FL663" s="69"/>
      <c r="FM663" s="69"/>
      <c r="FN663" s="69"/>
      <c r="FO663" s="69"/>
      <c r="FP663" s="69"/>
      <c r="FQ663" s="69"/>
      <c r="FR663" s="69"/>
      <c r="FS663" s="69"/>
      <c r="FT663" s="69"/>
      <c r="FU663" s="69"/>
      <c r="FV663" s="69"/>
      <c r="FW663" s="69"/>
      <c r="FX663" s="69"/>
      <c r="FY663" s="69"/>
      <c r="FZ663" s="69"/>
      <c r="GA663" s="69"/>
      <c r="GB663" s="69"/>
      <c r="GC663" s="69"/>
      <c r="GD663" s="69"/>
      <c r="GE663" s="69"/>
      <c r="GF663" s="69"/>
      <c r="GG663" s="69"/>
      <c r="GH663" s="69"/>
      <c r="GI663" s="69"/>
      <c r="GJ663" s="69"/>
      <c r="GK663" s="69"/>
      <c r="GL663" s="69"/>
      <c r="GM663" s="69"/>
      <c r="GN663" s="69"/>
      <c r="GO663" s="69"/>
      <c r="GP663" s="69"/>
      <c r="GQ663" s="69"/>
      <c r="GR663" s="69"/>
      <c r="GS663" s="69"/>
      <c r="GT663" s="69"/>
      <c r="GU663" s="69"/>
      <c r="GV663" s="69"/>
      <c r="GW663" s="69"/>
      <c r="GX663" s="69"/>
      <c r="GY663" s="69"/>
      <c r="GZ663" s="69"/>
      <c r="HA663" s="69"/>
      <c r="HB663" s="69"/>
      <c r="HC663" s="69"/>
      <c r="HD663" s="69"/>
      <c r="HE663" s="69"/>
      <c r="HF663" s="69"/>
      <c r="HG663" s="69"/>
      <c r="HH663" s="69"/>
      <c r="HI663" s="69"/>
      <c r="HJ663" s="69"/>
      <c r="HK663" s="69"/>
      <c r="HL663" s="69"/>
      <c r="HM663" s="69"/>
      <c r="HN663" s="69"/>
      <c r="HO663" s="69"/>
      <c r="HP663" s="69"/>
      <c r="HQ663" s="69"/>
      <c r="HR663" s="69"/>
      <c r="HS663" s="69"/>
      <c r="HT663" s="69"/>
      <c r="HU663" s="69"/>
      <c r="HV663" s="69"/>
      <c r="HW663" s="69"/>
      <c r="HX663" s="69"/>
      <c r="HY663" s="69"/>
      <c r="HZ663" s="69"/>
      <c r="IA663" s="69"/>
      <c r="IB663" s="69"/>
      <c r="IC663" s="69"/>
      <c r="ID663" s="69"/>
      <c r="IE663" s="69"/>
      <c r="IF663" s="69"/>
      <c r="IG663" s="69"/>
      <c r="IH663" s="69"/>
      <c r="II663" s="69"/>
      <c r="IJ663" s="69"/>
      <c r="IK663" s="69"/>
      <c r="IL663" s="69"/>
      <c r="IM663" s="69"/>
      <c r="IN663" s="69"/>
      <c r="IO663" s="69"/>
      <c r="IP663" s="69"/>
      <c r="IQ663" s="69"/>
      <c r="IR663" s="69"/>
      <c r="IS663" s="69"/>
      <c r="IT663" s="69"/>
      <c r="IU663" s="69"/>
      <c r="IV663" s="69"/>
      <c r="IW663" s="69"/>
    </row>
    <row r="664" customFormat="false" ht="12.75" hidden="false" customHeight="fals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69"/>
      <c r="CH664" s="69"/>
      <c r="CI664" s="69"/>
      <c r="CJ664" s="69"/>
      <c r="CK664" s="69"/>
      <c r="CL664" s="69"/>
      <c r="CM664" s="69"/>
      <c r="CN664" s="69"/>
      <c r="CO664" s="69"/>
      <c r="CP664" s="69"/>
      <c r="CQ664" s="69"/>
      <c r="CR664" s="69"/>
      <c r="CS664" s="69"/>
      <c r="CT664" s="69"/>
      <c r="CU664" s="69"/>
      <c r="CV664" s="69"/>
      <c r="CW664" s="69"/>
      <c r="CX664" s="69"/>
      <c r="CY664" s="69"/>
      <c r="CZ664" s="69"/>
      <c r="DA664" s="69"/>
      <c r="DB664" s="69"/>
      <c r="DC664" s="69"/>
      <c r="DD664" s="69"/>
      <c r="DE664" s="69"/>
      <c r="DF664" s="69"/>
      <c r="DG664" s="69"/>
      <c r="DH664" s="69"/>
      <c r="DI664" s="69"/>
      <c r="DJ664" s="69"/>
      <c r="DK664" s="69"/>
      <c r="DL664" s="69"/>
      <c r="DM664" s="69"/>
      <c r="DN664" s="69"/>
      <c r="DO664" s="69"/>
      <c r="DP664" s="69"/>
      <c r="DQ664" s="69"/>
      <c r="DR664" s="69"/>
      <c r="DS664" s="69"/>
      <c r="DT664" s="69"/>
      <c r="DU664" s="69"/>
      <c r="DV664" s="69"/>
      <c r="DW664" s="69"/>
      <c r="DX664" s="69"/>
      <c r="DY664" s="69"/>
      <c r="DZ664" s="69"/>
      <c r="EA664" s="69"/>
      <c r="EB664" s="69"/>
      <c r="EC664" s="69"/>
      <c r="ED664" s="69"/>
      <c r="EE664" s="69"/>
      <c r="EF664" s="69"/>
      <c r="EG664" s="69"/>
      <c r="EH664" s="69"/>
      <c r="EI664" s="69"/>
      <c r="EJ664" s="69"/>
      <c r="EK664" s="69"/>
      <c r="EL664" s="69"/>
      <c r="EM664" s="69"/>
      <c r="EN664" s="69"/>
      <c r="EO664" s="69"/>
      <c r="EP664" s="69"/>
      <c r="EQ664" s="69"/>
      <c r="ER664" s="69"/>
      <c r="ES664" s="69"/>
      <c r="ET664" s="69"/>
      <c r="EU664" s="69"/>
      <c r="EV664" s="69"/>
      <c r="EW664" s="69"/>
      <c r="EX664" s="69"/>
      <c r="EY664" s="69"/>
      <c r="EZ664" s="69"/>
      <c r="FA664" s="69"/>
      <c r="FB664" s="69"/>
      <c r="FC664" s="69"/>
      <c r="FD664" s="69"/>
      <c r="FE664" s="69"/>
      <c r="FF664" s="69"/>
      <c r="FG664" s="69"/>
      <c r="FH664" s="69"/>
      <c r="FI664" s="69"/>
      <c r="FJ664" s="69"/>
      <c r="FK664" s="69"/>
      <c r="FL664" s="69"/>
      <c r="FM664" s="69"/>
      <c r="FN664" s="69"/>
      <c r="FO664" s="69"/>
      <c r="FP664" s="69"/>
      <c r="FQ664" s="69"/>
      <c r="FR664" s="69"/>
      <c r="FS664" s="69"/>
      <c r="FT664" s="69"/>
      <c r="FU664" s="69"/>
      <c r="FV664" s="69"/>
      <c r="FW664" s="69"/>
      <c r="FX664" s="69"/>
      <c r="FY664" s="69"/>
      <c r="FZ664" s="69"/>
      <c r="GA664" s="69"/>
      <c r="GB664" s="69"/>
      <c r="GC664" s="69"/>
      <c r="GD664" s="69"/>
      <c r="GE664" s="69"/>
      <c r="GF664" s="69"/>
      <c r="GG664" s="69"/>
      <c r="GH664" s="69"/>
      <c r="GI664" s="69"/>
      <c r="GJ664" s="69"/>
      <c r="GK664" s="69"/>
      <c r="GL664" s="69"/>
      <c r="GM664" s="69"/>
      <c r="GN664" s="69"/>
      <c r="GO664" s="69"/>
      <c r="GP664" s="69"/>
      <c r="GQ664" s="69"/>
      <c r="GR664" s="69"/>
      <c r="GS664" s="69"/>
      <c r="GT664" s="69"/>
      <c r="GU664" s="69"/>
      <c r="GV664" s="69"/>
      <c r="GW664" s="69"/>
      <c r="GX664" s="69"/>
      <c r="GY664" s="69"/>
      <c r="GZ664" s="69"/>
      <c r="HA664" s="69"/>
      <c r="HB664" s="69"/>
      <c r="HC664" s="69"/>
      <c r="HD664" s="69"/>
      <c r="HE664" s="69"/>
      <c r="HF664" s="69"/>
      <c r="HG664" s="69"/>
      <c r="HH664" s="69"/>
      <c r="HI664" s="69"/>
      <c r="HJ664" s="69"/>
      <c r="HK664" s="69"/>
      <c r="HL664" s="69"/>
      <c r="HM664" s="69"/>
      <c r="HN664" s="69"/>
      <c r="HO664" s="69"/>
      <c r="HP664" s="69"/>
      <c r="HQ664" s="69"/>
      <c r="HR664" s="69"/>
      <c r="HS664" s="69"/>
      <c r="HT664" s="69"/>
      <c r="HU664" s="69"/>
      <c r="HV664" s="69"/>
      <c r="HW664" s="69"/>
      <c r="HX664" s="69"/>
      <c r="HY664" s="69"/>
      <c r="HZ664" s="69"/>
      <c r="IA664" s="69"/>
      <c r="IB664" s="69"/>
      <c r="IC664" s="69"/>
      <c r="ID664" s="69"/>
      <c r="IE664" s="69"/>
      <c r="IF664" s="69"/>
      <c r="IG664" s="69"/>
      <c r="IH664" s="69"/>
      <c r="II664" s="69"/>
      <c r="IJ664" s="69"/>
      <c r="IK664" s="69"/>
      <c r="IL664" s="69"/>
      <c r="IM664" s="69"/>
      <c r="IN664" s="69"/>
      <c r="IO664" s="69"/>
      <c r="IP664" s="69"/>
      <c r="IQ664" s="69"/>
      <c r="IR664" s="69"/>
      <c r="IS664" s="69"/>
      <c r="IT664" s="69"/>
      <c r="IU664" s="69"/>
      <c r="IV664" s="69"/>
      <c r="IW664" s="69"/>
    </row>
    <row r="665" customFormat="false" ht="12.75" hidden="false" customHeight="fals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/>
      <c r="CB665" s="69"/>
      <c r="CC665" s="69"/>
      <c r="CD665" s="69"/>
      <c r="CE665" s="69"/>
      <c r="CF665" s="69"/>
      <c r="CG665" s="69"/>
      <c r="CH665" s="69"/>
      <c r="CI665" s="69"/>
      <c r="CJ665" s="69"/>
      <c r="CK665" s="69"/>
      <c r="CL665" s="69"/>
      <c r="CM665" s="69"/>
      <c r="CN665" s="69"/>
      <c r="CO665" s="69"/>
      <c r="CP665" s="69"/>
      <c r="CQ665" s="69"/>
      <c r="CR665" s="69"/>
      <c r="CS665" s="69"/>
      <c r="CT665" s="69"/>
      <c r="CU665" s="69"/>
      <c r="CV665" s="69"/>
      <c r="CW665" s="69"/>
      <c r="CX665" s="69"/>
      <c r="CY665" s="69"/>
      <c r="CZ665" s="69"/>
      <c r="DA665" s="69"/>
      <c r="DB665" s="69"/>
      <c r="DC665" s="69"/>
      <c r="DD665" s="69"/>
      <c r="DE665" s="69"/>
      <c r="DF665" s="69"/>
      <c r="DG665" s="69"/>
      <c r="DH665" s="69"/>
      <c r="DI665" s="69"/>
      <c r="DJ665" s="69"/>
      <c r="DK665" s="69"/>
      <c r="DL665" s="69"/>
      <c r="DM665" s="69"/>
      <c r="DN665" s="69"/>
      <c r="DO665" s="69"/>
      <c r="DP665" s="69"/>
      <c r="DQ665" s="69"/>
      <c r="DR665" s="69"/>
      <c r="DS665" s="69"/>
      <c r="DT665" s="69"/>
      <c r="DU665" s="69"/>
      <c r="DV665" s="69"/>
      <c r="DW665" s="69"/>
      <c r="DX665" s="69"/>
      <c r="DY665" s="69"/>
      <c r="DZ665" s="69"/>
      <c r="EA665" s="69"/>
      <c r="EB665" s="69"/>
      <c r="EC665" s="69"/>
      <c r="ED665" s="69"/>
      <c r="EE665" s="69"/>
      <c r="EF665" s="69"/>
      <c r="EG665" s="69"/>
      <c r="EH665" s="69"/>
      <c r="EI665" s="69"/>
      <c r="EJ665" s="69"/>
      <c r="EK665" s="69"/>
      <c r="EL665" s="69"/>
      <c r="EM665" s="69"/>
      <c r="EN665" s="69"/>
      <c r="EO665" s="69"/>
      <c r="EP665" s="69"/>
      <c r="EQ665" s="69"/>
      <c r="ER665" s="69"/>
      <c r="ES665" s="69"/>
      <c r="ET665" s="69"/>
      <c r="EU665" s="69"/>
      <c r="EV665" s="69"/>
      <c r="EW665" s="69"/>
      <c r="EX665" s="69"/>
      <c r="EY665" s="69"/>
      <c r="EZ665" s="69"/>
      <c r="FA665" s="69"/>
      <c r="FB665" s="69"/>
      <c r="FC665" s="69"/>
      <c r="FD665" s="69"/>
      <c r="FE665" s="69"/>
      <c r="FF665" s="69"/>
      <c r="FG665" s="69"/>
      <c r="FH665" s="69"/>
      <c r="FI665" s="69"/>
      <c r="FJ665" s="69"/>
      <c r="FK665" s="69"/>
      <c r="FL665" s="69"/>
      <c r="FM665" s="69"/>
      <c r="FN665" s="69"/>
      <c r="FO665" s="69"/>
      <c r="FP665" s="69"/>
      <c r="FQ665" s="69"/>
      <c r="FR665" s="69"/>
      <c r="FS665" s="69"/>
      <c r="FT665" s="69"/>
      <c r="FU665" s="69"/>
      <c r="FV665" s="69"/>
      <c r="FW665" s="69"/>
      <c r="FX665" s="69"/>
      <c r="FY665" s="69"/>
      <c r="FZ665" s="69"/>
      <c r="GA665" s="69"/>
      <c r="GB665" s="69"/>
      <c r="GC665" s="69"/>
      <c r="GD665" s="69"/>
      <c r="GE665" s="69"/>
      <c r="GF665" s="69"/>
      <c r="GG665" s="69"/>
      <c r="GH665" s="69"/>
      <c r="GI665" s="69"/>
      <c r="GJ665" s="69"/>
      <c r="GK665" s="69"/>
      <c r="GL665" s="69"/>
      <c r="GM665" s="69"/>
      <c r="GN665" s="69"/>
      <c r="GO665" s="69"/>
      <c r="GP665" s="69"/>
      <c r="GQ665" s="69"/>
      <c r="GR665" s="69"/>
      <c r="GS665" s="69"/>
      <c r="GT665" s="69"/>
      <c r="GU665" s="69"/>
      <c r="GV665" s="69"/>
      <c r="GW665" s="69"/>
      <c r="GX665" s="69"/>
      <c r="GY665" s="69"/>
      <c r="GZ665" s="69"/>
      <c r="HA665" s="69"/>
      <c r="HB665" s="69"/>
      <c r="HC665" s="69"/>
      <c r="HD665" s="69"/>
      <c r="HE665" s="69"/>
      <c r="HF665" s="69"/>
      <c r="HG665" s="69"/>
      <c r="HH665" s="69"/>
      <c r="HI665" s="69"/>
      <c r="HJ665" s="69"/>
      <c r="HK665" s="69"/>
      <c r="HL665" s="69"/>
      <c r="HM665" s="69"/>
      <c r="HN665" s="69"/>
      <c r="HO665" s="69"/>
      <c r="HP665" s="69"/>
      <c r="HQ665" s="69"/>
      <c r="HR665" s="69"/>
      <c r="HS665" s="69"/>
      <c r="HT665" s="69"/>
      <c r="HU665" s="69"/>
      <c r="HV665" s="69"/>
      <c r="HW665" s="69"/>
      <c r="HX665" s="69"/>
      <c r="HY665" s="69"/>
      <c r="HZ665" s="69"/>
      <c r="IA665" s="69"/>
      <c r="IB665" s="69"/>
      <c r="IC665" s="69"/>
      <c r="ID665" s="69"/>
      <c r="IE665" s="69"/>
      <c r="IF665" s="69"/>
      <c r="IG665" s="69"/>
      <c r="IH665" s="69"/>
      <c r="II665" s="69"/>
      <c r="IJ665" s="69"/>
      <c r="IK665" s="69"/>
      <c r="IL665" s="69"/>
      <c r="IM665" s="69"/>
      <c r="IN665" s="69"/>
      <c r="IO665" s="69"/>
      <c r="IP665" s="69"/>
      <c r="IQ665" s="69"/>
      <c r="IR665" s="69"/>
      <c r="IS665" s="69"/>
      <c r="IT665" s="69"/>
      <c r="IU665" s="69"/>
      <c r="IV665" s="69"/>
      <c r="IW665" s="69"/>
    </row>
    <row r="666" customFormat="false" ht="12.75" hidden="false" customHeight="fals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69"/>
      <c r="CC666" s="69"/>
      <c r="CD666" s="69"/>
      <c r="CE666" s="69"/>
      <c r="CF666" s="69"/>
      <c r="CG666" s="69"/>
      <c r="CH666" s="69"/>
      <c r="CI666" s="69"/>
      <c r="CJ666" s="69"/>
      <c r="CK666" s="69"/>
      <c r="CL666" s="69"/>
      <c r="CM666" s="69"/>
      <c r="CN666" s="69"/>
      <c r="CO666" s="69"/>
      <c r="CP666" s="69"/>
      <c r="CQ666" s="69"/>
      <c r="CR666" s="69"/>
      <c r="CS666" s="69"/>
      <c r="CT666" s="69"/>
      <c r="CU666" s="69"/>
      <c r="CV666" s="69"/>
      <c r="CW666" s="69"/>
      <c r="CX666" s="69"/>
      <c r="CY666" s="69"/>
      <c r="CZ666" s="69"/>
      <c r="DA666" s="69"/>
      <c r="DB666" s="69"/>
      <c r="DC666" s="69"/>
      <c r="DD666" s="69"/>
      <c r="DE666" s="69"/>
      <c r="DF666" s="69"/>
      <c r="DG666" s="69"/>
      <c r="DH666" s="69"/>
      <c r="DI666" s="69"/>
      <c r="DJ666" s="69"/>
      <c r="DK666" s="69"/>
      <c r="DL666" s="69"/>
      <c r="DM666" s="69"/>
      <c r="DN666" s="69"/>
      <c r="DO666" s="69"/>
      <c r="DP666" s="69"/>
      <c r="DQ666" s="69"/>
      <c r="DR666" s="69"/>
      <c r="DS666" s="69"/>
      <c r="DT666" s="69"/>
      <c r="DU666" s="69"/>
      <c r="DV666" s="69"/>
      <c r="DW666" s="69"/>
      <c r="DX666" s="69"/>
      <c r="DY666" s="69"/>
      <c r="DZ666" s="69"/>
      <c r="EA666" s="69"/>
      <c r="EB666" s="69"/>
      <c r="EC666" s="69"/>
      <c r="ED666" s="69"/>
      <c r="EE666" s="69"/>
      <c r="EF666" s="69"/>
      <c r="EG666" s="69"/>
      <c r="EH666" s="69"/>
      <c r="EI666" s="69"/>
      <c r="EJ666" s="69"/>
      <c r="EK666" s="69"/>
      <c r="EL666" s="69"/>
      <c r="EM666" s="69"/>
      <c r="EN666" s="69"/>
      <c r="EO666" s="69"/>
      <c r="EP666" s="69"/>
      <c r="EQ666" s="69"/>
      <c r="ER666" s="69"/>
      <c r="ES666" s="69"/>
      <c r="ET666" s="69"/>
      <c r="EU666" s="69"/>
      <c r="EV666" s="69"/>
      <c r="EW666" s="69"/>
      <c r="EX666" s="69"/>
      <c r="EY666" s="69"/>
      <c r="EZ666" s="69"/>
      <c r="FA666" s="69"/>
      <c r="FB666" s="69"/>
      <c r="FC666" s="69"/>
      <c r="FD666" s="69"/>
      <c r="FE666" s="69"/>
      <c r="FF666" s="69"/>
      <c r="FG666" s="69"/>
      <c r="FH666" s="69"/>
      <c r="FI666" s="69"/>
      <c r="FJ666" s="69"/>
      <c r="FK666" s="69"/>
      <c r="FL666" s="69"/>
      <c r="FM666" s="69"/>
      <c r="FN666" s="69"/>
      <c r="FO666" s="69"/>
      <c r="FP666" s="69"/>
      <c r="FQ666" s="69"/>
      <c r="FR666" s="69"/>
      <c r="FS666" s="69"/>
      <c r="FT666" s="69"/>
      <c r="FU666" s="69"/>
      <c r="FV666" s="69"/>
      <c r="FW666" s="69"/>
      <c r="FX666" s="69"/>
      <c r="FY666" s="69"/>
      <c r="FZ666" s="69"/>
      <c r="GA666" s="69"/>
      <c r="GB666" s="69"/>
      <c r="GC666" s="69"/>
      <c r="GD666" s="69"/>
      <c r="GE666" s="69"/>
      <c r="GF666" s="69"/>
      <c r="GG666" s="69"/>
      <c r="GH666" s="69"/>
      <c r="GI666" s="69"/>
      <c r="GJ666" s="69"/>
      <c r="GK666" s="69"/>
      <c r="GL666" s="69"/>
      <c r="GM666" s="69"/>
      <c r="GN666" s="69"/>
      <c r="GO666" s="69"/>
      <c r="GP666" s="69"/>
      <c r="GQ666" s="69"/>
      <c r="GR666" s="69"/>
      <c r="GS666" s="69"/>
      <c r="GT666" s="69"/>
      <c r="GU666" s="69"/>
      <c r="GV666" s="69"/>
      <c r="GW666" s="69"/>
      <c r="GX666" s="69"/>
      <c r="GY666" s="69"/>
      <c r="GZ666" s="69"/>
      <c r="HA666" s="69"/>
      <c r="HB666" s="69"/>
      <c r="HC666" s="69"/>
      <c r="HD666" s="69"/>
      <c r="HE666" s="69"/>
      <c r="HF666" s="69"/>
      <c r="HG666" s="69"/>
      <c r="HH666" s="69"/>
      <c r="HI666" s="69"/>
      <c r="HJ666" s="69"/>
      <c r="HK666" s="69"/>
      <c r="HL666" s="69"/>
      <c r="HM666" s="69"/>
      <c r="HN666" s="69"/>
      <c r="HO666" s="69"/>
      <c r="HP666" s="69"/>
      <c r="HQ666" s="69"/>
      <c r="HR666" s="69"/>
      <c r="HS666" s="69"/>
      <c r="HT666" s="69"/>
      <c r="HU666" s="69"/>
      <c r="HV666" s="69"/>
      <c r="HW666" s="69"/>
      <c r="HX666" s="69"/>
      <c r="HY666" s="69"/>
      <c r="HZ666" s="69"/>
      <c r="IA666" s="69"/>
      <c r="IB666" s="69"/>
      <c r="IC666" s="69"/>
      <c r="ID666" s="69"/>
      <c r="IE666" s="69"/>
      <c r="IF666" s="69"/>
      <c r="IG666" s="69"/>
      <c r="IH666" s="69"/>
      <c r="II666" s="69"/>
      <c r="IJ666" s="69"/>
      <c r="IK666" s="69"/>
      <c r="IL666" s="69"/>
      <c r="IM666" s="69"/>
      <c r="IN666" s="69"/>
      <c r="IO666" s="69"/>
      <c r="IP666" s="69"/>
      <c r="IQ666" s="69"/>
      <c r="IR666" s="69"/>
      <c r="IS666" s="69"/>
      <c r="IT666" s="69"/>
      <c r="IU666" s="69"/>
      <c r="IV666" s="69"/>
      <c r="IW666" s="69"/>
    </row>
    <row r="667" customFormat="false" ht="12.75" hidden="false" customHeight="fals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69"/>
      <c r="CH667" s="69"/>
      <c r="CI667" s="69"/>
      <c r="CJ667" s="69"/>
      <c r="CK667" s="69"/>
      <c r="CL667" s="69"/>
      <c r="CM667" s="69"/>
      <c r="CN667" s="69"/>
      <c r="CO667" s="69"/>
      <c r="CP667" s="69"/>
      <c r="CQ667" s="69"/>
      <c r="CR667" s="69"/>
      <c r="CS667" s="69"/>
      <c r="CT667" s="69"/>
      <c r="CU667" s="69"/>
      <c r="CV667" s="69"/>
      <c r="CW667" s="69"/>
      <c r="CX667" s="69"/>
      <c r="CY667" s="69"/>
      <c r="CZ667" s="69"/>
      <c r="DA667" s="69"/>
      <c r="DB667" s="69"/>
      <c r="DC667" s="69"/>
      <c r="DD667" s="69"/>
      <c r="DE667" s="69"/>
      <c r="DF667" s="69"/>
      <c r="DG667" s="69"/>
      <c r="DH667" s="69"/>
      <c r="DI667" s="69"/>
      <c r="DJ667" s="69"/>
      <c r="DK667" s="69"/>
      <c r="DL667" s="69"/>
      <c r="DM667" s="69"/>
      <c r="DN667" s="69"/>
      <c r="DO667" s="69"/>
      <c r="DP667" s="69"/>
      <c r="DQ667" s="69"/>
      <c r="DR667" s="69"/>
      <c r="DS667" s="69"/>
      <c r="DT667" s="69"/>
      <c r="DU667" s="69"/>
      <c r="DV667" s="69"/>
      <c r="DW667" s="69"/>
      <c r="DX667" s="69"/>
      <c r="DY667" s="69"/>
      <c r="DZ667" s="69"/>
      <c r="EA667" s="69"/>
      <c r="EB667" s="69"/>
      <c r="EC667" s="69"/>
      <c r="ED667" s="69"/>
      <c r="EE667" s="69"/>
      <c r="EF667" s="69"/>
      <c r="EG667" s="69"/>
      <c r="EH667" s="69"/>
      <c r="EI667" s="69"/>
      <c r="EJ667" s="69"/>
      <c r="EK667" s="69"/>
      <c r="EL667" s="69"/>
      <c r="EM667" s="69"/>
      <c r="EN667" s="69"/>
      <c r="EO667" s="69"/>
      <c r="EP667" s="69"/>
      <c r="EQ667" s="69"/>
      <c r="ER667" s="69"/>
      <c r="ES667" s="69"/>
      <c r="ET667" s="69"/>
      <c r="EU667" s="69"/>
      <c r="EV667" s="69"/>
      <c r="EW667" s="69"/>
      <c r="EX667" s="69"/>
      <c r="EY667" s="69"/>
      <c r="EZ667" s="69"/>
      <c r="FA667" s="69"/>
      <c r="FB667" s="69"/>
      <c r="FC667" s="69"/>
      <c r="FD667" s="69"/>
      <c r="FE667" s="69"/>
      <c r="FF667" s="69"/>
      <c r="FG667" s="69"/>
      <c r="FH667" s="69"/>
      <c r="FI667" s="69"/>
      <c r="FJ667" s="69"/>
      <c r="FK667" s="69"/>
      <c r="FL667" s="69"/>
      <c r="FM667" s="69"/>
      <c r="FN667" s="69"/>
      <c r="FO667" s="69"/>
      <c r="FP667" s="69"/>
      <c r="FQ667" s="69"/>
      <c r="FR667" s="69"/>
      <c r="FS667" s="69"/>
      <c r="FT667" s="69"/>
      <c r="FU667" s="69"/>
      <c r="FV667" s="69"/>
      <c r="FW667" s="69"/>
      <c r="FX667" s="69"/>
      <c r="FY667" s="69"/>
      <c r="FZ667" s="69"/>
      <c r="GA667" s="69"/>
      <c r="GB667" s="69"/>
      <c r="GC667" s="69"/>
      <c r="GD667" s="69"/>
      <c r="GE667" s="69"/>
      <c r="GF667" s="69"/>
      <c r="GG667" s="69"/>
      <c r="GH667" s="69"/>
      <c r="GI667" s="69"/>
      <c r="GJ667" s="69"/>
      <c r="GK667" s="69"/>
      <c r="GL667" s="69"/>
      <c r="GM667" s="69"/>
      <c r="GN667" s="69"/>
      <c r="GO667" s="69"/>
      <c r="GP667" s="69"/>
      <c r="GQ667" s="69"/>
      <c r="GR667" s="69"/>
      <c r="GS667" s="69"/>
      <c r="GT667" s="69"/>
      <c r="GU667" s="69"/>
      <c r="GV667" s="69"/>
      <c r="GW667" s="69"/>
      <c r="GX667" s="69"/>
      <c r="GY667" s="69"/>
      <c r="GZ667" s="69"/>
      <c r="HA667" s="69"/>
      <c r="HB667" s="69"/>
      <c r="HC667" s="69"/>
      <c r="HD667" s="69"/>
      <c r="HE667" s="69"/>
      <c r="HF667" s="69"/>
      <c r="HG667" s="69"/>
      <c r="HH667" s="69"/>
      <c r="HI667" s="69"/>
      <c r="HJ667" s="69"/>
      <c r="HK667" s="69"/>
      <c r="HL667" s="69"/>
      <c r="HM667" s="69"/>
      <c r="HN667" s="69"/>
      <c r="HO667" s="69"/>
      <c r="HP667" s="69"/>
      <c r="HQ667" s="69"/>
      <c r="HR667" s="69"/>
      <c r="HS667" s="69"/>
      <c r="HT667" s="69"/>
      <c r="HU667" s="69"/>
      <c r="HV667" s="69"/>
      <c r="HW667" s="69"/>
      <c r="HX667" s="69"/>
      <c r="HY667" s="69"/>
      <c r="HZ667" s="69"/>
      <c r="IA667" s="69"/>
      <c r="IB667" s="69"/>
      <c r="IC667" s="69"/>
      <c r="ID667" s="69"/>
      <c r="IE667" s="69"/>
      <c r="IF667" s="69"/>
      <c r="IG667" s="69"/>
      <c r="IH667" s="69"/>
      <c r="II667" s="69"/>
      <c r="IJ667" s="69"/>
      <c r="IK667" s="69"/>
      <c r="IL667" s="69"/>
      <c r="IM667" s="69"/>
      <c r="IN667" s="69"/>
      <c r="IO667" s="69"/>
      <c r="IP667" s="69"/>
      <c r="IQ667" s="69"/>
      <c r="IR667" s="69"/>
      <c r="IS667" s="69"/>
      <c r="IT667" s="69"/>
      <c r="IU667" s="69"/>
      <c r="IV667" s="69"/>
      <c r="IW667" s="69"/>
    </row>
    <row r="668" customFormat="false" ht="12.75" hidden="false" customHeight="fals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  <c r="BR668" s="69"/>
      <c r="BS668" s="69"/>
      <c r="BT668" s="69"/>
      <c r="BU668" s="69"/>
      <c r="BV668" s="69"/>
      <c r="BW668" s="69"/>
      <c r="BX668" s="69"/>
      <c r="BY668" s="69"/>
      <c r="BZ668" s="69"/>
      <c r="CA668" s="69"/>
      <c r="CB668" s="69"/>
      <c r="CC668" s="69"/>
      <c r="CD668" s="69"/>
      <c r="CE668" s="69"/>
      <c r="CF668" s="69"/>
      <c r="CG668" s="69"/>
      <c r="CH668" s="69"/>
      <c r="CI668" s="69"/>
      <c r="CJ668" s="69"/>
      <c r="CK668" s="69"/>
      <c r="CL668" s="69"/>
      <c r="CM668" s="69"/>
      <c r="CN668" s="69"/>
      <c r="CO668" s="69"/>
      <c r="CP668" s="69"/>
      <c r="CQ668" s="69"/>
      <c r="CR668" s="69"/>
      <c r="CS668" s="69"/>
      <c r="CT668" s="69"/>
      <c r="CU668" s="69"/>
      <c r="CV668" s="69"/>
      <c r="CW668" s="69"/>
      <c r="CX668" s="69"/>
      <c r="CY668" s="69"/>
      <c r="CZ668" s="69"/>
      <c r="DA668" s="69"/>
      <c r="DB668" s="69"/>
      <c r="DC668" s="69"/>
      <c r="DD668" s="69"/>
      <c r="DE668" s="69"/>
      <c r="DF668" s="69"/>
      <c r="DG668" s="69"/>
      <c r="DH668" s="69"/>
      <c r="DI668" s="69"/>
      <c r="DJ668" s="69"/>
      <c r="DK668" s="69"/>
      <c r="DL668" s="69"/>
      <c r="DM668" s="69"/>
      <c r="DN668" s="69"/>
      <c r="DO668" s="69"/>
      <c r="DP668" s="69"/>
      <c r="DQ668" s="69"/>
      <c r="DR668" s="69"/>
      <c r="DS668" s="69"/>
      <c r="DT668" s="69"/>
      <c r="DU668" s="69"/>
      <c r="DV668" s="69"/>
      <c r="DW668" s="69"/>
      <c r="DX668" s="69"/>
      <c r="DY668" s="69"/>
      <c r="DZ668" s="69"/>
      <c r="EA668" s="69"/>
      <c r="EB668" s="69"/>
      <c r="EC668" s="69"/>
      <c r="ED668" s="69"/>
      <c r="EE668" s="69"/>
      <c r="EF668" s="69"/>
      <c r="EG668" s="69"/>
      <c r="EH668" s="69"/>
      <c r="EI668" s="69"/>
      <c r="EJ668" s="69"/>
      <c r="EK668" s="69"/>
      <c r="EL668" s="69"/>
      <c r="EM668" s="69"/>
      <c r="EN668" s="69"/>
      <c r="EO668" s="69"/>
      <c r="EP668" s="69"/>
      <c r="EQ668" s="69"/>
      <c r="ER668" s="69"/>
      <c r="ES668" s="69"/>
      <c r="ET668" s="69"/>
      <c r="EU668" s="69"/>
      <c r="EV668" s="69"/>
      <c r="EW668" s="69"/>
      <c r="EX668" s="69"/>
      <c r="EY668" s="69"/>
      <c r="EZ668" s="69"/>
      <c r="FA668" s="69"/>
      <c r="FB668" s="69"/>
      <c r="FC668" s="69"/>
      <c r="FD668" s="69"/>
      <c r="FE668" s="69"/>
      <c r="FF668" s="69"/>
      <c r="FG668" s="69"/>
      <c r="FH668" s="69"/>
      <c r="FI668" s="69"/>
      <c r="FJ668" s="69"/>
      <c r="FK668" s="69"/>
      <c r="FL668" s="69"/>
      <c r="FM668" s="69"/>
      <c r="FN668" s="69"/>
      <c r="FO668" s="69"/>
      <c r="FP668" s="69"/>
      <c r="FQ668" s="69"/>
      <c r="FR668" s="69"/>
      <c r="FS668" s="69"/>
      <c r="FT668" s="69"/>
      <c r="FU668" s="69"/>
      <c r="FV668" s="69"/>
      <c r="FW668" s="69"/>
      <c r="FX668" s="69"/>
      <c r="FY668" s="69"/>
      <c r="FZ668" s="69"/>
      <c r="GA668" s="69"/>
      <c r="GB668" s="69"/>
      <c r="GC668" s="69"/>
      <c r="GD668" s="69"/>
      <c r="GE668" s="69"/>
      <c r="GF668" s="69"/>
      <c r="GG668" s="69"/>
      <c r="GH668" s="69"/>
      <c r="GI668" s="69"/>
      <c r="GJ668" s="69"/>
      <c r="GK668" s="69"/>
      <c r="GL668" s="69"/>
      <c r="GM668" s="69"/>
      <c r="GN668" s="69"/>
      <c r="GO668" s="69"/>
      <c r="GP668" s="69"/>
      <c r="GQ668" s="69"/>
      <c r="GR668" s="69"/>
      <c r="GS668" s="69"/>
      <c r="GT668" s="69"/>
      <c r="GU668" s="69"/>
      <c r="GV668" s="69"/>
      <c r="GW668" s="69"/>
      <c r="GX668" s="69"/>
      <c r="GY668" s="69"/>
      <c r="GZ668" s="69"/>
      <c r="HA668" s="69"/>
      <c r="HB668" s="69"/>
      <c r="HC668" s="69"/>
      <c r="HD668" s="69"/>
      <c r="HE668" s="69"/>
      <c r="HF668" s="69"/>
      <c r="HG668" s="69"/>
      <c r="HH668" s="69"/>
      <c r="HI668" s="69"/>
      <c r="HJ668" s="69"/>
      <c r="HK668" s="69"/>
      <c r="HL668" s="69"/>
      <c r="HM668" s="69"/>
      <c r="HN668" s="69"/>
      <c r="HO668" s="69"/>
      <c r="HP668" s="69"/>
      <c r="HQ668" s="69"/>
      <c r="HR668" s="69"/>
      <c r="HS668" s="69"/>
      <c r="HT668" s="69"/>
      <c r="HU668" s="69"/>
      <c r="HV668" s="69"/>
      <c r="HW668" s="69"/>
      <c r="HX668" s="69"/>
      <c r="HY668" s="69"/>
      <c r="HZ668" s="69"/>
      <c r="IA668" s="69"/>
      <c r="IB668" s="69"/>
      <c r="IC668" s="69"/>
      <c r="ID668" s="69"/>
      <c r="IE668" s="69"/>
      <c r="IF668" s="69"/>
      <c r="IG668" s="69"/>
      <c r="IH668" s="69"/>
      <c r="II668" s="69"/>
      <c r="IJ668" s="69"/>
      <c r="IK668" s="69"/>
      <c r="IL668" s="69"/>
      <c r="IM668" s="69"/>
      <c r="IN668" s="69"/>
      <c r="IO668" s="69"/>
      <c r="IP668" s="69"/>
      <c r="IQ668" s="69"/>
      <c r="IR668" s="69"/>
      <c r="IS668" s="69"/>
      <c r="IT668" s="69"/>
      <c r="IU668" s="69"/>
      <c r="IV668" s="69"/>
      <c r="IW668" s="69"/>
    </row>
    <row r="669" customFormat="false" ht="12.75" hidden="false" customHeight="fals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69"/>
      <c r="CD669" s="69"/>
      <c r="CE669" s="69"/>
      <c r="CF669" s="69"/>
      <c r="CG669" s="69"/>
      <c r="CH669" s="69"/>
      <c r="CI669" s="69"/>
      <c r="CJ669" s="69"/>
      <c r="CK669" s="69"/>
      <c r="CL669" s="69"/>
      <c r="CM669" s="69"/>
      <c r="CN669" s="69"/>
      <c r="CO669" s="69"/>
      <c r="CP669" s="69"/>
      <c r="CQ669" s="69"/>
      <c r="CR669" s="69"/>
      <c r="CS669" s="69"/>
      <c r="CT669" s="69"/>
      <c r="CU669" s="69"/>
      <c r="CV669" s="69"/>
      <c r="CW669" s="69"/>
      <c r="CX669" s="69"/>
      <c r="CY669" s="69"/>
      <c r="CZ669" s="69"/>
      <c r="DA669" s="69"/>
      <c r="DB669" s="69"/>
      <c r="DC669" s="69"/>
      <c r="DD669" s="69"/>
      <c r="DE669" s="69"/>
      <c r="DF669" s="69"/>
      <c r="DG669" s="69"/>
      <c r="DH669" s="69"/>
      <c r="DI669" s="69"/>
      <c r="DJ669" s="69"/>
      <c r="DK669" s="69"/>
      <c r="DL669" s="69"/>
      <c r="DM669" s="69"/>
      <c r="DN669" s="69"/>
      <c r="DO669" s="69"/>
      <c r="DP669" s="69"/>
      <c r="DQ669" s="69"/>
      <c r="DR669" s="69"/>
      <c r="DS669" s="69"/>
      <c r="DT669" s="69"/>
      <c r="DU669" s="69"/>
      <c r="DV669" s="69"/>
      <c r="DW669" s="69"/>
      <c r="DX669" s="69"/>
      <c r="DY669" s="69"/>
      <c r="DZ669" s="69"/>
      <c r="EA669" s="69"/>
      <c r="EB669" s="69"/>
      <c r="EC669" s="69"/>
      <c r="ED669" s="69"/>
      <c r="EE669" s="69"/>
      <c r="EF669" s="69"/>
      <c r="EG669" s="69"/>
      <c r="EH669" s="69"/>
      <c r="EI669" s="69"/>
      <c r="EJ669" s="69"/>
      <c r="EK669" s="69"/>
      <c r="EL669" s="69"/>
      <c r="EM669" s="69"/>
      <c r="EN669" s="69"/>
      <c r="EO669" s="69"/>
      <c r="EP669" s="69"/>
      <c r="EQ669" s="69"/>
      <c r="ER669" s="69"/>
      <c r="ES669" s="69"/>
      <c r="ET669" s="69"/>
      <c r="EU669" s="69"/>
      <c r="EV669" s="69"/>
      <c r="EW669" s="69"/>
      <c r="EX669" s="69"/>
      <c r="EY669" s="69"/>
      <c r="EZ669" s="69"/>
      <c r="FA669" s="69"/>
      <c r="FB669" s="69"/>
      <c r="FC669" s="69"/>
      <c r="FD669" s="69"/>
      <c r="FE669" s="69"/>
      <c r="FF669" s="69"/>
      <c r="FG669" s="69"/>
      <c r="FH669" s="69"/>
      <c r="FI669" s="69"/>
      <c r="FJ669" s="69"/>
      <c r="FK669" s="69"/>
      <c r="FL669" s="69"/>
      <c r="FM669" s="69"/>
      <c r="FN669" s="69"/>
      <c r="FO669" s="69"/>
      <c r="FP669" s="69"/>
      <c r="FQ669" s="69"/>
      <c r="FR669" s="69"/>
      <c r="FS669" s="69"/>
      <c r="FT669" s="69"/>
      <c r="FU669" s="69"/>
      <c r="FV669" s="69"/>
      <c r="FW669" s="69"/>
      <c r="FX669" s="69"/>
      <c r="FY669" s="69"/>
      <c r="FZ669" s="69"/>
      <c r="GA669" s="69"/>
      <c r="GB669" s="69"/>
      <c r="GC669" s="69"/>
      <c r="GD669" s="69"/>
      <c r="GE669" s="69"/>
      <c r="GF669" s="69"/>
      <c r="GG669" s="69"/>
      <c r="GH669" s="69"/>
      <c r="GI669" s="69"/>
      <c r="GJ669" s="69"/>
      <c r="GK669" s="69"/>
      <c r="GL669" s="69"/>
      <c r="GM669" s="69"/>
      <c r="GN669" s="69"/>
      <c r="GO669" s="69"/>
      <c r="GP669" s="69"/>
      <c r="GQ669" s="69"/>
      <c r="GR669" s="69"/>
      <c r="GS669" s="69"/>
      <c r="GT669" s="69"/>
      <c r="GU669" s="69"/>
      <c r="GV669" s="69"/>
      <c r="GW669" s="69"/>
      <c r="GX669" s="69"/>
      <c r="GY669" s="69"/>
      <c r="GZ669" s="69"/>
      <c r="HA669" s="69"/>
      <c r="HB669" s="69"/>
      <c r="HC669" s="69"/>
      <c r="HD669" s="69"/>
      <c r="HE669" s="69"/>
      <c r="HF669" s="69"/>
      <c r="HG669" s="69"/>
      <c r="HH669" s="69"/>
      <c r="HI669" s="69"/>
      <c r="HJ669" s="69"/>
      <c r="HK669" s="69"/>
      <c r="HL669" s="69"/>
      <c r="HM669" s="69"/>
      <c r="HN669" s="69"/>
      <c r="HO669" s="69"/>
      <c r="HP669" s="69"/>
      <c r="HQ669" s="69"/>
      <c r="HR669" s="69"/>
      <c r="HS669" s="69"/>
      <c r="HT669" s="69"/>
      <c r="HU669" s="69"/>
      <c r="HV669" s="69"/>
      <c r="HW669" s="69"/>
      <c r="HX669" s="69"/>
      <c r="HY669" s="69"/>
      <c r="HZ669" s="69"/>
      <c r="IA669" s="69"/>
      <c r="IB669" s="69"/>
      <c r="IC669" s="69"/>
      <c r="ID669" s="69"/>
      <c r="IE669" s="69"/>
      <c r="IF669" s="69"/>
      <c r="IG669" s="69"/>
      <c r="IH669" s="69"/>
      <c r="II669" s="69"/>
      <c r="IJ669" s="69"/>
      <c r="IK669" s="69"/>
      <c r="IL669" s="69"/>
      <c r="IM669" s="69"/>
      <c r="IN669" s="69"/>
      <c r="IO669" s="69"/>
      <c r="IP669" s="69"/>
      <c r="IQ669" s="69"/>
      <c r="IR669" s="69"/>
      <c r="IS669" s="69"/>
      <c r="IT669" s="69"/>
      <c r="IU669" s="69"/>
      <c r="IV669" s="69"/>
      <c r="IW669" s="69"/>
    </row>
    <row r="670" customFormat="false" ht="12.75" hidden="false" customHeight="fals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69"/>
      <c r="CH670" s="69"/>
      <c r="CI670" s="69"/>
      <c r="CJ670" s="69"/>
      <c r="CK670" s="69"/>
      <c r="CL670" s="69"/>
      <c r="CM670" s="69"/>
      <c r="CN670" s="69"/>
      <c r="CO670" s="69"/>
      <c r="CP670" s="69"/>
      <c r="CQ670" s="69"/>
      <c r="CR670" s="69"/>
      <c r="CS670" s="69"/>
      <c r="CT670" s="69"/>
      <c r="CU670" s="69"/>
      <c r="CV670" s="69"/>
      <c r="CW670" s="69"/>
      <c r="CX670" s="69"/>
      <c r="CY670" s="69"/>
      <c r="CZ670" s="69"/>
      <c r="DA670" s="69"/>
      <c r="DB670" s="69"/>
      <c r="DC670" s="69"/>
      <c r="DD670" s="69"/>
      <c r="DE670" s="69"/>
      <c r="DF670" s="69"/>
      <c r="DG670" s="69"/>
      <c r="DH670" s="69"/>
      <c r="DI670" s="69"/>
      <c r="DJ670" s="69"/>
      <c r="DK670" s="69"/>
      <c r="DL670" s="69"/>
      <c r="DM670" s="69"/>
      <c r="DN670" s="69"/>
      <c r="DO670" s="69"/>
      <c r="DP670" s="69"/>
      <c r="DQ670" s="69"/>
      <c r="DR670" s="69"/>
      <c r="DS670" s="69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  <c r="EO670" s="69"/>
      <c r="EP670" s="69"/>
      <c r="EQ670" s="69"/>
      <c r="ER670" s="69"/>
      <c r="ES670" s="69"/>
      <c r="ET670" s="69"/>
      <c r="EU670" s="69"/>
      <c r="EV670" s="69"/>
      <c r="EW670" s="69"/>
      <c r="EX670" s="69"/>
      <c r="EY670" s="69"/>
      <c r="EZ670" s="69"/>
      <c r="FA670" s="69"/>
      <c r="FB670" s="69"/>
      <c r="FC670" s="69"/>
      <c r="FD670" s="69"/>
      <c r="FE670" s="69"/>
      <c r="FF670" s="69"/>
      <c r="FG670" s="69"/>
      <c r="FH670" s="69"/>
      <c r="FI670" s="69"/>
      <c r="FJ670" s="69"/>
      <c r="FK670" s="69"/>
      <c r="FL670" s="69"/>
      <c r="FM670" s="69"/>
      <c r="FN670" s="69"/>
      <c r="FO670" s="69"/>
      <c r="FP670" s="69"/>
      <c r="FQ670" s="69"/>
      <c r="FR670" s="69"/>
      <c r="FS670" s="69"/>
      <c r="FT670" s="69"/>
      <c r="FU670" s="69"/>
      <c r="FV670" s="69"/>
      <c r="FW670" s="69"/>
      <c r="FX670" s="69"/>
      <c r="FY670" s="69"/>
      <c r="FZ670" s="69"/>
      <c r="GA670" s="69"/>
      <c r="GB670" s="69"/>
      <c r="GC670" s="69"/>
      <c r="GD670" s="69"/>
      <c r="GE670" s="69"/>
      <c r="GF670" s="69"/>
      <c r="GG670" s="69"/>
      <c r="GH670" s="69"/>
      <c r="GI670" s="69"/>
      <c r="GJ670" s="69"/>
      <c r="GK670" s="69"/>
      <c r="GL670" s="69"/>
      <c r="GM670" s="69"/>
      <c r="GN670" s="69"/>
      <c r="GO670" s="69"/>
      <c r="GP670" s="69"/>
      <c r="GQ670" s="69"/>
      <c r="GR670" s="69"/>
      <c r="GS670" s="69"/>
      <c r="GT670" s="69"/>
      <c r="GU670" s="69"/>
      <c r="GV670" s="69"/>
      <c r="GW670" s="69"/>
      <c r="GX670" s="69"/>
      <c r="GY670" s="69"/>
      <c r="GZ670" s="69"/>
      <c r="HA670" s="69"/>
      <c r="HB670" s="69"/>
      <c r="HC670" s="69"/>
      <c r="HD670" s="69"/>
      <c r="HE670" s="69"/>
      <c r="HF670" s="69"/>
      <c r="HG670" s="69"/>
      <c r="HH670" s="69"/>
      <c r="HI670" s="69"/>
      <c r="HJ670" s="69"/>
      <c r="HK670" s="69"/>
      <c r="HL670" s="69"/>
      <c r="HM670" s="69"/>
      <c r="HN670" s="69"/>
      <c r="HO670" s="69"/>
      <c r="HP670" s="69"/>
      <c r="HQ670" s="69"/>
      <c r="HR670" s="69"/>
      <c r="HS670" s="69"/>
      <c r="HT670" s="69"/>
      <c r="HU670" s="69"/>
      <c r="HV670" s="69"/>
      <c r="HW670" s="69"/>
      <c r="HX670" s="69"/>
      <c r="HY670" s="69"/>
      <c r="HZ670" s="69"/>
      <c r="IA670" s="69"/>
      <c r="IB670" s="69"/>
      <c r="IC670" s="69"/>
      <c r="ID670" s="69"/>
      <c r="IE670" s="69"/>
      <c r="IF670" s="69"/>
      <c r="IG670" s="69"/>
      <c r="IH670" s="69"/>
      <c r="II670" s="69"/>
      <c r="IJ670" s="69"/>
      <c r="IK670" s="69"/>
      <c r="IL670" s="69"/>
      <c r="IM670" s="69"/>
      <c r="IN670" s="69"/>
      <c r="IO670" s="69"/>
      <c r="IP670" s="69"/>
      <c r="IQ670" s="69"/>
      <c r="IR670" s="69"/>
      <c r="IS670" s="69"/>
      <c r="IT670" s="69"/>
      <c r="IU670" s="69"/>
      <c r="IV670" s="69"/>
      <c r="IW670" s="69"/>
    </row>
    <row r="671" customFormat="false" ht="12.75" hidden="false" customHeight="fals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69"/>
      <c r="CH671" s="69"/>
      <c r="CI671" s="69"/>
      <c r="CJ671" s="69"/>
      <c r="CK671" s="69"/>
      <c r="CL671" s="69"/>
      <c r="CM671" s="69"/>
      <c r="CN671" s="69"/>
      <c r="CO671" s="69"/>
      <c r="CP671" s="69"/>
      <c r="CQ671" s="69"/>
      <c r="CR671" s="69"/>
      <c r="CS671" s="69"/>
      <c r="CT671" s="69"/>
      <c r="CU671" s="69"/>
      <c r="CV671" s="69"/>
      <c r="CW671" s="69"/>
      <c r="CX671" s="69"/>
      <c r="CY671" s="69"/>
      <c r="CZ671" s="69"/>
      <c r="DA671" s="69"/>
      <c r="DB671" s="69"/>
      <c r="DC671" s="69"/>
      <c r="DD671" s="69"/>
      <c r="DE671" s="69"/>
      <c r="DF671" s="69"/>
      <c r="DG671" s="69"/>
      <c r="DH671" s="69"/>
      <c r="DI671" s="69"/>
      <c r="DJ671" s="69"/>
      <c r="DK671" s="69"/>
      <c r="DL671" s="69"/>
      <c r="DM671" s="69"/>
      <c r="DN671" s="69"/>
      <c r="DO671" s="69"/>
      <c r="DP671" s="69"/>
      <c r="DQ671" s="69"/>
      <c r="DR671" s="69"/>
      <c r="DS671" s="69"/>
      <c r="DT671" s="69"/>
      <c r="DU671" s="69"/>
      <c r="DV671" s="69"/>
      <c r="DW671" s="69"/>
      <c r="DX671" s="69"/>
      <c r="DY671" s="69"/>
      <c r="DZ671" s="69"/>
      <c r="EA671" s="69"/>
      <c r="EB671" s="69"/>
      <c r="EC671" s="69"/>
      <c r="ED671" s="69"/>
      <c r="EE671" s="69"/>
      <c r="EF671" s="69"/>
      <c r="EG671" s="69"/>
      <c r="EH671" s="69"/>
      <c r="EI671" s="69"/>
      <c r="EJ671" s="69"/>
      <c r="EK671" s="69"/>
      <c r="EL671" s="69"/>
      <c r="EM671" s="69"/>
      <c r="EN671" s="69"/>
      <c r="EO671" s="69"/>
      <c r="EP671" s="69"/>
      <c r="EQ671" s="69"/>
      <c r="ER671" s="69"/>
      <c r="ES671" s="69"/>
      <c r="ET671" s="69"/>
      <c r="EU671" s="69"/>
      <c r="EV671" s="69"/>
      <c r="EW671" s="69"/>
      <c r="EX671" s="69"/>
      <c r="EY671" s="69"/>
      <c r="EZ671" s="69"/>
      <c r="FA671" s="69"/>
      <c r="FB671" s="69"/>
      <c r="FC671" s="69"/>
      <c r="FD671" s="69"/>
      <c r="FE671" s="69"/>
      <c r="FF671" s="69"/>
      <c r="FG671" s="69"/>
      <c r="FH671" s="69"/>
      <c r="FI671" s="69"/>
      <c r="FJ671" s="69"/>
      <c r="FK671" s="69"/>
      <c r="FL671" s="69"/>
      <c r="FM671" s="69"/>
      <c r="FN671" s="69"/>
      <c r="FO671" s="69"/>
      <c r="FP671" s="69"/>
      <c r="FQ671" s="69"/>
      <c r="FR671" s="69"/>
      <c r="FS671" s="69"/>
      <c r="FT671" s="69"/>
      <c r="FU671" s="69"/>
      <c r="FV671" s="69"/>
      <c r="FW671" s="69"/>
      <c r="FX671" s="69"/>
      <c r="FY671" s="69"/>
      <c r="FZ671" s="69"/>
      <c r="GA671" s="69"/>
      <c r="GB671" s="69"/>
      <c r="GC671" s="69"/>
      <c r="GD671" s="69"/>
      <c r="GE671" s="69"/>
      <c r="GF671" s="69"/>
      <c r="GG671" s="69"/>
      <c r="GH671" s="69"/>
      <c r="GI671" s="69"/>
      <c r="GJ671" s="69"/>
      <c r="GK671" s="69"/>
      <c r="GL671" s="69"/>
      <c r="GM671" s="69"/>
      <c r="GN671" s="69"/>
      <c r="GO671" s="69"/>
      <c r="GP671" s="69"/>
      <c r="GQ671" s="69"/>
      <c r="GR671" s="69"/>
      <c r="GS671" s="69"/>
      <c r="GT671" s="69"/>
      <c r="GU671" s="69"/>
      <c r="GV671" s="69"/>
      <c r="GW671" s="69"/>
      <c r="GX671" s="69"/>
      <c r="GY671" s="69"/>
      <c r="GZ671" s="69"/>
      <c r="HA671" s="69"/>
      <c r="HB671" s="69"/>
      <c r="HC671" s="69"/>
      <c r="HD671" s="69"/>
      <c r="HE671" s="69"/>
      <c r="HF671" s="69"/>
      <c r="HG671" s="69"/>
      <c r="HH671" s="69"/>
      <c r="HI671" s="69"/>
      <c r="HJ671" s="69"/>
      <c r="HK671" s="69"/>
      <c r="HL671" s="69"/>
      <c r="HM671" s="69"/>
      <c r="HN671" s="69"/>
      <c r="HO671" s="69"/>
      <c r="HP671" s="69"/>
      <c r="HQ671" s="69"/>
      <c r="HR671" s="69"/>
      <c r="HS671" s="69"/>
      <c r="HT671" s="69"/>
      <c r="HU671" s="69"/>
      <c r="HV671" s="69"/>
      <c r="HW671" s="69"/>
      <c r="HX671" s="69"/>
      <c r="HY671" s="69"/>
      <c r="HZ671" s="69"/>
      <c r="IA671" s="69"/>
      <c r="IB671" s="69"/>
      <c r="IC671" s="69"/>
      <c r="ID671" s="69"/>
      <c r="IE671" s="69"/>
      <c r="IF671" s="69"/>
      <c r="IG671" s="69"/>
      <c r="IH671" s="69"/>
      <c r="II671" s="69"/>
      <c r="IJ671" s="69"/>
      <c r="IK671" s="69"/>
      <c r="IL671" s="69"/>
      <c r="IM671" s="69"/>
      <c r="IN671" s="69"/>
      <c r="IO671" s="69"/>
      <c r="IP671" s="69"/>
      <c r="IQ671" s="69"/>
      <c r="IR671" s="69"/>
      <c r="IS671" s="69"/>
      <c r="IT671" s="69"/>
      <c r="IU671" s="69"/>
      <c r="IV671" s="69"/>
      <c r="IW671" s="69"/>
    </row>
    <row r="672" customFormat="false" ht="12.75" hidden="false" customHeight="fals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/>
      <c r="CG672" s="69"/>
      <c r="CH672" s="69"/>
      <c r="CI672" s="69"/>
      <c r="CJ672" s="69"/>
      <c r="CK672" s="69"/>
      <c r="CL672" s="69"/>
      <c r="CM672" s="69"/>
      <c r="CN672" s="69"/>
      <c r="CO672" s="69"/>
      <c r="CP672" s="69"/>
      <c r="CQ672" s="69"/>
      <c r="CR672" s="69"/>
      <c r="CS672" s="69"/>
      <c r="CT672" s="69"/>
      <c r="CU672" s="69"/>
      <c r="CV672" s="69"/>
      <c r="CW672" s="69"/>
      <c r="CX672" s="69"/>
      <c r="CY672" s="69"/>
      <c r="CZ672" s="69"/>
      <c r="DA672" s="69"/>
      <c r="DB672" s="69"/>
      <c r="DC672" s="69"/>
      <c r="DD672" s="69"/>
      <c r="DE672" s="69"/>
      <c r="DF672" s="69"/>
      <c r="DG672" s="69"/>
      <c r="DH672" s="69"/>
      <c r="DI672" s="69"/>
      <c r="DJ672" s="69"/>
      <c r="DK672" s="69"/>
      <c r="DL672" s="69"/>
      <c r="DM672" s="69"/>
      <c r="DN672" s="69"/>
      <c r="DO672" s="69"/>
      <c r="DP672" s="69"/>
      <c r="DQ672" s="69"/>
      <c r="DR672" s="69"/>
      <c r="DS672" s="69"/>
      <c r="DT672" s="69"/>
      <c r="DU672" s="69"/>
      <c r="DV672" s="69"/>
      <c r="DW672" s="69"/>
      <c r="DX672" s="69"/>
      <c r="DY672" s="69"/>
      <c r="DZ672" s="69"/>
      <c r="EA672" s="69"/>
      <c r="EB672" s="69"/>
      <c r="EC672" s="69"/>
      <c r="ED672" s="69"/>
      <c r="EE672" s="69"/>
      <c r="EF672" s="69"/>
      <c r="EG672" s="69"/>
      <c r="EH672" s="69"/>
      <c r="EI672" s="69"/>
      <c r="EJ672" s="69"/>
      <c r="EK672" s="69"/>
      <c r="EL672" s="69"/>
      <c r="EM672" s="69"/>
      <c r="EN672" s="69"/>
      <c r="EO672" s="69"/>
      <c r="EP672" s="69"/>
      <c r="EQ672" s="69"/>
      <c r="ER672" s="69"/>
      <c r="ES672" s="69"/>
      <c r="ET672" s="69"/>
      <c r="EU672" s="69"/>
      <c r="EV672" s="69"/>
      <c r="EW672" s="69"/>
      <c r="EX672" s="69"/>
      <c r="EY672" s="69"/>
      <c r="EZ672" s="69"/>
      <c r="FA672" s="69"/>
      <c r="FB672" s="69"/>
      <c r="FC672" s="69"/>
      <c r="FD672" s="69"/>
      <c r="FE672" s="69"/>
      <c r="FF672" s="69"/>
      <c r="FG672" s="69"/>
      <c r="FH672" s="69"/>
      <c r="FI672" s="69"/>
      <c r="FJ672" s="69"/>
      <c r="FK672" s="69"/>
      <c r="FL672" s="69"/>
      <c r="FM672" s="69"/>
      <c r="FN672" s="69"/>
      <c r="FO672" s="69"/>
      <c r="FP672" s="69"/>
      <c r="FQ672" s="69"/>
      <c r="FR672" s="69"/>
      <c r="FS672" s="69"/>
      <c r="FT672" s="69"/>
      <c r="FU672" s="69"/>
      <c r="FV672" s="69"/>
      <c r="FW672" s="69"/>
      <c r="FX672" s="69"/>
      <c r="FY672" s="69"/>
      <c r="FZ672" s="69"/>
      <c r="GA672" s="69"/>
      <c r="GB672" s="69"/>
      <c r="GC672" s="69"/>
      <c r="GD672" s="69"/>
      <c r="GE672" s="69"/>
      <c r="GF672" s="69"/>
      <c r="GG672" s="69"/>
      <c r="GH672" s="69"/>
      <c r="GI672" s="69"/>
      <c r="GJ672" s="69"/>
      <c r="GK672" s="69"/>
      <c r="GL672" s="69"/>
      <c r="GM672" s="69"/>
      <c r="GN672" s="69"/>
      <c r="GO672" s="69"/>
      <c r="GP672" s="69"/>
      <c r="GQ672" s="69"/>
      <c r="GR672" s="69"/>
      <c r="GS672" s="69"/>
      <c r="GT672" s="69"/>
      <c r="GU672" s="69"/>
      <c r="GV672" s="69"/>
      <c r="GW672" s="69"/>
      <c r="GX672" s="69"/>
      <c r="GY672" s="69"/>
      <c r="GZ672" s="69"/>
      <c r="HA672" s="69"/>
      <c r="HB672" s="69"/>
      <c r="HC672" s="69"/>
      <c r="HD672" s="69"/>
      <c r="HE672" s="69"/>
      <c r="HF672" s="69"/>
      <c r="HG672" s="69"/>
      <c r="HH672" s="69"/>
      <c r="HI672" s="69"/>
      <c r="HJ672" s="69"/>
      <c r="HK672" s="69"/>
      <c r="HL672" s="69"/>
      <c r="HM672" s="69"/>
      <c r="HN672" s="69"/>
      <c r="HO672" s="69"/>
      <c r="HP672" s="69"/>
      <c r="HQ672" s="69"/>
      <c r="HR672" s="69"/>
      <c r="HS672" s="69"/>
      <c r="HT672" s="69"/>
      <c r="HU672" s="69"/>
      <c r="HV672" s="69"/>
      <c r="HW672" s="69"/>
      <c r="HX672" s="69"/>
      <c r="HY672" s="69"/>
      <c r="HZ672" s="69"/>
      <c r="IA672" s="69"/>
      <c r="IB672" s="69"/>
      <c r="IC672" s="69"/>
      <c r="ID672" s="69"/>
      <c r="IE672" s="69"/>
      <c r="IF672" s="69"/>
      <c r="IG672" s="69"/>
      <c r="IH672" s="69"/>
      <c r="II672" s="69"/>
      <c r="IJ672" s="69"/>
      <c r="IK672" s="69"/>
      <c r="IL672" s="69"/>
      <c r="IM672" s="69"/>
      <c r="IN672" s="69"/>
      <c r="IO672" s="69"/>
      <c r="IP672" s="69"/>
      <c r="IQ672" s="69"/>
      <c r="IR672" s="69"/>
      <c r="IS672" s="69"/>
      <c r="IT672" s="69"/>
      <c r="IU672" s="69"/>
      <c r="IV672" s="69"/>
      <c r="IW672" s="69"/>
    </row>
    <row r="673" customFormat="false" ht="12.75" hidden="false" customHeight="fals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69"/>
      <c r="CH673" s="69"/>
      <c r="CI673" s="69"/>
      <c r="CJ673" s="69"/>
      <c r="CK673" s="69"/>
      <c r="CL673" s="69"/>
      <c r="CM673" s="69"/>
      <c r="CN673" s="69"/>
      <c r="CO673" s="69"/>
      <c r="CP673" s="69"/>
      <c r="CQ673" s="69"/>
      <c r="CR673" s="69"/>
      <c r="CS673" s="69"/>
      <c r="CT673" s="69"/>
      <c r="CU673" s="69"/>
      <c r="CV673" s="69"/>
      <c r="CW673" s="69"/>
      <c r="CX673" s="69"/>
      <c r="CY673" s="69"/>
      <c r="CZ673" s="69"/>
      <c r="DA673" s="69"/>
      <c r="DB673" s="69"/>
      <c r="DC673" s="69"/>
      <c r="DD673" s="69"/>
      <c r="DE673" s="69"/>
      <c r="DF673" s="69"/>
      <c r="DG673" s="69"/>
      <c r="DH673" s="69"/>
      <c r="DI673" s="69"/>
      <c r="DJ673" s="69"/>
      <c r="DK673" s="69"/>
      <c r="DL673" s="69"/>
      <c r="DM673" s="69"/>
      <c r="DN673" s="69"/>
      <c r="DO673" s="69"/>
      <c r="DP673" s="69"/>
      <c r="DQ673" s="69"/>
      <c r="DR673" s="69"/>
      <c r="DS673" s="69"/>
      <c r="DT673" s="69"/>
      <c r="DU673" s="69"/>
      <c r="DV673" s="69"/>
      <c r="DW673" s="69"/>
      <c r="DX673" s="69"/>
      <c r="DY673" s="69"/>
      <c r="DZ673" s="69"/>
      <c r="EA673" s="69"/>
      <c r="EB673" s="69"/>
      <c r="EC673" s="69"/>
      <c r="ED673" s="69"/>
      <c r="EE673" s="69"/>
      <c r="EF673" s="69"/>
      <c r="EG673" s="69"/>
      <c r="EH673" s="69"/>
      <c r="EI673" s="69"/>
      <c r="EJ673" s="69"/>
      <c r="EK673" s="69"/>
      <c r="EL673" s="69"/>
      <c r="EM673" s="69"/>
      <c r="EN673" s="69"/>
      <c r="EO673" s="69"/>
      <c r="EP673" s="69"/>
      <c r="EQ673" s="69"/>
      <c r="ER673" s="69"/>
      <c r="ES673" s="69"/>
      <c r="ET673" s="69"/>
      <c r="EU673" s="69"/>
      <c r="EV673" s="69"/>
      <c r="EW673" s="69"/>
      <c r="EX673" s="69"/>
      <c r="EY673" s="69"/>
      <c r="EZ673" s="69"/>
      <c r="FA673" s="69"/>
      <c r="FB673" s="69"/>
      <c r="FC673" s="69"/>
      <c r="FD673" s="69"/>
      <c r="FE673" s="69"/>
      <c r="FF673" s="69"/>
      <c r="FG673" s="69"/>
      <c r="FH673" s="69"/>
      <c r="FI673" s="69"/>
      <c r="FJ673" s="69"/>
      <c r="FK673" s="69"/>
      <c r="FL673" s="69"/>
      <c r="FM673" s="69"/>
      <c r="FN673" s="69"/>
      <c r="FO673" s="69"/>
      <c r="FP673" s="69"/>
      <c r="FQ673" s="69"/>
      <c r="FR673" s="69"/>
      <c r="FS673" s="69"/>
      <c r="FT673" s="69"/>
      <c r="FU673" s="69"/>
      <c r="FV673" s="69"/>
      <c r="FW673" s="69"/>
      <c r="FX673" s="69"/>
      <c r="FY673" s="69"/>
      <c r="FZ673" s="69"/>
      <c r="GA673" s="69"/>
      <c r="GB673" s="69"/>
      <c r="GC673" s="69"/>
      <c r="GD673" s="69"/>
      <c r="GE673" s="69"/>
      <c r="GF673" s="69"/>
      <c r="GG673" s="69"/>
      <c r="GH673" s="69"/>
      <c r="GI673" s="69"/>
      <c r="GJ673" s="69"/>
      <c r="GK673" s="69"/>
      <c r="GL673" s="69"/>
      <c r="GM673" s="69"/>
      <c r="GN673" s="69"/>
      <c r="GO673" s="69"/>
      <c r="GP673" s="69"/>
      <c r="GQ673" s="69"/>
      <c r="GR673" s="69"/>
      <c r="GS673" s="69"/>
      <c r="GT673" s="69"/>
      <c r="GU673" s="69"/>
      <c r="GV673" s="69"/>
      <c r="GW673" s="69"/>
      <c r="GX673" s="69"/>
      <c r="GY673" s="69"/>
      <c r="GZ673" s="69"/>
      <c r="HA673" s="69"/>
      <c r="HB673" s="69"/>
      <c r="HC673" s="69"/>
      <c r="HD673" s="69"/>
      <c r="HE673" s="69"/>
      <c r="HF673" s="69"/>
      <c r="HG673" s="69"/>
      <c r="HH673" s="69"/>
      <c r="HI673" s="69"/>
      <c r="HJ673" s="69"/>
      <c r="HK673" s="69"/>
      <c r="HL673" s="69"/>
      <c r="HM673" s="69"/>
      <c r="HN673" s="69"/>
      <c r="HO673" s="69"/>
      <c r="HP673" s="69"/>
      <c r="HQ673" s="69"/>
      <c r="HR673" s="69"/>
      <c r="HS673" s="69"/>
      <c r="HT673" s="69"/>
      <c r="HU673" s="69"/>
      <c r="HV673" s="69"/>
      <c r="HW673" s="69"/>
      <c r="HX673" s="69"/>
      <c r="HY673" s="69"/>
      <c r="HZ673" s="69"/>
      <c r="IA673" s="69"/>
      <c r="IB673" s="69"/>
      <c r="IC673" s="69"/>
      <c r="ID673" s="69"/>
      <c r="IE673" s="69"/>
      <c r="IF673" s="69"/>
      <c r="IG673" s="69"/>
      <c r="IH673" s="69"/>
      <c r="II673" s="69"/>
      <c r="IJ673" s="69"/>
      <c r="IK673" s="69"/>
      <c r="IL673" s="69"/>
      <c r="IM673" s="69"/>
      <c r="IN673" s="69"/>
      <c r="IO673" s="69"/>
      <c r="IP673" s="69"/>
      <c r="IQ673" s="69"/>
      <c r="IR673" s="69"/>
      <c r="IS673" s="69"/>
      <c r="IT673" s="69"/>
      <c r="IU673" s="69"/>
      <c r="IV673" s="69"/>
      <c r="IW673" s="69"/>
    </row>
    <row r="674" customFormat="false" ht="12.75" hidden="false" customHeight="fals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69"/>
      <c r="CH674" s="69"/>
      <c r="CI674" s="69"/>
      <c r="CJ674" s="69"/>
      <c r="CK674" s="69"/>
      <c r="CL674" s="69"/>
      <c r="CM674" s="69"/>
      <c r="CN674" s="69"/>
      <c r="CO674" s="69"/>
      <c r="CP674" s="69"/>
      <c r="CQ674" s="69"/>
      <c r="CR674" s="69"/>
      <c r="CS674" s="69"/>
      <c r="CT674" s="69"/>
      <c r="CU674" s="69"/>
      <c r="CV674" s="69"/>
      <c r="CW674" s="69"/>
      <c r="CX674" s="69"/>
      <c r="CY674" s="69"/>
      <c r="CZ674" s="69"/>
      <c r="DA674" s="69"/>
      <c r="DB674" s="69"/>
      <c r="DC674" s="69"/>
      <c r="DD674" s="69"/>
      <c r="DE674" s="69"/>
      <c r="DF674" s="69"/>
      <c r="DG674" s="69"/>
      <c r="DH674" s="69"/>
      <c r="DI674" s="69"/>
      <c r="DJ674" s="69"/>
      <c r="DK674" s="69"/>
      <c r="DL674" s="69"/>
      <c r="DM674" s="69"/>
      <c r="DN674" s="69"/>
      <c r="DO674" s="69"/>
      <c r="DP674" s="69"/>
      <c r="DQ674" s="69"/>
      <c r="DR674" s="69"/>
      <c r="DS674" s="69"/>
      <c r="DT674" s="69"/>
      <c r="DU674" s="69"/>
      <c r="DV674" s="69"/>
      <c r="DW674" s="69"/>
      <c r="DX674" s="69"/>
      <c r="DY674" s="69"/>
      <c r="DZ674" s="69"/>
      <c r="EA674" s="69"/>
      <c r="EB674" s="69"/>
      <c r="EC674" s="69"/>
      <c r="ED674" s="69"/>
      <c r="EE674" s="69"/>
      <c r="EF674" s="69"/>
      <c r="EG674" s="69"/>
      <c r="EH674" s="69"/>
      <c r="EI674" s="69"/>
      <c r="EJ674" s="69"/>
      <c r="EK674" s="69"/>
      <c r="EL674" s="69"/>
      <c r="EM674" s="69"/>
      <c r="EN674" s="69"/>
      <c r="EO674" s="69"/>
      <c r="EP674" s="69"/>
      <c r="EQ674" s="69"/>
      <c r="ER674" s="69"/>
      <c r="ES674" s="69"/>
      <c r="ET674" s="69"/>
      <c r="EU674" s="69"/>
      <c r="EV674" s="69"/>
      <c r="EW674" s="69"/>
      <c r="EX674" s="69"/>
      <c r="EY674" s="69"/>
      <c r="EZ674" s="69"/>
      <c r="FA674" s="69"/>
      <c r="FB674" s="69"/>
      <c r="FC674" s="69"/>
      <c r="FD674" s="69"/>
      <c r="FE674" s="69"/>
      <c r="FF674" s="69"/>
      <c r="FG674" s="69"/>
      <c r="FH674" s="69"/>
      <c r="FI674" s="69"/>
      <c r="FJ674" s="69"/>
      <c r="FK674" s="69"/>
      <c r="FL674" s="69"/>
      <c r="FM674" s="69"/>
      <c r="FN674" s="69"/>
      <c r="FO674" s="69"/>
      <c r="FP674" s="69"/>
      <c r="FQ674" s="69"/>
      <c r="FR674" s="69"/>
      <c r="FS674" s="69"/>
      <c r="FT674" s="69"/>
      <c r="FU674" s="69"/>
      <c r="FV674" s="69"/>
      <c r="FW674" s="69"/>
      <c r="FX674" s="69"/>
      <c r="FY674" s="69"/>
      <c r="FZ674" s="69"/>
      <c r="GA674" s="69"/>
      <c r="GB674" s="69"/>
      <c r="GC674" s="69"/>
      <c r="GD674" s="69"/>
      <c r="GE674" s="69"/>
      <c r="GF674" s="69"/>
      <c r="GG674" s="69"/>
      <c r="GH674" s="69"/>
      <c r="GI674" s="69"/>
      <c r="GJ674" s="69"/>
      <c r="GK674" s="69"/>
      <c r="GL674" s="69"/>
      <c r="GM674" s="69"/>
      <c r="GN674" s="69"/>
      <c r="GO674" s="69"/>
      <c r="GP674" s="69"/>
      <c r="GQ674" s="69"/>
      <c r="GR674" s="69"/>
      <c r="GS674" s="69"/>
      <c r="GT674" s="69"/>
      <c r="GU674" s="69"/>
      <c r="GV674" s="69"/>
      <c r="GW674" s="69"/>
      <c r="GX674" s="69"/>
      <c r="GY674" s="69"/>
      <c r="GZ674" s="69"/>
      <c r="HA674" s="69"/>
      <c r="HB674" s="69"/>
      <c r="HC674" s="69"/>
      <c r="HD674" s="69"/>
      <c r="HE674" s="69"/>
      <c r="HF674" s="69"/>
      <c r="HG674" s="69"/>
      <c r="HH674" s="69"/>
      <c r="HI674" s="69"/>
      <c r="HJ674" s="69"/>
      <c r="HK674" s="69"/>
      <c r="HL674" s="69"/>
      <c r="HM674" s="69"/>
      <c r="HN674" s="69"/>
      <c r="HO674" s="69"/>
      <c r="HP674" s="69"/>
      <c r="HQ674" s="69"/>
      <c r="HR674" s="69"/>
      <c r="HS674" s="69"/>
      <c r="HT674" s="69"/>
      <c r="HU674" s="69"/>
      <c r="HV674" s="69"/>
      <c r="HW674" s="69"/>
      <c r="HX674" s="69"/>
      <c r="HY674" s="69"/>
      <c r="HZ674" s="69"/>
      <c r="IA674" s="69"/>
      <c r="IB674" s="69"/>
      <c r="IC674" s="69"/>
      <c r="ID674" s="69"/>
      <c r="IE674" s="69"/>
      <c r="IF674" s="69"/>
      <c r="IG674" s="69"/>
      <c r="IH674" s="69"/>
      <c r="II674" s="69"/>
      <c r="IJ674" s="69"/>
      <c r="IK674" s="69"/>
      <c r="IL674" s="69"/>
      <c r="IM674" s="69"/>
      <c r="IN674" s="69"/>
      <c r="IO674" s="69"/>
      <c r="IP674" s="69"/>
      <c r="IQ674" s="69"/>
      <c r="IR674" s="69"/>
      <c r="IS674" s="69"/>
      <c r="IT674" s="69"/>
      <c r="IU674" s="69"/>
      <c r="IV674" s="69"/>
      <c r="IW674" s="69"/>
    </row>
    <row r="675" customFormat="false" ht="12.75" hidden="false" customHeight="fals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P675" s="69"/>
      <c r="DQ675" s="69"/>
      <c r="DR675" s="69"/>
      <c r="DS675" s="69"/>
      <c r="DT675" s="69"/>
      <c r="DU675" s="69"/>
      <c r="DV675" s="69"/>
      <c r="DW675" s="69"/>
      <c r="DX675" s="69"/>
      <c r="DY675" s="69"/>
      <c r="DZ675" s="69"/>
      <c r="EA675" s="69"/>
      <c r="EB675" s="69"/>
      <c r="EC675" s="69"/>
      <c r="ED675" s="69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  <c r="EO675" s="69"/>
      <c r="EP675" s="69"/>
      <c r="EQ675" s="69"/>
      <c r="ER675" s="69"/>
      <c r="ES675" s="69"/>
      <c r="ET675" s="69"/>
      <c r="EU675" s="69"/>
      <c r="EV675" s="69"/>
      <c r="EW675" s="69"/>
      <c r="EX675" s="69"/>
      <c r="EY675" s="69"/>
      <c r="EZ675" s="69"/>
      <c r="FA675" s="69"/>
      <c r="FB675" s="69"/>
      <c r="FC675" s="69"/>
      <c r="FD675" s="69"/>
      <c r="FE675" s="69"/>
      <c r="FF675" s="69"/>
      <c r="FG675" s="69"/>
      <c r="FH675" s="69"/>
      <c r="FI675" s="69"/>
      <c r="FJ675" s="69"/>
      <c r="FK675" s="69"/>
      <c r="FL675" s="69"/>
      <c r="FM675" s="69"/>
      <c r="FN675" s="69"/>
      <c r="FO675" s="69"/>
      <c r="FP675" s="69"/>
      <c r="FQ675" s="69"/>
      <c r="FR675" s="69"/>
      <c r="FS675" s="69"/>
      <c r="FT675" s="69"/>
      <c r="FU675" s="69"/>
      <c r="FV675" s="69"/>
      <c r="FW675" s="69"/>
      <c r="FX675" s="69"/>
      <c r="FY675" s="69"/>
      <c r="FZ675" s="69"/>
      <c r="GA675" s="69"/>
      <c r="GB675" s="69"/>
      <c r="GC675" s="69"/>
      <c r="GD675" s="69"/>
      <c r="GE675" s="69"/>
      <c r="GF675" s="69"/>
      <c r="GG675" s="69"/>
      <c r="GH675" s="69"/>
      <c r="GI675" s="69"/>
      <c r="GJ675" s="69"/>
      <c r="GK675" s="69"/>
      <c r="GL675" s="69"/>
      <c r="GM675" s="69"/>
      <c r="GN675" s="69"/>
      <c r="GO675" s="69"/>
      <c r="GP675" s="69"/>
      <c r="GQ675" s="69"/>
      <c r="GR675" s="69"/>
      <c r="GS675" s="69"/>
      <c r="GT675" s="69"/>
      <c r="GU675" s="69"/>
      <c r="GV675" s="69"/>
      <c r="GW675" s="69"/>
      <c r="GX675" s="69"/>
      <c r="GY675" s="69"/>
      <c r="GZ675" s="69"/>
      <c r="HA675" s="69"/>
      <c r="HB675" s="69"/>
      <c r="HC675" s="69"/>
      <c r="HD675" s="69"/>
      <c r="HE675" s="69"/>
      <c r="HF675" s="69"/>
      <c r="HG675" s="69"/>
      <c r="HH675" s="69"/>
      <c r="HI675" s="69"/>
      <c r="HJ675" s="69"/>
      <c r="HK675" s="69"/>
      <c r="HL675" s="69"/>
      <c r="HM675" s="69"/>
      <c r="HN675" s="69"/>
      <c r="HO675" s="69"/>
      <c r="HP675" s="69"/>
      <c r="HQ675" s="69"/>
      <c r="HR675" s="69"/>
      <c r="HS675" s="69"/>
      <c r="HT675" s="69"/>
      <c r="HU675" s="69"/>
      <c r="HV675" s="69"/>
      <c r="HW675" s="69"/>
      <c r="HX675" s="69"/>
      <c r="HY675" s="69"/>
      <c r="HZ675" s="69"/>
      <c r="IA675" s="69"/>
      <c r="IB675" s="69"/>
      <c r="IC675" s="69"/>
      <c r="ID675" s="69"/>
      <c r="IE675" s="69"/>
      <c r="IF675" s="69"/>
      <c r="IG675" s="69"/>
      <c r="IH675" s="69"/>
      <c r="II675" s="69"/>
      <c r="IJ675" s="69"/>
      <c r="IK675" s="69"/>
      <c r="IL675" s="69"/>
      <c r="IM675" s="69"/>
      <c r="IN675" s="69"/>
      <c r="IO675" s="69"/>
      <c r="IP675" s="69"/>
      <c r="IQ675" s="69"/>
      <c r="IR675" s="69"/>
      <c r="IS675" s="69"/>
      <c r="IT675" s="69"/>
      <c r="IU675" s="69"/>
      <c r="IV675" s="69"/>
      <c r="IW675" s="69"/>
    </row>
    <row r="676" customFormat="false" ht="12.75" hidden="false" customHeight="fals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/>
      <c r="CC676" s="69"/>
      <c r="CD676" s="69"/>
      <c r="CE676" s="69"/>
      <c r="CF676" s="69"/>
      <c r="CG676" s="69"/>
      <c r="CH676" s="69"/>
      <c r="CI676" s="69"/>
      <c r="CJ676" s="69"/>
      <c r="CK676" s="69"/>
      <c r="CL676" s="69"/>
      <c r="CM676" s="69"/>
      <c r="CN676" s="69"/>
      <c r="CO676" s="69"/>
      <c r="CP676" s="69"/>
      <c r="CQ676" s="69"/>
      <c r="CR676" s="69"/>
      <c r="CS676" s="69"/>
      <c r="CT676" s="69"/>
      <c r="CU676" s="69"/>
      <c r="CV676" s="69"/>
      <c r="CW676" s="69"/>
      <c r="CX676" s="69"/>
      <c r="CY676" s="69"/>
      <c r="CZ676" s="69"/>
      <c r="DA676" s="69"/>
      <c r="DB676" s="69"/>
      <c r="DC676" s="69"/>
      <c r="DD676" s="69"/>
      <c r="DE676" s="69"/>
      <c r="DF676" s="69"/>
      <c r="DG676" s="69"/>
      <c r="DH676" s="69"/>
      <c r="DI676" s="69"/>
      <c r="DJ676" s="69"/>
      <c r="DK676" s="69"/>
      <c r="DL676" s="69"/>
      <c r="DM676" s="69"/>
      <c r="DN676" s="69"/>
      <c r="DO676" s="69"/>
      <c r="DP676" s="69"/>
      <c r="DQ676" s="69"/>
      <c r="DR676" s="69"/>
      <c r="DS676" s="69"/>
      <c r="DT676" s="69"/>
      <c r="DU676" s="69"/>
      <c r="DV676" s="69"/>
      <c r="DW676" s="69"/>
      <c r="DX676" s="69"/>
      <c r="DY676" s="69"/>
      <c r="DZ676" s="69"/>
      <c r="EA676" s="69"/>
      <c r="EB676" s="69"/>
      <c r="EC676" s="69"/>
      <c r="ED676" s="69"/>
      <c r="EE676" s="69"/>
      <c r="EF676" s="69"/>
      <c r="EG676" s="69"/>
      <c r="EH676" s="69"/>
      <c r="EI676" s="69"/>
      <c r="EJ676" s="69"/>
      <c r="EK676" s="69"/>
      <c r="EL676" s="69"/>
      <c r="EM676" s="69"/>
      <c r="EN676" s="69"/>
      <c r="EO676" s="69"/>
      <c r="EP676" s="69"/>
      <c r="EQ676" s="69"/>
      <c r="ER676" s="69"/>
      <c r="ES676" s="69"/>
      <c r="ET676" s="69"/>
      <c r="EU676" s="69"/>
      <c r="EV676" s="69"/>
      <c r="EW676" s="69"/>
      <c r="EX676" s="69"/>
      <c r="EY676" s="69"/>
      <c r="EZ676" s="69"/>
      <c r="FA676" s="69"/>
      <c r="FB676" s="69"/>
      <c r="FC676" s="69"/>
      <c r="FD676" s="69"/>
      <c r="FE676" s="69"/>
      <c r="FF676" s="69"/>
      <c r="FG676" s="69"/>
      <c r="FH676" s="69"/>
      <c r="FI676" s="69"/>
      <c r="FJ676" s="69"/>
      <c r="FK676" s="69"/>
      <c r="FL676" s="69"/>
      <c r="FM676" s="69"/>
      <c r="FN676" s="69"/>
      <c r="FO676" s="69"/>
      <c r="FP676" s="69"/>
      <c r="FQ676" s="69"/>
      <c r="FR676" s="69"/>
      <c r="FS676" s="69"/>
      <c r="FT676" s="69"/>
      <c r="FU676" s="69"/>
      <c r="FV676" s="69"/>
      <c r="FW676" s="69"/>
      <c r="FX676" s="69"/>
      <c r="FY676" s="69"/>
      <c r="FZ676" s="69"/>
      <c r="GA676" s="69"/>
      <c r="GB676" s="69"/>
      <c r="GC676" s="69"/>
      <c r="GD676" s="69"/>
      <c r="GE676" s="69"/>
      <c r="GF676" s="69"/>
      <c r="GG676" s="69"/>
      <c r="GH676" s="69"/>
      <c r="GI676" s="69"/>
      <c r="GJ676" s="69"/>
      <c r="GK676" s="69"/>
      <c r="GL676" s="69"/>
      <c r="GM676" s="69"/>
      <c r="GN676" s="69"/>
      <c r="GO676" s="69"/>
      <c r="GP676" s="69"/>
      <c r="GQ676" s="69"/>
      <c r="GR676" s="69"/>
      <c r="GS676" s="69"/>
      <c r="GT676" s="69"/>
      <c r="GU676" s="69"/>
      <c r="GV676" s="69"/>
      <c r="GW676" s="69"/>
      <c r="GX676" s="69"/>
      <c r="GY676" s="69"/>
      <c r="GZ676" s="69"/>
      <c r="HA676" s="69"/>
      <c r="HB676" s="69"/>
      <c r="HC676" s="69"/>
      <c r="HD676" s="69"/>
      <c r="HE676" s="69"/>
      <c r="HF676" s="69"/>
      <c r="HG676" s="69"/>
      <c r="HH676" s="69"/>
      <c r="HI676" s="69"/>
      <c r="HJ676" s="69"/>
      <c r="HK676" s="69"/>
      <c r="HL676" s="69"/>
      <c r="HM676" s="69"/>
      <c r="HN676" s="69"/>
      <c r="HO676" s="69"/>
      <c r="HP676" s="69"/>
      <c r="HQ676" s="69"/>
      <c r="HR676" s="69"/>
      <c r="HS676" s="69"/>
      <c r="HT676" s="69"/>
      <c r="HU676" s="69"/>
      <c r="HV676" s="69"/>
      <c r="HW676" s="69"/>
      <c r="HX676" s="69"/>
      <c r="HY676" s="69"/>
      <c r="HZ676" s="69"/>
      <c r="IA676" s="69"/>
      <c r="IB676" s="69"/>
      <c r="IC676" s="69"/>
      <c r="ID676" s="69"/>
      <c r="IE676" s="69"/>
      <c r="IF676" s="69"/>
      <c r="IG676" s="69"/>
      <c r="IH676" s="69"/>
      <c r="II676" s="69"/>
      <c r="IJ676" s="69"/>
      <c r="IK676" s="69"/>
      <c r="IL676" s="69"/>
      <c r="IM676" s="69"/>
      <c r="IN676" s="69"/>
      <c r="IO676" s="69"/>
      <c r="IP676" s="69"/>
      <c r="IQ676" s="69"/>
      <c r="IR676" s="69"/>
      <c r="IS676" s="69"/>
      <c r="IT676" s="69"/>
      <c r="IU676" s="69"/>
      <c r="IV676" s="69"/>
      <c r="IW676" s="69"/>
    </row>
    <row r="677" customFormat="false" ht="12.75" hidden="false" customHeight="fals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69"/>
      <c r="CH677" s="69"/>
      <c r="CI677" s="69"/>
      <c r="CJ677" s="69"/>
      <c r="CK677" s="69"/>
      <c r="CL677" s="69"/>
      <c r="CM677" s="69"/>
      <c r="CN677" s="69"/>
      <c r="CO677" s="69"/>
      <c r="CP677" s="69"/>
      <c r="CQ677" s="69"/>
      <c r="CR677" s="69"/>
      <c r="CS677" s="69"/>
      <c r="CT677" s="69"/>
      <c r="CU677" s="69"/>
      <c r="CV677" s="69"/>
      <c r="CW677" s="69"/>
      <c r="CX677" s="69"/>
      <c r="CY677" s="69"/>
      <c r="CZ677" s="69"/>
      <c r="DA677" s="69"/>
      <c r="DB677" s="69"/>
      <c r="DC677" s="69"/>
      <c r="DD677" s="69"/>
      <c r="DE677" s="69"/>
      <c r="DF677" s="69"/>
      <c r="DG677" s="69"/>
      <c r="DH677" s="69"/>
      <c r="DI677" s="69"/>
      <c r="DJ677" s="69"/>
      <c r="DK677" s="69"/>
      <c r="DL677" s="69"/>
      <c r="DM677" s="69"/>
      <c r="DN677" s="69"/>
      <c r="DO677" s="69"/>
      <c r="DP677" s="69"/>
      <c r="DQ677" s="69"/>
      <c r="DR677" s="69"/>
      <c r="DS677" s="69"/>
      <c r="DT677" s="69"/>
      <c r="DU677" s="69"/>
      <c r="DV677" s="69"/>
      <c r="DW677" s="69"/>
      <c r="DX677" s="69"/>
      <c r="DY677" s="69"/>
      <c r="DZ677" s="69"/>
      <c r="EA677" s="69"/>
      <c r="EB677" s="69"/>
      <c r="EC677" s="69"/>
      <c r="ED677" s="69"/>
      <c r="EE677" s="69"/>
      <c r="EF677" s="69"/>
      <c r="EG677" s="69"/>
      <c r="EH677" s="69"/>
      <c r="EI677" s="69"/>
      <c r="EJ677" s="69"/>
      <c r="EK677" s="69"/>
      <c r="EL677" s="69"/>
      <c r="EM677" s="69"/>
      <c r="EN677" s="69"/>
      <c r="EO677" s="69"/>
      <c r="EP677" s="69"/>
      <c r="EQ677" s="69"/>
      <c r="ER677" s="69"/>
      <c r="ES677" s="69"/>
      <c r="ET677" s="69"/>
      <c r="EU677" s="69"/>
      <c r="EV677" s="69"/>
      <c r="EW677" s="69"/>
      <c r="EX677" s="69"/>
      <c r="EY677" s="69"/>
      <c r="EZ677" s="69"/>
      <c r="FA677" s="69"/>
      <c r="FB677" s="69"/>
      <c r="FC677" s="69"/>
      <c r="FD677" s="69"/>
      <c r="FE677" s="69"/>
      <c r="FF677" s="69"/>
      <c r="FG677" s="69"/>
      <c r="FH677" s="69"/>
      <c r="FI677" s="69"/>
      <c r="FJ677" s="69"/>
      <c r="FK677" s="69"/>
      <c r="FL677" s="69"/>
      <c r="FM677" s="69"/>
      <c r="FN677" s="69"/>
      <c r="FO677" s="69"/>
      <c r="FP677" s="69"/>
      <c r="FQ677" s="69"/>
      <c r="FR677" s="69"/>
      <c r="FS677" s="69"/>
      <c r="FT677" s="69"/>
      <c r="FU677" s="69"/>
      <c r="FV677" s="69"/>
      <c r="FW677" s="69"/>
      <c r="FX677" s="69"/>
      <c r="FY677" s="69"/>
      <c r="FZ677" s="69"/>
      <c r="GA677" s="69"/>
      <c r="GB677" s="69"/>
      <c r="GC677" s="69"/>
      <c r="GD677" s="69"/>
      <c r="GE677" s="69"/>
      <c r="GF677" s="69"/>
      <c r="GG677" s="69"/>
      <c r="GH677" s="69"/>
      <c r="GI677" s="69"/>
      <c r="GJ677" s="69"/>
      <c r="GK677" s="69"/>
      <c r="GL677" s="69"/>
      <c r="GM677" s="69"/>
      <c r="GN677" s="69"/>
      <c r="GO677" s="69"/>
      <c r="GP677" s="69"/>
      <c r="GQ677" s="69"/>
      <c r="GR677" s="69"/>
      <c r="GS677" s="69"/>
      <c r="GT677" s="69"/>
      <c r="GU677" s="69"/>
      <c r="GV677" s="69"/>
      <c r="GW677" s="69"/>
      <c r="GX677" s="69"/>
      <c r="GY677" s="69"/>
      <c r="GZ677" s="69"/>
      <c r="HA677" s="69"/>
      <c r="HB677" s="69"/>
      <c r="HC677" s="69"/>
      <c r="HD677" s="69"/>
      <c r="HE677" s="69"/>
      <c r="HF677" s="69"/>
      <c r="HG677" s="69"/>
      <c r="HH677" s="69"/>
      <c r="HI677" s="69"/>
      <c r="HJ677" s="69"/>
      <c r="HK677" s="69"/>
      <c r="HL677" s="69"/>
      <c r="HM677" s="69"/>
      <c r="HN677" s="69"/>
      <c r="HO677" s="69"/>
      <c r="HP677" s="69"/>
      <c r="HQ677" s="69"/>
      <c r="HR677" s="69"/>
      <c r="HS677" s="69"/>
      <c r="HT677" s="69"/>
      <c r="HU677" s="69"/>
      <c r="HV677" s="69"/>
      <c r="HW677" s="69"/>
      <c r="HX677" s="69"/>
      <c r="HY677" s="69"/>
      <c r="HZ677" s="69"/>
      <c r="IA677" s="69"/>
      <c r="IB677" s="69"/>
      <c r="IC677" s="69"/>
      <c r="ID677" s="69"/>
      <c r="IE677" s="69"/>
      <c r="IF677" s="69"/>
      <c r="IG677" s="69"/>
      <c r="IH677" s="69"/>
      <c r="II677" s="69"/>
      <c r="IJ677" s="69"/>
      <c r="IK677" s="69"/>
      <c r="IL677" s="69"/>
      <c r="IM677" s="69"/>
      <c r="IN677" s="69"/>
      <c r="IO677" s="69"/>
      <c r="IP677" s="69"/>
      <c r="IQ677" s="69"/>
      <c r="IR677" s="69"/>
      <c r="IS677" s="69"/>
      <c r="IT677" s="69"/>
      <c r="IU677" s="69"/>
      <c r="IV677" s="69"/>
      <c r="IW677" s="69"/>
    </row>
    <row r="678" customFormat="false" ht="12.75" hidden="false" customHeight="fals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69"/>
      <c r="CH678" s="69"/>
      <c r="CI678" s="69"/>
      <c r="CJ678" s="69"/>
      <c r="CK678" s="69"/>
      <c r="CL678" s="69"/>
      <c r="CM678" s="69"/>
      <c r="CN678" s="69"/>
      <c r="CO678" s="69"/>
      <c r="CP678" s="69"/>
      <c r="CQ678" s="69"/>
      <c r="CR678" s="69"/>
      <c r="CS678" s="69"/>
      <c r="CT678" s="69"/>
      <c r="CU678" s="69"/>
      <c r="CV678" s="69"/>
      <c r="CW678" s="69"/>
      <c r="CX678" s="69"/>
      <c r="CY678" s="69"/>
      <c r="CZ678" s="69"/>
      <c r="DA678" s="69"/>
      <c r="DB678" s="69"/>
      <c r="DC678" s="69"/>
      <c r="DD678" s="69"/>
      <c r="DE678" s="69"/>
      <c r="DF678" s="69"/>
      <c r="DG678" s="69"/>
      <c r="DH678" s="69"/>
      <c r="DI678" s="69"/>
      <c r="DJ678" s="69"/>
      <c r="DK678" s="69"/>
      <c r="DL678" s="69"/>
      <c r="DM678" s="69"/>
      <c r="DN678" s="69"/>
      <c r="DO678" s="69"/>
      <c r="DP678" s="69"/>
      <c r="DQ678" s="69"/>
      <c r="DR678" s="69"/>
      <c r="DS678" s="69"/>
      <c r="DT678" s="69"/>
      <c r="DU678" s="69"/>
      <c r="DV678" s="69"/>
      <c r="DW678" s="69"/>
      <c r="DX678" s="69"/>
      <c r="DY678" s="69"/>
      <c r="DZ678" s="69"/>
      <c r="EA678" s="69"/>
      <c r="EB678" s="69"/>
      <c r="EC678" s="69"/>
      <c r="ED678" s="69"/>
      <c r="EE678" s="69"/>
      <c r="EF678" s="69"/>
      <c r="EG678" s="69"/>
      <c r="EH678" s="69"/>
      <c r="EI678" s="69"/>
      <c r="EJ678" s="69"/>
      <c r="EK678" s="69"/>
      <c r="EL678" s="69"/>
      <c r="EM678" s="69"/>
      <c r="EN678" s="69"/>
      <c r="EO678" s="69"/>
      <c r="EP678" s="69"/>
      <c r="EQ678" s="69"/>
      <c r="ER678" s="69"/>
      <c r="ES678" s="69"/>
      <c r="ET678" s="69"/>
      <c r="EU678" s="69"/>
      <c r="EV678" s="69"/>
      <c r="EW678" s="69"/>
      <c r="EX678" s="69"/>
      <c r="EY678" s="69"/>
      <c r="EZ678" s="69"/>
      <c r="FA678" s="69"/>
      <c r="FB678" s="69"/>
      <c r="FC678" s="69"/>
      <c r="FD678" s="69"/>
      <c r="FE678" s="69"/>
      <c r="FF678" s="69"/>
      <c r="FG678" s="69"/>
      <c r="FH678" s="69"/>
      <c r="FI678" s="69"/>
      <c r="FJ678" s="69"/>
      <c r="FK678" s="69"/>
      <c r="FL678" s="69"/>
      <c r="FM678" s="69"/>
      <c r="FN678" s="69"/>
      <c r="FO678" s="69"/>
      <c r="FP678" s="69"/>
      <c r="FQ678" s="69"/>
      <c r="FR678" s="69"/>
      <c r="FS678" s="69"/>
      <c r="FT678" s="69"/>
      <c r="FU678" s="69"/>
      <c r="FV678" s="69"/>
      <c r="FW678" s="69"/>
      <c r="FX678" s="69"/>
      <c r="FY678" s="69"/>
      <c r="FZ678" s="69"/>
      <c r="GA678" s="69"/>
      <c r="GB678" s="69"/>
      <c r="GC678" s="69"/>
      <c r="GD678" s="69"/>
      <c r="GE678" s="69"/>
      <c r="GF678" s="69"/>
      <c r="GG678" s="69"/>
      <c r="GH678" s="69"/>
      <c r="GI678" s="69"/>
      <c r="GJ678" s="69"/>
      <c r="GK678" s="69"/>
      <c r="GL678" s="69"/>
      <c r="GM678" s="69"/>
      <c r="GN678" s="69"/>
      <c r="GO678" s="69"/>
      <c r="GP678" s="69"/>
      <c r="GQ678" s="69"/>
      <c r="GR678" s="69"/>
      <c r="GS678" s="69"/>
      <c r="GT678" s="69"/>
      <c r="GU678" s="69"/>
      <c r="GV678" s="69"/>
      <c r="GW678" s="69"/>
      <c r="GX678" s="69"/>
      <c r="GY678" s="69"/>
      <c r="GZ678" s="69"/>
      <c r="HA678" s="69"/>
      <c r="HB678" s="69"/>
      <c r="HC678" s="69"/>
      <c r="HD678" s="69"/>
      <c r="HE678" s="69"/>
      <c r="HF678" s="69"/>
      <c r="HG678" s="69"/>
      <c r="HH678" s="69"/>
      <c r="HI678" s="69"/>
      <c r="HJ678" s="69"/>
      <c r="HK678" s="69"/>
      <c r="HL678" s="69"/>
      <c r="HM678" s="69"/>
      <c r="HN678" s="69"/>
      <c r="HO678" s="69"/>
      <c r="HP678" s="69"/>
      <c r="HQ678" s="69"/>
      <c r="HR678" s="69"/>
      <c r="HS678" s="69"/>
      <c r="HT678" s="69"/>
      <c r="HU678" s="69"/>
      <c r="HV678" s="69"/>
      <c r="HW678" s="69"/>
      <c r="HX678" s="69"/>
      <c r="HY678" s="69"/>
      <c r="HZ678" s="69"/>
      <c r="IA678" s="69"/>
      <c r="IB678" s="69"/>
      <c r="IC678" s="69"/>
      <c r="ID678" s="69"/>
      <c r="IE678" s="69"/>
      <c r="IF678" s="69"/>
      <c r="IG678" s="69"/>
      <c r="IH678" s="69"/>
      <c r="II678" s="69"/>
      <c r="IJ678" s="69"/>
      <c r="IK678" s="69"/>
      <c r="IL678" s="69"/>
      <c r="IM678" s="69"/>
      <c r="IN678" s="69"/>
      <c r="IO678" s="69"/>
      <c r="IP678" s="69"/>
      <c r="IQ678" s="69"/>
      <c r="IR678" s="69"/>
      <c r="IS678" s="69"/>
      <c r="IT678" s="69"/>
      <c r="IU678" s="69"/>
      <c r="IV678" s="69"/>
      <c r="IW678" s="69"/>
    </row>
    <row r="679" customFormat="false" ht="12.75" hidden="false" customHeight="fals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/>
      <c r="CC679" s="69"/>
      <c r="CD679" s="69"/>
      <c r="CE679" s="69"/>
      <c r="CF679" s="69"/>
      <c r="CG679" s="69"/>
      <c r="CH679" s="69"/>
      <c r="CI679" s="69"/>
      <c r="CJ679" s="69"/>
      <c r="CK679" s="69"/>
      <c r="CL679" s="69"/>
      <c r="CM679" s="69"/>
      <c r="CN679" s="69"/>
      <c r="CO679" s="69"/>
      <c r="CP679" s="69"/>
      <c r="CQ679" s="69"/>
      <c r="CR679" s="69"/>
      <c r="CS679" s="69"/>
      <c r="CT679" s="69"/>
      <c r="CU679" s="69"/>
      <c r="CV679" s="69"/>
      <c r="CW679" s="69"/>
      <c r="CX679" s="69"/>
      <c r="CY679" s="69"/>
      <c r="CZ679" s="69"/>
      <c r="DA679" s="69"/>
      <c r="DB679" s="69"/>
      <c r="DC679" s="69"/>
      <c r="DD679" s="69"/>
      <c r="DE679" s="69"/>
      <c r="DF679" s="69"/>
      <c r="DG679" s="69"/>
      <c r="DH679" s="69"/>
      <c r="DI679" s="69"/>
      <c r="DJ679" s="69"/>
      <c r="DK679" s="69"/>
      <c r="DL679" s="69"/>
      <c r="DM679" s="69"/>
      <c r="DN679" s="69"/>
      <c r="DO679" s="69"/>
      <c r="DP679" s="69"/>
      <c r="DQ679" s="69"/>
      <c r="DR679" s="69"/>
      <c r="DS679" s="69"/>
      <c r="DT679" s="69"/>
      <c r="DU679" s="69"/>
      <c r="DV679" s="69"/>
      <c r="DW679" s="69"/>
      <c r="DX679" s="69"/>
      <c r="DY679" s="69"/>
      <c r="DZ679" s="69"/>
      <c r="EA679" s="69"/>
      <c r="EB679" s="69"/>
      <c r="EC679" s="69"/>
      <c r="ED679" s="69"/>
      <c r="EE679" s="69"/>
      <c r="EF679" s="69"/>
      <c r="EG679" s="69"/>
      <c r="EH679" s="69"/>
      <c r="EI679" s="69"/>
      <c r="EJ679" s="69"/>
      <c r="EK679" s="69"/>
      <c r="EL679" s="69"/>
      <c r="EM679" s="69"/>
      <c r="EN679" s="69"/>
      <c r="EO679" s="69"/>
      <c r="EP679" s="69"/>
      <c r="EQ679" s="69"/>
      <c r="ER679" s="69"/>
      <c r="ES679" s="69"/>
      <c r="ET679" s="69"/>
      <c r="EU679" s="69"/>
      <c r="EV679" s="69"/>
      <c r="EW679" s="69"/>
      <c r="EX679" s="69"/>
      <c r="EY679" s="69"/>
      <c r="EZ679" s="69"/>
      <c r="FA679" s="69"/>
      <c r="FB679" s="69"/>
      <c r="FC679" s="69"/>
      <c r="FD679" s="69"/>
      <c r="FE679" s="69"/>
      <c r="FF679" s="69"/>
      <c r="FG679" s="69"/>
      <c r="FH679" s="69"/>
      <c r="FI679" s="69"/>
      <c r="FJ679" s="69"/>
      <c r="FK679" s="69"/>
      <c r="FL679" s="69"/>
      <c r="FM679" s="69"/>
      <c r="FN679" s="69"/>
      <c r="FO679" s="69"/>
      <c r="FP679" s="69"/>
      <c r="FQ679" s="69"/>
      <c r="FR679" s="69"/>
      <c r="FS679" s="69"/>
      <c r="FT679" s="69"/>
      <c r="FU679" s="69"/>
      <c r="FV679" s="69"/>
      <c r="FW679" s="69"/>
      <c r="FX679" s="69"/>
      <c r="FY679" s="69"/>
      <c r="FZ679" s="69"/>
      <c r="GA679" s="69"/>
      <c r="GB679" s="69"/>
      <c r="GC679" s="69"/>
      <c r="GD679" s="69"/>
      <c r="GE679" s="69"/>
      <c r="GF679" s="69"/>
      <c r="GG679" s="69"/>
      <c r="GH679" s="69"/>
      <c r="GI679" s="69"/>
      <c r="GJ679" s="69"/>
      <c r="GK679" s="69"/>
      <c r="GL679" s="69"/>
      <c r="GM679" s="69"/>
      <c r="GN679" s="69"/>
      <c r="GO679" s="69"/>
      <c r="GP679" s="69"/>
      <c r="GQ679" s="69"/>
      <c r="GR679" s="69"/>
      <c r="GS679" s="69"/>
      <c r="GT679" s="69"/>
      <c r="GU679" s="69"/>
      <c r="GV679" s="69"/>
      <c r="GW679" s="69"/>
      <c r="GX679" s="69"/>
      <c r="GY679" s="69"/>
      <c r="GZ679" s="69"/>
      <c r="HA679" s="69"/>
      <c r="HB679" s="69"/>
      <c r="HC679" s="69"/>
      <c r="HD679" s="69"/>
      <c r="HE679" s="69"/>
      <c r="HF679" s="69"/>
      <c r="HG679" s="69"/>
      <c r="HH679" s="69"/>
      <c r="HI679" s="69"/>
      <c r="HJ679" s="69"/>
      <c r="HK679" s="69"/>
      <c r="HL679" s="69"/>
      <c r="HM679" s="69"/>
      <c r="HN679" s="69"/>
      <c r="HO679" s="69"/>
      <c r="HP679" s="69"/>
      <c r="HQ679" s="69"/>
      <c r="HR679" s="69"/>
      <c r="HS679" s="69"/>
      <c r="HT679" s="69"/>
      <c r="HU679" s="69"/>
      <c r="HV679" s="69"/>
      <c r="HW679" s="69"/>
      <c r="HX679" s="69"/>
      <c r="HY679" s="69"/>
      <c r="HZ679" s="69"/>
      <c r="IA679" s="69"/>
      <c r="IB679" s="69"/>
      <c r="IC679" s="69"/>
      <c r="ID679" s="69"/>
      <c r="IE679" s="69"/>
      <c r="IF679" s="69"/>
      <c r="IG679" s="69"/>
      <c r="IH679" s="69"/>
      <c r="II679" s="69"/>
      <c r="IJ679" s="69"/>
      <c r="IK679" s="69"/>
      <c r="IL679" s="69"/>
      <c r="IM679" s="69"/>
      <c r="IN679" s="69"/>
      <c r="IO679" s="69"/>
      <c r="IP679" s="69"/>
      <c r="IQ679" s="69"/>
      <c r="IR679" s="69"/>
      <c r="IS679" s="69"/>
      <c r="IT679" s="69"/>
      <c r="IU679" s="69"/>
      <c r="IV679" s="69"/>
      <c r="IW679" s="69"/>
    </row>
    <row r="680" customFormat="false" ht="12.75" hidden="false" customHeight="fals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/>
      <c r="CC680" s="69"/>
      <c r="CD680" s="69"/>
      <c r="CE680" s="69"/>
      <c r="CF680" s="69"/>
      <c r="CG680" s="69"/>
      <c r="CH680" s="69"/>
      <c r="CI680" s="69"/>
      <c r="CJ680" s="69"/>
      <c r="CK680" s="69"/>
      <c r="CL680" s="69"/>
      <c r="CM680" s="69"/>
      <c r="CN680" s="69"/>
      <c r="CO680" s="69"/>
      <c r="CP680" s="69"/>
      <c r="CQ680" s="69"/>
      <c r="CR680" s="69"/>
      <c r="CS680" s="69"/>
      <c r="CT680" s="69"/>
      <c r="CU680" s="69"/>
      <c r="CV680" s="69"/>
      <c r="CW680" s="69"/>
      <c r="CX680" s="69"/>
      <c r="CY680" s="69"/>
      <c r="CZ680" s="69"/>
      <c r="DA680" s="69"/>
      <c r="DB680" s="69"/>
      <c r="DC680" s="69"/>
      <c r="DD680" s="69"/>
      <c r="DE680" s="69"/>
      <c r="DF680" s="69"/>
      <c r="DG680" s="69"/>
      <c r="DH680" s="69"/>
      <c r="DI680" s="69"/>
      <c r="DJ680" s="69"/>
      <c r="DK680" s="69"/>
      <c r="DL680" s="69"/>
      <c r="DM680" s="69"/>
      <c r="DN680" s="69"/>
      <c r="DO680" s="69"/>
      <c r="DP680" s="69"/>
      <c r="DQ680" s="69"/>
      <c r="DR680" s="69"/>
      <c r="DS680" s="69"/>
      <c r="DT680" s="69"/>
      <c r="DU680" s="69"/>
      <c r="DV680" s="69"/>
      <c r="DW680" s="69"/>
      <c r="DX680" s="69"/>
      <c r="DY680" s="69"/>
      <c r="DZ680" s="69"/>
      <c r="EA680" s="69"/>
      <c r="EB680" s="69"/>
      <c r="EC680" s="69"/>
      <c r="ED680" s="69"/>
      <c r="EE680" s="69"/>
      <c r="EF680" s="69"/>
      <c r="EG680" s="69"/>
      <c r="EH680" s="69"/>
      <c r="EI680" s="69"/>
      <c r="EJ680" s="69"/>
      <c r="EK680" s="69"/>
      <c r="EL680" s="69"/>
      <c r="EM680" s="69"/>
      <c r="EN680" s="69"/>
      <c r="EO680" s="69"/>
      <c r="EP680" s="69"/>
      <c r="EQ680" s="69"/>
      <c r="ER680" s="69"/>
      <c r="ES680" s="69"/>
      <c r="ET680" s="69"/>
      <c r="EU680" s="69"/>
      <c r="EV680" s="69"/>
      <c r="EW680" s="69"/>
      <c r="EX680" s="69"/>
      <c r="EY680" s="69"/>
      <c r="EZ680" s="69"/>
      <c r="FA680" s="69"/>
      <c r="FB680" s="69"/>
      <c r="FC680" s="69"/>
      <c r="FD680" s="69"/>
      <c r="FE680" s="69"/>
      <c r="FF680" s="69"/>
      <c r="FG680" s="69"/>
      <c r="FH680" s="69"/>
      <c r="FI680" s="69"/>
      <c r="FJ680" s="69"/>
      <c r="FK680" s="69"/>
      <c r="FL680" s="69"/>
      <c r="FM680" s="69"/>
      <c r="FN680" s="69"/>
      <c r="FO680" s="69"/>
      <c r="FP680" s="69"/>
      <c r="FQ680" s="69"/>
      <c r="FR680" s="69"/>
      <c r="FS680" s="69"/>
      <c r="FT680" s="69"/>
      <c r="FU680" s="69"/>
      <c r="FV680" s="69"/>
      <c r="FW680" s="69"/>
      <c r="FX680" s="69"/>
      <c r="FY680" s="69"/>
      <c r="FZ680" s="69"/>
      <c r="GA680" s="69"/>
      <c r="GB680" s="69"/>
      <c r="GC680" s="69"/>
      <c r="GD680" s="69"/>
      <c r="GE680" s="69"/>
      <c r="GF680" s="69"/>
      <c r="GG680" s="69"/>
      <c r="GH680" s="69"/>
      <c r="GI680" s="69"/>
      <c r="GJ680" s="69"/>
      <c r="GK680" s="69"/>
      <c r="GL680" s="69"/>
      <c r="GM680" s="69"/>
      <c r="GN680" s="69"/>
      <c r="GO680" s="69"/>
      <c r="GP680" s="69"/>
      <c r="GQ680" s="69"/>
      <c r="GR680" s="69"/>
      <c r="GS680" s="69"/>
      <c r="GT680" s="69"/>
      <c r="GU680" s="69"/>
      <c r="GV680" s="69"/>
      <c r="GW680" s="69"/>
      <c r="GX680" s="69"/>
      <c r="GY680" s="69"/>
      <c r="GZ680" s="69"/>
      <c r="HA680" s="69"/>
      <c r="HB680" s="69"/>
      <c r="HC680" s="69"/>
      <c r="HD680" s="69"/>
      <c r="HE680" s="69"/>
      <c r="HF680" s="69"/>
      <c r="HG680" s="69"/>
      <c r="HH680" s="69"/>
      <c r="HI680" s="69"/>
      <c r="HJ680" s="69"/>
      <c r="HK680" s="69"/>
      <c r="HL680" s="69"/>
      <c r="HM680" s="69"/>
      <c r="HN680" s="69"/>
      <c r="HO680" s="69"/>
      <c r="HP680" s="69"/>
      <c r="HQ680" s="69"/>
      <c r="HR680" s="69"/>
      <c r="HS680" s="69"/>
      <c r="HT680" s="69"/>
      <c r="HU680" s="69"/>
      <c r="HV680" s="69"/>
      <c r="HW680" s="69"/>
      <c r="HX680" s="69"/>
      <c r="HY680" s="69"/>
      <c r="HZ680" s="69"/>
      <c r="IA680" s="69"/>
      <c r="IB680" s="69"/>
      <c r="IC680" s="69"/>
      <c r="ID680" s="69"/>
      <c r="IE680" s="69"/>
      <c r="IF680" s="69"/>
      <c r="IG680" s="69"/>
      <c r="IH680" s="69"/>
      <c r="II680" s="69"/>
      <c r="IJ680" s="69"/>
      <c r="IK680" s="69"/>
      <c r="IL680" s="69"/>
      <c r="IM680" s="69"/>
      <c r="IN680" s="69"/>
      <c r="IO680" s="69"/>
      <c r="IP680" s="69"/>
      <c r="IQ680" s="69"/>
      <c r="IR680" s="69"/>
      <c r="IS680" s="69"/>
      <c r="IT680" s="69"/>
      <c r="IU680" s="69"/>
      <c r="IV680" s="69"/>
      <c r="IW680" s="69"/>
    </row>
    <row r="681" customFormat="false" ht="12.75" hidden="false" customHeight="fals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69"/>
      <c r="CH681" s="69"/>
      <c r="CI681" s="69"/>
      <c r="CJ681" s="69"/>
      <c r="CK681" s="69"/>
      <c r="CL681" s="69"/>
      <c r="CM681" s="69"/>
      <c r="CN681" s="69"/>
      <c r="CO681" s="69"/>
      <c r="CP681" s="69"/>
      <c r="CQ681" s="69"/>
      <c r="CR681" s="69"/>
      <c r="CS681" s="69"/>
      <c r="CT681" s="69"/>
      <c r="CU681" s="69"/>
      <c r="CV681" s="69"/>
      <c r="CW681" s="69"/>
      <c r="CX681" s="69"/>
      <c r="CY681" s="69"/>
      <c r="CZ681" s="69"/>
      <c r="DA681" s="69"/>
      <c r="DB681" s="69"/>
      <c r="DC681" s="69"/>
      <c r="DD681" s="69"/>
      <c r="DE681" s="69"/>
      <c r="DF681" s="69"/>
      <c r="DG681" s="69"/>
      <c r="DH681" s="69"/>
      <c r="DI681" s="69"/>
      <c r="DJ681" s="69"/>
      <c r="DK681" s="69"/>
      <c r="DL681" s="69"/>
      <c r="DM681" s="69"/>
      <c r="DN681" s="69"/>
      <c r="DO681" s="69"/>
      <c r="DP681" s="69"/>
      <c r="DQ681" s="69"/>
      <c r="DR681" s="69"/>
      <c r="DS681" s="69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  <c r="EO681" s="69"/>
      <c r="EP681" s="69"/>
      <c r="EQ681" s="69"/>
      <c r="ER681" s="69"/>
      <c r="ES681" s="69"/>
      <c r="ET681" s="69"/>
      <c r="EU681" s="69"/>
      <c r="EV681" s="69"/>
      <c r="EW681" s="69"/>
      <c r="EX681" s="69"/>
      <c r="EY681" s="69"/>
      <c r="EZ681" s="69"/>
      <c r="FA681" s="69"/>
      <c r="FB681" s="69"/>
      <c r="FC681" s="69"/>
      <c r="FD681" s="69"/>
      <c r="FE681" s="69"/>
      <c r="FF681" s="69"/>
      <c r="FG681" s="69"/>
      <c r="FH681" s="69"/>
      <c r="FI681" s="69"/>
      <c r="FJ681" s="69"/>
      <c r="FK681" s="69"/>
      <c r="FL681" s="69"/>
      <c r="FM681" s="69"/>
      <c r="FN681" s="69"/>
      <c r="FO681" s="69"/>
      <c r="FP681" s="69"/>
      <c r="FQ681" s="69"/>
      <c r="FR681" s="69"/>
      <c r="FS681" s="69"/>
      <c r="FT681" s="69"/>
      <c r="FU681" s="69"/>
      <c r="FV681" s="69"/>
      <c r="FW681" s="69"/>
      <c r="FX681" s="69"/>
      <c r="FY681" s="69"/>
      <c r="FZ681" s="69"/>
      <c r="GA681" s="69"/>
      <c r="GB681" s="69"/>
      <c r="GC681" s="69"/>
      <c r="GD681" s="69"/>
      <c r="GE681" s="69"/>
      <c r="GF681" s="69"/>
      <c r="GG681" s="69"/>
      <c r="GH681" s="69"/>
      <c r="GI681" s="69"/>
      <c r="GJ681" s="69"/>
      <c r="GK681" s="69"/>
      <c r="GL681" s="69"/>
      <c r="GM681" s="69"/>
      <c r="GN681" s="69"/>
      <c r="GO681" s="69"/>
      <c r="GP681" s="69"/>
      <c r="GQ681" s="69"/>
      <c r="GR681" s="69"/>
      <c r="GS681" s="69"/>
      <c r="GT681" s="69"/>
      <c r="GU681" s="69"/>
      <c r="GV681" s="69"/>
      <c r="GW681" s="69"/>
      <c r="GX681" s="69"/>
      <c r="GY681" s="69"/>
      <c r="GZ681" s="69"/>
      <c r="HA681" s="69"/>
      <c r="HB681" s="69"/>
      <c r="HC681" s="69"/>
      <c r="HD681" s="69"/>
      <c r="HE681" s="69"/>
      <c r="HF681" s="69"/>
      <c r="HG681" s="69"/>
      <c r="HH681" s="69"/>
      <c r="HI681" s="69"/>
      <c r="HJ681" s="69"/>
      <c r="HK681" s="69"/>
      <c r="HL681" s="69"/>
      <c r="HM681" s="69"/>
      <c r="HN681" s="69"/>
      <c r="HO681" s="69"/>
      <c r="HP681" s="69"/>
      <c r="HQ681" s="69"/>
      <c r="HR681" s="69"/>
      <c r="HS681" s="69"/>
      <c r="HT681" s="69"/>
      <c r="HU681" s="69"/>
      <c r="HV681" s="69"/>
      <c r="HW681" s="69"/>
      <c r="HX681" s="69"/>
      <c r="HY681" s="69"/>
      <c r="HZ681" s="69"/>
      <c r="IA681" s="69"/>
      <c r="IB681" s="69"/>
      <c r="IC681" s="69"/>
      <c r="ID681" s="69"/>
      <c r="IE681" s="69"/>
      <c r="IF681" s="69"/>
      <c r="IG681" s="69"/>
      <c r="IH681" s="69"/>
      <c r="II681" s="69"/>
      <c r="IJ681" s="69"/>
      <c r="IK681" s="69"/>
      <c r="IL681" s="69"/>
      <c r="IM681" s="69"/>
      <c r="IN681" s="69"/>
      <c r="IO681" s="69"/>
      <c r="IP681" s="69"/>
      <c r="IQ681" s="69"/>
      <c r="IR681" s="69"/>
      <c r="IS681" s="69"/>
      <c r="IT681" s="69"/>
      <c r="IU681" s="69"/>
      <c r="IV681" s="69"/>
      <c r="IW681" s="69"/>
    </row>
    <row r="682" customFormat="false" ht="12.75" hidden="false" customHeight="fals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/>
      <c r="CF682" s="69"/>
      <c r="CG682" s="69"/>
      <c r="CH682" s="69"/>
      <c r="CI682" s="69"/>
      <c r="CJ682" s="69"/>
      <c r="CK682" s="69"/>
      <c r="CL682" s="69"/>
      <c r="CM682" s="69"/>
      <c r="CN682" s="69"/>
      <c r="CO682" s="69"/>
      <c r="CP682" s="69"/>
      <c r="CQ682" s="69"/>
      <c r="CR682" s="69"/>
      <c r="CS682" s="69"/>
      <c r="CT682" s="69"/>
      <c r="CU682" s="69"/>
      <c r="CV682" s="69"/>
      <c r="CW682" s="69"/>
      <c r="CX682" s="69"/>
      <c r="CY682" s="69"/>
      <c r="CZ682" s="69"/>
      <c r="DA682" s="69"/>
      <c r="DB682" s="69"/>
      <c r="DC682" s="69"/>
      <c r="DD682" s="69"/>
      <c r="DE682" s="69"/>
      <c r="DF682" s="69"/>
      <c r="DG682" s="69"/>
      <c r="DH682" s="69"/>
      <c r="DI682" s="69"/>
      <c r="DJ682" s="69"/>
      <c r="DK682" s="69"/>
      <c r="DL682" s="69"/>
      <c r="DM682" s="69"/>
      <c r="DN682" s="69"/>
      <c r="DO682" s="69"/>
      <c r="DP682" s="69"/>
      <c r="DQ682" s="69"/>
      <c r="DR682" s="69"/>
      <c r="DS682" s="69"/>
      <c r="DT682" s="69"/>
      <c r="DU682" s="69"/>
      <c r="DV682" s="69"/>
      <c r="DW682" s="69"/>
      <c r="DX682" s="69"/>
      <c r="DY682" s="69"/>
      <c r="DZ682" s="69"/>
      <c r="EA682" s="69"/>
      <c r="EB682" s="69"/>
      <c r="EC682" s="69"/>
      <c r="ED682" s="69"/>
      <c r="EE682" s="69"/>
      <c r="EF682" s="69"/>
      <c r="EG682" s="69"/>
      <c r="EH682" s="69"/>
      <c r="EI682" s="69"/>
      <c r="EJ682" s="69"/>
      <c r="EK682" s="69"/>
      <c r="EL682" s="69"/>
      <c r="EM682" s="69"/>
      <c r="EN682" s="69"/>
      <c r="EO682" s="69"/>
      <c r="EP682" s="69"/>
      <c r="EQ682" s="69"/>
      <c r="ER682" s="69"/>
      <c r="ES682" s="69"/>
      <c r="ET682" s="69"/>
      <c r="EU682" s="69"/>
      <c r="EV682" s="69"/>
      <c r="EW682" s="69"/>
      <c r="EX682" s="69"/>
      <c r="EY682" s="69"/>
      <c r="EZ682" s="69"/>
      <c r="FA682" s="69"/>
      <c r="FB682" s="69"/>
      <c r="FC682" s="69"/>
      <c r="FD682" s="69"/>
      <c r="FE682" s="69"/>
      <c r="FF682" s="69"/>
      <c r="FG682" s="69"/>
      <c r="FH682" s="69"/>
      <c r="FI682" s="69"/>
      <c r="FJ682" s="69"/>
      <c r="FK682" s="69"/>
      <c r="FL682" s="69"/>
      <c r="FM682" s="69"/>
      <c r="FN682" s="69"/>
      <c r="FO682" s="69"/>
      <c r="FP682" s="69"/>
      <c r="FQ682" s="69"/>
      <c r="FR682" s="69"/>
      <c r="FS682" s="69"/>
      <c r="FT682" s="69"/>
      <c r="FU682" s="69"/>
      <c r="FV682" s="69"/>
      <c r="FW682" s="69"/>
      <c r="FX682" s="69"/>
      <c r="FY682" s="69"/>
      <c r="FZ682" s="69"/>
      <c r="GA682" s="69"/>
      <c r="GB682" s="69"/>
      <c r="GC682" s="69"/>
      <c r="GD682" s="69"/>
      <c r="GE682" s="69"/>
      <c r="GF682" s="69"/>
      <c r="GG682" s="69"/>
      <c r="GH682" s="69"/>
      <c r="GI682" s="69"/>
      <c r="GJ682" s="69"/>
      <c r="GK682" s="69"/>
      <c r="GL682" s="69"/>
      <c r="GM682" s="69"/>
      <c r="GN682" s="69"/>
      <c r="GO682" s="69"/>
      <c r="GP682" s="69"/>
      <c r="GQ682" s="69"/>
      <c r="GR682" s="69"/>
      <c r="GS682" s="69"/>
      <c r="GT682" s="69"/>
      <c r="GU682" s="69"/>
      <c r="GV682" s="69"/>
      <c r="GW682" s="69"/>
      <c r="GX682" s="69"/>
      <c r="GY682" s="69"/>
      <c r="GZ682" s="69"/>
      <c r="HA682" s="69"/>
      <c r="HB682" s="69"/>
      <c r="HC682" s="69"/>
      <c r="HD682" s="69"/>
      <c r="HE682" s="69"/>
      <c r="HF682" s="69"/>
      <c r="HG682" s="69"/>
      <c r="HH682" s="69"/>
      <c r="HI682" s="69"/>
      <c r="HJ682" s="69"/>
      <c r="HK682" s="69"/>
      <c r="HL682" s="69"/>
      <c r="HM682" s="69"/>
      <c r="HN682" s="69"/>
      <c r="HO682" s="69"/>
      <c r="HP682" s="69"/>
      <c r="HQ682" s="69"/>
      <c r="HR682" s="69"/>
      <c r="HS682" s="69"/>
      <c r="HT682" s="69"/>
      <c r="HU682" s="69"/>
      <c r="HV682" s="69"/>
      <c r="HW682" s="69"/>
      <c r="HX682" s="69"/>
      <c r="HY682" s="69"/>
      <c r="HZ682" s="69"/>
      <c r="IA682" s="69"/>
      <c r="IB682" s="69"/>
      <c r="IC682" s="69"/>
      <c r="ID682" s="69"/>
      <c r="IE682" s="69"/>
      <c r="IF682" s="69"/>
      <c r="IG682" s="69"/>
      <c r="IH682" s="69"/>
      <c r="II682" s="69"/>
      <c r="IJ682" s="69"/>
      <c r="IK682" s="69"/>
      <c r="IL682" s="69"/>
      <c r="IM682" s="69"/>
      <c r="IN682" s="69"/>
      <c r="IO682" s="69"/>
      <c r="IP682" s="69"/>
      <c r="IQ682" s="69"/>
      <c r="IR682" s="69"/>
      <c r="IS682" s="69"/>
      <c r="IT682" s="69"/>
      <c r="IU682" s="69"/>
      <c r="IV682" s="69"/>
      <c r="IW682" s="69"/>
    </row>
    <row r="683" customFormat="false" ht="12.75" hidden="false" customHeight="fals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69"/>
      <c r="CD683" s="69"/>
      <c r="CE683" s="69"/>
      <c r="CF683" s="69"/>
      <c r="CG683" s="69"/>
      <c r="CH683" s="69"/>
      <c r="CI683" s="69"/>
      <c r="CJ683" s="69"/>
      <c r="CK683" s="69"/>
      <c r="CL683" s="69"/>
      <c r="CM683" s="69"/>
      <c r="CN683" s="69"/>
      <c r="CO683" s="69"/>
      <c r="CP683" s="69"/>
      <c r="CQ683" s="69"/>
      <c r="CR683" s="69"/>
      <c r="CS683" s="69"/>
      <c r="CT683" s="69"/>
      <c r="CU683" s="69"/>
      <c r="CV683" s="69"/>
      <c r="CW683" s="69"/>
      <c r="CX683" s="69"/>
      <c r="CY683" s="69"/>
      <c r="CZ683" s="69"/>
      <c r="DA683" s="69"/>
      <c r="DB683" s="69"/>
      <c r="DC683" s="69"/>
      <c r="DD683" s="69"/>
      <c r="DE683" s="69"/>
      <c r="DF683" s="69"/>
      <c r="DG683" s="69"/>
      <c r="DH683" s="69"/>
      <c r="DI683" s="69"/>
      <c r="DJ683" s="69"/>
      <c r="DK683" s="69"/>
      <c r="DL683" s="69"/>
      <c r="DM683" s="69"/>
      <c r="DN683" s="69"/>
      <c r="DO683" s="69"/>
      <c r="DP683" s="69"/>
      <c r="DQ683" s="69"/>
      <c r="DR683" s="69"/>
      <c r="DS683" s="69"/>
      <c r="DT683" s="69"/>
      <c r="DU683" s="69"/>
      <c r="DV683" s="69"/>
      <c r="DW683" s="69"/>
      <c r="DX683" s="69"/>
      <c r="DY683" s="69"/>
      <c r="DZ683" s="69"/>
      <c r="EA683" s="69"/>
      <c r="EB683" s="69"/>
      <c r="EC683" s="69"/>
      <c r="ED683" s="69"/>
      <c r="EE683" s="69"/>
      <c r="EF683" s="69"/>
      <c r="EG683" s="69"/>
      <c r="EH683" s="69"/>
      <c r="EI683" s="69"/>
      <c r="EJ683" s="69"/>
      <c r="EK683" s="69"/>
      <c r="EL683" s="69"/>
      <c r="EM683" s="69"/>
      <c r="EN683" s="69"/>
      <c r="EO683" s="69"/>
      <c r="EP683" s="69"/>
      <c r="EQ683" s="69"/>
      <c r="ER683" s="69"/>
      <c r="ES683" s="69"/>
      <c r="ET683" s="69"/>
      <c r="EU683" s="69"/>
      <c r="EV683" s="69"/>
      <c r="EW683" s="69"/>
      <c r="EX683" s="69"/>
      <c r="EY683" s="69"/>
      <c r="EZ683" s="69"/>
      <c r="FA683" s="69"/>
      <c r="FB683" s="69"/>
      <c r="FC683" s="69"/>
      <c r="FD683" s="69"/>
      <c r="FE683" s="69"/>
      <c r="FF683" s="69"/>
      <c r="FG683" s="69"/>
      <c r="FH683" s="69"/>
      <c r="FI683" s="69"/>
      <c r="FJ683" s="69"/>
      <c r="FK683" s="69"/>
      <c r="FL683" s="69"/>
      <c r="FM683" s="69"/>
      <c r="FN683" s="69"/>
      <c r="FO683" s="69"/>
      <c r="FP683" s="69"/>
      <c r="FQ683" s="69"/>
      <c r="FR683" s="69"/>
      <c r="FS683" s="69"/>
      <c r="FT683" s="69"/>
      <c r="FU683" s="69"/>
      <c r="FV683" s="69"/>
      <c r="FW683" s="69"/>
      <c r="FX683" s="69"/>
      <c r="FY683" s="69"/>
      <c r="FZ683" s="69"/>
      <c r="GA683" s="69"/>
      <c r="GB683" s="69"/>
      <c r="GC683" s="69"/>
      <c r="GD683" s="69"/>
      <c r="GE683" s="69"/>
      <c r="GF683" s="69"/>
      <c r="GG683" s="69"/>
      <c r="GH683" s="69"/>
      <c r="GI683" s="69"/>
      <c r="GJ683" s="69"/>
      <c r="GK683" s="69"/>
      <c r="GL683" s="69"/>
      <c r="GM683" s="69"/>
      <c r="GN683" s="69"/>
      <c r="GO683" s="69"/>
      <c r="GP683" s="69"/>
      <c r="GQ683" s="69"/>
      <c r="GR683" s="69"/>
      <c r="GS683" s="69"/>
      <c r="GT683" s="69"/>
      <c r="GU683" s="69"/>
      <c r="GV683" s="69"/>
      <c r="GW683" s="69"/>
      <c r="GX683" s="69"/>
      <c r="GY683" s="69"/>
      <c r="GZ683" s="69"/>
      <c r="HA683" s="69"/>
      <c r="HB683" s="69"/>
      <c r="HC683" s="69"/>
      <c r="HD683" s="69"/>
      <c r="HE683" s="69"/>
      <c r="HF683" s="69"/>
      <c r="HG683" s="69"/>
      <c r="HH683" s="69"/>
      <c r="HI683" s="69"/>
      <c r="HJ683" s="69"/>
      <c r="HK683" s="69"/>
      <c r="HL683" s="69"/>
      <c r="HM683" s="69"/>
      <c r="HN683" s="69"/>
      <c r="HO683" s="69"/>
      <c r="HP683" s="69"/>
      <c r="HQ683" s="69"/>
      <c r="HR683" s="69"/>
      <c r="HS683" s="69"/>
      <c r="HT683" s="69"/>
      <c r="HU683" s="69"/>
      <c r="HV683" s="69"/>
      <c r="HW683" s="69"/>
      <c r="HX683" s="69"/>
      <c r="HY683" s="69"/>
      <c r="HZ683" s="69"/>
      <c r="IA683" s="69"/>
      <c r="IB683" s="69"/>
      <c r="IC683" s="69"/>
      <c r="ID683" s="69"/>
      <c r="IE683" s="69"/>
      <c r="IF683" s="69"/>
      <c r="IG683" s="69"/>
      <c r="IH683" s="69"/>
      <c r="II683" s="69"/>
      <c r="IJ683" s="69"/>
      <c r="IK683" s="69"/>
      <c r="IL683" s="69"/>
      <c r="IM683" s="69"/>
      <c r="IN683" s="69"/>
      <c r="IO683" s="69"/>
      <c r="IP683" s="69"/>
      <c r="IQ683" s="69"/>
      <c r="IR683" s="69"/>
      <c r="IS683" s="69"/>
      <c r="IT683" s="69"/>
      <c r="IU683" s="69"/>
      <c r="IV683" s="69"/>
      <c r="IW683" s="69"/>
    </row>
    <row r="684" customFormat="false" ht="12.75" hidden="false" customHeight="fals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69"/>
      <c r="CC684" s="69"/>
      <c r="CD684" s="69"/>
      <c r="CE684" s="69"/>
      <c r="CF684" s="69"/>
      <c r="CG684" s="69"/>
      <c r="CH684" s="69"/>
      <c r="CI684" s="69"/>
      <c r="CJ684" s="69"/>
      <c r="CK684" s="69"/>
      <c r="CL684" s="69"/>
      <c r="CM684" s="69"/>
      <c r="CN684" s="69"/>
      <c r="CO684" s="69"/>
      <c r="CP684" s="69"/>
      <c r="CQ684" s="69"/>
      <c r="CR684" s="69"/>
      <c r="CS684" s="69"/>
      <c r="CT684" s="69"/>
      <c r="CU684" s="69"/>
      <c r="CV684" s="69"/>
      <c r="CW684" s="69"/>
      <c r="CX684" s="69"/>
      <c r="CY684" s="69"/>
      <c r="CZ684" s="69"/>
      <c r="DA684" s="69"/>
      <c r="DB684" s="69"/>
      <c r="DC684" s="69"/>
      <c r="DD684" s="69"/>
      <c r="DE684" s="69"/>
      <c r="DF684" s="69"/>
      <c r="DG684" s="69"/>
      <c r="DH684" s="69"/>
      <c r="DI684" s="69"/>
      <c r="DJ684" s="69"/>
      <c r="DK684" s="69"/>
      <c r="DL684" s="69"/>
      <c r="DM684" s="69"/>
      <c r="DN684" s="69"/>
      <c r="DO684" s="69"/>
      <c r="DP684" s="69"/>
      <c r="DQ684" s="69"/>
      <c r="DR684" s="69"/>
      <c r="DS684" s="69"/>
      <c r="DT684" s="69"/>
      <c r="DU684" s="69"/>
      <c r="DV684" s="69"/>
      <c r="DW684" s="69"/>
      <c r="DX684" s="69"/>
      <c r="DY684" s="69"/>
      <c r="DZ684" s="69"/>
      <c r="EA684" s="69"/>
      <c r="EB684" s="69"/>
      <c r="EC684" s="69"/>
      <c r="ED684" s="69"/>
      <c r="EE684" s="69"/>
      <c r="EF684" s="69"/>
      <c r="EG684" s="69"/>
      <c r="EH684" s="69"/>
      <c r="EI684" s="69"/>
      <c r="EJ684" s="69"/>
      <c r="EK684" s="69"/>
      <c r="EL684" s="69"/>
      <c r="EM684" s="69"/>
      <c r="EN684" s="69"/>
      <c r="EO684" s="69"/>
      <c r="EP684" s="69"/>
      <c r="EQ684" s="69"/>
      <c r="ER684" s="69"/>
      <c r="ES684" s="69"/>
      <c r="ET684" s="69"/>
      <c r="EU684" s="69"/>
      <c r="EV684" s="69"/>
      <c r="EW684" s="69"/>
      <c r="EX684" s="69"/>
      <c r="EY684" s="69"/>
      <c r="EZ684" s="69"/>
      <c r="FA684" s="69"/>
      <c r="FB684" s="69"/>
      <c r="FC684" s="69"/>
      <c r="FD684" s="69"/>
      <c r="FE684" s="69"/>
      <c r="FF684" s="69"/>
      <c r="FG684" s="69"/>
      <c r="FH684" s="69"/>
      <c r="FI684" s="69"/>
      <c r="FJ684" s="69"/>
      <c r="FK684" s="69"/>
      <c r="FL684" s="69"/>
      <c r="FM684" s="69"/>
      <c r="FN684" s="69"/>
      <c r="FO684" s="69"/>
      <c r="FP684" s="69"/>
      <c r="FQ684" s="69"/>
      <c r="FR684" s="69"/>
      <c r="FS684" s="69"/>
      <c r="FT684" s="69"/>
      <c r="FU684" s="69"/>
      <c r="FV684" s="69"/>
      <c r="FW684" s="69"/>
      <c r="FX684" s="69"/>
      <c r="FY684" s="69"/>
      <c r="FZ684" s="69"/>
      <c r="GA684" s="69"/>
      <c r="GB684" s="69"/>
      <c r="GC684" s="69"/>
      <c r="GD684" s="69"/>
      <c r="GE684" s="69"/>
      <c r="GF684" s="69"/>
      <c r="GG684" s="69"/>
      <c r="GH684" s="69"/>
      <c r="GI684" s="69"/>
      <c r="GJ684" s="69"/>
      <c r="GK684" s="69"/>
      <c r="GL684" s="69"/>
      <c r="GM684" s="69"/>
      <c r="GN684" s="69"/>
      <c r="GO684" s="69"/>
      <c r="GP684" s="69"/>
      <c r="GQ684" s="69"/>
      <c r="GR684" s="69"/>
      <c r="GS684" s="69"/>
      <c r="GT684" s="69"/>
      <c r="GU684" s="69"/>
      <c r="GV684" s="69"/>
      <c r="GW684" s="69"/>
      <c r="GX684" s="69"/>
      <c r="GY684" s="69"/>
      <c r="GZ684" s="69"/>
      <c r="HA684" s="69"/>
      <c r="HB684" s="69"/>
      <c r="HC684" s="69"/>
      <c r="HD684" s="69"/>
      <c r="HE684" s="69"/>
      <c r="HF684" s="69"/>
      <c r="HG684" s="69"/>
      <c r="HH684" s="69"/>
      <c r="HI684" s="69"/>
      <c r="HJ684" s="69"/>
      <c r="HK684" s="69"/>
      <c r="HL684" s="69"/>
      <c r="HM684" s="69"/>
      <c r="HN684" s="69"/>
      <c r="HO684" s="69"/>
      <c r="HP684" s="69"/>
      <c r="HQ684" s="69"/>
      <c r="HR684" s="69"/>
      <c r="HS684" s="69"/>
      <c r="HT684" s="69"/>
      <c r="HU684" s="69"/>
      <c r="HV684" s="69"/>
      <c r="HW684" s="69"/>
      <c r="HX684" s="69"/>
      <c r="HY684" s="69"/>
      <c r="HZ684" s="69"/>
      <c r="IA684" s="69"/>
      <c r="IB684" s="69"/>
      <c r="IC684" s="69"/>
      <c r="ID684" s="69"/>
      <c r="IE684" s="69"/>
      <c r="IF684" s="69"/>
      <c r="IG684" s="69"/>
      <c r="IH684" s="69"/>
      <c r="II684" s="69"/>
      <c r="IJ684" s="69"/>
      <c r="IK684" s="69"/>
      <c r="IL684" s="69"/>
      <c r="IM684" s="69"/>
      <c r="IN684" s="69"/>
      <c r="IO684" s="69"/>
      <c r="IP684" s="69"/>
      <c r="IQ684" s="69"/>
      <c r="IR684" s="69"/>
      <c r="IS684" s="69"/>
      <c r="IT684" s="69"/>
      <c r="IU684" s="69"/>
      <c r="IV684" s="69"/>
      <c r="IW684" s="69"/>
    </row>
    <row r="685" customFormat="false" ht="12.75" hidden="false" customHeight="fals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/>
      <c r="CF685" s="69"/>
      <c r="CG685" s="69"/>
      <c r="CH685" s="69"/>
      <c r="CI685" s="69"/>
      <c r="CJ685" s="69"/>
      <c r="CK685" s="69"/>
      <c r="CL685" s="69"/>
      <c r="CM685" s="69"/>
      <c r="CN685" s="69"/>
      <c r="CO685" s="69"/>
      <c r="CP685" s="69"/>
      <c r="CQ685" s="69"/>
      <c r="CR685" s="69"/>
      <c r="CS685" s="69"/>
      <c r="CT685" s="69"/>
      <c r="CU685" s="69"/>
      <c r="CV685" s="69"/>
      <c r="CW685" s="69"/>
      <c r="CX685" s="69"/>
      <c r="CY685" s="69"/>
      <c r="CZ685" s="69"/>
      <c r="DA685" s="69"/>
      <c r="DB685" s="69"/>
      <c r="DC685" s="69"/>
      <c r="DD685" s="69"/>
      <c r="DE685" s="69"/>
      <c r="DF685" s="69"/>
      <c r="DG685" s="69"/>
      <c r="DH685" s="69"/>
      <c r="DI685" s="69"/>
      <c r="DJ685" s="69"/>
      <c r="DK685" s="69"/>
      <c r="DL685" s="69"/>
      <c r="DM685" s="69"/>
      <c r="DN685" s="69"/>
      <c r="DO685" s="69"/>
      <c r="DP685" s="69"/>
      <c r="DQ685" s="69"/>
      <c r="DR685" s="69"/>
      <c r="DS685" s="69"/>
      <c r="DT685" s="69"/>
      <c r="DU685" s="69"/>
      <c r="DV685" s="69"/>
      <c r="DW685" s="69"/>
      <c r="DX685" s="69"/>
      <c r="DY685" s="69"/>
      <c r="DZ685" s="69"/>
      <c r="EA685" s="69"/>
      <c r="EB685" s="69"/>
      <c r="EC685" s="69"/>
      <c r="ED685" s="69"/>
      <c r="EE685" s="69"/>
      <c r="EF685" s="69"/>
      <c r="EG685" s="69"/>
      <c r="EH685" s="69"/>
      <c r="EI685" s="69"/>
      <c r="EJ685" s="69"/>
      <c r="EK685" s="69"/>
      <c r="EL685" s="69"/>
      <c r="EM685" s="69"/>
      <c r="EN685" s="69"/>
      <c r="EO685" s="69"/>
      <c r="EP685" s="69"/>
      <c r="EQ685" s="69"/>
      <c r="ER685" s="69"/>
      <c r="ES685" s="69"/>
      <c r="ET685" s="69"/>
      <c r="EU685" s="69"/>
      <c r="EV685" s="69"/>
      <c r="EW685" s="69"/>
      <c r="EX685" s="69"/>
      <c r="EY685" s="69"/>
      <c r="EZ685" s="69"/>
      <c r="FA685" s="69"/>
      <c r="FB685" s="69"/>
      <c r="FC685" s="69"/>
      <c r="FD685" s="69"/>
      <c r="FE685" s="69"/>
      <c r="FF685" s="69"/>
      <c r="FG685" s="69"/>
      <c r="FH685" s="69"/>
      <c r="FI685" s="69"/>
      <c r="FJ685" s="69"/>
      <c r="FK685" s="69"/>
      <c r="FL685" s="69"/>
      <c r="FM685" s="69"/>
      <c r="FN685" s="69"/>
      <c r="FO685" s="69"/>
      <c r="FP685" s="69"/>
      <c r="FQ685" s="69"/>
      <c r="FR685" s="69"/>
      <c r="FS685" s="69"/>
      <c r="FT685" s="69"/>
      <c r="FU685" s="69"/>
      <c r="FV685" s="69"/>
      <c r="FW685" s="69"/>
      <c r="FX685" s="69"/>
      <c r="FY685" s="69"/>
      <c r="FZ685" s="69"/>
      <c r="GA685" s="69"/>
      <c r="GB685" s="69"/>
      <c r="GC685" s="69"/>
      <c r="GD685" s="69"/>
      <c r="GE685" s="69"/>
      <c r="GF685" s="69"/>
      <c r="GG685" s="69"/>
      <c r="GH685" s="69"/>
      <c r="GI685" s="69"/>
      <c r="GJ685" s="69"/>
      <c r="GK685" s="69"/>
      <c r="GL685" s="69"/>
      <c r="GM685" s="69"/>
      <c r="GN685" s="69"/>
      <c r="GO685" s="69"/>
      <c r="GP685" s="69"/>
      <c r="GQ685" s="69"/>
      <c r="GR685" s="69"/>
      <c r="GS685" s="69"/>
      <c r="GT685" s="69"/>
      <c r="GU685" s="69"/>
      <c r="GV685" s="69"/>
      <c r="GW685" s="69"/>
      <c r="GX685" s="69"/>
      <c r="GY685" s="69"/>
      <c r="GZ685" s="69"/>
      <c r="HA685" s="69"/>
      <c r="HB685" s="69"/>
      <c r="HC685" s="69"/>
      <c r="HD685" s="69"/>
      <c r="HE685" s="69"/>
      <c r="HF685" s="69"/>
      <c r="HG685" s="69"/>
      <c r="HH685" s="69"/>
      <c r="HI685" s="69"/>
      <c r="HJ685" s="69"/>
      <c r="HK685" s="69"/>
      <c r="HL685" s="69"/>
      <c r="HM685" s="69"/>
      <c r="HN685" s="69"/>
      <c r="HO685" s="69"/>
      <c r="HP685" s="69"/>
      <c r="HQ685" s="69"/>
      <c r="HR685" s="69"/>
      <c r="HS685" s="69"/>
      <c r="HT685" s="69"/>
      <c r="HU685" s="69"/>
      <c r="HV685" s="69"/>
      <c r="HW685" s="69"/>
      <c r="HX685" s="69"/>
      <c r="HY685" s="69"/>
      <c r="HZ685" s="69"/>
      <c r="IA685" s="69"/>
      <c r="IB685" s="69"/>
      <c r="IC685" s="69"/>
      <c r="ID685" s="69"/>
      <c r="IE685" s="69"/>
      <c r="IF685" s="69"/>
      <c r="IG685" s="69"/>
      <c r="IH685" s="69"/>
      <c r="II685" s="69"/>
      <c r="IJ685" s="69"/>
      <c r="IK685" s="69"/>
      <c r="IL685" s="69"/>
      <c r="IM685" s="69"/>
      <c r="IN685" s="69"/>
      <c r="IO685" s="69"/>
      <c r="IP685" s="69"/>
      <c r="IQ685" s="69"/>
      <c r="IR685" s="69"/>
      <c r="IS685" s="69"/>
      <c r="IT685" s="69"/>
      <c r="IU685" s="69"/>
      <c r="IV685" s="69"/>
      <c r="IW685" s="69"/>
    </row>
    <row r="686" customFormat="false" ht="12.75" hidden="false" customHeight="fals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69"/>
      <c r="CH686" s="69"/>
      <c r="CI686" s="69"/>
      <c r="CJ686" s="69"/>
      <c r="CK686" s="69"/>
      <c r="CL686" s="69"/>
      <c r="CM686" s="69"/>
      <c r="CN686" s="69"/>
      <c r="CO686" s="69"/>
      <c r="CP686" s="69"/>
      <c r="CQ686" s="69"/>
      <c r="CR686" s="69"/>
      <c r="CS686" s="69"/>
      <c r="CT686" s="69"/>
      <c r="CU686" s="69"/>
      <c r="CV686" s="69"/>
      <c r="CW686" s="69"/>
      <c r="CX686" s="69"/>
      <c r="CY686" s="69"/>
      <c r="CZ686" s="69"/>
      <c r="DA686" s="69"/>
      <c r="DB686" s="69"/>
      <c r="DC686" s="69"/>
      <c r="DD686" s="69"/>
      <c r="DE686" s="69"/>
      <c r="DF686" s="69"/>
      <c r="DG686" s="69"/>
      <c r="DH686" s="69"/>
      <c r="DI686" s="69"/>
      <c r="DJ686" s="69"/>
      <c r="DK686" s="69"/>
      <c r="DL686" s="69"/>
      <c r="DM686" s="69"/>
      <c r="DN686" s="69"/>
      <c r="DO686" s="69"/>
      <c r="DP686" s="69"/>
      <c r="DQ686" s="69"/>
      <c r="DR686" s="69"/>
      <c r="DS686" s="69"/>
      <c r="DT686" s="69"/>
      <c r="DU686" s="69"/>
      <c r="DV686" s="69"/>
      <c r="DW686" s="69"/>
      <c r="DX686" s="69"/>
      <c r="DY686" s="69"/>
      <c r="DZ686" s="69"/>
      <c r="EA686" s="69"/>
      <c r="EB686" s="69"/>
      <c r="EC686" s="69"/>
      <c r="ED686" s="69"/>
      <c r="EE686" s="69"/>
      <c r="EF686" s="69"/>
      <c r="EG686" s="69"/>
      <c r="EH686" s="69"/>
      <c r="EI686" s="69"/>
      <c r="EJ686" s="69"/>
      <c r="EK686" s="69"/>
      <c r="EL686" s="69"/>
      <c r="EM686" s="69"/>
      <c r="EN686" s="69"/>
      <c r="EO686" s="69"/>
      <c r="EP686" s="69"/>
      <c r="EQ686" s="69"/>
      <c r="ER686" s="69"/>
      <c r="ES686" s="69"/>
      <c r="ET686" s="69"/>
      <c r="EU686" s="69"/>
      <c r="EV686" s="69"/>
      <c r="EW686" s="69"/>
      <c r="EX686" s="69"/>
      <c r="EY686" s="69"/>
      <c r="EZ686" s="69"/>
      <c r="FA686" s="69"/>
      <c r="FB686" s="69"/>
      <c r="FC686" s="69"/>
      <c r="FD686" s="69"/>
      <c r="FE686" s="69"/>
      <c r="FF686" s="69"/>
      <c r="FG686" s="69"/>
      <c r="FH686" s="69"/>
      <c r="FI686" s="69"/>
      <c r="FJ686" s="69"/>
      <c r="FK686" s="69"/>
      <c r="FL686" s="69"/>
      <c r="FM686" s="69"/>
      <c r="FN686" s="69"/>
      <c r="FO686" s="69"/>
      <c r="FP686" s="69"/>
      <c r="FQ686" s="69"/>
      <c r="FR686" s="69"/>
      <c r="FS686" s="69"/>
      <c r="FT686" s="69"/>
      <c r="FU686" s="69"/>
      <c r="FV686" s="69"/>
      <c r="FW686" s="69"/>
      <c r="FX686" s="69"/>
      <c r="FY686" s="69"/>
      <c r="FZ686" s="69"/>
      <c r="GA686" s="69"/>
      <c r="GB686" s="69"/>
      <c r="GC686" s="69"/>
      <c r="GD686" s="69"/>
      <c r="GE686" s="69"/>
      <c r="GF686" s="69"/>
      <c r="GG686" s="69"/>
      <c r="GH686" s="69"/>
      <c r="GI686" s="69"/>
      <c r="GJ686" s="69"/>
      <c r="GK686" s="69"/>
      <c r="GL686" s="69"/>
      <c r="GM686" s="69"/>
      <c r="GN686" s="69"/>
      <c r="GO686" s="69"/>
      <c r="GP686" s="69"/>
      <c r="GQ686" s="69"/>
      <c r="GR686" s="69"/>
      <c r="GS686" s="69"/>
      <c r="GT686" s="69"/>
      <c r="GU686" s="69"/>
      <c r="GV686" s="69"/>
      <c r="GW686" s="69"/>
      <c r="GX686" s="69"/>
      <c r="GY686" s="69"/>
      <c r="GZ686" s="69"/>
      <c r="HA686" s="69"/>
      <c r="HB686" s="69"/>
      <c r="HC686" s="69"/>
      <c r="HD686" s="69"/>
      <c r="HE686" s="69"/>
      <c r="HF686" s="69"/>
      <c r="HG686" s="69"/>
      <c r="HH686" s="69"/>
      <c r="HI686" s="69"/>
      <c r="HJ686" s="69"/>
      <c r="HK686" s="69"/>
      <c r="HL686" s="69"/>
      <c r="HM686" s="69"/>
      <c r="HN686" s="69"/>
      <c r="HO686" s="69"/>
      <c r="HP686" s="69"/>
      <c r="HQ686" s="69"/>
      <c r="HR686" s="69"/>
      <c r="HS686" s="69"/>
      <c r="HT686" s="69"/>
      <c r="HU686" s="69"/>
      <c r="HV686" s="69"/>
      <c r="HW686" s="69"/>
      <c r="HX686" s="69"/>
      <c r="HY686" s="69"/>
      <c r="HZ686" s="69"/>
      <c r="IA686" s="69"/>
      <c r="IB686" s="69"/>
      <c r="IC686" s="69"/>
      <c r="ID686" s="69"/>
      <c r="IE686" s="69"/>
      <c r="IF686" s="69"/>
      <c r="IG686" s="69"/>
      <c r="IH686" s="69"/>
      <c r="II686" s="69"/>
      <c r="IJ686" s="69"/>
      <c r="IK686" s="69"/>
      <c r="IL686" s="69"/>
      <c r="IM686" s="69"/>
      <c r="IN686" s="69"/>
      <c r="IO686" s="69"/>
      <c r="IP686" s="69"/>
      <c r="IQ686" s="69"/>
      <c r="IR686" s="69"/>
      <c r="IS686" s="69"/>
      <c r="IT686" s="69"/>
      <c r="IU686" s="69"/>
      <c r="IV686" s="69"/>
      <c r="IW686" s="69"/>
    </row>
    <row r="687" customFormat="false" ht="12.75" hidden="false" customHeight="fals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69"/>
      <c r="CH687" s="69"/>
      <c r="CI687" s="69"/>
      <c r="CJ687" s="69"/>
      <c r="CK687" s="69"/>
      <c r="CL687" s="69"/>
      <c r="CM687" s="69"/>
      <c r="CN687" s="69"/>
      <c r="CO687" s="69"/>
      <c r="CP687" s="69"/>
      <c r="CQ687" s="69"/>
      <c r="CR687" s="69"/>
      <c r="CS687" s="69"/>
      <c r="CT687" s="69"/>
      <c r="CU687" s="69"/>
      <c r="CV687" s="69"/>
      <c r="CW687" s="69"/>
      <c r="CX687" s="69"/>
      <c r="CY687" s="69"/>
      <c r="CZ687" s="69"/>
      <c r="DA687" s="69"/>
      <c r="DB687" s="69"/>
      <c r="DC687" s="69"/>
      <c r="DD687" s="69"/>
      <c r="DE687" s="69"/>
      <c r="DF687" s="69"/>
      <c r="DG687" s="69"/>
      <c r="DH687" s="69"/>
      <c r="DI687" s="69"/>
      <c r="DJ687" s="69"/>
      <c r="DK687" s="69"/>
      <c r="DL687" s="69"/>
      <c r="DM687" s="69"/>
      <c r="DN687" s="69"/>
      <c r="DO687" s="69"/>
      <c r="DP687" s="69"/>
      <c r="DQ687" s="69"/>
      <c r="DR687" s="69"/>
      <c r="DS687" s="69"/>
      <c r="DT687" s="69"/>
      <c r="DU687" s="69"/>
      <c r="DV687" s="69"/>
      <c r="DW687" s="69"/>
      <c r="DX687" s="69"/>
      <c r="DY687" s="69"/>
      <c r="DZ687" s="69"/>
      <c r="EA687" s="69"/>
      <c r="EB687" s="69"/>
      <c r="EC687" s="69"/>
      <c r="ED687" s="69"/>
      <c r="EE687" s="69"/>
      <c r="EF687" s="69"/>
      <c r="EG687" s="69"/>
      <c r="EH687" s="69"/>
      <c r="EI687" s="69"/>
      <c r="EJ687" s="69"/>
      <c r="EK687" s="69"/>
      <c r="EL687" s="69"/>
      <c r="EM687" s="69"/>
      <c r="EN687" s="69"/>
      <c r="EO687" s="69"/>
      <c r="EP687" s="69"/>
      <c r="EQ687" s="69"/>
      <c r="ER687" s="69"/>
      <c r="ES687" s="69"/>
      <c r="ET687" s="69"/>
      <c r="EU687" s="69"/>
      <c r="EV687" s="69"/>
      <c r="EW687" s="69"/>
      <c r="EX687" s="69"/>
      <c r="EY687" s="69"/>
      <c r="EZ687" s="69"/>
      <c r="FA687" s="69"/>
      <c r="FB687" s="69"/>
      <c r="FC687" s="69"/>
      <c r="FD687" s="69"/>
      <c r="FE687" s="69"/>
      <c r="FF687" s="69"/>
      <c r="FG687" s="69"/>
      <c r="FH687" s="69"/>
      <c r="FI687" s="69"/>
      <c r="FJ687" s="69"/>
      <c r="FK687" s="69"/>
      <c r="FL687" s="69"/>
      <c r="FM687" s="69"/>
      <c r="FN687" s="69"/>
      <c r="FO687" s="69"/>
      <c r="FP687" s="69"/>
      <c r="FQ687" s="69"/>
      <c r="FR687" s="69"/>
      <c r="FS687" s="69"/>
      <c r="FT687" s="69"/>
      <c r="FU687" s="69"/>
      <c r="FV687" s="69"/>
      <c r="FW687" s="69"/>
      <c r="FX687" s="69"/>
      <c r="FY687" s="69"/>
      <c r="FZ687" s="69"/>
      <c r="GA687" s="69"/>
      <c r="GB687" s="69"/>
      <c r="GC687" s="69"/>
      <c r="GD687" s="69"/>
      <c r="GE687" s="69"/>
      <c r="GF687" s="69"/>
      <c r="GG687" s="69"/>
      <c r="GH687" s="69"/>
      <c r="GI687" s="69"/>
      <c r="GJ687" s="69"/>
      <c r="GK687" s="69"/>
      <c r="GL687" s="69"/>
      <c r="GM687" s="69"/>
      <c r="GN687" s="69"/>
      <c r="GO687" s="69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  <c r="HJ687" s="69"/>
      <c r="HK687" s="69"/>
      <c r="HL687" s="69"/>
      <c r="HM687" s="69"/>
      <c r="HN687" s="69"/>
      <c r="HO687" s="69"/>
      <c r="HP687" s="69"/>
      <c r="HQ687" s="69"/>
      <c r="HR687" s="69"/>
      <c r="HS687" s="69"/>
      <c r="HT687" s="69"/>
      <c r="HU687" s="69"/>
      <c r="HV687" s="69"/>
      <c r="HW687" s="69"/>
      <c r="HX687" s="69"/>
      <c r="HY687" s="69"/>
      <c r="HZ687" s="69"/>
      <c r="IA687" s="69"/>
      <c r="IB687" s="69"/>
      <c r="IC687" s="69"/>
      <c r="ID687" s="69"/>
      <c r="IE687" s="69"/>
      <c r="IF687" s="69"/>
      <c r="IG687" s="69"/>
      <c r="IH687" s="69"/>
      <c r="II687" s="69"/>
      <c r="IJ687" s="69"/>
      <c r="IK687" s="69"/>
      <c r="IL687" s="69"/>
      <c r="IM687" s="69"/>
      <c r="IN687" s="69"/>
      <c r="IO687" s="69"/>
      <c r="IP687" s="69"/>
      <c r="IQ687" s="69"/>
      <c r="IR687" s="69"/>
      <c r="IS687" s="69"/>
      <c r="IT687" s="69"/>
      <c r="IU687" s="69"/>
      <c r="IV687" s="69"/>
      <c r="IW687" s="69"/>
    </row>
    <row r="688" customFormat="false" ht="12.75" hidden="false" customHeight="fals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69"/>
      <c r="CH688" s="69"/>
      <c r="CI688" s="69"/>
      <c r="CJ688" s="69"/>
      <c r="CK688" s="69"/>
      <c r="CL688" s="69"/>
      <c r="CM688" s="69"/>
      <c r="CN688" s="69"/>
      <c r="CO688" s="69"/>
      <c r="CP688" s="69"/>
      <c r="CQ688" s="69"/>
      <c r="CR688" s="69"/>
      <c r="CS688" s="69"/>
      <c r="CT688" s="69"/>
      <c r="CU688" s="69"/>
      <c r="CV688" s="69"/>
      <c r="CW688" s="69"/>
      <c r="CX688" s="69"/>
      <c r="CY688" s="69"/>
      <c r="CZ688" s="69"/>
      <c r="DA688" s="69"/>
      <c r="DB688" s="69"/>
      <c r="DC688" s="69"/>
      <c r="DD688" s="69"/>
      <c r="DE688" s="69"/>
      <c r="DF688" s="69"/>
      <c r="DG688" s="69"/>
      <c r="DH688" s="69"/>
      <c r="DI688" s="69"/>
      <c r="DJ688" s="69"/>
      <c r="DK688" s="69"/>
      <c r="DL688" s="69"/>
      <c r="DM688" s="69"/>
      <c r="DN688" s="69"/>
      <c r="DO688" s="69"/>
      <c r="DP688" s="69"/>
      <c r="DQ688" s="69"/>
      <c r="DR688" s="69"/>
      <c r="DS688" s="69"/>
      <c r="DT688" s="69"/>
      <c r="DU688" s="69"/>
      <c r="DV688" s="69"/>
      <c r="DW688" s="69"/>
      <c r="DX688" s="69"/>
      <c r="DY688" s="69"/>
      <c r="DZ688" s="69"/>
      <c r="EA688" s="69"/>
      <c r="EB688" s="69"/>
      <c r="EC688" s="69"/>
      <c r="ED688" s="69"/>
      <c r="EE688" s="69"/>
      <c r="EF688" s="69"/>
      <c r="EG688" s="69"/>
      <c r="EH688" s="69"/>
      <c r="EI688" s="69"/>
      <c r="EJ688" s="69"/>
      <c r="EK688" s="69"/>
      <c r="EL688" s="69"/>
      <c r="EM688" s="69"/>
      <c r="EN688" s="69"/>
      <c r="EO688" s="69"/>
      <c r="EP688" s="69"/>
      <c r="EQ688" s="69"/>
      <c r="ER688" s="69"/>
      <c r="ES688" s="69"/>
      <c r="ET688" s="69"/>
      <c r="EU688" s="69"/>
      <c r="EV688" s="69"/>
      <c r="EW688" s="69"/>
      <c r="EX688" s="69"/>
      <c r="EY688" s="69"/>
      <c r="EZ688" s="69"/>
      <c r="FA688" s="69"/>
      <c r="FB688" s="69"/>
      <c r="FC688" s="69"/>
      <c r="FD688" s="69"/>
      <c r="FE688" s="69"/>
      <c r="FF688" s="69"/>
      <c r="FG688" s="69"/>
      <c r="FH688" s="69"/>
      <c r="FI688" s="69"/>
      <c r="FJ688" s="69"/>
      <c r="FK688" s="69"/>
      <c r="FL688" s="69"/>
      <c r="FM688" s="69"/>
      <c r="FN688" s="69"/>
      <c r="FO688" s="69"/>
      <c r="FP688" s="69"/>
      <c r="FQ688" s="69"/>
      <c r="FR688" s="69"/>
      <c r="FS688" s="69"/>
      <c r="FT688" s="69"/>
      <c r="FU688" s="69"/>
      <c r="FV688" s="69"/>
      <c r="FW688" s="69"/>
      <c r="FX688" s="69"/>
      <c r="FY688" s="69"/>
      <c r="FZ688" s="69"/>
      <c r="GA688" s="69"/>
      <c r="GB688" s="69"/>
      <c r="GC688" s="69"/>
      <c r="GD688" s="69"/>
      <c r="GE688" s="69"/>
      <c r="GF688" s="69"/>
      <c r="GG688" s="69"/>
      <c r="GH688" s="69"/>
      <c r="GI688" s="69"/>
      <c r="GJ688" s="69"/>
      <c r="GK688" s="69"/>
      <c r="GL688" s="69"/>
      <c r="GM688" s="69"/>
      <c r="GN688" s="69"/>
      <c r="GO688" s="69"/>
      <c r="GP688" s="69"/>
      <c r="GQ688" s="69"/>
      <c r="GR688" s="69"/>
      <c r="GS688" s="69"/>
      <c r="GT688" s="69"/>
      <c r="GU688" s="69"/>
      <c r="GV688" s="69"/>
      <c r="GW688" s="69"/>
      <c r="GX688" s="69"/>
      <c r="GY688" s="69"/>
      <c r="GZ688" s="69"/>
      <c r="HA688" s="69"/>
      <c r="HB688" s="69"/>
      <c r="HC688" s="69"/>
      <c r="HD688" s="69"/>
      <c r="HE688" s="69"/>
      <c r="HF688" s="69"/>
      <c r="HG688" s="69"/>
      <c r="HH688" s="69"/>
      <c r="HI688" s="69"/>
      <c r="HJ688" s="69"/>
      <c r="HK688" s="69"/>
      <c r="HL688" s="69"/>
      <c r="HM688" s="69"/>
      <c r="HN688" s="69"/>
      <c r="HO688" s="69"/>
      <c r="HP688" s="69"/>
      <c r="HQ688" s="69"/>
      <c r="HR688" s="69"/>
      <c r="HS688" s="69"/>
      <c r="HT688" s="69"/>
      <c r="HU688" s="69"/>
      <c r="HV688" s="69"/>
      <c r="HW688" s="69"/>
      <c r="HX688" s="69"/>
      <c r="HY688" s="69"/>
      <c r="HZ688" s="69"/>
      <c r="IA688" s="69"/>
      <c r="IB688" s="69"/>
      <c r="IC688" s="69"/>
      <c r="ID688" s="69"/>
      <c r="IE688" s="69"/>
      <c r="IF688" s="69"/>
      <c r="IG688" s="69"/>
      <c r="IH688" s="69"/>
      <c r="II688" s="69"/>
      <c r="IJ688" s="69"/>
      <c r="IK688" s="69"/>
      <c r="IL688" s="69"/>
      <c r="IM688" s="69"/>
      <c r="IN688" s="69"/>
      <c r="IO688" s="69"/>
      <c r="IP688" s="69"/>
      <c r="IQ688" s="69"/>
      <c r="IR688" s="69"/>
      <c r="IS688" s="69"/>
      <c r="IT688" s="69"/>
      <c r="IU688" s="69"/>
      <c r="IV688" s="69"/>
      <c r="IW688" s="69"/>
    </row>
    <row r="689" customFormat="false" ht="12.75" hidden="false" customHeight="fals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69"/>
      <c r="CH689" s="69"/>
      <c r="CI689" s="69"/>
      <c r="CJ689" s="69"/>
      <c r="CK689" s="69"/>
      <c r="CL689" s="69"/>
      <c r="CM689" s="69"/>
      <c r="CN689" s="69"/>
      <c r="CO689" s="69"/>
      <c r="CP689" s="69"/>
      <c r="CQ689" s="69"/>
      <c r="CR689" s="69"/>
      <c r="CS689" s="69"/>
      <c r="CT689" s="69"/>
      <c r="CU689" s="69"/>
      <c r="CV689" s="69"/>
      <c r="CW689" s="69"/>
      <c r="CX689" s="69"/>
      <c r="CY689" s="69"/>
      <c r="CZ689" s="69"/>
      <c r="DA689" s="69"/>
      <c r="DB689" s="69"/>
      <c r="DC689" s="69"/>
      <c r="DD689" s="69"/>
      <c r="DE689" s="69"/>
      <c r="DF689" s="69"/>
      <c r="DG689" s="69"/>
      <c r="DH689" s="69"/>
      <c r="DI689" s="69"/>
      <c r="DJ689" s="69"/>
      <c r="DK689" s="69"/>
      <c r="DL689" s="69"/>
      <c r="DM689" s="69"/>
      <c r="DN689" s="69"/>
      <c r="DO689" s="69"/>
      <c r="DP689" s="69"/>
      <c r="DQ689" s="69"/>
      <c r="DR689" s="69"/>
      <c r="DS689" s="69"/>
      <c r="DT689" s="69"/>
      <c r="DU689" s="69"/>
      <c r="DV689" s="69"/>
      <c r="DW689" s="69"/>
      <c r="DX689" s="69"/>
      <c r="DY689" s="69"/>
      <c r="DZ689" s="69"/>
      <c r="EA689" s="69"/>
      <c r="EB689" s="69"/>
      <c r="EC689" s="69"/>
      <c r="ED689" s="69"/>
      <c r="EE689" s="69"/>
      <c r="EF689" s="69"/>
      <c r="EG689" s="69"/>
      <c r="EH689" s="69"/>
      <c r="EI689" s="69"/>
      <c r="EJ689" s="69"/>
      <c r="EK689" s="69"/>
      <c r="EL689" s="69"/>
      <c r="EM689" s="69"/>
      <c r="EN689" s="69"/>
      <c r="EO689" s="69"/>
      <c r="EP689" s="69"/>
      <c r="EQ689" s="69"/>
      <c r="ER689" s="69"/>
      <c r="ES689" s="69"/>
      <c r="ET689" s="69"/>
      <c r="EU689" s="69"/>
      <c r="EV689" s="69"/>
      <c r="EW689" s="69"/>
      <c r="EX689" s="69"/>
      <c r="EY689" s="69"/>
      <c r="EZ689" s="69"/>
      <c r="FA689" s="69"/>
      <c r="FB689" s="69"/>
      <c r="FC689" s="69"/>
      <c r="FD689" s="69"/>
      <c r="FE689" s="69"/>
      <c r="FF689" s="69"/>
      <c r="FG689" s="69"/>
      <c r="FH689" s="69"/>
      <c r="FI689" s="69"/>
      <c r="FJ689" s="69"/>
      <c r="FK689" s="69"/>
      <c r="FL689" s="69"/>
      <c r="FM689" s="69"/>
      <c r="FN689" s="69"/>
      <c r="FO689" s="69"/>
      <c r="FP689" s="69"/>
      <c r="FQ689" s="69"/>
      <c r="FR689" s="69"/>
      <c r="FS689" s="69"/>
      <c r="FT689" s="69"/>
      <c r="FU689" s="69"/>
      <c r="FV689" s="69"/>
      <c r="FW689" s="69"/>
      <c r="FX689" s="69"/>
      <c r="FY689" s="69"/>
      <c r="FZ689" s="69"/>
      <c r="GA689" s="69"/>
      <c r="GB689" s="69"/>
      <c r="GC689" s="69"/>
      <c r="GD689" s="69"/>
      <c r="GE689" s="69"/>
      <c r="GF689" s="69"/>
      <c r="GG689" s="69"/>
      <c r="GH689" s="69"/>
      <c r="GI689" s="69"/>
      <c r="GJ689" s="69"/>
      <c r="GK689" s="69"/>
      <c r="GL689" s="69"/>
      <c r="GM689" s="69"/>
      <c r="GN689" s="69"/>
      <c r="GO689" s="69"/>
      <c r="GP689" s="69"/>
      <c r="GQ689" s="69"/>
      <c r="GR689" s="69"/>
      <c r="GS689" s="69"/>
      <c r="GT689" s="69"/>
      <c r="GU689" s="69"/>
      <c r="GV689" s="69"/>
      <c r="GW689" s="69"/>
      <c r="GX689" s="69"/>
      <c r="GY689" s="69"/>
      <c r="GZ689" s="69"/>
      <c r="HA689" s="69"/>
      <c r="HB689" s="69"/>
      <c r="HC689" s="69"/>
      <c r="HD689" s="69"/>
      <c r="HE689" s="69"/>
      <c r="HF689" s="69"/>
      <c r="HG689" s="69"/>
      <c r="HH689" s="69"/>
      <c r="HI689" s="69"/>
      <c r="HJ689" s="69"/>
      <c r="HK689" s="69"/>
      <c r="HL689" s="69"/>
      <c r="HM689" s="69"/>
      <c r="HN689" s="69"/>
      <c r="HO689" s="69"/>
      <c r="HP689" s="69"/>
      <c r="HQ689" s="69"/>
      <c r="HR689" s="69"/>
      <c r="HS689" s="69"/>
      <c r="HT689" s="69"/>
      <c r="HU689" s="69"/>
      <c r="HV689" s="69"/>
      <c r="HW689" s="69"/>
      <c r="HX689" s="69"/>
      <c r="HY689" s="69"/>
      <c r="HZ689" s="69"/>
      <c r="IA689" s="69"/>
      <c r="IB689" s="69"/>
      <c r="IC689" s="69"/>
      <c r="ID689" s="69"/>
      <c r="IE689" s="69"/>
      <c r="IF689" s="69"/>
      <c r="IG689" s="69"/>
      <c r="IH689" s="69"/>
      <c r="II689" s="69"/>
      <c r="IJ689" s="69"/>
      <c r="IK689" s="69"/>
      <c r="IL689" s="69"/>
      <c r="IM689" s="69"/>
      <c r="IN689" s="69"/>
      <c r="IO689" s="69"/>
      <c r="IP689" s="69"/>
      <c r="IQ689" s="69"/>
      <c r="IR689" s="69"/>
      <c r="IS689" s="69"/>
      <c r="IT689" s="69"/>
      <c r="IU689" s="69"/>
      <c r="IV689" s="69"/>
      <c r="IW689" s="69"/>
    </row>
    <row r="690" customFormat="false" ht="12.75" hidden="false" customHeight="fals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69"/>
      <c r="CC690" s="69"/>
      <c r="CD690" s="69"/>
      <c r="CE690" s="69"/>
      <c r="CF690" s="69"/>
      <c r="CG690" s="69"/>
      <c r="CH690" s="69"/>
      <c r="CI690" s="69"/>
      <c r="CJ690" s="69"/>
      <c r="CK690" s="69"/>
      <c r="CL690" s="69"/>
      <c r="CM690" s="69"/>
      <c r="CN690" s="69"/>
      <c r="CO690" s="69"/>
      <c r="CP690" s="69"/>
      <c r="CQ690" s="69"/>
      <c r="CR690" s="69"/>
      <c r="CS690" s="69"/>
      <c r="CT690" s="69"/>
      <c r="CU690" s="69"/>
      <c r="CV690" s="69"/>
      <c r="CW690" s="69"/>
      <c r="CX690" s="69"/>
      <c r="CY690" s="69"/>
      <c r="CZ690" s="69"/>
      <c r="DA690" s="69"/>
      <c r="DB690" s="69"/>
      <c r="DC690" s="69"/>
      <c r="DD690" s="69"/>
      <c r="DE690" s="69"/>
      <c r="DF690" s="69"/>
      <c r="DG690" s="69"/>
      <c r="DH690" s="69"/>
      <c r="DI690" s="69"/>
      <c r="DJ690" s="69"/>
      <c r="DK690" s="69"/>
      <c r="DL690" s="69"/>
      <c r="DM690" s="69"/>
      <c r="DN690" s="69"/>
      <c r="DO690" s="69"/>
      <c r="DP690" s="69"/>
      <c r="DQ690" s="69"/>
      <c r="DR690" s="69"/>
      <c r="DS690" s="69"/>
      <c r="DT690" s="69"/>
      <c r="DU690" s="69"/>
      <c r="DV690" s="69"/>
      <c r="DW690" s="69"/>
      <c r="DX690" s="69"/>
      <c r="DY690" s="69"/>
      <c r="DZ690" s="69"/>
      <c r="EA690" s="69"/>
      <c r="EB690" s="69"/>
      <c r="EC690" s="69"/>
      <c r="ED690" s="69"/>
      <c r="EE690" s="69"/>
      <c r="EF690" s="69"/>
      <c r="EG690" s="69"/>
      <c r="EH690" s="69"/>
      <c r="EI690" s="69"/>
      <c r="EJ690" s="69"/>
      <c r="EK690" s="69"/>
      <c r="EL690" s="69"/>
      <c r="EM690" s="69"/>
      <c r="EN690" s="69"/>
      <c r="EO690" s="69"/>
      <c r="EP690" s="69"/>
      <c r="EQ690" s="69"/>
      <c r="ER690" s="69"/>
      <c r="ES690" s="69"/>
      <c r="ET690" s="69"/>
      <c r="EU690" s="69"/>
      <c r="EV690" s="69"/>
      <c r="EW690" s="69"/>
      <c r="EX690" s="69"/>
      <c r="EY690" s="69"/>
      <c r="EZ690" s="69"/>
      <c r="FA690" s="69"/>
      <c r="FB690" s="69"/>
      <c r="FC690" s="69"/>
      <c r="FD690" s="69"/>
      <c r="FE690" s="69"/>
      <c r="FF690" s="69"/>
      <c r="FG690" s="69"/>
      <c r="FH690" s="69"/>
      <c r="FI690" s="69"/>
      <c r="FJ690" s="69"/>
      <c r="FK690" s="69"/>
      <c r="FL690" s="69"/>
      <c r="FM690" s="69"/>
      <c r="FN690" s="69"/>
      <c r="FO690" s="69"/>
      <c r="FP690" s="69"/>
      <c r="FQ690" s="69"/>
      <c r="FR690" s="69"/>
      <c r="FS690" s="69"/>
      <c r="FT690" s="69"/>
      <c r="FU690" s="69"/>
      <c r="FV690" s="69"/>
      <c r="FW690" s="69"/>
      <c r="FX690" s="69"/>
      <c r="FY690" s="69"/>
      <c r="FZ690" s="69"/>
      <c r="GA690" s="69"/>
      <c r="GB690" s="69"/>
      <c r="GC690" s="69"/>
      <c r="GD690" s="69"/>
      <c r="GE690" s="69"/>
      <c r="GF690" s="69"/>
      <c r="GG690" s="69"/>
      <c r="GH690" s="69"/>
      <c r="GI690" s="69"/>
      <c r="GJ690" s="69"/>
      <c r="GK690" s="69"/>
      <c r="GL690" s="69"/>
      <c r="GM690" s="69"/>
      <c r="GN690" s="69"/>
      <c r="GO690" s="69"/>
      <c r="GP690" s="69"/>
      <c r="GQ690" s="69"/>
      <c r="GR690" s="69"/>
      <c r="GS690" s="69"/>
      <c r="GT690" s="69"/>
      <c r="GU690" s="69"/>
      <c r="GV690" s="69"/>
      <c r="GW690" s="69"/>
      <c r="GX690" s="69"/>
      <c r="GY690" s="69"/>
      <c r="GZ690" s="69"/>
      <c r="HA690" s="69"/>
      <c r="HB690" s="69"/>
      <c r="HC690" s="69"/>
      <c r="HD690" s="69"/>
      <c r="HE690" s="69"/>
      <c r="HF690" s="69"/>
      <c r="HG690" s="69"/>
      <c r="HH690" s="69"/>
      <c r="HI690" s="69"/>
      <c r="HJ690" s="69"/>
      <c r="HK690" s="69"/>
      <c r="HL690" s="69"/>
      <c r="HM690" s="69"/>
      <c r="HN690" s="69"/>
      <c r="HO690" s="69"/>
      <c r="HP690" s="69"/>
      <c r="HQ690" s="69"/>
      <c r="HR690" s="69"/>
      <c r="HS690" s="69"/>
      <c r="HT690" s="69"/>
      <c r="HU690" s="69"/>
      <c r="HV690" s="69"/>
      <c r="HW690" s="69"/>
      <c r="HX690" s="69"/>
      <c r="HY690" s="69"/>
      <c r="HZ690" s="69"/>
      <c r="IA690" s="69"/>
      <c r="IB690" s="69"/>
      <c r="IC690" s="69"/>
      <c r="ID690" s="69"/>
      <c r="IE690" s="69"/>
      <c r="IF690" s="69"/>
      <c r="IG690" s="69"/>
      <c r="IH690" s="69"/>
      <c r="II690" s="69"/>
      <c r="IJ690" s="69"/>
      <c r="IK690" s="69"/>
      <c r="IL690" s="69"/>
      <c r="IM690" s="69"/>
      <c r="IN690" s="69"/>
      <c r="IO690" s="69"/>
      <c r="IP690" s="69"/>
      <c r="IQ690" s="69"/>
      <c r="IR690" s="69"/>
      <c r="IS690" s="69"/>
      <c r="IT690" s="69"/>
      <c r="IU690" s="69"/>
      <c r="IV690" s="69"/>
      <c r="IW690" s="69"/>
    </row>
    <row r="691" customFormat="false" ht="12.75" hidden="false" customHeight="fals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  <c r="DJ691" s="69"/>
      <c r="DK691" s="69"/>
      <c r="DL691" s="69"/>
      <c r="DM691" s="69"/>
      <c r="DN691" s="69"/>
      <c r="DO691" s="69"/>
      <c r="DP691" s="69"/>
      <c r="DQ691" s="69"/>
      <c r="DR691" s="69"/>
      <c r="DS691" s="69"/>
      <c r="DT691" s="69"/>
      <c r="DU691" s="69"/>
      <c r="DV691" s="69"/>
      <c r="DW691" s="69"/>
      <c r="DX691" s="69"/>
      <c r="DY691" s="69"/>
      <c r="DZ691" s="69"/>
      <c r="EA691" s="69"/>
      <c r="EB691" s="69"/>
      <c r="EC691" s="69"/>
      <c r="ED691" s="69"/>
      <c r="EE691" s="69"/>
      <c r="EF691" s="69"/>
      <c r="EG691" s="69"/>
      <c r="EH691" s="69"/>
      <c r="EI691" s="69"/>
      <c r="EJ691" s="69"/>
      <c r="EK691" s="69"/>
      <c r="EL691" s="69"/>
      <c r="EM691" s="69"/>
      <c r="EN691" s="69"/>
      <c r="EO691" s="69"/>
      <c r="EP691" s="69"/>
      <c r="EQ691" s="69"/>
      <c r="ER691" s="69"/>
      <c r="ES691" s="69"/>
      <c r="ET691" s="69"/>
      <c r="EU691" s="69"/>
      <c r="EV691" s="69"/>
      <c r="EW691" s="69"/>
      <c r="EX691" s="69"/>
      <c r="EY691" s="69"/>
      <c r="EZ691" s="69"/>
      <c r="FA691" s="69"/>
      <c r="FB691" s="69"/>
      <c r="FC691" s="69"/>
      <c r="FD691" s="69"/>
      <c r="FE691" s="69"/>
      <c r="FF691" s="69"/>
      <c r="FG691" s="69"/>
      <c r="FH691" s="69"/>
      <c r="FI691" s="69"/>
      <c r="FJ691" s="69"/>
      <c r="FK691" s="69"/>
      <c r="FL691" s="69"/>
      <c r="FM691" s="69"/>
      <c r="FN691" s="69"/>
      <c r="FO691" s="69"/>
      <c r="FP691" s="69"/>
      <c r="FQ691" s="69"/>
      <c r="FR691" s="69"/>
      <c r="FS691" s="69"/>
      <c r="FT691" s="69"/>
      <c r="FU691" s="69"/>
      <c r="FV691" s="69"/>
      <c r="FW691" s="69"/>
      <c r="FX691" s="69"/>
      <c r="FY691" s="69"/>
      <c r="FZ691" s="69"/>
      <c r="GA691" s="69"/>
      <c r="GB691" s="69"/>
      <c r="GC691" s="69"/>
      <c r="GD691" s="69"/>
      <c r="GE691" s="69"/>
      <c r="GF691" s="69"/>
      <c r="GG691" s="69"/>
      <c r="GH691" s="69"/>
      <c r="GI691" s="69"/>
      <c r="GJ691" s="69"/>
      <c r="GK691" s="69"/>
      <c r="GL691" s="69"/>
      <c r="GM691" s="69"/>
      <c r="GN691" s="69"/>
      <c r="GO691" s="69"/>
      <c r="GP691" s="69"/>
      <c r="GQ691" s="69"/>
      <c r="GR691" s="69"/>
      <c r="GS691" s="69"/>
      <c r="GT691" s="69"/>
      <c r="GU691" s="69"/>
      <c r="GV691" s="69"/>
      <c r="GW691" s="69"/>
      <c r="GX691" s="69"/>
      <c r="GY691" s="69"/>
      <c r="GZ691" s="69"/>
      <c r="HA691" s="69"/>
      <c r="HB691" s="69"/>
      <c r="HC691" s="69"/>
      <c r="HD691" s="69"/>
      <c r="HE691" s="69"/>
      <c r="HF691" s="69"/>
      <c r="HG691" s="69"/>
      <c r="HH691" s="69"/>
      <c r="HI691" s="69"/>
      <c r="HJ691" s="69"/>
      <c r="HK691" s="69"/>
      <c r="HL691" s="69"/>
      <c r="HM691" s="69"/>
      <c r="HN691" s="69"/>
      <c r="HO691" s="69"/>
      <c r="HP691" s="69"/>
      <c r="HQ691" s="69"/>
      <c r="HR691" s="69"/>
      <c r="HS691" s="69"/>
      <c r="HT691" s="69"/>
      <c r="HU691" s="69"/>
      <c r="HV691" s="69"/>
      <c r="HW691" s="69"/>
      <c r="HX691" s="69"/>
      <c r="HY691" s="69"/>
      <c r="HZ691" s="69"/>
      <c r="IA691" s="69"/>
      <c r="IB691" s="69"/>
      <c r="IC691" s="69"/>
      <c r="ID691" s="69"/>
      <c r="IE691" s="69"/>
      <c r="IF691" s="69"/>
      <c r="IG691" s="69"/>
      <c r="IH691" s="69"/>
      <c r="II691" s="69"/>
      <c r="IJ691" s="69"/>
      <c r="IK691" s="69"/>
      <c r="IL691" s="69"/>
      <c r="IM691" s="69"/>
      <c r="IN691" s="69"/>
      <c r="IO691" s="69"/>
      <c r="IP691" s="69"/>
      <c r="IQ691" s="69"/>
      <c r="IR691" s="69"/>
      <c r="IS691" s="69"/>
      <c r="IT691" s="69"/>
      <c r="IU691" s="69"/>
      <c r="IV691" s="69"/>
      <c r="IW691" s="69"/>
    </row>
    <row r="692" customFormat="false" ht="12.75" hidden="false" customHeight="fals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  <c r="DJ692" s="69"/>
      <c r="DK692" s="69"/>
      <c r="DL692" s="69"/>
      <c r="DM692" s="69"/>
      <c r="DN692" s="69"/>
      <c r="DO692" s="69"/>
      <c r="DP692" s="69"/>
      <c r="DQ692" s="69"/>
      <c r="DR692" s="69"/>
      <c r="DS692" s="69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69"/>
      <c r="EM692" s="69"/>
      <c r="EN692" s="69"/>
      <c r="EO692" s="69"/>
      <c r="EP692" s="69"/>
      <c r="EQ692" s="69"/>
      <c r="ER692" s="69"/>
      <c r="ES692" s="69"/>
      <c r="ET692" s="69"/>
      <c r="EU692" s="69"/>
      <c r="EV692" s="69"/>
      <c r="EW692" s="69"/>
      <c r="EX692" s="69"/>
      <c r="EY692" s="69"/>
      <c r="EZ692" s="69"/>
      <c r="FA692" s="69"/>
      <c r="FB692" s="69"/>
      <c r="FC692" s="69"/>
      <c r="FD692" s="69"/>
      <c r="FE692" s="69"/>
      <c r="FF692" s="69"/>
      <c r="FG692" s="69"/>
      <c r="FH692" s="69"/>
      <c r="FI692" s="69"/>
      <c r="FJ692" s="69"/>
      <c r="FK692" s="69"/>
      <c r="FL692" s="69"/>
      <c r="FM692" s="69"/>
      <c r="FN692" s="69"/>
      <c r="FO692" s="69"/>
      <c r="FP692" s="69"/>
      <c r="FQ692" s="69"/>
      <c r="FR692" s="69"/>
      <c r="FS692" s="69"/>
      <c r="FT692" s="69"/>
      <c r="FU692" s="69"/>
      <c r="FV692" s="69"/>
      <c r="FW692" s="69"/>
      <c r="FX692" s="69"/>
      <c r="FY692" s="69"/>
      <c r="FZ692" s="69"/>
      <c r="GA692" s="69"/>
      <c r="GB692" s="69"/>
      <c r="GC692" s="69"/>
      <c r="GD692" s="69"/>
      <c r="GE692" s="69"/>
      <c r="GF692" s="69"/>
      <c r="GG692" s="69"/>
      <c r="GH692" s="69"/>
      <c r="GI692" s="69"/>
      <c r="GJ692" s="69"/>
      <c r="GK692" s="69"/>
      <c r="GL692" s="69"/>
      <c r="GM692" s="69"/>
      <c r="GN692" s="69"/>
      <c r="GO692" s="69"/>
      <c r="GP692" s="69"/>
      <c r="GQ692" s="69"/>
      <c r="GR692" s="69"/>
      <c r="GS692" s="69"/>
      <c r="GT692" s="69"/>
      <c r="GU692" s="69"/>
      <c r="GV692" s="69"/>
      <c r="GW692" s="69"/>
      <c r="GX692" s="69"/>
      <c r="GY692" s="69"/>
      <c r="GZ692" s="69"/>
      <c r="HA692" s="69"/>
      <c r="HB692" s="69"/>
      <c r="HC692" s="69"/>
      <c r="HD692" s="69"/>
      <c r="HE692" s="69"/>
      <c r="HF692" s="69"/>
      <c r="HG692" s="69"/>
      <c r="HH692" s="69"/>
      <c r="HI692" s="69"/>
      <c r="HJ692" s="69"/>
      <c r="HK692" s="69"/>
      <c r="HL692" s="69"/>
      <c r="HM692" s="69"/>
      <c r="HN692" s="69"/>
      <c r="HO692" s="69"/>
      <c r="HP692" s="69"/>
      <c r="HQ692" s="69"/>
      <c r="HR692" s="69"/>
      <c r="HS692" s="69"/>
      <c r="HT692" s="69"/>
      <c r="HU692" s="69"/>
      <c r="HV692" s="69"/>
      <c r="HW692" s="69"/>
      <c r="HX692" s="69"/>
      <c r="HY692" s="69"/>
      <c r="HZ692" s="69"/>
      <c r="IA692" s="69"/>
      <c r="IB692" s="69"/>
      <c r="IC692" s="69"/>
      <c r="ID692" s="69"/>
      <c r="IE692" s="69"/>
      <c r="IF692" s="69"/>
      <c r="IG692" s="69"/>
      <c r="IH692" s="69"/>
      <c r="II692" s="69"/>
      <c r="IJ692" s="69"/>
      <c r="IK692" s="69"/>
      <c r="IL692" s="69"/>
      <c r="IM692" s="69"/>
      <c r="IN692" s="69"/>
      <c r="IO692" s="69"/>
      <c r="IP692" s="69"/>
      <c r="IQ692" s="69"/>
      <c r="IR692" s="69"/>
      <c r="IS692" s="69"/>
      <c r="IT692" s="69"/>
      <c r="IU692" s="69"/>
      <c r="IV692" s="69"/>
      <c r="IW692" s="69"/>
    </row>
    <row r="693" customFormat="false" ht="12.75" hidden="false" customHeight="fals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  <c r="DJ693" s="69"/>
      <c r="DK693" s="69"/>
      <c r="DL693" s="69"/>
      <c r="DM693" s="69"/>
      <c r="DN693" s="69"/>
      <c r="DO693" s="69"/>
      <c r="DP693" s="69"/>
      <c r="DQ693" s="69"/>
      <c r="DR693" s="69"/>
      <c r="DS693" s="69"/>
      <c r="DT693" s="69"/>
      <c r="DU693" s="69"/>
      <c r="DV693" s="69"/>
      <c r="DW693" s="69"/>
      <c r="DX693" s="69"/>
      <c r="DY693" s="69"/>
      <c r="DZ693" s="69"/>
      <c r="EA693" s="69"/>
      <c r="EB693" s="69"/>
      <c r="EC693" s="69"/>
      <c r="ED693" s="69"/>
      <c r="EE693" s="69"/>
      <c r="EF693" s="69"/>
      <c r="EG693" s="69"/>
      <c r="EH693" s="69"/>
      <c r="EI693" s="69"/>
      <c r="EJ693" s="69"/>
      <c r="EK693" s="69"/>
      <c r="EL693" s="69"/>
      <c r="EM693" s="69"/>
      <c r="EN693" s="69"/>
      <c r="EO693" s="69"/>
      <c r="EP693" s="69"/>
      <c r="EQ693" s="69"/>
      <c r="ER693" s="69"/>
      <c r="ES693" s="69"/>
      <c r="ET693" s="69"/>
      <c r="EU693" s="69"/>
      <c r="EV693" s="69"/>
      <c r="EW693" s="69"/>
      <c r="EX693" s="69"/>
      <c r="EY693" s="69"/>
      <c r="EZ693" s="69"/>
      <c r="FA693" s="69"/>
      <c r="FB693" s="69"/>
      <c r="FC693" s="69"/>
      <c r="FD693" s="69"/>
      <c r="FE693" s="69"/>
      <c r="FF693" s="69"/>
      <c r="FG693" s="69"/>
      <c r="FH693" s="69"/>
      <c r="FI693" s="69"/>
      <c r="FJ693" s="69"/>
      <c r="FK693" s="69"/>
      <c r="FL693" s="69"/>
      <c r="FM693" s="69"/>
      <c r="FN693" s="69"/>
      <c r="FO693" s="69"/>
      <c r="FP693" s="69"/>
      <c r="FQ693" s="69"/>
      <c r="FR693" s="69"/>
      <c r="FS693" s="69"/>
      <c r="FT693" s="69"/>
      <c r="FU693" s="69"/>
      <c r="FV693" s="69"/>
      <c r="FW693" s="69"/>
      <c r="FX693" s="69"/>
      <c r="FY693" s="69"/>
      <c r="FZ693" s="69"/>
      <c r="GA693" s="69"/>
      <c r="GB693" s="69"/>
      <c r="GC693" s="69"/>
      <c r="GD693" s="69"/>
      <c r="GE693" s="69"/>
      <c r="GF693" s="69"/>
      <c r="GG693" s="69"/>
      <c r="GH693" s="69"/>
      <c r="GI693" s="69"/>
      <c r="GJ693" s="69"/>
      <c r="GK693" s="69"/>
      <c r="GL693" s="69"/>
      <c r="GM693" s="69"/>
      <c r="GN693" s="69"/>
      <c r="GO693" s="69"/>
      <c r="GP693" s="69"/>
      <c r="GQ693" s="69"/>
      <c r="GR693" s="69"/>
      <c r="GS693" s="69"/>
      <c r="GT693" s="69"/>
      <c r="GU693" s="69"/>
      <c r="GV693" s="69"/>
      <c r="GW693" s="69"/>
      <c r="GX693" s="69"/>
      <c r="GY693" s="69"/>
      <c r="GZ693" s="69"/>
      <c r="HA693" s="69"/>
      <c r="HB693" s="69"/>
      <c r="HC693" s="69"/>
      <c r="HD693" s="69"/>
      <c r="HE693" s="69"/>
      <c r="HF693" s="69"/>
      <c r="HG693" s="69"/>
      <c r="HH693" s="69"/>
      <c r="HI693" s="69"/>
      <c r="HJ693" s="69"/>
      <c r="HK693" s="69"/>
      <c r="HL693" s="69"/>
      <c r="HM693" s="69"/>
      <c r="HN693" s="69"/>
      <c r="HO693" s="69"/>
      <c r="HP693" s="69"/>
      <c r="HQ693" s="69"/>
      <c r="HR693" s="69"/>
      <c r="HS693" s="69"/>
      <c r="HT693" s="69"/>
      <c r="HU693" s="69"/>
      <c r="HV693" s="69"/>
      <c r="HW693" s="69"/>
      <c r="HX693" s="69"/>
      <c r="HY693" s="69"/>
      <c r="HZ693" s="69"/>
      <c r="IA693" s="69"/>
      <c r="IB693" s="69"/>
      <c r="IC693" s="69"/>
      <c r="ID693" s="69"/>
      <c r="IE693" s="69"/>
      <c r="IF693" s="69"/>
      <c r="IG693" s="69"/>
      <c r="IH693" s="69"/>
      <c r="II693" s="69"/>
      <c r="IJ693" s="69"/>
      <c r="IK693" s="69"/>
      <c r="IL693" s="69"/>
      <c r="IM693" s="69"/>
      <c r="IN693" s="69"/>
      <c r="IO693" s="69"/>
      <c r="IP693" s="69"/>
      <c r="IQ693" s="69"/>
      <c r="IR693" s="69"/>
      <c r="IS693" s="69"/>
      <c r="IT693" s="69"/>
      <c r="IU693" s="69"/>
      <c r="IV693" s="69"/>
      <c r="IW693" s="69"/>
    </row>
    <row r="694" customFormat="false" ht="12.75" hidden="false" customHeight="fals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69"/>
      <c r="CC694" s="69"/>
      <c r="CD694" s="69"/>
      <c r="CE694" s="69"/>
      <c r="CF694" s="69"/>
      <c r="CG694" s="69"/>
      <c r="CH694" s="69"/>
      <c r="CI694" s="69"/>
      <c r="CJ694" s="69"/>
      <c r="CK694" s="69"/>
      <c r="CL694" s="69"/>
      <c r="CM694" s="69"/>
      <c r="CN694" s="69"/>
      <c r="CO694" s="69"/>
      <c r="CP694" s="69"/>
      <c r="CQ694" s="69"/>
      <c r="CR694" s="69"/>
      <c r="CS694" s="69"/>
      <c r="CT694" s="69"/>
      <c r="CU694" s="69"/>
      <c r="CV694" s="69"/>
      <c r="CW694" s="69"/>
      <c r="CX694" s="69"/>
      <c r="CY694" s="69"/>
      <c r="CZ694" s="69"/>
      <c r="DA694" s="69"/>
      <c r="DB694" s="69"/>
      <c r="DC694" s="69"/>
      <c r="DD694" s="69"/>
      <c r="DE694" s="69"/>
      <c r="DF694" s="69"/>
      <c r="DG694" s="69"/>
      <c r="DH694" s="69"/>
      <c r="DI694" s="69"/>
      <c r="DJ694" s="69"/>
      <c r="DK694" s="69"/>
      <c r="DL694" s="69"/>
      <c r="DM694" s="69"/>
      <c r="DN694" s="69"/>
      <c r="DO694" s="69"/>
      <c r="DP694" s="69"/>
      <c r="DQ694" s="69"/>
      <c r="DR694" s="69"/>
      <c r="DS694" s="69"/>
      <c r="DT694" s="69"/>
      <c r="DU694" s="69"/>
      <c r="DV694" s="69"/>
      <c r="DW694" s="69"/>
      <c r="DX694" s="69"/>
      <c r="DY694" s="69"/>
      <c r="DZ694" s="69"/>
      <c r="EA694" s="69"/>
      <c r="EB694" s="69"/>
      <c r="EC694" s="69"/>
      <c r="ED694" s="69"/>
      <c r="EE694" s="69"/>
      <c r="EF694" s="69"/>
      <c r="EG694" s="69"/>
      <c r="EH694" s="69"/>
      <c r="EI694" s="69"/>
      <c r="EJ694" s="69"/>
      <c r="EK694" s="69"/>
      <c r="EL694" s="69"/>
      <c r="EM694" s="69"/>
      <c r="EN694" s="69"/>
      <c r="EO694" s="69"/>
      <c r="EP694" s="69"/>
      <c r="EQ694" s="69"/>
      <c r="ER694" s="69"/>
      <c r="ES694" s="69"/>
      <c r="ET694" s="69"/>
      <c r="EU694" s="69"/>
      <c r="EV694" s="69"/>
      <c r="EW694" s="69"/>
      <c r="EX694" s="69"/>
      <c r="EY694" s="69"/>
      <c r="EZ694" s="69"/>
      <c r="FA694" s="69"/>
      <c r="FB694" s="69"/>
      <c r="FC694" s="69"/>
      <c r="FD694" s="69"/>
      <c r="FE694" s="69"/>
      <c r="FF694" s="69"/>
      <c r="FG694" s="69"/>
      <c r="FH694" s="69"/>
      <c r="FI694" s="69"/>
      <c r="FJ694" s="69"/>
      <c r="FK694" s="69"/>
      <c r="FL694" s="69"/>
      <c r="FM694" s="69"/>
      <c r="FN694" s="69"/>
      <c r="FO694" s="69"/>
      <c r="FP694" s="69"/>
      <c r="FQ694" s="69"/>
      <c r="FR694" s="69"/>
      <c r="FS694" s="69"/>
      <c r="FT694" s="69"/>
      <c r="FU694" s="69"/>
      <c r="FV694" s="69"/>
      <c r="FW694" s="69"/>
      <c r="FX694" s="69"/>
      <c r="FY694" s="69"/>
      <c r="FZ694" s="69"/>
      <c r="GA694" s="69"/>
      <c r="GB694" s="69"/>
      <c r="GC694" s="69"/>
      <c r="GD694" s="69"/>
      <c r="GE694" s="69"/>
      <c r="GF694" s="69"/>
      <c r="GG694" s="69"/>
      <c r="GH694" s="69"/>
      <c r="GI694" s="69"/>
      <c r="GJ694" s="69"/>
      <c r="GK694" s="69"/>
      <c r="GL694" s="69"/>
      <c r="GM694" s="69"/>
      <c r="GN694" s="69"/>
      <c r="GO694" s="69"/>
      <c r="GP694" s="69"/>
      <c r="GQ694" s="69"/>
      <c r="GR694" s="69"/>
      <c r="GS694" s="69"/>
      <c r="GT694" s="69"/>
      <c r="GU694" s="69"/>
      <c r="GV694" s="69"/>
      <c r="GW694" s="69"/>
      <c r="GX694" s="69"/>
      <c r="GY694" s="69"/>
      <c r="GZ694" s="69"/>
      <c r="HA694" s="69"/>
      <c r="HB694" s="69"/>
      <c r="HC694" s="69"/>
      <c r="HD694" s="69"/>
      <c r="HE694" s="69"/>
      <c r="HF694" s="69"/>
      <c r="HG694" s="69"/>
      <c r="HH694" s="69"/>
      <c r="HI694" s="69"/>
      <c r="HJ694" s="69"/>
      <c r="HK694" s="69"/>
      <c r="HL694" s="69"/>
      <c r="HM694" s="69"/>
      <c r="HN694" s="69"/>
      <c r="HO694" s="69"/>
      <c r="HP694" s="69"/>
      <c r="HQ694" s="69"/>
      <c r="HR694" s="69"/>
      <c r="HS694" s="69"/>
      <c r="HT694" s="69"/>
      <c r="HU694" s="69"/>
      <c r="HV694" s="69"/>
      <c r="HW694" s="69"/>
      <c r="HX694" s="69"/>
      <c r="HY694" s="69"/>
      <c r="HZ694" s="69"/>
      <c r="IA694" s="69"/>
      <c r="IB694" s="69"/>
      <c r="IC694" s="69"/>
      <c r="ID694" s="69"/>
      <c r="IE694" s="69"/>
      <c r="IF694" s="69"/>
      <c r="IG694" s="69"/>
      <c r="IH694" s="69"/>
      <c r="II694" s="69"/>
      <c r="IJ694" s="69"/>
      <c r="IK694" s="69"/>
      <c r="IL694" s="69"/>
      <c r="IM694" s="69"/>
      <c r="IN694" s="69"/>
      <c r="IO694" s="69"/>
      <c r="IP694" s="69"/>
      <c r="IQ694" s="69"/>
      <c r="IR694" s="69"/>
      <c r="IS694" s="69"/>
      <c r="IT694" s="69"/>
      <c r="IU694" s="69"/>
      <c r="IV694" s="69"/>
      <c r="IW694" s="69"/>
    </row>
    <row r="695" customFormat="false" ht="12.75" hidden="false" customHeight="fals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69"/>
      <c r="CH695" s="69"/>
      <c r="CI695" s="69"/>
      <c r="CJ695" s="69"/>
      <c r="CK695" s="69"/>
      <c r="CL695" s="69"/>
      <c r="CM695" s="69"/>
      <c r="CN695" s="69"/>
      <c r="CO695" s="69"/>
      <c r="CP695" s="69"/>
      <c r="CQ695" s="69"/>
      <c r="CR695" s="69"/>
      <c r="CS695" s="69"/>
      <c r="CT695" s="69"/>
      <c r="CU695" s="69"/>
      <c r="CV695" s="69"/>
      <c r="CW695" s="69"/>
      <c r="CX695" s="69"/>
      <c r="CY695" s="69"/>
      <c r="CZ695" s="69"/>
      <c r="DA695" s="69"/>
      <c r="DB695" s="69"/>
      <c r="DC695" s="69"/>
      <c r="DD695" s="69"/>
      <c r="DE695" s="69"/>
      <c r="DF695" s="69"/>
      <c r="DG695" s="69"/>
      <c r="DH695" s="69"/>
      <c r="DI695" s="69"/>
      <c r="DJ695" s="69"/>
      <c r="DK695" s="69"/>
      <c r="DL695" s="69"/>
      <c r="DM695" s="69"/>
      <c r="DN695" s="69"/>
      <c r="DO695" s="69"/>
      <c r="DP695" s="69"/>
      <c r="DQ695" s="69"/>
      <c r="DR695" s="69"/>
      <c r="DS695" s="69"/>
      <c r="DT695" s="69"/>
      <c r="DU695" s="69"/>
      <c r="DV695" s="69"/>
      <c r="DW695" s="69"/>
      <c r="DX695" s="69"/>
      <c r="DY695" s="69"/>
      <c r="DZ695" s="69"/>
      <c r="EA695" s="69"/>
      <c r="EB695" s="69"/>
      <c r="EC695" s="69"/>
      <c r="ED695" s="69"/>
      <c r="EE695" s="69"/>
      <c r="EF695" s="69"/>
      <c r="EG695" s="69"/>
      <c r="EH695" s="69"/>
      <c r="EI695" s="69"/>
      <c r="EJ695" s="69"/>
      <c r="EK695" s="69"/>
      <c r="EL695" s="69"/>
      <c r="EM695" s="69"/>
      <c r="EN695" s="69"/>
      <c r="EO695" s="69"/>
      <c r="EP695" s="69"/>
      <c r="EQ695" s="69"/>
      <c r="ER695" s="69"/>
      <c r="ES695" s="69"/>
      <c r="ET695" s="69"/>
      <c r="EU695" s="69"/>
      <c r="EV695" s="69"/>
      <c r="EW695" s="69"/>
      <c r="EX695" s="69"/>
      <c r="EY695" s="69"/>
      <c r="EZ695" s="69"/>
      <c r="FA695" s="69"/>
      <c r="FB695" s="69"/>
      <c r="FC695" s="69"/>
      <c r="FD695" s="69"/>
      <c r="FE695" s="69"/>
      <c r="FF695" s="69"/>
      <c r="FG695" s="69"/>
      <c r="FH695" s="69"/>
      <c r="FI695" s="69"/>
      <c r="FJ695" s="69"/>
      <c r="FK695" s="69"/>
      <c r="FL695" s="69"/>
      <c r="FM695" s="69"/>
      <c r="FN695" s="69"/>
      <c r="FO695" s="69"/>
      <c r="FP695" s="69"/>
      <c r="FQ695" s="69"/>
      <c r="FR695" s="69"/>
      <c r="FS695" s="69"/>
      <c r="FT695" s="69"/>
      <c r="FU695" s="69"/>
      <c r="FV695" s="69"/>
      <c r="FW695" s="69"/>
      <c r="FX695" s="69"/>
      <c r="FY695" s="69"/>
      <c r="FZ695" s="69"/>
      <c r="GA695" s="69"/>
      <c r="GB695" s="69"/>
      <c r="GC695" s="69"/>
      <c r="GD695" s="69"/>
      <c r="GE695" s="69"/>
      <c r="GF695" s="69"/>
      <c r="GG695" s="69"/>
      <c r="GH695" s="69"/>
      <c r="GI695" s="69"/>
      <c r="GJ695" s="69"/>
      <c r="GK695" s="69"/>
      <c r="GL695" s="69"/>
      <c r="GM695" s="69"/>
      <c r="GN695" s="69"/>
      <c r="GO695" s="69"/>
      <c r="GP695" s="69"/>
      <c r="GQ695" s="69"/>
      <c r="GR695" s="69"/>
      <c r="GS695" s="69"/>
      <c r="GT695" s="69"/>
      <c r="GU695" s="69"/>
      <c r="GV695" s="69"/>
      <c r="GW695" s="69"/>
      <c r="GX695" s="69"/>
      <c r="GY695" s="69"/>
      <c r="GZ695" s="69"/>
      <c r="HA695" s="69"/>
      <c r="HB695" s="69"/>
      <c r="HC695" s="69"/>
      <c r="HD695" s="69"/>
      <c r="HE695" s="69"/>
      <c r="HF695" s="69"/>
      <c r="HG695" s="69"/>
      <c r="HH695" s="69"/>
      <c r="HI695" s="69"/>
      <c r="HJ695" s="69"/>
      <c r="HK695" s="69"/>
      <c r="HL695" s="69"/>
      <c r="HM695" s="69"/>
      <c r="HN695" s="69"/>
      <c r="HO695" s="69"/>
      <c r="HP695" s="69"/>
      <c r="HQ695" s="69"/>
      <c r="HR695" s="69"/>
      <c r="HS695" s="69"/>
      <c r="HT695" s="69"/>
      <c r="HU695" s="69"/>
      <c r="HV695" s="69"/>
      <c r="HW695" s="69"/>
      <c r="HX695" s="69"/>
      <c r="HY695" s="69"/>
      <c r="HZ695" s="69"/>
      <c r="IA695" s="69"/>
      <c r="IB695" s="69"/>
      <c r="IC695" s="69"/>
      <c r="ID695" s="69"/>
      <c r="IE695" s="69"/>
      <c r="IF695" s="69"/>
      <c r="IG695" s="69"/>
      <c r="IH695" s="69"/>
      <c r="II695" s="69"/>
      <c r="IJ695" s="69"/>
      <c r="IK695" s="69"/>
      <c r="IL695" s="69"/>
      <c r="IM695" s="69"/>
      <c r="IN695" s="69"/>
      <c r="IO695" s="69"/>
      <c r="IP695" s="69"/>
      <c r="IQ695" s="69"/>
      <c r="IR695" s="69"/>
      <c r="IS695" s="69"/>
      <c r="IT695" s="69"/>
      <c r="IU695" s="69"/>
      <c r="IV695" s="69"/>
      <c r="IW695" s="69"/>
    </row>
    <row r="696" customFormat="false" ht="12.75" hidden="false" customHeight="fals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69"/>
      <c r="CC696" s="69"/>
      <c r="CD696" s="69"/>
      <c r="CE696" s="69"/>
      <c r="CF696" s="69"/>
      <c r="CG696" s="69"/>
      <c r="CH696" s="69"/>
      <c r="CI696" s="69"/>
      <c r="CJ696" s="69"/>
      <c r="CK696" s="69"/>
      <c r="CL696" s="69"/>
      <c r="CM696" s="69"/>
      <c r="CN696" s="69"/>
      <c r="CO696" s="69"/>
      <c r="CP696" s="69"/>
      <c r="CQ696" s="69"/>
      <c r="CR696" s="69"/>
      <c r="CS696" s="69"/>
      <c r="CT696" s="69"/>
      <c r="CU696" s="69"/>
      <c r="CV696" s="69"/>
      <c r="CW696" s="69"/>
      <c r="CX696" s="69"/>
      <c r="CY696" s="69"/>
      <c r="CZ696" s="69"/>
      <c r="DA696" s="69"/>
      <c r="DB696" s="69"/>
      <c r="DC696" s="69"/>
      <c r="DD696" s="69"/>
      <c r="DE696" s="69"/>
      <c r="DF696" s="69"/>
      <c r="DG696" s="69"/>
      <c r="DH696" s="69"/>
      <c r="DI696" s="69"/>
      <c r="DJ696" s="69"/>
      <c r="DK696" s="69"/>
      <c r="DL696" s="69"/>
      <c r="DM696" s="69"/>
      <c r="DN696" s="69"/>
      <c r="DO696" s="69"/>
      <c r="DP696" s="69"/>
      <c r="DQ696" s="69"/>
      <c r="DR696" s="69"/>
      <c r="DS696" s="69"/>
      <c r="DT696" s="69"/>
      <c r="DU696" s="69"/>
      <c r="DV696" s="69"/>
      <c r="DW696" s="69"/>
      <c r="DX696" s="69"/>
      <c r="DY696" s="69"/>
      <c r="DZ696" s="69"/>
      <c r="EA696" s="69"/>
      <c r="EB696" s="69"/>
      <c r="EC696" s="69"/>
      <c r="ED696" s="69"/>
      <c r="EE696" s="69"/>
      <c r="EF696" s="69"/>
      <c r="EG696" s="69"/>
      <c r="EH696" s="69"/>
      <c r="EI696" s="69"/>
      <c r="EJ696" s="69"/>
      <c r="EK696" s="69"/>
      <c r="EL696" s="69"/>
      <c r="EM696" s="69"/>
      <c r="EN696" s="69"/>
      <c r="EO696" s="69"/>
      <c r="EP696" s="69"/>
      <c r="EQ696" s="69"/>
      <c r="ER696" s="69"/>
      <c r="ES696" s="69"/>
      <c r="ET696" s="69"/>
      <c r="EU696" s="69"/>
      <c r="EV696" s="69"/>
      <c r="EW696" s="69"/>
      <c r="EX696" s="69"/>
      <c r="EY696" s="69"/>
      <c r="EZ696" s="69"/>
      <c r="FA696" s="69"/>
      <c r="FB696" s="69"/>
      <c r="FC696" s="69"/>
      <c r="FD696" s="69"/>
      <c r="FE696" s="69"/>
      <c r="FF696" s="69"/>
      <c r="FG696" s="69"/>
      <c r="FH696" s="69"/>
      <c r="FI696" s="69"/>
      <c r="FJ696" s="69"/>
      <c r="FK696" s="69"/>
      <c r="FL696" s="69"/>
      <c r="FM696" s="69"/>
      <c r="FN696" s="69"/>
      <c r="FO696" s="69"/>
      <c r="FP696" s="69"/>
      <c r="FQ696" s="69"/>
      <c r="FR696" s="69"/>
      <c r="FS696" s="69"/>
      <c r="FT696" s="69"/>
      <c r="FU696" s="69"/>
      <c r="FV696" s="69"/>
      <c r="FW696" s="69"/>
      <c r="FX696" s="69"/>
      <c r="FY696" s="69"/>
      <c r="FZ696" s="69"/>
      <c r="GA696" s="69"/>
      <c r="GB696" s="69"/>
      <c r="GC696" s="69"/>
      <c r="GD696" s="69"/>
      <c r="GE696" s="69"/>
      <c r="GF696" s="69"/>
      <c r="GG696" s="69"/>
      <c r="GH696" s="69"/>
      <c r="GI696" s="69"/>
      <c r="GJ696" s="69"/>
      <c r="GK696" s="69"/>
      <c r="GL696" s="69"/>
      <c r="GM696" s="69"/>
      <c r="GN696" s="69"/>
      <c r="GO696" s="69"/>
      <c r="GP696" s="69"/>
      <c r="GQ696" s="69"/>
      <c r="GR696" s="69"/>
      <c r="GS696" s="69"/>
      <c r="GT696" s="69"/>
      <c r="GU696" s="69"/>
      <c r="GV696" s="69"/>
      <c r="GW696" s="69"/>
      <c r="GX696" s="69"/>
      <c r="GY696" s="69"/>
      <c r="GZ696" s="69"/>
      <c r="HA696" s="69"/>
      <c r="HB696" s="69"/>
      <c r="HC696" s="69"/>
      <c r="HD696" s="69"/>
      <c r="HE696" s="69"/>
      <c r="HF696" s="69"/>
      <c r="HG696" s="69"/>
      <c r="HH696" s="69"/>
      <c r="HI696" s="69"/>
      <c r="HJ696" s="69"/>
      <c r="HK696" s="69"/>
      <c r="HL696" s="69"/>
      <c r="HM696" s="69"/>
      <c r="HN696" s="69"/>
      <c r="HO696" s="69"/>
      <c r="HP696" s="69"/>
      <c r="HQ696" s="69"/>
      <c r="HR696" s="69"/>
      <c r="HS696" s="69"/>
      <c r="HT696" s="69"/>
      <c r="HU696" s="69"/>
      <c r="HV696" s="69"/>
      <c r="HW696" s="69"/>
      <c r="HX696" s="69"/>
      <c r="HY696" s="69"/>
      <c r="HZ696" s="69"/>
      <c r="IA696" s="69"/>
      <c r="IB696" s="69"/>
      <c r="IC696" s="69"/>
      <c r="ID696" s="69"/>
      <c r="IE696" s="69"/>
      <c r="IF696" s="69"/>
      <c r="IG696" s="69"/>
      <c r="IH696" s="69"/>
      <c r="II696" s="69"/>
      <c r="IJ696" s="69"/>
      <c r="IK696" s="69"/>
      <c r="IL696" s="69"/>
      <c r="IM696" s="69"/>
      <c r="IN696" s="69"/>
      <c r="IO696" s="69"/>
      <c r="IP696" s="69"/>
      <c r="IQ696" s="69"/>
      <c r="IR696" s="69"/>
      <c r="IS696" s="69"/>
      <c r="IT696" s="69"/>
      <c r="IU696" s="69"/>
      <c r="IV696" s="69"/>
      <c r="IW696" s="69"/>
    </row>
    <row r="697" customFormat="false" ht="12.75" hidden="false" customHeight="fals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69"/>
      <c r="CC697" s="69"/>
      <c r="CD697" s="69"/>
      <c r="CE697" s="69"/>
      <c r="CF697" s="69"/>
      <c r="CG697" s="69"/>
      <c r="CH697" s="69"/>
      <c r="CI697" s="69"/>
      <c r="CJ697" s="69"/>
      <c r="CK697" s="69"/>
      <c r="CL697" s="69"/>
      <c r="CM697" s="69"/>
      <c r="CN697" s="69"/>
      <c r="CO697" s="69"/>
      <c r="CP697" s="69"/>
      <c r="CQ697" s="69"/>
      <c r="CR697" s="69"/>
      <c r="CS697" s="69"/>
      <c r="CT697" s="69"/>
      <c r="CU697" s="69"/>
      <c r="CV697" s="69"/>
      <c r="CW697" s="69"/>
      <c r="CX697" s="69"/>
      <c r="CY697" s="69"/>
      <c r="CZ697" s="69"/>
      <c r="DA697" s="69"/>
      <c r="DB697" s="69"/>
      <c r="DC697" s="69"/>
      <c r="DD697" s="69"/>
      <c r="DE697" s="69"/>
      <c r="DF697" s="69"/>
      <c r="DG697" s="69"/>
      <c r="DH697" s="69"/>
      <c r="DI697" s="69"/>
      <c r="DJ697" s="69"/>
      <c r="DK697" s="69"/>
      <c r="DL697" s="69"/>
      <c r="DM697" s="69"/>
      <c r="DN697" s="69"/>
      <c r="DO697" s="69"/>
      <c r="DP697" s="69"/>
      <c r="DQ697" s="69"/>
      <c r="DR697" s="69"/>
      <c r="DS697" s="69"/>
      <c r="DT697" s="69"/>
      <c r="DU697" s="69"/>
      <c r="DV697" s="69"/>
      <c r="DW697" s="69"/>
      <c r="DX697" s="69"/>
      <c r="DY697" s="69"/>
      <c r="DZ697" s="69"/>
      <c r="EA697" s="69"/>
      <c r="EB697" s="69"/>
      <c r="EC697" s="69"/>
      <c r="ED697" s="69"/>
      <c r="EE697" s="69"/>
      <c r="EF697" s="69"/>
      <c r="EG697" s="69"/>
      <c r="EH697" s="69"/>
      <c r="EI697" s="69"/>
      <c r="EJ697" s="69"/>
      <c r="EK697" s="69"/>
      <c r="EL697" s="69"/>
      <c r="EM697" s="69"/>
      <c r="EN697" s="69"/>
      <c r="EO697" s="69"/>
      <c r="EP697" s="69"/>
      <c r="EQ697" s="69"/>
      <c r="ER697" s="69"/>
      <c r="ES697" s="69"/>
      <c r="ET697" s="69"/>
      <c r="EU697" s="69"/>
      <c r="EV697" s="69"/>
      <c r="EW697" s="69"/>
      <c r="EX697" s="69"/>
      <c r="EY697" s="69"/>
      <c r="EZ697" s="69"/>
      <c r="FA697" s="69"/>
      <c r="FB697" s="69"/>
      <c r="FC697" s="69"/>
      <c r="FD697" s="69"/>
      <c r="FE697" s="69"/>
      <c r="FF697" s="69"/>
      <c r="FG697" s="69"/>
      <c r="FH697" s="69"/>
      <c r="FI697" s="69"/>
      <c r="FJ697" s="69"/>
      <c r="FK697" s="69"/>
      <c r="FL697" s="69"/>
      <c r="FM697" s="69"/>
      <c r="FN697" s="69"/>
      <c r="FO697" s="69"/>
      <c r="FP697" s="69"/>
      <c r="FQ697" s="69"/>
      <c r="FR697" s="69"/>
      <c r="FS697" s="69"/>
      <c r="FT697" s="69"/>
      <c r="FU697" s="69"/>
      <c r="FV697" s="69"/>
      <c r="FW697" s="69"/>
      <c r="FX697" s="69"/>
      <c r="FY697" s="69"/>
      <c r="FZ697" s="69"/>
      <c r="GA697" s="69"/>
      <c r="GB697" s="69"/>
      <c r="GC697" s="69"/>
      <c r="GD697" s="69"/>
      <c r="GE697" s="69"/>
      <c r="GF697" s="69"/>
      <c r="GG697" s="69"/>
      <c r="GH697" s="69"/>
      <c r="GI697" s="69"/>
      <c r="GJ697" s="69"/>
      <c r="GK697" s="69"/>
      <c r="GL697" s="69"/>
      <c r="GM697" s="69"/>
      <c r="GN697" s="69"/>
      <c r="GO697" s="69"/>
      <c r="GP697" s="69"/>
      <c r="GQ697" s="69"/>
      <c r="GR697" s="69"/>
      <c r="GS697" s="69"/>
      <c r="GT697" s="69"/>
      <c r="GU697" s="69"/>
      <c r="GV697" s="69"/>
      <c r="GW697" s="69"/>
      <c r="GX697" s="69"/>
      <c r="GY697" s="69"/>
      <c r="GZ697" s="69"/>
      <c r="HA697" s="69"/>
      <c r="HB697" s="69"/>
      <c r="HC697" s="69"/>
      <c r="HD697" s="69"/>
      <c r="HE697" s="69"/>
      <c r="HF697" s="69"/>
      <c r="HG697" s="69"/>
      <c r="HH697" s="69"/>
      <c r="HI697" s="69"/>
      <c r="HJ697" s="69"/>
      <c r="HK697" s="69"/>
      <c r="HL697" s="69"/>
      <c r="HM697" s="69"/>
      <c r="HN697" s="69"/>
      <c r="HO697" s="69"/>
      <c r="HP697" s="69"/>
      <c r="HQ697" s="69"/>
      <c r="HR697" s="69"/>
      <c r="HS697" s="69"/>
      <c r="HT697" s="69"/>
      <c r="HU697" s="69"/>
      <c r="HV697" s="69"/>
      <c r="HW697" s="69"/>
      <c r="HX697" s="69"/>
      <c r="HY697" s="69"/>
      <c r="HZ697" s="69"/>
      <c r="IA697" s="69"/>
      <c r="IB697" s="69"/>
      <c r="IC697" s="69"/>
      <c r="ID697" s="69"/>
      <c r="IE697" s="69"/>
      <c r="IF697" s="69"/>
      <c r="IG697" s="69"/>
      <c r="IH697" s="69"/>
      <c r="II697" s="69"/>
      <c r="IJ697" s="69"/>
      <c r="IK697" s="69"/>
      <c r="IL697" s="69"/>
      <c r="IM697" s="69"/>
      <c r="IN697" s="69"/>
      <c r="IO697" s="69"/>
      <c r="IP697" s="69"/>
      <c r="IQ697" s="69"/>
      <c r="IR697" s="69"/>
      <c r="IS697" s="69"/>
      <c r="IT697" s="69"/>
      <c r="IU697" s="69"/>
      <c r="IV697" s="69"/>
      <c r="IW697" s="69"/>
    </row>
    <row r="698" customFormat="false" ht="12.75" hidden="false" customHeight="fals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69"/>
      <c r="CD698" s="69"/>
      <c r="CE698" s="69"/>
      <c r="CF698" s="69"/>
      <c r="CG698" s="69"/>
      <c r="CH698" s="69"/>
      <c r="CI698" s="69"/>
      <c r="CJ698" s="69"/>
      <c r="CK698" s="69"/>
      <c r="CL698" s="69"/>
      <c r="CM698" s="69"/>
      <c r="CN698" s="69"/>
      <c r="CO698" s="69"/>
      <c r="CP698" s="69"/>
      <c r="CQ698" s="69"/>
      <c r="CR698" s="69"/>
      <c r="CS698" s="69"/>
      <c r="CT698" s="69"/>
      <c r="CU698" s="69"/>
      <c r="CV698" s="69"/>
      <c r="CW698" s="69"/>
      <c r="CX698" s="69"/>
      <c r="CY698" s="69"/>
      <c r="CZ698" s="69"/>
      <c r="DA698" s="69"/>
      <c r="DB698" s="69"/>
      <c r="DC698" s="69"/>
      <c r="DD698" s="69"/>
      <c r="DE698" s="69"/>
      <c r="DF698" s="69"/>
      <c r="DG698" s="69"/>
      <c r="DH698" s="69"/>
      <c r="DI698" s="69"/>
      <c r="DJ698" s="69"/>
      <c r="DK698" s="69"/>
      <c r="DL698" s="69"/>
      <c r="DM698" s="69"/>
      <c r="DN698" s="69"/>
      <c r="DO698" s="69"/>
      <c r="DP698" s="69"/>
      <c r="DQ698" s="69"/>
      <c r="DR698" s="69"/>
      <c r="DS698" s="69"/>
      <c r="DT698" s="69"/>
      <c r="DU698" s="69"/>
      <c r="DV698" s="69"/>
      <c r="DW698" s="69"/>
      <c r="DX698" s="69"/>
      <c r="DY698" s="69"/>
      <c r="DZ698" s="69"/>
      <c r="EA698" s="69"/>
      <c r="EB698" s="69"/>
      <c r="EC698" s="69"/>
      <c r="ED698" s="69"/>
      <c r="EE698" s="69"/>
      <c r="EF698" s="69"/>
      <c r="EG698" s="69"/>
      <c r="EH698" s="69"/>
      <c r="EI698" s="69"/>
      <c r="EJ698" s="69"/>
      <c r="EK698" s="69"/>
      <c r="EL698" s="69"/>
      <c r="EM698" s="69"/>
      <c r="EN698" s="69"/>
      <c r="EO698" s="69"/>
      <c r="EP698" s="69"/>
      <c r="EQ698" s="69"/>
      <c r="ER698" s="69"/>
      <c r="ES698" s="69"/>
      <c r="ET698" s="69"/>
      <c r="EU698" s="69"/>
      <c r="EV698" s="69"/>
      <c r="EW698" s="69"/>
      <c r="EX698" s="69"/>
      <c r="EY698" s="69"/>
      <c r="EZ698" s="69"/>
      <c r="FA698" s="69"/>
      <c r="FB698" s="69"/>
      <c r="FC698" s="69"/>
      <c r="FD698" s="69"/>
      <c r="FE698" s="69"/>
      <c r="FF698" s="69"/>
      <c r="FG698" s="69"/>
      <c r="FH698" s="69"/>
      <c r="FI698" s="69"/>
      <c r="FJ698" s="69"/>
      <c r="FK698" s="69"/>
      <c r="FL698" s="69"/>
      <c r="FM698" s="69"/>
      <c r="FN698" s="69"/>
      <c r="FO698" s="69"/>
      <c r="FP698" s="69"/>
      <c r="FQ698" s="69"/>
      <c r="FR698" s="69"/>
      <c r="FS698" s="69"/>
      <c r="FT698" s="69"/>
      <c r="FU698" s="69"/>
      <c r="FV698" s="69"/>
      <c r="FW698" s="69"/>
      <c r="FX698" s="69"/>
      <c r="FY698" s="69"/>
      <c r="FZ698" s="69"/>
      <c r="GA698" s="69"/>
      <c r="GB698" s="69"/>
      <c r="GC698" s="69"/>
      <c r="GD698" s="69"/>
      <c r="GE698" s="69"/>
      <c r="GF698" s="69"/>
      <c r="GG698" s="69"/>
      <c r="GH698" s="69"/>
      <c r="GI698" s="69"/>
      <c r="GJ698" s="69"/>
      <c r="GK698" s="69"/>
      <c r="GL698" s="69"/>
      <c r="GM698" s="69"/>
      <c r="GN698" s="69"/>
      <c r="GO698" s="69"/>
      <c r="GP698" s="69"/>
      <c r="GQ698" s="69"/>
      <c r="GR698" s="69"/>
      <c r="GS698" s="69"/>
      <c r="GT698" s="69"/>
      <c r="GU698" s="69"/>
      <c r="GV698" s="69"/>
      <c r="GW698" s="69"/>
      <c r="GX698" s="69"/>
      <c r="GY698" s="69"/>
      <c r="GZ698" s="69"/>
      <c r="HA698" s="69"/>
      <c r="HB698" s="69"/>
      <c r="HC698" s="69"/>
      <c r="HD698" s="69"/>
      <c r="HE698" s="69"/>
      <c r="HF698" s="69"/>
      <c r="HG698" s="69"/>
      <c r="HH698" s="69"/>
      <c r="HI698" s="69"/>
      <c r="HJ698" s="69"/>
      <c r="HK698" s="69"/>
      <c r="HL698" s="69"/>
      <c r="HM698" s="69"/>
      <c r="HN698" s="69"/>
      <c r="HO698" s="69"/>
      <c r="HP698" s="69"/>
      <c r="HQ698" s="69"/>
      <c r="HR698" s="69"/>
      <c r="HS698" s="69"/>
      <c r="HT698" s="69"/>
      <c r="HU698" s="69"/>
      <c r="HV698" s="69"/>
      <c r="HW698" s="69"/>
      <c r="HX698" s="69"/>
      <c r="HY698" s="69"/>
      <c r="HZ698" s="69"/>
      <c r="IA698" s="69"/>
      <c r="IB698" s="69"/>
      <c r="IC698" s="69"/>
      <c r="ID698" s="69"/>
      <c r="IE698" s="69"/>
      <c r="IF698" s="69"/>
      <c r="IG698" s="69"/>
      <c r="IH698" s="69"/>
      <c r="II698" s="69"/>
      <c r="IJ698" s="69"/>
      <c r="IK698" s="69"/>
      <c r="IL698" s="69"/>
      <c r="IM698" s="69"/>
      <c r="IN698" s="69"/>
      <c r="IO698" s="69"/>
      <c r="IP698" s="69"/>
      <c r="IQ698" s="69"/>
      <c r="IR698" s="69"/>
      <c r="IS698" s="69"/>
      <c r="IT698" s="69"/>
      <c r="IU698" s="69"/>
      <c r="IV698" s="69"/>
      <c r="IW698" s="69"/>
    </row>
    <row r="699" customFormat="false" ht="12.75" hidden="false" customHeight="fals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69"/>
      <c r="CH699" s="69"/>
      <c r="CI699" s="69"/>
      <c r="CJ699" s="69"/>
      <c r="CK699" s="69"/>
      <c r="CL699" s="69"/>
      <c r="CM699" s="69"/>
      <c r="CN699" s="69"/>
      <c r="CO699" s="69"/>
      <c r="CP699" s="69"/>
      <c r="CQ699" s="69"/>
      <c r="CR699" s="69"/>
      <c r="CS699" s="69"/>
      <c r="CT699" s="69"/>
      <c r="CU699" s="69"/>
      <c r="CV699" s="69"/>
      <c r="CW699" s="69"/>
      <c r="CX699" s="69"/>
      <c r="CY699" s="69"/>
      <c r="CZ699" s="69"/>
      <c r="DA699" s="69"/>
      <c r="DB699" s="69"/>
      <c r="DC699" s="69"/>
      <c r="DD699" s="69"/>
      <c r="DE699" s="69"/>
      <c r="DF699" s="69"/>
      <c r="DG699" s="69"/>
      <c r="DH699" s="69"/>
      <c r="DI699" s="69"/>
      <c r="DJ699" s="69"/>
      <c r="DK699" s="69"/>
      <c r="DL699" s="69"/>
      <c r="DM699" s="69"/>
      <c r="DN699" s="69"/>
      <c r="DO699" s="69"/>
      <c r="DP699" s="69"/>
      <c r="DQ699" s="69"/>
      <c r="DR699" s="69"/>
      <c r="DS699" s="69"/>
      <c r="DT699" s="69"/>
      <c r="DU699" s="69"/>
      <c r="DV699" s="69"/>
      <c r="DW699" s="69"/>
      <c r="DX699" s="69"/>
      <c r="DY699" s="69"/>
      <c r="DZ699" s="69"/>
      <c r="EA699" s="69"/>
      <c r="EB699" s="69"/>
      <c r="EC699" s="69"/>
      <c r="ED699" s="69"/>
      <c r="EE699" s="69"/>
      <c r="EF699" s="69"/>
      <c r="EG699" s="69"/>
      <c r="EH699" s="69"/>
      <c r="EI699" s="69"/>
      <c r="EJ699" s="69"/>
      <c r="EK699" s="69"/>
      <c r="EL699" s="69"/>
      <c r="EM699" s="69"/>
      <c r="EN699" s="69"/>
      <c r="EO699" s="69"/>
      <c r="EP699" s="69"/>
      <c r="EQ699" s="69"/>
      <c r="ER699" s="69"/>
      <c r="ES699" s="69"/>
      <c r="ET699" s="69"/>
      <c r="EU699" s="69"/>
      <c r="EV699" s="69"/>
      <c r="EW699" s="69"/>
      <c r="EX699" s="69"/>
      <c r="EY699" s="69"/>
      <c r="EZ699" s="69"/>
      <c r="FA699" s="69"/>
      <c r="FB699" s="69"/>
      <c r="FC699" s="69"/>
      <c r="FD699" s="69"/>
      <c r="FE699" s="69"/>
      <c r="FF699" s="69"/>
      <c r="FG699" s="69"/>
      <c r="FH699" s="69"/>
      <c r="FI699" s="69"/>
      <c r="FJ699" s="69"/>
      <c r="FK699" s="69"/>
      <c r="FL699" s="69"/>
      <c r="FM699" s="69"/>
      <c r="FN699" s="69"/>
      <c r="FO699" s="69"/>
      <c r="FP699" s="69"/>
      <c r="FQ699" s="69"/>
      <c r="FR699" s="69"/>
      <c r="FS699" s="69"/>
      <c r="FT699" s="69"/>
      <c r="FU699" s="69"/>
      <c r="FV699" s="69"/>
      <c r="FW699" s="69"/>
      <c r="FX699" s="69"/>
      <c r="FY699" s="69"/>
      <c r="FZ699" s="69"/>
      <c r="GA699" s="69"/>
      <c r="GB699" s="69"/>
      <c r="GC699" s="69"/>
      <c r="GD699" s="69"/>
      <c r="GE699" s="69"/>
      <c r="GF699" s="69"/>
      <c r="GG699" s="69"/>
      <c r="GH699" s="69"/>
      <c r="GI699" s="69"/>
      <c r="GJ699" s="69"/>
      <c r="GK699" s="69"/>
      <c r="GL699" s="69"/>
      <c r="GM699" s="69"/>
      <c r="GN699" s="69"/>
      <c r="GO699" s="69"/>
      <c r="GP699" s="69"/>
      <c r="GQ699" s="69"/>
      <c r="GR699" s="69"/>
      <c r="GS699" s="69"/>
      <c r="GT699" s="69"/>
      <c r="GU699" s="69"/>
      <c r="GV699" s="69"/>
      <c r="GW699" s="69"/>
      <c r="GX699" s="69"/>
      <c r="GY699" s="69"/>
      <c r="GZ699" s="69"/>
      <c r="HA699" s="69"/>
      <c r="HB699" s="69"/>
      <c r="HC699" s="69"/>
      <c r="HD699" s="69"/>
      <c r="HE699" s="69"/>
      <c r="HF699" s="69"/>
      <c r="HG699" s="69"/>
      <c r="HH699" s="69"/>
      <c r="HI699" s="69"/>
      <c r="HJ699" s="69"/>
      <c r="HK699" s="69"/>
      <c r="HL699" s="69"/>
      <c r="HM699" s="69"/>
      <c r="HN699" s="69"/>
      <c r="HO699" s="69"/>
      <c r="HP699" s="69"/>
      <c r="HQ699" s="69"/>
      <c r="HR699" s="69"/>
      <c r="HS699" s="69"/>
      <c r="HT699" s="69"/>
      <c r="HU699" s="69"/>
      <c r="HV699" s="69"/>
      <c r="HW699" s="69"/>
      <c r="HX699" s="69"/>
      <c r="HY699" s="69"/>
      <c r="HZ699" s="69"/>
      <c r="IA699" s="69"/>
      <c r="IB699" s="69"/>
      <c r="IC699" s="69"/>
      <c r="ID699" s="69"/>
      <c r="IE699" s="69"/>
      <c r="IF699" s="69"/>
      <c r="IG699" s="69"/>
      <c r="IH699" s="69"/>
      <c r="II699" s="69"/>
      <c r="IJ699" s="69"/>
      <c r="IK699" s="69"/>
      <c r="IL699" s="69"/>
      <c r="IM699" s="69"/>
      <c r="IN699" s="69"/>
      <c r="IO699" s="69"/>
      <c r="IP699" s="69"/>
      <c r="IQ699" s="69"/>
      <c r="IR699" s="69"/>
      <c r="IS699" s="69"/>
      <c r="IT699" s="69"/>
      <c r="IU699" s="69"/>
      <c r="IV699" s="69"/>
      <c r="IW699" s="69"/>
    </row>
    <row r="700" customFormat="false" ht="12.75" hidden="false" customHeight="fals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69"/>
      <c r="CH700" s="69"/>
      <c r="CI700" s="69"/>
      <c r="CJ700" s="69"/>
      <c r="CK700" s="69"/>
      <c r="CL700" s="69"/>
      <c r="CM700" s="69"/>
      <c r="CN700" s="69"/>
      <c r="CO700" s="69"/>
      <c r="CP700" s="69"/>
      <c r="CQ700" s="69"/>
      <c r="CR700" s="69"/>
      <c r="CS700" s="69"/>
      <c r="CT700" s="69"/>
      <c r="CU700" s="69"/>
      <c r="CV700" s="69"/>
      <c r="CW700" s="69"/>
      <c r="CX700" s="69"/>
      <c r="CY700" s="69"/>
      <c r="CZ700" s="69"/>
      <c r="DA700" s="69"/>
      <c r="DB700" s="69"/>
      <c r="DC700" s="69"/>
      <c r="DD700" s="69"/>
      <c r="DE700" s="69"/>
      <c r="DF700" s="69"/>
      <c r="DG700" s="69"/>
      <c r="DH700" s="69"/>
      <c r="DI700" s="69"/>
      <c r="DJ700" s="69"/>
      <c r="DK700" s="69"/>
      <c r="DL700" s="69"/>
      <c r="DM700" s="69"/>
      <c r="DN700" s="69"/>
      <c r="DO700" s="69"/>
      <c r="DP700" s="69"/>
      <c r="DQ700" s="69"/>
      <c r="DR700" s="69"/>
      <c r="DS700" s="69"/>
      <c r="DT700" s="69"/>
      <c r="DU700" s="69"/>
      <c r="DV700" s="69"/>
      <c r="DW700" s="69"/>
      <c r="DX700" s="69"/>
      <c r="DY700" s="69"/>
      <c r="DZ700" s="69"/>
      <c r="EA700" s="69"/>
      <c r="EB700" s="69"/>
      <c r="EC700" s="69"/>
      <c r="ED700" s="69"/>
      <c r="EE700" s="69"/>
      <c r="EF700" s="69"/>
      <c r="EG700" s="69"/>
      <c r="EH700" s="69"/>
      <c r="EI700" s="69"/>
      <c r="EJ700" s="69"/>
      <c r="EK700" s="69"/>
      <c r="EL700" s="69"/>
      <c r="EM700" s="69"/>
      <c r="EN700" s="69"/>
      <c r="EO700" s="69"/>
      <c r="EP700" s="69"/>
      <c r="EQ700" s="69"/>
      <c r="ER700" s="69"/>
      <c r="ES700" s="69"/>
      <c r="ET700" s="69"/>
      <c r="EU700" s="69"/>
      <c r="EV700" s="69"/>
      <c r="EW700" s="69"/>
      <c r="EX700" s="69"/>
      <c r="EY700" s="69"/>
      <c r="EZ700" s="69"/>
      <c r="FA700" s="69"/>
      <c r="FB700" s="69"/>
      <c r="FC700" s="69"/>
      <c r="FD700" s="69"/>
      <c r="FE700" s="69"/>
      <c r="FF700" s="69"/>
      <c r="FG700" s="69"/>
      <c r="FH700" s="69"/>
      <c r="FI700" s="69"/>
      <c r="FJ700" s="69"/>
      <c r="FK700" s="69"/>
      <c r="FL700" s="69"/>
      <c r="FM700" s="69"/>
      <c r="FN700" s="69"/>
      <c r="FO700" s="69"/>
      <c r="FP700" s="69"/>
      <c r="FQ700" s="69"/>
      <c r="FR700" s="69"/>
      <c r="FS700" s="69"/>
      <c r="FT700" s="69"/>
      <c r="FU700" s="69"/>
      <c r="FV700" s="69"/>
      <c r="FW700" s="69"/>
      <c r="FX700" s="69"/>
      <c r="FY700" s="69"/>
      <c r="FZ700" s="69"/>
      <c r="GA700" s="69"/>
      <c r="GB700" s="69"/>
      <c r="GC700" s="69"/>
      <c r="GD700" s="69"/>
      <c r="GE700" s="69"/>
      <c r="GF700" s="69"/>
      <c r="GG700" s="69"/>
      <c r="GH700" s="69"/>
      <c r="GI700" s="69"/>
      <c r="GJ700" s="69"/>
      <c r="GK700" s="69"/>
      <c r="GL700" s="69"/>
      <c r="GM700" s="69"/>
      <c r="GN700" s="69"/>
      <c r="GO700" s="69"/>
      <c r="GP700" s="69"/>
      <c r="GQ700" s="69"/>
      <c r="GR700" s="69"/>
      <c r="GS700" s="69"/>
      <c r="GT700" s="69"/>
      <c r="GU700" s="69"/>
      <c r="GV700" s="69"/>
      <c r="GW700" s="69"/>
      <c r="GX700" s="69"/>
      <c r="GY700" s="69"/>
      <c r="GZ700" s="69"/>
      <c r="HA700" s="69"/>
      <c r="HB700" s="69"/>
      <c r="HC700" s="69"/>
      <c r="HD700" s="69"/>
      <c r="HE700" s="69"/>
      <c r="HF700" s="69"/>
      <c r="HG700" s="69"/>
      <c r="HH700" s="69"/>
      <c r="HI700" s="69"/>
      <c r="HJ700" s="69"/>
      <c r="HK700" s="69"/>
      <c r="HL700" s="69"/>
      <c r="HM700" s="69"/>
      <c r="HN700" s="69"/>
      <c r="HO700" s="69"/>
      <c r="HP700" s="69"/>
      <c r="HQ700" s="69"/>
      <c r="HR700" s="69"/>
      <c r="HS700" s="69"/>
      <c r="HT700" s="69"/>
      <c r="HU700" s="69"/>
      <c r="HV700" s="69"/>
      <c r="HW700" s="69"/>
      <c r="HX700" s="69"/>
      <c r="HY700" s="69"/>
      <c r="HZ700" s="69"/>
      <c r="IA700" s="69"/>
      <c r="IB700" s="69"/>
      <c r="IC700" s="69"/>
      <c r="ID700" s="69"/>
      <c r="IE700" s="69"/>
      <c r="IF700" s="69"/>
      <c r="IG700" s="69"/>
      <c r="IH700" s="69"/>
      <c r="II700" s="69"/>
      <c r="IJ700" s="69"/>
      <c r="IK700" s="69"/>
      <c r="IL700" s="69"/>
      <c r="IM700" s="69"/>
      <c r="IN700" s="69"/>
      <c r="IO700" s="69"/>
      <c r="IP700" s="69"/>
      <c r="IQ700" s="69"/>
      <c r="IR700" s="69"/>
      <c r="IS700" s="69"/>
      <c r="IT700" s="69"/>
      <c r="IU700" s="69"/>
      <c r="IV700" s="69"/>
      <c r="IW700" s="69"/>
    </row>
    <row r="701" customFormat="false" ht="12.75" hidden="false" customHeight="fals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69"/>
      <c r="CH701" s="69"/>
      <c r="CI701" s="69"/>
      <c r="CJ701" s="69"/>
      <c r="CK701" s="69"/>
      <c r="CL701" s="69"/>
      <c r="CM701" s="69"/>
      <c r="CN701" s="69"/>
      <c r="CO701" s="69"/>
      <c r="CP701" s="69"/>
      <c r="CQ701" s="69"/>
      <c r="CR701" s="69"/>
      <c r="CS701" s="69"/>
      <c r="CT701" s="69"/>
      <c r="CU701" s="69"/>
      <c r="CV701" s="69"/>
      <c r="CW701" s="69"/>
      <c r="CX701" s="69"/>
      <c r="CY701" s="69"/>
      <c r="CZ701" s="69"/>
      <c r="DA701" s="69"/>
      <c r="DB701" s="69"/>
      <c r="DC701" s="69"/>
      <c r="DD701" s="69"/>
      <c r="DE701" s="69"/>
      <c r="DF701" s="69"/>
      <c r="DG701" s="69"/>
      <c r="DH701" s="69"/>
      <c r="DI701" s="69"/>
      <c r="DJ701" s="69"/>
      <c r="DK701" s="69"/>
      <c r="DL701" s="69"/>
      <c r="DM701" s="69"/>
      <c r="DN701" s="69"/>
      <c r="DO701" s="69"/>
      <c r="DP701" s="69"/>
      <c r="DQ701" s="69"/>
      <c r="DR701" s="69"/>
      <c r="DS701" s="69"/>
      <c r="DT701" s="69"/>
      <c r="DU701" s="69"/>
      <c r="DV701" s="69"/>
      <c r="DW701" s="69"/>
      <c r="DX701" s="69"/>
      <c r="DY701" s="69"/>
      <c r="DZ701" s="69"/>
      <c r="EA701" s="69"/>
      <c r="EB701" s="69"/>
      <c r="EC701" s="69"/>
      <c r="ED701" s="69"/>
      <c r="EE701" s="69"/>
      <c r="EF701" s="69"/>
      <c r="EG701" s="69"/>
      <c r="EH701" s="69"/>
      <c r="EI701" s="69"/>
      <c r="EJ701" s="69"/>
      <c r="EK701" s="69"/>
      <c r="EL701" s="69"/>
      <c r="EM701" s="69"/>
      <c r="EN701" s="69"/>
      <c r="EO701" s="69"/>
      <c r="EP701" s="69"/>
      <c r="EQ701" s="69"/>
      <c r="ER701" s="69"/>
      <c r="ES701" s="69"/>
      <c r="ET701" s="69"/>
      <c r="EU701" s="69"/>
      <c r="EV701" s="69"/>
      <c r="EW701" s="69"/>
      <c r="EX701" s="69"/>
      <c r="EY701" s="69"/>
      <c r="EZ701" s="69"/>
      <c r="FA701" s="69"/>
      <c r="FB701" s="69"/>
      <c r="FC701" s="69"/>
      <c r="FD701" s="69"/>
      <c r="FE701" s="69"/>
      <c r="FF701" s="69"/>
      <c r="FG701" s="69"/>
      <c r="FH701" s="69"/>
      <c r="FI701" s="69"/>
      <c r="FJ701" s="69"/>
      <c r="FK701" s="69"/>
      <c r="FL701" s="69"/>
      <c r="FM701" s="69"/>
      <c r="FN701" s="69"/>
      <c r="FO701" s="69"/>
      <c r="FP701" s="69"/>
      <c r="FQ701" s="69"/>
      <c r="FR701" s="69"/>
      <c r="FS701" s="69"/>
      <c r="FT701" s="69"/>
      <c r="FU701" s="69"/>
      <c r="FV701" s="69"/>
      <c r="FW701" s="69"/>
      <c r="FX701" s="69"/>
      <c r="FY701" s="69"/>
      <c r="FZ701" s="69"/>
      <c r="GA701" s="69"/>
      <c r="GB701" s="69"/>
      <c r="GC701" s="69"/>
      <c r="GD701" s="69"/>
      <c r="GE701" s="69"/>
      <c r="GF701" s="69"/>
      <c r="GG701" s="69"/>
      <c r="GH701" s="69"/>
      <c r="GI701" s="69"/>
      <c r="GJ701" s="69"/>
      <c r="GK701" s="69"/>
      <c r="GL701" s="69"/>
      <c r="GM701" s="69"/>
      <c r="GN701" s="69"/>
      <c r="GO701" s="69"/>
      <c r="GP701" s="69"/>
      <c r="GQ701" s="69"/>
      <c r="GR701" s="69"/>
      <c r="GS701" s="69"/>
      <c r="GT701" s="69"/>
      <c r="GU701" s="69"/>
      <c r="GV701" s="69"/>
      <c r="GW701" s="69"/>
      <c r="GX701" s="69"/>
      <c r="GY701" s="69"/>
      <c r="GZ701" s="69"/>
      <c r="HA701" s="69"/>
      <c r="HB701" s="69"/>
      <c r="HC701" s="69"/>
      <c r="HD701" s="69"/>
      <c r="HE701" s="69"/>
      <c r="HF701" s="69"/>
      <c r="HG701" s="69"/>
      <c r="HH701" s="69"/>
      <c r="HI701" s="69"/>
      <c r="HJ701" s="69"/>
      <c r="HK701" s="69"/>
      <c r="HL701" s="69"/>
      <c r="HM701" s="69"/>
      <c r="HN701" s="69"/>
      <c r="HO701" s="69"/>
      <c r="HP701" s="69"/>
      <c r="HQ701" s="69"/>
      <c r="HR701" s="69"/>
      <c r="HS701" s="69"/>
      <c r="HT701" s="69"/>
      <c r="HU701" s="69"/>
      <c r="HV701" s="69"/>
      <c r="HW701" s="69"/>
      <c r="HX701" s="69"/>
      <c r="HY701" s="69"/>
      <c r="HZ701" s="69"/>
      <c r="IA701" s="69"/>
      <c r="IB701" s="69"/>
      <c r="IC701" s="69"/>
      <c r="ID701" s="69"/>
      <c r="IE701" s="69"/>
      <c r="IF701" s="69"/>
      <c r="IG701" s="69"/>
      <c r="IH701" s="69"/>
      <c r="II701" s="69"/>
      <c r="IJ701" s="69"/>
      <c r="IK701" s="69"/>
      <c r="IL701" s="69"/>
      <c r="IM701" s="69"/>
      <c r="IN701" s="69"/>
      <c r="IO701" s="69"/>
      <c r="IP701" s="69"/>
      <c r="IQ701" s="69"/>
      <c r="IR701" s="69"/>
      <c r="IS701" s="69"/>
      <c r="IT701" s="69"/>
      <c r="IU701" s="69"/>
      <c r="IV701" s="69"/>
      <c r="IW701" s="69"/>
    </row>
    <row r="702" customFormat="false" ht="12.75" hidden="false" customHeight="fals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  <c r="DP702" s="69"/>
      <c r="DQ702" s="69"/>
      <c r="DR702" s="69"/>
      <c r="DS702" s="69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  <c r="EO702" s="69"/>
      <c r="EP702" s="69"/>
      <c r="EQ702" s="69"/>
      <c r="ER702" s="69"/>
      <c r="ES702" s="69"/>
      <c r="ET702" s="69"/>
      <c r="EU702" s="69"/>
      <c r="EV702" s="69"/>
      <c r="EW702" s="69"/>
      <c r="EX702" s="69"/>
      <c r="EY702" s="69"/>
      <c r="EZ702" s="69"/>
      <c r="FA702" s="69"/>
      <c r="FB702" s="69"/>
      <c r="FC702" s="69"/>
      <c r="FD702" s="69"/>
      <c r="FE702" s="69"/>
      <c r="FF702" s="69"/>
      <c r="FG702" s="69"/>
      <c r="FH702" s="69"/>
      <c r="FI702" s="69"/>
      <c r="FJ702" s="69"/>
      <c r="FK702" s="69"/>
      <c r="FL702" s="69"/>
      <c r="FM702" s="69"/>
      <c r="FN702" s="69"/>
      <c r="FO702" s="69"/>
      <c r="FP702" s="69"/>
      <c r="FQ702" s="69"/>
      <c r="FR702" s="69"/>
      <c r="FS702" s="69"/>
      <c r="FT702" s="69"/>
      <c r="FU702" s="69"/>
      <c r="FV702" s="69"/>
      <c r="FW702" s="69"/>
      <c r="FX702" s="69"/>
      <c r="FY702" s="69"/>
      <c r="FZ702" s="69"/>
      <c r="GA702" s="69"/>
      <c r="GB702" s="69"/>
      <c r="GC702" s="69"/>
      <c r="GD702" s="69"/>
      <c r="GE702" s="69"/>
      <c r="GF702" s="69"/>
      <c r="GG702" s="69"/>
      <c r="GH702" s="69"/>
      <c r="GI702" s="69"/>
      <c r="GJ702" s="69"/>
      <c r="GK702" s="69"/>
      <c r="GL702" s="69"/>
      <c r="GM702" s="69"/>
      <c r="GN702" s="69"/>
      <c r="GO702" s="69"/>
      <c r="GP702" s="69"/>
      <c r="GQ702" s="69"/>
      <c r="GR702" s="69"/>
      <c r="GS702" s="69"/>
      <c r="GT702" s="69"/>
      <c r="GU702" s="69"/>
      <c r="GV702" s="69"/>
      <c r="GW702" s="69"/>
      <c r="GX702" s="69"/>
      <c r="GY702" s="69"/>
      <c r="GZ702" s="69"/>
      <c r="HA702" s="69"/>
      <c r="HB702" s="69"/>
      <c r="HC702" s="69"/>
      <c r="HD702" s="69"/>
      <c r="HE702" s="69"/>
      <c r="HF702" s="69"/>
      <c r="HG702" s="69"/>
      <c r="HH702" s="69"/>
      <c r="HI702" s="69"/>
      <c r="HJ702" s="69"/>
      <c r="HK702" s="69"/>
      <c r="HL702" s="69"/>
      <c r="HM702" s="69"/>
      <c r="HN702" s="69"/>
      <c r="HO702" s="69"/>
      <c r="HP702" s="69"/>
      <c r="HQ702" s="69"/>
      <c r="HR702" s="69"/>
      <c r="HS702" s="69"/>
      <c r="HT702" s="69"/>
      <c r="HU702" s="69"/>
      <c r="HV702" s="69"/>
      <c r="HW702" s="69"/>
      <c r="HX702" s="69"/>
      <c r="HY702" s="69"/>
      <c r="HZ702" s="69"/>
      <c r="IA702" s="69"/>
      <c r="IB702" s="69"/>
      <c r="IC702" s="69"/>
      <c r="ID702" s="69"/>
      <c r="IE702" s="69"/>
      <c r="IF702" s="69"/>
      <c r="IG702" s="69"/>
      <c r="IH702" s="69"/>
      <c r="II702" s="69"/>
      <c r="IJ702" s="69"/>
      <c r="IK702" s="69"/>
      <c r="IL702" s="69"/>
      <c r="IM702" s="69"/>
      <c r="IN702" s="69"/>
      <c r="IO702" s="69"/>
      <c r="IP702" s="69"/>
      <c r="IQ702" s="69"/>
      <c r="IR702" s="69"/>
      <c r="IS702" s="69"/>
      <c r="IT702" s="69"/>
      <c r="IU702" s="69"/>
      <c r="IV702" s="69"/>
      <c r="IW702" s="69"/>
    </row>
    <row r="703" customFormat="false" ht="12.75" hidden="false" customHeight="fals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69"/>
      <c r="CH703" s="69"/>
      <c r="CI703" s="69"/>
      <c r="CJ703" s="69"/>
      <c r="CK703" s="69"/>
      <c r="CL703" s="69"/>
      <c r="CM703" s="69"/>
      <c r="CN703" s="69"/>
      <c r="CO703" s="69"/>
      <c r="CP703" s="69"/>
      <c r="CQ703" s="69"/>
      <c r="CR703" s="69"/>
      <c r="CS703" s="69"/>
      <c r="CT703" s="69"/>
      <c r="CU703" s="69"/>
      <c r="CV703" s="69"/>
      <c r="CW703" s="69"/>
      <c r="CX703" s="69"/>
      <c r="CY703" s="69"/>
      <c r="CZ703" s="69"/>
      <c r="DA703" s="69"/>
      <c r="DB703" s="69"/>
      <c r="DC703" s="69"/>
      <c r="DD703" s="69"/>
      <c r="DE703" s="69"/>
      <c r="DF703" s="69"/>
      <c r="DG703" s="69"/>
      <c r="DH703" s="69"/>
      <c r="DI703" s="69"/>
      <c r="DJ703" s="69"/>
      <c r="DK703" s="69"/>
      <c r="DL703" s="69"/>
      <c r="DM703" s="69"/>
      <c r="DN703" s="69"/>
      <c r="DO703" s="69"/>
      <c r="DP703" s="69"/>
      <c r="DQ703" s="69"/>
      <c r="DR703" s="69"/>
      <c r="DS703" s="69"/>
      <c r="DT703" s="69"/>
      <c r="DU703" s="69"/>
      <c r="DV703" s="69"/>
      <c r="DW703" s="69"/>
      <c r="DX703" s="69"/>
      <c r="DY703" s="69"/>
      <c r="DZ703" s="69"/>
      <c r="EA703" s="69"/>
      <c r="EB703" s="69"/>
      <c r="EC703" s="69"/>
      <c r="ED703" s="69"/>
      <c r="EE703" s="69"/>
      <c r="EF703" s="69"/>
      <c r="EG703" s="69"/>
      <c r="EH703" s="69"/>
      <c r="EI703" s="69"/>
      <c r="EJ703" s="69"/>
      <c r="EK703" s="69"/>
      <c r="EL703" s="69"/>
      <c r="EM703" s="69"/>
      <c r="EN703" s="69"/>
      <c r="EO703" s="69"/>
      <c r="EP703" s="69"/>
      <c r="EQ703" s="69"/>
      <c r="ER703" s="69"/>
      <c r="ES703" s="69"/>
      <c r="ET703" s="69"/>
      <c r="EU703" s="69"/>
      <c r="EV703" s="69"/>
      <c r="EW703" s="69"/>
      <c r="EX703" s="69"/>
      <c r="EY703" s="69"/>
      <c r="EZ703" s="69"/>
      <c r="FA703" s="69"/>
      <c r="FB703" s="69"/>
      <c r="FC703" s="69"/>
      <c r="FD703" s="69"/>
      <c r="FE703" s="69"/>
      <c r="FF703" s="69"/>
      <c r="FG703" s="69"/>
      <c r="FH703" s="69"/>
      <c r="FI703" s="69"/>
      <c r="FJ703" s="69"/>
      <c r="FK703" s="69"/>
      <c r="FL703" s="69"/>
      <c r="FM703" s="69"/>
      <c r="FN703" s="69"/>
      <c r="FO703" s="69"/>
      <c r="FP703" s="69"/>
      <c r="FQ703" s="69"/>
      <c r="FR703" s="69"/>
      <c r="FS703" s="69"/>
      <c r="FT703" s="69"/>
      <c r="FU703" s="69"/>
      <c r="FV703" s="69"/>
      <c r="FW703" s="69"/>
      <c r="FX703" s="69"/>
      <c r="FY703" s="69"/>
      <c r="FZ703" s="69"/>
      <c r="GA703" s="69"/>
      <c r="GB703" s="69"/>
      <c r="GC703" s="69"/>
      <c r="GD703" s="69"/>
      <c r="GE703" s="69"/>
      <c r="GF703" s="69"/>
      <c r="GG703" s="69"/>
      <c r="GH703" s="69"/>
      <c r="GI703" s="69"/>
      <c r="GJ703" s="69"/>
      <c r="GK703" s="69"/>
      <c r="GL703" s="69"/>
      <c r="GM703" s="69"/>
      <c r="GN703" s="69"/>
      <c r="GO703" s="69"/>
      <c r="GP703" s="69"/>
      <c r="GQ703" s="69"/>
      <c r="GR703" s="69"/>
      <c r="GS703" s="69"/>
      <c r="GT703" s="69"/>
      <c r="GU703" s="69"/>
      <c r="GV703" s="69"/>
      <c r="GW703" s="69"/>
      <c r="GX703" s="69"/>
      <c r="GY703" s="69"/>
      <c r="GZ703" s="69"/>
      <c r="HA703" s="69"/>
      <c r="HB703" s="69"/>
      <c r="HC703" s="69"/>
      <c r="HD703" s="69"/>
      <c r="HE703" s="69"/>
      <c r="HF703" s="69"/>
      <c r="HG703" s="69"/>
      <c r="HH703" s="69"/>
      <c r="HI703" s="69"/>
      <c r="HJ703" s="69"/>
      <c r="HK703" s="69"/>
      <c r="HL703" s="69"/>
      <c r="HM703" s="69"/>
      <c r="HN703" s="69"/>
      <c r="HO703" s="69"/>
      <c r="HP703" s="69"/>
      <c r="HQ703" s="69"/>
      <c r="HR703" s="69"/>
      <c r="HS703" s="69"/>
      <c r="HT703" s="69"/>
      <c r="HU703" s="69"/>
      <c r="HV703" s="69"/>
      <c r="HW703" s="69"/>
      <c r="HX703" s="69"/>
      <c r="HY703" s="69"/>
      <c r="HZ703" s="69"/>
      <c r="IA703" s="69"/>
      <c r="IB703" s="69"/>
      <c r="IC703" s="69"/>
      <c r="ID703" s="69"/>
      <c r="IE703" s="69"/>
      <c r="IF703" s="69"/>
      <c r="IG703" s="69"/>
      <c r="IH703" s="69"/>
      <c r="II703" s="69"/>
      <c r="IJ703" s="69"/>
      <c r="IK703" s="69"/>
      <c r="IL703" s="69"/>
      <c r="IM703" s="69"/>
      <c r="IN703" s="69"/>
      <c r="IO703" s="69"/>
      <c r="IP703" s="69"/>
      <c r="IQ703" s="69"/>
      <c r="IR703" s="69"/>
      <c r="IS703" s="69"/>
      <c r="IT703" s="69"/>
      <c r="IU703" s="69"/>
      <c r="IV703" s="69"/>
      <c r="IW703" s="69"/>
    </row>
    <row r="704" customFormat="false" ht="12.75" hidden="false" customHeight="fals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69"/>
      <c r="CC704" s="69"/>
      <c r="CD704" s="69"/>
      <c r="CE704" s="69"/>
      <c r="CF704" s="69"/>
      <c r="CG704" s="69"/>
      <c r="CH704" s="69"/>
      <c r="CI704" s="69"/>
      <c r="CJ704" s="69"/>
      <c r="CK704" s="69"/>
      <c r="CL704" s="69"/>
      <c r="CM704" s="69"/>
      <c r="CN704" s="69"/>
      <c r="CO704" s="69"/>
      <c r="CP704" s="69"/>
      <c r="CQ704" s="69"/>
      <c r="CR704" s="69"/>
      <c r="CS704" s="69"/>
      <c r="CT704" s="69"/>
      <c r="CU704" s="69"/>
      <c r="CV704" s="69"/>
      <c r="CW704" s="69"/>
      <c r="CX704" s="69"/>
      <c r="CY704" s="69"/>
      <c r="CZ704" s="69"/>
      <c r="DA704" s="69"/>
      <c r="DB704" s="69"/>
      <c r="DC704" s="69"/>
      <c r="DD704" s="69"/>
      <c r="DE704" s="69"/>
      <c r="DF704" s="69"/>
      <c r="DG704" s="69"/>
      <c r="DH704" s="69"/>
      <c r="DI704" s="69"/>
      <c r="DJ704" s="69"/>
      <c r="DK704" s="69"/>
      <c r="DL704" s="69"/>
      <c r="DM704" s="69"/>
      <c r="DN704" s="69"/>
      <c r="DO704" s="69"/>
      <c r="DP704" s="69"/>
      <c r="DQ704" s="69"/>
      <c r="DR704" s="69"/>
      <c r="DS704" s="69"/>
      <c r="DT704" s="69"/>
      <c r="DU704" s="69"/>
      <c r="DV704" s="69"/>
      <c r="DW704" s="69"/>
      <c r="DX704" s="69"/>
      <c r="DY704" s="69"/>
      <c r="DZ704" s="69"/>
      <c r="EA704" s="69"/>
      <c r="EB704" s="69"/>
      <c r="EC704" s="69"/>
      <c r="ED704" s="69"/>
      <c r="EE704" s="69"/>
      <c r="EF704" s="69"/>
      <c r="EG704" s="69"/>
      <c r="EH704" s="69"/>
      <c r="EI704" s="69"/>
      <c r="EJ704" s="69"/>
      <c r="EK704" s="69"/>
      <c r="EL704" s="69"/>
      <c r="EM704" s="69"/>
      <c r="EN704" s="69"/>
      <c r="EO704" s="69"/>
      <c r="EP704" s="69"/>
      <c r="EQ704" s="69"/>
      <c r="ER704" s="69"/>
      <c r="ES704" s="69"/>
      <c r="ET704" s="69"/>
      <c r="EU704" s="69"/>
      <c r="EV704" s="69"/>
      <c r="EW704" s="69"/>
      <c r="EX704" s="69"/>
      <c r="EY704" s="69"/>
      <c r="EZ704" s="69"/>
      <c r="FA704" s="69"/>
      <c r="FB704" s="69"/>
      <c r="FC704" s="69"/>
      <c r="FD704" s="69"/>
      <c r="FE704" s="69"/>
      <c r="FF704" s="69"/>
      <c r="FG704" s="69"/>
      <c r="FH704" s="69"/>
      <c r="FI704" s="69"/>
      <c r="FJ704" s="69"/>
      <c r="FK704" s="69"/>
      <c r="FL704" s="69"/>
      <c r="FM704" s="69"/>
      <c r="FN704" s="69"/>
      <c r="FO704" s="69"/>
      <c r="FP704" s="69"/>
      <c r="FQ704" s="69"/>
      <c r="FR704" s="69"/>
      <c r="FS704" s="69"/>
      <c r="FT704" s="69"/>
      <c r="FU704" s="69"/>
      <c r="FV704" s="69"/>
      <c r="FW704" s="69"/>
      <c r="FX704" s="69"/>
      <c r="FY704" s="69"/>
      <c r="FZ704" s="69"/>
      <c r="GA704" s="69"/>
      <c r="GB704" s="69"/>
      <c r="GC704" s="69"/>
      <c r="GD704" s="69"/>
      <c r="GE704" s="69"/>
      <c r="GF704" s="69"/>
      <c r="GG704" s="69"/>
      <c r="GH704" s="69"/>
      <c r="GI704" s="69"/>
      <c r="GJ704" s="69"/>
      <c r="GK704" s="69"/>
      <c r="GL704" s="69"/>
      <c r="GM704" s="69"/>
      <c r="GN704" s="69"/>
      <c r="GO704" s="69"/>
      <c r="GP704" s="69"/>
      <c r="GQ704" s="69"/>
      <c r="GR704" s="69"/>
      <c r="GS704" s="69"/>
      <c r="GT704" s="69"/>
      <c r="GU704" s="69"/>
      <c r="GV704" s="69"/>
      <c r="GW704" s="69"/>
      <c r="GX704" s="69"/>
      <c r="GY704" s="69"/>
      <c r="GZ704" s="69"/>
      <c r="HA704" s="69"/>
      <c r="HB704" s="69"/>
      <c r="HC704" s="69"/>
      <c r="HD704" s="69"/>
      <c r="HE704" s="69"/>
      <c r="HF704" s="69"/>
      <c r="HG704" s="69"/>
      <c r="HH704" s="69"/>
      <c r="HI704" s="69"/>
      <c r="HJ704" s="69"/>
      <c r="HK704" s="69"/>
      <c r="HL704" s="69"/>
      <c r="HM704" s="69"/>
      <c r="HN704" s="69"/>
      <c r="HO704" s="69"/>
      <c r="HP704" s="69"/>
      <c r="HQ704" s="69"/>
      <c r="HR704" s="69"/>
      <c r="HS704" s="69"/>
      <c r="HT704" s="69"/>
      <c r="HU704" s="69"/>
      <c r="HV704" s="69"/>
      <c r="HW704" s="69"/>
      <c r="HX704" s="69"/>
      <c r="HY704" s="69"/>
      <c r="HZ704" s="69"/>
      <c r="IA704" s="69"/>
      <c r="IB704" s="69"/>
      <c r="IC704" s="69"/>
      <c r="ID704" s="69"/>
      <c r="IE704" s="69"/>
      <c r="IF704" s="69"/>
      <c r="IG704" s="69"/>
      <c r="IH704" s="69"/>
      <c r="II704" s="69"/>
      <c r="IJ704" s="69"/>
      <c r="IK704" s="69"/>
      <c r="IL704" s="69"/>
      <c r="IM704" s="69"/>
      <c r="IN704" s="69"/>
      <c r="IO704" s="69"/>
      <c r="IP704" s="69"/>
      <c r="IQ704" s="69"/>
      <c r="IR704" s="69"/>
      <c r="IS704" s="69"/>
      <c r="IT704" s="69"/>
      <c r="IU704" s="69"/>
      <c r="IV704" s="69"/>
      <c r="IW704" s="69"/>
    </row>
    <row r="705" customFormat="false" ht="12.75" hidden="false" customHeight="fals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69"/>
      <c r="CC705" s="69"/>
      <c r="CD705" s="69"/>
      <c r="CE705" s="69"/>
      <c r="CF705" s="69"/>
      <c r="CG705" s="69"/>
      <c r="CH705" s="69"/>
      <c r="CI705" s="69"/>
      <c r="CJ705" s="69"/>
      <c r="CK705" s="69"/>
      <c r="CL705" s="69"/>
      <c r="CM705" s="69"/>
      <c r="CN705" s="69"/>
      <c r="CO705" s="69"/>
      <c r="CP705" s="69"/>
      <c r="CQ705" s="69"/>
      <c r="CR705" s="69"/>
      <c r="CS705" s="69"/>
      <c r="CT705" s="69"/>
      <c r="CU705" s="69"/>
      <c r="CV705" s="69"/>
      <c r="CW705" s="69"/>
      <c r="CX705" s="69"/>
      <c r="CY705" s="69"/>
      <c r="CZ705" s="69"/>
      <c r="DA705" s="69"/>
      <c r="DB705" s="69"/>
      <c r="DC705" s="69"/>
      <c r="DD705" s="69"/>
      <c r="DE705" s="69"/>
      <c r="DF705" s="69"/>
      <c r="DG705" s="69"/>
      <c r="DH705" s="69"/>
      <c r="DI705" s="69"/>
      <c r="DJ705" s="69"/>
      <c r="DK705" s="69"/>
      <c r="DL705" s="69"/>
      <c r="DM705" s="69"/>
      <c r="DN705" s="69"/>
      <c r="DO705" s="69"/>
      <c r="DP705" s="69"/>
      <c r="DQ705" s="69"/>
      <c r="DR705" s="69"/>
      <c r="DS705" s="69"/>
      <c r="DT705" s="69"/>
      <c r="DU705" s="69"/>
      <c r="DV705" s="69"/>
      <c r="DW705" s="69"/>
      <c r="DX705" s="69"/>
      <c r="DY705" s="69"/>
      <c r="DZ705" s="69"/>
      <c r="EA705" s="69"/>
      <c r="EB705" s="69"/>
      <c r="EC705" s="69"/>
      <c r="ED705" s="69"/>
      <c r="EE705" s="69"/>
      <c r="EF705" s="69"/>
      <c r="EG705" s="69"/>
      <c r="EH705" s="69"/>
      <c r="EI705" s="69"/>
      <c r="EJ705" s="69"/>
      <c r="EK705" s="69"/>
      <c r="EL705" s="69"/>
      <c r="EM705" s="69"/>
      <c r="EN705" s="69"/>
      <c r="EO705" s="69"/>
      <c r="EP705" s="69"/>
      <c r="EQ705" s="69"/>
      <c r="ER705" s="69"/>
      <c r="ES705" s="69"/>
      <c r="ET705" s="69"/>
      <c r="EU705" s="69"/>
      <c r="EV705" s="69"/>
      <c r="EW705" s="69"/>
      <c r="EX705" s="69"/>
      <c r="EY705" s="69"/>
      <c r="EZ705" s="69"/>
      <c r="FA705" s="69"/>
      <c r="FB705" s="69"/>
      <c r="FC705" s="69"/>
      <c r="FD705" s="69"/>
      <c r="FE705" s="69"/>
      <c r="FF705" s="69"/>
      <c r="FG705" s="69"/>
      <c r="FH705" s="69"/>
      <c r="FI705" s="69"/>
      <c r="FJ705" s="69"/>
      <c r="FK705" s="69"/>
      <c r="FL705" s="69"/>
      <c r="FM705" s="69"/>
      <c r="FN705" s="69"/>
      <c r="FO705" s="69"/>
      <c r="FP705" s="69"/>
      <c r="FQ705" s="69"/>
      <c r="FR705" s="69"/>
      <c r="FS705" s="69"/>
      <c r="FT705" s="69"/>
      <c r="FU705" s="69"/>
      <c r="FV705" s="69"/>
      <c r="FW705" s="69"/>
      <c r="FX705" s="69"/>
      <c r="FY705" s="69"/>
      <c r="FZ705" s="69"/>
      <c r="GA705" s="69"/>
      <c r="GB705" s="69"/>
      <c r="GC705" s="69"/>
      <c r="GD705" s="69"/>
      <c r="GE705" s="69"/>
      <c r="GF705" s="69"/>
      <c r="GG705" s="69"/>
      <c r="GH705" s="69"/>
      <c r="GI705" s="69"/>
      <c r="GJ705" s="69"/>
      <c r="GK705" s="69"/>
      <c r="GL705" s="69"/>
      <c r="GM705" s="69"/>
      <c r="GN705" s="69"/>
      <c r="GO705" s="69"/>
      <c r="GP705" s="69"/>
      <c r="GQ705" s="69"/>
      <c r="GR705" s="69"/>
      <c r="GS705" s="69"/>
      <c r="GT705" s="69"/>
      <c r="GU705" s="69"/>
      <c r="GV705" s="69"/>
      <c r="GW705" s="69"/>
      <c r="GX705" s="69"/>
      <c r="GY705" s="69"/>
      <c r="GZ705" s="69"/>
      <c r="HA705" s="69"/>
      <c r="HB705" s="69"/>
      <c r="HC705" s="69"/>
      <c r="HD705" s="69"/>
      <c r="HE705" s="69"/>
      <c r="HF705" s="69"/>
      <c r="HG705" s="69"/>
      <c r="HH705" s="69"/>
      <c r="HI705" s="69"/>
      <c r="HJ705" s="69"/>
      <c r="HK705" s="69"/>
      <c r="HL705" s="69"/>
      <c r="HM705" s="69"/>
      <c r="HN705" s="69"/>
      <c r="HO705" s="69"/>
      <c r="HP705" s="69"/>
      <c r="HQ705" s="69"/>
      <c r="HR705" s="69"/>
      <c r="HS705" s="69"/>
      <c r="HT705" s="69"/>
      <c r="HU705" s="69"/>
      <c r="HV705" s="69"/>
      <c r="HW705" s="69"/>
      <c r="HX705" s="69"/>
      <c r="HY705" s="69"/>
      <c r="HZ705" s="69"/>
      <c r="IA705" s="69"/>
      <c r="IB705" s="69"/>
      <c r="IC705" s="69"/>
      <c r="ID705" s="69"/>
      <c r="IE705" s="69"/>
      <c r="IF705" s="69"/>
      <c r="IG705" s="69"/>
      <c r="IH705" s="69"/>
      <c r="II705" s="69"/>
      <c r="IJ705" s="69"/>
      <c r="IK705" s="69"/>
      <c r="IL705" s="69"/>
      <c r="IM705" s="69"/>
      <c r="IN705" s="69"/>
      <c r="IO705" s="69"/>
      <c r="IP705" s="69"/>
      <c r="IQ705" s="69"/>
      <c r="IR705" s="69"/>
      <c r="IS705" s="69"/>
      <c r="IT705" s="69"/>
      <c r="IU705" s="69"/>
      <c r="IV705" s="69"/>
      <c r="IW705" s="69"/>
    </row>
    <row r="706" customFormat="false" ht="12.75" hidden="false" customHeight="fals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69"/>
      <c r="CC706" s="69"/>
      <c r="CD706" s="69"/>
      <c r="CE706" s="69"/>
      <c r="CF706" s="69"/>
      <c r="CG706" s="69"/>
      <c r="CH706" s="69"/>
      <c r="CI706" s="69"/>
      <c r="CJ706" s="69"/>
      <c r="CK706" s="69"/>
      <c r="CL706" s="69"/>
      <c r="CM706" s="69"/>
      <c r="CN706" s="69"/>
      <c r="CO706" s="69"/>
      <c r="CP706" s="69"/>
      <c r="CQ706" s="69"/>
      <c r="CR706" s="69"/>
      <c r="CS706" s="69"/>
      <c r="CT706" s="69"/>
      <c r="CU706" s="69"/>
      <c r="CV706" s="69"/>
      <c r="CW706" s="69"/>
      <c r="CX706" s="69"/>
      <c r="CY706" s="69"/>
      <c r="CZ706" s="69"/>
      <c r="DA706" s="69"/>
      <c r="DB706" s="69"/>
      <c r="DC706" s="69"/>
      <c r="DD706" s="69"/>
      <c r="DE706" s="69"/>
      <c r="DF706" s="69"/>
      <c r="DG706" s="69"/>
      <c r="DH706" s="69"/>
      <c r="DI706" s="69"/>
      <c r="DJ706" s="69"/>
      <c r="DK706" s="69"/>
      <c r="DL706" s="69"/>
      <c r="DM706" s="69"/>
      <c r="DN706" s="69"/>
      <c r="DO706" s="69"/>
      <c r="DP706" s="69"/>
      <c r="DQ706" s="69"/>
      <c r="DR706" s="69"/>
      <c r="DS706" s="69"/>
      <c r="DT706" s="69"/>
      <c r="DU706" s="69"/>
      <c r="DV706" s="69"/>
      <c r="DW706" s="69"/>
      <c r="DX706" s="69"/>
      <c r="DY706" s="69"/>
      <c r="DZ706" s="69"/>
      <c r="EA706" s="69"/>
      <c r="EB706" s="69"/>
      <c r="EC706" s="69"/>
      <c r="ED706" s="69"/>
      <c r="EE706" s="69"/>
      <c r="EF706" s="69"/>
      <c r="EG706" s="69"/>
      <c r="EH706" s="69"/>
      <c r="EI706" s="69"/>
      <c r="EJ706" s="69"/>
      <c r="EK706" s="69"/>
      <c r="EL706" s="69"/>
      <c r="EM706" s="69"/>
      <c r="EN706" s="69"/>
      <c r="EO706" s="69"/>
      <c r="EP706" s="69"/>
      <c r="EQ706" s="69"/>
      <c r="ER706" s="69"/>
      <c r="ES706" s="69"/>
      <c r="ET706" s="69"/>
      <c r="EU706" s="69"/>
      <c r="EV706" s="69"/>
      <c r="EW706" s="69"/>
      <c r="EX706" s="69"/>
      <c r="EY706" s="69"/>
      <c r="EZ706" s="69"/>
      <c r="FA706" s="69"/>
      <c r="FB706" s="69"/>
      <c r="FC706" s="69"/>
      <c r="FD706" s="69"/>
      <c r="FE706" s="69"/>
      <c r="FF706" s="69"/>
      <c r="FG706" s="69"/>
      <c r="FH706" s="69"/>
      <c r="FI706" s="69"/>
      <c r="FJ706" s="69"/>
      <c r="FK706" s="69"/>
      <c r="FL706" s="69"/>
      <c r="FM706" s="69"/>
      <c r="FN706" s="69"/>
      <c r="FO706" s="69"/>
      <c r="FP706" s="69"/>
      <c r="FQ706" s="69"/>
      <c r="FR706" s="69"/>
      <c r="FS706" s="69"/>
      <c r="FT706" s="69"/>
      <c r="FU706" s="69"/>
      <c r="FV706" s="69"/>
      <c r="FW706" s="69"/>
      <c r="FX706" s="69"/>
      <c r="FY706" s="69"/>
      <c r="FZ706" s="69"/>
      <c r="GA706" s="69"/>
      <c r="GB706" s="69"/>
      <c r="GC706" s="69"/>
      <c r="GD706" s="69"/>
      <c r="GE706" s="69"/>
      <c r="GF706" s="69"/>
      <c r="GG706" s="69"/>
      <c r="GH706" s="69"/>
      <c r="GI706" s="69"/>
      <c r="GJ706" s="69"/>
      <c r="GK706" s="69"/>
      <c r="GL706" s="69"/>
      <c r="GM706" s="69"/>
      <c r="GN706" s="69"/>
      <c r="GO706" s="69"/>
      <c r="GP706" s="69"/>
      <c r="GQ706" s="69"/>
      <c r="GR706" s="69"/>
      <c r="GS706" s="69"/>
      <c r="GT706" s="69"/>
      <c r="GU706" s="69"/>
      <c r="GV706" s="69"/>
      <c r="GW706" s="69"/>
      <c r="GX706" s="69"/>
      <c r="GY706" s="69"/>
      <c r="GZ706" s="69"/>
      <c r="HA706" s="69"/>
      <c r="HB706" s="69"/>
      <c r="HC706" s="69"/>
      <c r="HD706" s="69"/>
      <c r="HE706" s="69"/>
      <c r="HF706" s="69"/>
      <c r="HG706" s="69"/>
      <c r="HH706" s="69"/>
      <c r="HI706" s="69"/>
      <c r="HJ706" s="69"/>
      <c r="HK706" s="69"/>
      <c r="HL706" s="69"/>
      <c r="HM706" s="69"/>
      <c r="HN706" s="69"/>
      <c r="HO706" s="69"/>
      <c r="HP706" s="69"/>
      <c r="HQ706" s="69"/>
      <c r="HR706" s="69"/>
      <c r="HS706" s="69"/>
      <c r="HT706" s="69"/>
      <c r="HU706" s="69"/>
      <c r="HV706" s="69"/>
      <c r="HW706" s="69"/>
      <c r="HX706" s="69"/>
      <c r="HY706" s="69"/>
      <c r="HZ706" s="69"/>
      <c r="IA706" s="69"/>
      <c r="IB706" s="69"/>
      <c r="IC706" s="69"/>
      <c r="ID706" s="69"/>
      <c r="IE706" s="69"/>
      <c r="IF706" s="69"/>
      <c r="IG706" s="69"/>
      <c r="IH706" s="69"/>
      <c r="II706" s="69"/>
      <c r="IJ706" s="69"/>
      <c r="IK706" s="69"/>
      <c r="IL706" s="69"/>
      <c r="IM706" s="69"/>
      <c r="IN706" s="69"/>
      <c r="IO706" s="69"/>
      <c r="IP706" s="69"/>
      <c r="IQ706" s="69"/>
      <c r="IR706" s="69"/>
      <c r="IS706" s="69"/>
      <c r="IT706" s="69"/>
      <c r="IU706" s="69"/>
      <c r="IV706" s="69"/>
      <c r="IW706" s="69"/>
    </row>
    <row r="707" customFormat="false" ht="12.75" hidden="false" customHeight="fals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69"/>
      <c r="CC707" s="69"/>
      <c r="CD707" s="69"/>
      <c r="CE707" s="69"/>
      <c r="CF707" s="69"/>
      <c r="CG707" s="69"/>
      <c r="CH707" s="69"/>
      <c r="CI707" s="69"/>
      <c r="CJ707" s="69"/>
      <c r="CK707" s="69"/>
      <c r="CL707" s="69"/>
      <c r="CM707" s="69"/>
      <c r="CN707" s="69"/>
      <c r="CO707" s="69"/>
      <c r="CP707" s="69"/>
      <c r="CQ707" s="69"/>
      <c r="CR707" s="69"/>
      <c r="CS707" s="69"/>
      <c r="CT707" s="69"/>
      <c r="CU707" s="69"/>
      <c r="CV707" s="69"/>
      <c r="CW707" s="69"/>
      <c r="CX707" s="69"/>
      <c r="CY707" s="69"/>
      <c r="CZ707" s="69"/>
      <c r="DA707" s="69"/>
      <c r="DB707" s="69"/>
      <c r="DC707" s="69"/>
      <c r="DD707" s="69"/>
      <c r="DE707" s="69"/>
      <c r="DF707" s="69"/>
      <c r="DG707" s="69"/>
      <c r="DH707" s="69"/>
      <c r="DI707" s="69"/>
      <c r="DJ707" s="69"/>
      <c r="DK707" s="69"/>
      <c r="DL707" s="69"/>
      <c r="DM707" s="69"/>
      <c r="DN707" s="69"/>
      <c r="DO707" s="69"/>
      <c r="DP707" s="69"/>
      <c r="DQ707" s="69"/>
      <c r="DR707" s="69"/>
      <c r="DS707" s="69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69"/>
      <c r="EL707" s="69"/>
      <c r="EM707" s="69"/>
      <c r="EN707" s="69"/>
      <c r="EO707" s="69"/>
      <c r="EP707" s="69"/>
      <c r="EQ707" s="69"/>
      <c r="ER707" s="69"/>
      <c r="ES707" s="69"/>
      <c r="ET707" s="69"/>
      <c r="EU707" s="69"/>
      <c r="EV707" s="69"/>
      <c r="EW707" s="69"/>
      <c r="EX707" s="69"/>
      <c r="EY707" s="69"/>
      <c r="EZ707" s="69"/>
      <c r="FA707" s="69"/>
      <c r="FB707" s="69"/>
      <c r="FC707" s="69"/>
      <c r="FD707" s="69"/>
      <c r="FE707" s="69"/>
      <c r="FF707" s="69"/>
      <c r="FG707" s="69"/>
      <c r="FH707" s="69"/>
      <c r="FI707" s="69"/>
      <c r="FJ707" s="69"/>
      <c r="FK707" s="69"/>
      <c r="FL707" s="69"/>
      <c r="FM707" s="69"/>
      <c r="FN707" s="69"/>
      <c r="FO707" s="69"/>
      <c r="FP707" s="69"/>
      <c r="FQ707" s="69"/>
      <c r="FR707" s="69"/>
      <c r="FS707" s="69"/>
      <c r="FT707" s="69"/>
      <c r="FU707" s="69"/>
      <c r="FV707" s="69"/>
      <c r="FW707" s="69"/>
      <c r="FX707" s="69"/>
      <c r="FY707" s="69"/>
      <c r="FZ707" s="69"/>
      <c r="GA707" s="69"/>
      <c r="GB707" s="69"/>
      <c r="GC707" s="69"/>
      <c r="GD707" s="69"/>
      <c r="GE707" s="69"/>
      <c r="GF707" s="69"/>
      <c r="GG707" s="69"/>
      <c r="GH707" s="69"/>
      <c r="GI707" s="69"/>
      <c r="GJ707" s="69"/>
      <c r="GK707" s="69"/>
      <c r="GL707" s="69"/>
      <c r="GM707" s="69"/>
      <c r="GN707" s="69"/>
      <c r="GO707" s="69"/>
      <c r="GP707" s="69"/>
      <c r="GQ707" s="69"/>
      <c r="GR707" s="69"/>
      <c r="GS707" s="69"/>
      <c r="GT707" s="69"/>
      <c r="GU707" s="69"/>
      <c r="GV707" s="69"/>
      <c r="GW707" s="69"/>
      <c r="GX707" s="69"/>
      <c r="GY707" s="69"/>
      <c r="GZ707" s="69"/>
      <c r="HA707" s="69"/>
      <c r="HB707" s="69"/>
      <c r="HC707" s="69"/>
      <c r="HD707" s="69"/>
      <c r="HE707" s="69"/>
      <c r="HF707" s="69"/>
      <c r="HG707" s="69"/>
      <c r="HH707" s="69"/>
      <c r="HI707" s="69"/>
      <c r="HJ707" s="69"/>
      <c r="HK707" s="69"/>
      <c r="HL707" s="69"/>
      <c r="HM707" s="69"/>
      <c r="HN707" s="69"/>
      <c r="HO707" s="69"/>
      <c r="HP707" s="69"/>
      <c r="HQ707" s="69"/>
      <c r="HR707" s="69"/>
      <c r="HS707" s="69"/>
      <c r="HT707" s="69"/>
      <c r="HU707" s="69"/>
      <c r="HV707" s="69"/>
      <c r="HW707" s="69"/>
      <c r="HX707" s="69"/>
      <c r="HY707" s="69"/>
      <c r="HZ707" s="69"/>
      <c r="IA707" s="69"/>
      <c r="IB707" s="69"/>
      <c r="IC707" s="69"/>
      <c r="ID707" s="69"/>
      <c r="IE707" s="69"/>
      <c r="IF707" s="69"/>
      <c r="IG707" s="69"/>
      <c r="IH707" s="69"/>
      <c r="II707" s="69"/>
      <c r="IJ707" s="69"/>
      <c r="IK707" s="69"/>
      <c r="IL707" s="69"/>
      <c r="IM707" s="69"/>
      <c r="IN707" s="69"/>
      <c r="IO707" s="69"/>
      <c r="IP707" s="69"/>
      <c r="IQ707" s="69"/>
      <c r="IR707" s="69"/>
      <c r="IS707" s="69"/>
      <c r="IT707" s="69"/>
      <c r="IU707" s="69"/>
      <c r="IV707" s="69"/>
      <c r="IW707" s="69"/>
    </row>
    <row r="708" customFormat="false" ht="12.75" hidden="false" customHeight="fals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69"/>
      <c r="CC708" s="69"/>
      <c r="CD708" s="69"/>
      <c r="CE708" s="69"/>
      <c r="CF708" s="69"/>
      <c r="CG708" s="69"/>
      <c r="CH708" s="69"/>
      <c r="CI708" s="69"/>
      <c r="CJ708" s="69"/>
      <c r="CK708" s="69"/>
      <c r="CL708" s="69"/>
      <c r="CM708" s="69"/>
      <c r="CN708" s="69"/>
      <c r="CO708" s="69"/>
      <c r="CP708" s="69"/>
      <c r="CQ708" s="69"/>
      <c r="CR708" s="69"/>
      <c r="CS708" s="69"/>
      <c r="CT708" s="69"/>
      <c r="CU708" s="69"/>
      <c r="CV708" s="69"/>
      <c r="CW708" s="69"/>
      <c r="CX708" s="69"/>
      <c r="CY708" s="69"/>
      <c r="CZ708" s="69"/>
      <c r="DA708" s="69"/>
      <c r="DB708" s="69"/>
      <c r="DC708" s="69"/>
      <c r="DD708" s="69"/>
      <c r="DE708" s="69"/>
      <c r="DF708" s="69"/>
      <c r="DG708" s="69"/>
      <c r="DH708" s="69"/>
      <c r="DI708" s="69"/>
      <c r="DJ708" s="69"/>
      <c r="DK708" s="69"/>
      <c r="DL708" s="69"/>
      <c r="DM708" s="69"/>
      <c r="DN708" s="69"/>
      <c r="DO708" s="69"/>
      <c r="DP708" s="69"/>
      <c r="DQ708" s="69"/>
      <c r="DR708" s="69"/>
      <c r="DS708" s="69"/>
      <c r="DT708" s="69"/>
      <c r="DU708" s="69"/>
      <c r="DV708" s="69"/>
      <c r="DW708" s="69"/>
      <c r="DX708" s="69"/>
      <c r="DY708" s="69"/>
      <c r="DZ708" s="69"/>
      <c r="EA708" s="69"/>
      <c r="EB708" s="69"/>
      <c r="EC708" s="69"/>
      <c r="ED708" s="69"/>
      <c r="EE708" s="69"/>
      <c r="EF708" s="69"/>
      <c r="EG708" s="69"/>
      <c r="EH708" s="69"/>
      <c r="EI708" s="69"/>
      <c r="EJ708" s="69"/>
      <c r="EK708" s="69"/>
      <c r="EL708" s="69"/>
      <c r="EM708" s="69"/>
      <c r="EN708" s="69"/>
      <c r="EO708" s="69"/>
      <c r="EP708" s="69"/>
      <c r="EQ708" s="69"/>
      <c r="ER708" s="69"/>
      <c r="ES708" s="69"/>
      <c r="ET708" s="69"/>
      <c r="EU708" s="69"/>
      <c r="EV708" s="69"/>
      <c r="EW708" s="69"/>
      <c r="EX708" s="69"/>
      <c r="EY708" s="69"/>
      <c r="EZ708" s="69"/>
      <c r="FA708" s="69"/>
      <c r="FB708" s="69"/>
      <c r="FC708" s="69"/>
      <c r="FD708" s="69"/>
      <c r="FE708" s="69"/>
      <c r="FF708" s="69"/>
      <c r="FG708" s="69"/>
      <c r="FH708" s="69"/>
      <c r="FI708" s="69"/>
      <c r="FJ708" s="69"/>
      <c r="FK708" s="69"/>
      <c r="FL708" s="69"/>
      <c r="FM708" s="69"/>
      <c r="FN708" s="69"/>
      <c r="FO708" s="69"/>
      <c r="FP708" s="69"/>
      <c r="FQ708" s="69"/>
      <c r="FR708" s="69"/>
      <c r="FS708" s="69"/>
      <c r="FT708" s="69"/>
      <c r="FU708" s="69"/>
      <c r="FV708" s="69"/>
      <c r="FW708" s="69"/>
      <c r="FX708" s="69"/>
      <c r="FY708" s="69"/>
      <c r="FZ708" s="69"/>
      <c r="GA708" s="69"/>
      <c r="GB708" s="69"/>
      <c r="GC708" s="69"/>
      <c r="GD708" s="69"/>
      <c r="GE708" s="69"/>
      <c r="GF708" s="69"/>
      <c r="GG708" s="69"/>
      <c r="GH708" s="69"/>
      <c r="GI708" s="69"/>
      <c r="GJ708" s="69"/>
      <c r="GK708" s="69"/>
      <c r="GL708" s="69"/>
      <c r="GM708" s="69"/>
      <c r="GN708" s="69"/>
      <c r="GO708" s="69"/>
      <c r="GP708" s="69"/>
      <c r="GQ708" s="69"/>
      <c r="GR708" s="69"/>
      <c r="GS708" s="69"/>
      <c r="GT708" s="69"/>
      <c r="GU708" s="69"/>
      <c r="GV708" s="69"/>
      <c r="GW708" s="69"/>
      <c r="GX708" s="69"/>
      <c r="GY708" s="69"/>
      <c r="GZ708" s="69"/>
      <c r="HA708" s="69"/>
      <c r="HB708" s="69"/>
      <c r="HC708" s="69"/>
      <c r="HD708" s="69"/>
      <c r="HE708" s="69"/>
      <c r="HF708" s="69"/>
      <c r="HG708" s="69"/>
      <c r="HH708" s="69"/>
      <c r="HI708" s="69"/>
      <c r="HJ708" s="69"/>
      <c r="HK708" s="69"/>
      <c r="HL708" s="69"/>
      <c r="HM708" s="69"/>
      <c r="HN708" s="69"/>
      <c r="HO708" s="69"/>
      <c r="HP708" s="69"/>
      <c r="HQ708" s="69"/>
      <c r="HR708" s="69"/>
      <c r="HS708" s="69"/>
      <c r="HT708" s="69"/>
      <c r="HU708" s="69"/>
      <c r="HV708" s="69"/>
      <c r="HW708" s="69"/>
      <c r="HX708" s="69"/>
      <c r="HY708" s="69"/>
      <c r="HZ708" s="69"/>
      <c r="IA708" s="69"/>
      <c r="IB708" s="69"/>
      <c r="IC708" s="69"/>
      <c r="ID708" s="69"/>
      <c r="IE708" s="69"/>
      <c r="IF708" s="69"/>
      <c r="IG708" s="69"/>
      <c r="IH708" s="69"/>
      <c r="II708" s="69"/>
      <c r="IJ708" s="69"/>
      <c r="IK708" s="69"/>
      <c r="IL708" s="69"/>
      <c r="IM708" s="69"/>
      <c r="IN708" s="69"/>
      <c r="IO708" s="69"/>
      <c r="IP708" s="69"/>
      <c r="IQ708" s="69"/>
      <c r="IR708" s="69"/>
      <c r="IS708" s="69"/>
      <c r="IT708" s="69"/>
      <c r="IU708" s="69"/>
      <c r="IV708" s="69"/>
      <c r="IW708" s="69"/>
    </row>
    <row r="709" customFormat="false" ht="12.75" hidden="false" customHeight="fals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69"/>
      <c r="CH709" s="69"/>
      <c r="CI709" s="69"/>
      <c r="CJ709" s="69"/>
      <c r="CK709" s="69"/>
      <c r="CL709" s="69"/>
      <c r="CM709" s="69"/>
      <c r="CN709" s="69"/>
      <c r="CO709" s="69"/>
      <c r="CP709" s="69"/>
      <c r="CQ709" s="69"/>
      <c r="CR709" s="69"/>
      <c r="CS709" s="69"/>
      <c r="CT709" s="69"/>
      <c r="CU709" s="69"/>
      <c r="CV709" s="69"/>
      <c r="CW709" s="69"/>
      <c r="CX709" s="69"/>
      <c r="CY709" s="69"/>
      <c r="CZ709" s="69"/>
      <c r="DA709" s="69"/>
      <c r="DB709" s="69"/>
      <c r="DC709" s="69"/>
      <c r="DD709" s="69"/>
      <c r="DE709" s="69"/>
      <c r="DF709" s="69"/>
      <c r="DG709" s="69"/>
      <c r="DH709" s="69"/>
      <c r="DI709" s="69"/>
      <c r="DJ709" s="69"/>
      <c r="DK709" s="69"/>
      <c r="DL709" s="69"/>
      <c r="DM709" s="69"/>
      <c r="DN709" s="69"/>
      <c r="DO709" s="69"/>
      <c r="DP709" s="69"/>
      <c r="DQ709" s="69"/>
      <c r="DR709" s="69"/>
      <c r="DS709" s="69"/>
      <c r="DT709" s="69"/>
      <c r="DU709" s="69"/>
      <c r="DV709" s="69"/>
      <c r="DW709" s="69"/>
      <c r="DX709" s="69"/>
      <c r="DY709" s="69"/>
      <c r="DZ709" s="69"/>
      <c r="EA709" s="69"/>
      <c r="EB709" s="69"/>
      <c r="EC709" s="69"/>
      <c r="ED709" s="69"/>
      <c r="EE709" s="69"/>
      <c r="EF709" s="69"/>
      <c r="EG709" s="69"/>
      <c r="EH709" s="69"/>
      <c r="EI709" s="69"/>
      <c r="EJ709" s="69"/>
      <c r="EK709" s="69"/>
      <c r="EL709" s="69"/>
      <c r="EM709" s="69"/>
      <c r="EN709" s="69"/>
      <c r="EO709" s="69"/>
      <c r="EP709" s="69"/>
      <c r="EQ709" s="69"/>
      <c r="ER709" s="69"/>
      <c r="ES709" s="69"/>
      <c r="ET709" s="69"/>
      <c r="EU709" s="69"/>
      <c r="EV709" s="69"/>
      <c r="EW709" s="69"/>
      <c r="EX709" s="69"/>
      <c r="EY709" s="69"/>
      <c r="EZ709" s="69"/>
      <c r="FA709" s="69"/>
      <c r="FB709" s="69"/>
      <c r="FC709" s="69"/>
      <c r="FD709" s="69"/>
      <c r="FE709" s="69"/>
      <c r="FF709" s="69"/>
      <c r="FG709" s="69"/>
      <c r="FH709" s="69"/>
      <c r="FI709" s="69"/>
      <c r="FJ709" s="69"/>
      <c r="FK709" s="69"/>
      <c r="FL709" s="69"/>
      <c r="FM709" s="69"/>
      <c r="FN709" s="69"/>
      <c r="FO709" s="69"/>
      <c r="FP709" s="69"/>
      <c r="FQ709" s="69"/>
      <c r="FR709" s="69"/>
      <c r="FS709" s="69"/>
      <c r="FT709" s="69"/>
      <c r="FU709" s="69"/>
      <c r="FV709" s="69"/>
      <c r="FW709" s="69"/>
      <c r="FX709" s="69"/>
      <c r="FY709" s="69"/>
      <c r="FZ709" s="69"/>
      <c r="GA709" s="69"/>
      <c r="GB709" s="69"/>
      <c r="GC709" s="69"/>
      <c r="GD709" s="69"/>
      <c r="GE709" s="69"/>
      <c r="GF709" s="69"/>
      <c r="GG709" s="69"/>
      <c r="GH709" s="69"/>
      <c r="GI709" s="69"/>
      <c r="GJ709" s="69"/>
      <c r="GK709" s="69"/>
      <c r="GL709" s="69"/>
      <c r="GM709" s="69"/>
      <c r="GN709" s="69"/>
      <c r="GO709" s="69"/>
      <c r="GP709" s="69"/>
      <c r="GQ709" s="69"/>
      <c r="GR709" s="69"/>
      <c r="GS709" s="69"/>
      <c r="GT709" s="69"/>
      <c r="GU709" s="69"/>
      <c r="GV709" s="69"/>
      <c r="GW709" s="69"/>
      <c r="GX709" s="69"/>
      <c r="GY709" s="69"/>
      <c r="GZ709" s="69"/>
      <c r="HA709" s="69"/>
      <c r="HB709" s="69"/>
      <c r="HC709" s="69"/>
      <c r="HD709" s="69"/>
      <c r="HE709" s="69"/>
      <c r="HF709" s="69"/>
      <c r="HG709" s="69"/>
      <c r="HH709" s="69"/>
      <c r="HI709" s="69"/>
      <c r="HJ709" s="69"/>
      <c r="HK709" s="69"/>
      <c r="HL709" s="69"/>
      <c r="HM709" s="69"/>
      <c r="HN709" s="69"/>
      <c r="HO709" s="69"/>
      <c r="HP709" s="69"/>
      <c r="HQ709" s="69"/>
      <c r="HR709" s="69"/>
      <c r="HS709" s="69"/>
      <c r="HT709" s="69"/>
      <c r="HU709" s="69"/>
      <c r="HV709" s="69"/>
      <c r="HW709" s="69"/>
      <c r="HX709" s="69"/>
      <c r="HY709" s="69"/>
      <c r="HZ709" s="69"/>
      <c r="IA709" s="69"/>
      <c r="IB709" s="69"/>
      <c r="IC709" s="69"/>
      <c r="ID709" s="69"/>
      <c r="IE709" s="69"/>
      <c r="IF709" s="69"/>
      <c r="IG709" s="69"/>
      <c r="IH709" s="69"/>
      <c r="II709" s="69"/>
      <c r="IJ709" s="69"/>
      <c r="IK709" s="69"/>
      <c r="IL709" s="69"/>
      <c r="IM709" s="69"/>
      <c r="IN709" s="69"/>
      <c r="IO709" s="69"/>
      <c r="IP709" s="69"/>
      <c r="IQ709" s="69"/>
      <c r="IR709" s="69"/>
      <c r="IS709" s="69"/>
      <c r="IT709" s="69"/>
      <c r="IU709" s="69"/>
      <c r="IV709" s="69"/>
      <c r="IW709" s="69"/>
    </row>
    <row r="710" customFormat="false" ht="12.75" hidden="false" customHeight="fals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69"/>
      <c r="CC710" s="69"/>
      <c r="CD710" s="69"/>
      <c r="CE710" s="69"/>
      <c r="CF710" s="69"/>
      <c r="CG710" s="69"/>
      <c r="CH710" s="69"/>
      <c r="CI710" s="69"/>
      <c r="CJ710" s="69"/>
      <c r="CK710" s="69"/>
      <c r="CL710" s="69"/>
      <c r="CM710" s="69"/>
      <c r="CN710" s="69"/>
      <c r="CO710" s="69"/>
      <c r="CP710" s="69"/>
      <c r="CQ710" s="69"/>
      <c r="CR710" s="69"/>
      <c r="CS710" s="69"/>
      <c r="CT710" s="69"/>
      <c r="CU710" s="69"/>
      <c r="CV710" s="69"/>
      <c r="CW710" s="69"/>
      <c r="CX710" s="69"/>
      <c r="CY710" s="69"/>
      <c r="CZ710" s="69"/>
      <c r="DA710" s="69"/>
      <c r="DB710" s="69"/>
      <c r="DC710" s="69"/>
      <c r="DD710" s="69"/>
      <c r="DE710" s="69"/>
      <c r="DF710" s="69"/>
      <c r="DG710" s="69"/>
      <c r="DH710" s="69"/>
      <c r="DI710" s="69"/>
      <c r="DJ710" s="69"/>
      <c r="DK710" s="69"/>
      <c r="DL710" s="69"/>
      <c r="DM710" s="69"/>
      <c r="DN710" s="69"/>
      <c r="DO710" s="69"/>
      <c r="DP710" s="69"/>
      <c r="DQ710" s="69"/>
      <c r="DR710" s="69"/>
      <c r="DS710" s="69"/>
      <c r="DT710" s="69"/>
      <c r="DU710" s="69"/>
      <c r="DV710" s="69"/>
      <c r="DW710" s="69"/>
      <c r="DX710" s="69"/>
      <c r="DY710" s="69"/>
      <c r="DZ710" s="69"/>
      <c r="EA710" s="69"/>
      <c r="EB710" s="69"/>
      <c r="EC710" s="69"/>
      <c r="ED710" s="69"/>
      <c r="EE710" s="69"/>
      <c r="EF710" s="69"/>
      <c r="EG710" s="69"/>
      <c r="EH710" s="69"/>
      <c r="EI710" s="69"/>
      <c r="EJ710" s="69"/>
      <c r="EK710" s="69"/>
      <c r="EL710" s="69"/>
      <c r="EM710" s="69"/>
      <c r="EN710" s="69"/>
      <c r="EO710" s="69"/>
      <c r="EP710" s="69"/>
      <c r="EQ710" s="69"/>
      <c r="ER710" s="69"/>
      <c r="ES710" s="69"/>
      <c r="ET710" s="69"/>
      <c r="EU710" s="69"/>
      <c r="EV710" s="69"/>
      <c r="EW710" s="69"/>
      <c r="EX710" s="69"/>
      <c r="EY710" s="69"/>
      <c r="EZ710" s="69"/>
      <c r="FA710" s="69"/>
      <c r="FB710" s="69"/>
      <c r="FC710" s="69"/>
      <c r="FD710" s="69"/>
      <c r="FE710" s="69"/>
      <c r="FF710" s="69"/>
      <c r="FG710" s="69"/>
      <c r="FH710" s="69"/>
      <c r="FI710" s="69"/>
      <c r="FJ710" s="69"/>
      <c r="FK710" s="69"/>
      <c r="FL710" s="69"/>
      <c r="FM710" s="69"/>
      <c r="FN710" s="69"/>
      <c r="FO710" s="69"/>
      <c r="FP710" s="69"/>
      <c r="FQ710" s="69"/>
      <c r="FR710" s="69"/>
      <c r="FS710" s="69"/>
      <c r="FT710" s="69"/>
      <c r="FU710" s="69"/>
      <c r="FV710" s="69"/>
      <c r="FW710" s="69"/>
      <c r="FX710" s="69"/>
      <c r="FY710" s="69"/>
      <c r="FZ710" s="69"/>
      <c r="GA710" s="69"/>
      <c r="GB710" s="69"/>
      <c r="GC710" s="69"/>
      <c r="GD710" s="69"/>
      <c r="GE710" s="69"/>
      <c r="GF710" s="69"/>
      <c r="GG710" s="69"/>
      <c r="GH710" s="69"/>
      <c r="GI710" s="69"/>
      <c r="GJ710" s="69"/>
      <c r="GK710" s="69"/>
      <c r="GL710" s="69"/>
      <c r="GM710" s="69"/>
      <c r="GN710" s="69"/>
      <c r="GO710" s="69"/>
      <c r="GP710" s="69"/>
      <c r="GQ710" s="69"/>
      <c r="GR710" s="69"/>
      <c r="GS710" s="69"/>
      <c r="GT710" s="69"/>
      <c r="GU710" s="69"/>
      <c r="GV710" s="69"/>
      <c r="GW710" s="69"/>
      <c r="GX710" s="69"/>
      <c r="GY710" s="69"/>
      <c r="GZ710" s="69"/>
      <c r="HA710" s="69"/>
      <c r="HB710" s="69"/>
      <c r="HC710" s="69"/>
      <c r="HD710" s="69"/>
      <c r="HE710" s="69"/>
      <c r="HF710" s="69"/>
      <c r="HG710" s="69"/>
      <c r="HH710" s="69"/>
      <c r="HI710" s="69"/>
      <c r="HJ710" s="69"/>
      <c r="HK710" s="69"/>
      <c r="HL710" s="69"/>
      <c r="HM710" s="69"/>
      <c r="HN710" s="69"/>
      <c r="HO710" s="69"/>
      <c r="HP710" s="69"/>
      <c r="HQ710" s="69"/>
      <c r="HR710" s="69"/>
      <c r="HS710" s="69"/>
      <c r="HT710" s="69"/>
      <c r="HU710" s="69"/>
      <c r="HV710" s="69"/>
      <c r="HW710" s="69"/>
      <c r="HX710" s="69"/>
      <c r="HY710" s="69"/>
      <c r="HZ710" s="69"/>
      <c r="IA710" s="69"/>
      <c r="IB710" s="69"/>
      <c r="IC710" s="69"/>
      <c r="ID710" s="69"/>
      <c r="IE710" s="69"/>
      <c r="IF710" s="69"/>
      <c r="IG710" s="69"/>
      <c r="IH710" s="69"/>
      <c r="II710" s="69"/>
      <c r="IJ710" s="69"/>
      <c r="IK710" s="69"/>
      <c r="IL710" s="69"/>
      <c r="IM710" s="69"/>
      <c r="IN710" s="69"/>
      <c r="IO710" s="69"/>
      <c r="IP710" s="69"/>
      <c r="IQ710" s="69"/>
      <c r="IR710" s="69"/>
      <c r="IS710" s="69"/>
      <c r="IT710" s="69"/>
      <c r="IU710" s="69"/>
      <c r="IV710" s="69"/>
      <c r="IW710" s="69"/>
    </row>
    <row r="711" customFormat="false" ht="12.75" hidden="false" customHeight="fals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  <c r="EK711" s="69"/>
      <c r="EL711" s="69"/>
      <c r="EM711" s="69"/>
      <c r="EN711" s="69"/>
      <c r="EO711" s="69"/>
      <c r="EP711" s="69"/>
      <c r="EQ711" s="69"/>
      <c r="ER711" s="69"/>
      <c r="ES711" s="69"/>
      <c r="ET711" s="69"/>
      <c r="EU711" s="69"/>
      <c r="EV711" s="69"/>
      <c r="EW711" s="69"/>
      <c r="EX711" s="69"/>
      <c r="EY711" s="69"/>
      <c r="EZ711" s="69"/>
      <c r="FA711" s="69"/>
      <c r="FB711" s="69"/>
      <c r="FC711" s="69"/>
      <c r="FD711" s="69"/>
      <c r="FE711" s="69"/>
      <c r="FF711" s="69"/>
      <c r="FG711" s="69"/>
      <c r="FH711" s="69"/>
      <c r="FI711" s="69"/>
      <c r="FJ711" s="69"/>
      <c r="FK711" s="69"/>
      <c r="FL711" s="69"/>
      <c r="FM711" s="69"/>
      <c r="FN711" s="69"/>
      <c r="FO711" s="69"/>
      <c r="FP711" s="69"/>
      <c r="FQ711" s="69"/>
      <c r="FR711" s="69"/>
      <c r="FS711" s="69"/>
      <c r="FT711" s="69"/>
      <c r="FU711" s="69"/>
      <c r="FV711" s="69"/>
      <c r="FW711" s="69"/>
      <c r="FX711" s="69"/>
      <c r="FY711" s="69"/>
      <c r="FZ711" s="69"/>
      <c r="GA711" s="69"/>
      <c r="GB711" s="69"/>
      <c r="GC711" s="69"/>
      <c r="GD711" s="69"/>
      <c r="GE711" s="69"/>
      <c r="GF711" s="69"/>
      <c r="GG711" s="69"/>
      <c r="GH711" s="69"/>
      <c r="GI711" s="69"/>
      <c r="GJ711" s="69"/>
      <c r="GK711" s="69"/>
      <c r="GL711" s="69"/>
      <c r="GM711" s="69"/>
      <c r="GN711" s="69"/>
      <c r="GO711" s="69"/>
      <c r="GP711" s="69"/>
      <c r="GQ711" s="69"/>
      <c r="GR711" s="69"/>
      <c r="GS711" s="69"/>
      <c r="GT711" s="69"/>
      <c r="GU711" s="69"/>
      <c r="GV711" s="69"/>
      <c r="GW711" s="69"/>
      <c r="GX711" s="69"/>
      <c r="GY711" s="69"/>
      <c r="GZ711" s="69"/>
      <c r="HA711" s="69"/>
      <c r="HB711" s="69"/>
      <c r="HC711" s="69"/>
      <c r="HD711" s="69"/>
      <c r="HE711" s="69"/>
      <c r="HF711" s="69"/>
      <c r="HG711" s="69"/>
      <c r="HH711" s="69"/>
      <c r="HI711" s="69"/>
      <c r="HJ711" s="69"/>
      <c r="HK711" s="69"/>
      <c r="HL711" s="69"/>
      <c r="HM711" s="69"/>
      <c r="HN711" s="69"/>
      <c r="HO711" s="69"/>
      <c r="HP711" s="69"/>
      <c r="HQ711" s="69"/>
      <c r="HR711" s="69"/>
      <c r="HS711" s="69"/>
      <c r="HT711" s="69"/>
      <c r="HU711" s="69"/>
      <c r="HV711" s="69"/>
      <c r="HW711" s="69"/>
      <c r="HX711" s="69"/>
      <c r="HY711" s="69"/>
      <c r="HZ711" s="69"/>
      <c r="IA711" s="69"/>
      <c r="IB711" s="69"/>
      <c r="IC711" s="69"/>
      <c r="ID711" s="69"/>
      <c r="IE711" s="69"/>
      <c r="IF711" s="69"/>
      <c r="IG711" s="69"/>
      <c r="IH711" s="69"/>
      <c r="II711" s="69"/>
      <c r="IJ711" s="69"/>
      <c r="IK711" s="69"/>
      <c r="IL711" s="69"/>
      <c r="IM711" s="69"/>
      <c r="IN711" s="69"/>
      <c r="IO711" s="69"/>
      <c r="IP711" s="69"/>
      <c r="IQ711" s="69"/>
      <c r="IR711" s="69"/>
      <c r="IS711" s="69"/>
      <c r="IT711" s="69"/>
      <c r="IU711" s="69"/>
      <c r="IV711" s="69"/>
      <c r="IW711" s="69"/>
    </row>
    <row r="712" customFormat="false" ht="12.75" hidden="false" customHeight="fals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69"/>
      <c r="CH712" s="69"/>
      <c r="CI712" s="69"/>
      <c r="CJ712" s="69"/>
      <c r="CK712" s="69"/>
      <c r="CL712" s="69"/>
      <c r="CM712" s="69"/>
      <c r="CN712" s="69"/>
      <c r="CO712" s="69"/>
      <c r="CP712" s="69"/>
      <c r="CQ712" s="69"/>
      <c r="CR712" s="69"/>
      <c r="CS712" s="69"/>
      <c r="CT712" s="69"/>
      <c r="CU712" s="69"/>
      <c r="CV712" s="69"/>
      <c r="CW712" s="69"/>
      <c r="CX712" s="69"/>
      <c r="CY712" s="69"/>
      <c r="CZ712" s="69"/>
      <c r="DA712" s="69"/>
      <c r="DB712" s="69"/>
      <c r="DC712" s="69"/>
      <c r="DD712" s="69"/>
      <c r="DE712" s="69"/>
      <c r="DF712" s="69"/>
      <c r="DG712" s="69"/>
      <c r="DH712" s="69"/>
      <c r="DI712" s="69"/>
      <c r="DJ712" s="69"/>
      <c r="DK712" s="69"/>
      <c r="DL712" s="69"/>
      <c r="DM712" s="69"/>
      <c r="DN712" s="69"/>
      <c r="DO712" s="69"/>
      <c r="DP712" s="69"/>
      <c r="DQ712" s="69"/>
      <c r="DR712" s="69"/>
      <c r="DS712" s="69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  <c r="EO712" s="69"/>
      <c r="EP712" s="69"/>
      <c r="EQ712" s="69"/>
      <c r="ER712" s="69"/>
      <c r="ES712" s="69"/>
      <c r="ET712" s="69"/>
      <c r="EU712" s="69"/>
      <c r="EV712" s="69"/>
      <c r="EW712" s="69"/>
      <c r="EX712" s="69"/>
      <c r="EY712" s="69"/>
      <c r="EZ712" s="69"/>
      <c r="FA712" s="69"/>
      <c r="FB712" s="69"/>
      <c r="FC712" s="69"/>
      <c r="FD712" s="69"/>
      <c r="FE712" s="69"/>
      <c r="FF712" s="69"/>
      <c r="FG712" s="69"/>
      <c r="FH712" s="69"/>
      <c r="FI712" s="69"/>
      <c r="FJ712" s="69"/>
      <c r="FK712" s="69"/>
      <c r="FL712" s="69"/>
      <c r="FM712" s="69"/>
      <c r="FN712" s="69"/>
      <c r="FO712" s="69"/>
      <c r="FP712" s="69"/>
      <c r="FQ712" s="69"/>
      <c r="FR712" s="69"/>
      <c r="FS712" s="69"/>
      <c r="FT712" s="69"/>
      <c r="FU712" s="69"/>
      <c r="FV712" s="69"/>
      <c r="FW712" s="69"/>
      <c r="FX712" s="69"/>
      <c r="FY712" s="69"/>
      <c r="FZ712" s="69"/>
      <c r="GA712" s="69"/>
      <c r="GB712" s="69"/>
      <c r="GC712" s="69"/>
      <c r="GD712" s="69"/>
      <c r="GE712" s="69"/>
      <c r="GF712" s="69"/>
      <c r="GG712" s="69"/>
      <c r="GH712" s="69"/>
      <c r="GI712" s="69"/>
      <c r="GJ712" s="69"/>
      <c r="GK712" s="69"/>
      <c r="GL712" s="69"/>
      <c r="GM712" s="69"/>
      <c r="GN712" s="69"/>
      <c r="GO712" s="69"/>
      <c r="GP712" s="69"/>
      <c r="GQ712" s="69"/>
      <c r="GR712" s="69"/>
      <c r="GS712" s="69"/>
      <c r="GT712" s="69"/>
      <c r="GU712" s="69"/>
      <c r="GV712" s="69"/>
      <c r="GW712" s="69"/>
      <c r="GX712" s="69"/>
      <c r="GY712" s="69"/>
      <c r="GZ712" s="69"/>
      <c r="HA712" s="69"/>
      <c r="HB712" s="69"/>
      <c r="HC712" s="69"/>
      <c r="HD712" s="69"/>
      <c r="HE712" s="69"/>
      <c r="HF712" s="69"/>
      <c r="HG712" s="69"/>
      <c r="HH712" s="69"/>
      <c r="HI712" s="69"/>
      <c r="HJ712" s="69"/>
      <c r="HK712" s="69"/>
      <c r="HL712" s="69"/>
      <c r="HM712" s="69"/>
      <c r="HN712" s="69"/>
      <c r="HO712" s="69"/>
      <c r="HP712" s="69"/>
      <c r="HQ712" s="69"/>
      <c r="HR712" s="69"/>
      <c r="HS712" s="69"/>
      <c r="HT712" s="69"/>
      <c r="HU712" s="69"/>
      <c r="HV712" s="69"/>
      <c r="HW712" s="69"/>
      <c r="HX712" s="69"/>
      <c r="HY712" s="69"/>
      <c r="HZ712" s="69"/>
      <c r="IA712" s="69"/>
      <c r="IB712" s="69"/>
      <c r="IC712" s="69"/>
      <c r="ID712" s="69"/>
      <c r="IE712" s="69"/>
      <c r="IF712" s="69"/>
      <c r="IG712" s="69"/>
      <c r="IH712" s="69"/>
      <c r="II712" s="69"/>
      <c r="IJ712" s="69"/>
      <c r="IK712" s="69"/>
      <c r="IL712" s="69"/>
      <c r="IM712" s="69"/>
      <c r="IN712" s="69"/>
      <c r="IO712" s="69"/>
      <c r="IP712" s="69"/>
      <c r="IQ712" s="69"/>
      <c r="IR712" s="69"/>
      <c r="IS712" s="69"/>
      <c r="IT712" s="69"/>
      <c r="IU712" s="69"/>
      <c r="IV712" s="69"/>
      <c r="IW712" s="69"/>
    </row>
    <row r="713" customFormat="false" ht="12.75" hidden="false" customHeight="fals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69"/>
      <c r="CC713" s="69"/>
      <c r="CD713" s="69"/>
      <c r="CE713" s="69"/>
      <c r="CF713" s="69"/>
      <c r="CG713" s="69"/>
      <c r="CH713" s="69"/>
      <c r="CI713" s="69"/>
      <c r="CJ713" s="69"/>
      <c r="CK713" s="69"/>
      <c r="CL713" s="69"/>
      <c r="CM713" s="69"/>
      <c r="CN713" s="69"/>
      <c r="CO713" s="69"/>
      <c r="CP713" s="69"/>
      <c r="CQ713" s="69"/>
      <c r="CR713" s="69"/>
      <c r="CS713" s="69"/>
      <c r="CT713" s="69"/>
      <c r="CU713" s="69"/>
      <c r="CV713" s="69"/>
      <c r="CW713" s="69"/>
      <c r="CX713" s="69"/>
      <c r="CY713" s="69"/>
      <c r="CZ713" s="69"/>
      <c r="DA713" s="69"/>
      <c r="DB713" s="69"/>
      <c r="DC713" s="69"/>
      <c r="DD713" s="69"/>
      <c r="DE713" s="69"/>
      <c r="DF713" s="69"/>
      <c r="DG713" s="69"/>
      <c r="DH713" s="69"/>
      <c r="DI713" s="69"/>
      <c r="DJ713" s="69"/>
      <c r="DK713" s="69"/>
      <c r="DL713" s="69"/>
      <c r="DM713" s="69"/>
      <c r="DN713" s="69"/>
      <c r="DO713" s="69"/>
      <c r="DP713" s="69"/>
      <c r="DQ713" s="69"/>
      <c r="DR713" s="69"/>
      <c r="DS713" s="69"/>
      <c r="DT713" s="69"/>
      <c r="DU713" s="69"/>
      <c r="DV713" s="69"/>
      <c r="DW713" s="69"/>
      <c r="DX713" s="69"/>
      <c r="DY713" s="69"/>
      <c r="DZ713" s="69"/>
      <c r="EA713" s="69"/>
      <c r="EB713" s="69"/>
      <c r="EC713" s="69"/>
      <c r="ED713" s="69"/>
      <c r="EE713" s="69"/>
      <c r="EF713" s="69"/>
      <c r="EG713" s="69"/>
      <c r="EH713" s="69"/>
      <c r="EI713" s="69"/>
      <c r="EJ713" s="69"/>
      <c r="EK713" s="69"/>
      <c r="EL713" s="69"/>
      <c r="EM713" s="69"/>
      <c r="EN713" s="69"/>
      <c r="EO713" s="69"/>
      <c r="EP713" s="69"/>
      <c r="EQ713" s="69"/>
      <c r="ER713" s="69"/>
      <c r="ES713" s="69"/>
      <c r="ET713" s="69"/>
      <c r="EU713" s="69"/>
      <c r="EV713" s="69"/>
      <c r="EW713" s="69"/>
      <c r="EX713" s="69"/>
      <c r="EY713" s="69"/>
      <c r="EZ713" s="69"/>
      <c r="FA713" s="69"/>
      <c r="FB713" s="69"/>
      <c r="FC713" s="69"/>
      <c r="FD713" s="69"/>
      <c r="FE713" s="69"/>
      <c r="FF713" s="69"/>
      <c r="FG713" s="69"/>
      <c r="FH713" s="69"/>
      <c r="FI713" s="69"/>
      <c r="FJ713" s="69"/>
      <c r="FK713" s="69"/>
      <c r="FL713" s="69"/>
      <c r="FM713" s="69"/>
      <c r="FN713" s="69"/>
      <c r="FO713" s="69"/>
      <c r="FP713" s="69"/>
      <c r="FQ713" s="69"/>
      <c r="FR713" s="69"/>
      <c r="FS713" s="69"/>
      <c r="FT713" s="69"/>
      <c r="FU713" s="69"/>
      <c r="FV713" s="69"/>
      <c r="FW713" s="69"/>
      <c r="FX713" s="69"/>
      <c r="FY713" s="69"/>
      <c r="FZ713" s="69"/>
      <c r="GA713" s="69"/>
      <c r="GB713" s="69"/>
      <c r="GC713" s="69"/>
      <c r="GD713" s="69"/>
      <c r="GE713" s="69"/>
      <c r="GF713" s="69"/>
      <c r="GG713" s="69"/>
      <c r="GH713" s="69"/>
      <c r="GI713" s="69"/>
      <c r="GJ713" s="69"/>
      <c r="GK713" s="69"/>
      <c r="GL713" s="69"/>
      <c r="GM713" s="69"/>
      <c r="GN713" s="69"/>
      <c r="GO713" s="69"/>
      <c r="GP713" s="69"/>
      <c r="GQ713" s="69"/>
      <c r="GR713" s="69"/>
      <c r="GS713" s="69"/>
      <c r="GT713" s="69"/>
      <c r="GU713" s="69"/>
      <c r="GV713" s="69"/>
      <c r="GW713" s="69"/>
      <c r="GX713" s="69"/>
      <c r="GY713" s="69"/>
      <c r="GZ713" s="69"/>
      <c r="HA713" s="69"/>
      <c r="HB713" s="69"/>
      <c r="HC713" s="69"/>
      <c r="HD713" s="69"/>
      <c r="HE713" s="69"/>
      <c r="HF713" s="69"/>
      <c r="HG713" s="69"/>
      <c r="HH713" s="69"/>
      <c r="HI713" s="69"/>
      <c r="HJ713" s="69"/>
      <c r="HK713" s="69"/>
      <c r="HL713" s="69"/>
      <c r="HM713" s="69"/>
      <c r="HN713" s="69"/>
      <c r="HO713" s="69"/>
      <c r="HP713" s="69"/>
      <c r="HQ713" s="69"/>
      <c r="HR713" s="69"/>
      <c r="HS713" s="69"/>
      <c r="HT713" s="69"/>
      <c r="HU713" s="69"/>
      <c r="HV713" s="69"/>
      <c r="HW713" s="69"/>
      <c r="HX713" s="69"/>
      <c r="HY713" s="69"/>
      <c r="HZ713" s="69"/>
      <c r="IA713" s="69"/>
      <c r="IB713" s="69"/>
      <c r="IC713" s="69"/>
      <c r="ID713" s="69"/>
      <c r="IE713" s="69"/>
      <c r="IF713" s="69"/>
      <c r="IG713" s="69"/>
      <c r="IH713" s="69"/>
      <c r="II713" s="69"/>
      <c r="IJ713" s="69"/>
      <c r="IK713" s="69"/>
      <c r="IL713" s="69"/>
      <c r="IM713" s="69"/>
      <c r="IN713" s="69"/>
      <c r="IO713" s="69"/>
      <c r="IP713" s="69"/>
      <c r="IQ713" s="69"/>
      <c r="IR713" s="69"/>
      <c r="IS713" s="69"/>
      <c r="IT713" s="69"/>
      <c r="IU713" s="69"/>
      <c r="IV713" s="69"/>
      <c r="IW713" s="69"/>
    </row>
    <row r="714" customFormat="false" ht="12.75" hidden="false" customHeight="fals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69"/>
      <c r="CC714" s="69"/>
      <c r="CD714" s="69"/>
      <c r="CE714" s="69"/>
      <c r="CF714" s="69"/>
      <c r="CG714" s="69"/>
      <c r="CH714" s="69"/>
      <c r="CI714" s="69"/>
      <c r="CJ714" s="69"/>
      <c r="CK714" s="69"/>
      <c r="CL714" s="69"/>
      <c r="CM714" s="69"/>
      <c r="CN714" s="69"/>
      <c r="CO714" s="69"/>
      <c r="CP714" s="69"/>
      <c r="CQ714" s="69"/>
      <c r="CR714" s="69"/>
      <c r="CS714" s="69"/>
      <c r="CT714" s="69"/>
      <c r="CU714" s="69"/>
      <c r="CV714" s="69"/>
      <c r="CW714" s="69"/>
      <c r="CX714" s="69"/>
      <c r="CY714" s="69"/>
      <c r="CZ714" s="69"/>
      <c r="DA714" s="69"/>
      <c r="DB714" s="69"/>
      <c r="DC714" s="69"/>
      <c r="DD714" s="69"/>
      <c r="DE714" s="69"/>
      <c r="DF714" s="69"/>
      <c r="DG714" s="69"/>
      <c r="DH714" s="69"/>
      <c r="DI714" s="69"/>
      <c r="DJ714" s="69"/>
      <c r="DK714" s="69"/>
      <c r="DL714" s="69"/>
      <c r="DM714" s="69"/>
      <c r="DN714" s="69"/>
      <c r="DO714" s="69"/>
      <c r="DP714" s="69"/>
      <c r="DQ714" s="69"/>
      <c r="DR714" s="69"/>
      <c r="DS714" s="69"/>
      <c r="DT714" s="69"/>
      <c r="DU714" s="69"/>
      <c r="DV714" s="69"/>
      <c r="DW714" s="69"/>
      <c r="DX714" s="69"/>
      <c r="DY714" s="69"/>
      <c r="DZ714" s="69"/>
      <c r="EA714" s="69"/>
      <c r="EB714" s="69"/>
      <c r="EC714" s="69"/>
      <c r="ED714" s="69"/>
      <c r="EE714" s="69"/>
      <c r="EF714" s="69"/>
      <c r="EG714" s="69"/>
      <c r="EH714" s="69"/>
      <c r="EI714" s="69"/>
      <c r="EJ714" s="69"/>
      <c r="EK714" s="69"/>
      <c r="EL714" s="69"/>
      <c r="EM714" s="69"/>
      <c r="EN714" s="69"/>
      <c r="EO714" s="69"/>
      <c r="EP714" s="69"/>
      <c r="EQ714" s="69"/>
      <c r="ER714" s="69"/>
      <c r="ES714" s="69"/>
      <c r="ET714" s="69"/>
      <c r="EU714" s="69"/>
      <c r="EV714" s="69"/>
      <c r="EW714" s="69"/>
      <c r="EX714" s="69"/>
      <c r="EY714" s="69"/>
      <c r="EZ714" s="69"/>
      <c r="FA714" s="69"/>
      <c r="FB714" s="69"/>
      <c r="FC714" s="69"/>
      <c r="FD714" s="69"/>
      <c r="FE714" s="69"/>
      <c r="FF714" s="69"/>
      <c r="FG714" s="69"/>
      <c r="FH714" s="69"/>
      <c r="FI714" s="69"/>
      <c r="FJ714" s="69"/>
      <c r="FK714" s="69"/>
      <c r="FL714" s="69"/>
      <c r="FM714" s="69"/>
      <c r="FN714" s="69"/>
      <c r="FO714" s="69"/>
      <c r="FP714" s="69"/>
      <c r="FQ714" s="69"/>
      <c r="FR714" s="69"/>
      <c r="FS714" s="69"/>
      <c r="FT714" s="69"/>
      <c r="FU714" s="69"/>
      <c r="FV714" s="69"/>
      <c r="FW714" s="69"/>
      <c r="FX714" s="69"/>
      <c r="FY714" s="69"/>
      <c r="FZ714" s="69"/>
      <c r="GA714" s="69"/>
      <c r="GB714" s="69"/>
      <c r="GC714" s="69"/>
      <c r="GD714" s="69"/>
      <c r="GE714" s="69"/>
      <c r="GF714" s="69"/>
      <c r="GG714" s="69"/>
      <c r="GH714" s="69"/>
      <c r="GI714" s="69"/>
      <c r="GJ714" s="69"/>
      <c r="GK714" s="69"/>
      <c r="GL714" s="69"/>
      <c r="GM714" s="69"/>
      <c r="GN714" s="69"/>
      <c r="GO714" s="69"/>
      <c r="GP714" s="69"/>
      <c r="GQ714" s="69"/>
      <c r="GR714" s="69"/>
      <c r="GS714" s="69"/>
      <c r="GT714" s="69"/>
      <c r="GU714" s="69"/>
      <c r="GV714" s="69"/>
      <c r="GW714" s="69"/>
      <c r="GX714" s="69"/>
      <c r="GY714" s="69"/>
      <c r="GZ714" s="69"/>
      <c r="HA714" s="69"/>
      <c r="HB714" s="69"/>
      <c r="HC714" s="69"/>
      <c r="HD714" s="69"/>
      <c r="HE714" s="69"/>
      <c r="HF714" s="69"/>
      <c r="HG714" s="69"/>
      <c r="HH714" s="69"/>
      <c r="HI714" s="69"/>
      <c r="HJ714" s="69"/>
      <c r="HK714" s="69"/>
      <c r="HL714" s="69"/>
      <c r="HM714" s="69"/>
      <c r="HN714" s="69"/>
      <c r="HO714" s="69"/>
      <c r="HP714" s="69"/>
      <c r="HQ714" s="69"/>
      <c r="HR714" s="69"/>
      <c r="HS714" s="69"/>
      <c r="HT714" s="69"/>
      <c r="HU714" s="69"/>
      <c r="HV714" s="69"/>
      <c r="HW714" s="69"/>
      <c r="HX714" s="69"/>
      <c r="HY714" s="69"/>
      <c r="HZ714" s="69"/>
      <c r="IA714" s="69"/>
      <c r="IB714" s="69"/>
      <c r="IC714" s="69"/>
      <c r="ID714" s="69"/>
      <c r="IE714" s="69"/>
      <c r="IF714" s="69"/>
      <c r="IG714" s="69"/>
      <c r="IH714" s="69"/>
      <c r="II714" s="69"/>
      <c r="IJ714" s="69"/>
      <c r="IK714" s="69"/>
      <c r="IL714" s="69"/>
      <c r="IM714" s="69"/>
      <c r="IN714" s="69"/>
      <c r="IO714" s="69"/>
      <c r="IP714" s="69"/>
      <c r="IQ714" s="69"/>
      <c r="IR714" s="69"/>
      <c r="IS714" s="69"/>
      <c r="IT714" s="69"/>
      <c r="IU714" s="69"/>
      <c r="IV714" s="69"/>
      <c r="IW714" s="69"/>
    </row>
    <row r="715" customFormat="false" ht="12.75" hidden="false" customHeight="fals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69"/>
      <c r="CC715" s="69"/>
      <c r="CD715" s="69"/>
      <c r="CE715" s="69"/>
      <c r="CF715" s="69"/>
      <c r="CG715" s="69"/>
      <c r="CH715" s="69"/>
      <c r="CI715" s="69"/>
      <c r="CJ715" s="69"/>
      <c r="CK715" s="69"/>
      <c r="CL715" s="69"/>
      <c r="CM715" s="69"/>
      <c r="CN715" s="69"/>
      <c r="CO715" s="69"/>
      <c r="CP715" s="69"/>
      <c r="CQ715" s="69"/>
      <c r="CR715" s="69"/>
      <c r="CS715" s="69"/>
      <c r="CT715" s="69"/>
      <c r="CU715" s="69"/>
      <c r="CV715" s="69"/>
      <c r="CW715" s="69"/>
      <c r="CX715" s="69"/>
      <c r="CY715" s="69"/>
      <c r="CZ715" s="69"/>
      <c r="DA715" s="69"/>
      <c r="DB715" s="69"/>
      <c r="DC715" s="69"/>
      <c r="DD715" s="69"/>
      <c r="DE715" s="69"/>
      <c r="DF715" s="69"/>
      <c r="DG715" s="69"/>
      <c r="DH715" s="69"/>
      <c r="DI715" s="69"/>
      <c r="DJ715" s="69"/>
      <c r="DK715" s="69"/>
      <c r="DL715" s="69"/>
      <c r="DM715" s="69"/>
      <c r="DN715" s="69"/>
      <c r="DO715" s="69"/>
      <c r="DP715" s="69"/>
      <c r="DQ715" s="69"/>
      <c r="DR715" s="69"/>
      <c r="DS715" s="69"/>
      <c r="DT715" s="69"/>
      <c r="DU715" s="69"/>
      <c r="DV715" s="69"/>
      <c r="DW715" s="69"/>
      <c r="DX715" s="69"/>
      <c r="DY715" s="69"/>
      <c r="DZ715" s="69"/>
      <c r="EA715" s="69"/>
      <c r="EB715" s="69"/>
      <c r="EC715" s="69"/>
      <c r="ED715" s="69"/>
      <c r="EE715" s="69"/>
      <c r="EF715" s="69"/>
      <c r="EG715" s="69"/>
      <c r="EH715" s="69"/>
      <c r="EI715" s="69"/>
      <c r="EJ715" s="69"/>
      <c r="EK715" s="69"/>
      <c r="EL715" s="69"/>
      <c r="EM715" s="69"/>
      <c r="EN715" s="69"/>
      <c r="EO715" s="69"/>
      <c r="EP715" s="69"/>
      <c r="EQ715" s="69"/>
      <c r="ER715" s="69"/>
      <c r="ES715" s="69"/>
      <c r="ET715" s="69"/>
      <c r="EU715" s="69"/>
      <c r="EV715" s="69"/>
      <c r="EW715" s="69"/>
      <c r="EX715" s="69"/>
      <c r="EY715" s="69"/>
      <c r="EZ715" s="69"/>
      <c r="FA715" s="69"/>
      <c r="FB715" s="69"/>
      <c r="FC715" s="69"/>
      <c r="FD715" s="69"/>
      <c r="FE715" s="69"/>
      <c r="FF715" s="69"/>
      <c r="FG715" s="69"/>
      <c r="FH715" s="69"/>
      <c r="FI715" s="69"/>
      <c r="FJ715" s="69"/>
      <c r="FK715" s="69"/>
      <c r="FL715" s="69"/>
      <c r="FM715" s="69"/>
      <c r="FN715" s="69"/>
      <c r="FO715" s="69"/>
      <c r="FP715" s="69"/>
      <c r="FQ715" s="69"/>
      <c r="FR715" s="69"/>
      <c r="FS715" s="69"/>
      <c r="FT715" s="69"/>
      <c r="FU715" s="69"/>
      <c r="FV715" s="69"/>
      <c r="FW715" s="69"/>
      <c r="FX715" s="69"/>
      <c r="FY715" s="69"/>
      <c r="FZ715" s="69"/>
      <c r="GA715" s="69"/>
      <c r="GB715" s="69"/>
      <c r="GC715" s="69"/>
      <c r="GD715" s="69"/>
      <c r="GE715" s="69"/>
      <c r="GF715" s="69"/>
      <c r="GG715" s="69"/>
      <c r="GH715" s="69"/>
      <c r="GI715" s="69"/>
      <c r="GJ715" s="69"/>
      <c r="GK715" s="69"/>
      <c r="GL715" s="69"/>
      <c r="GM715" s="69"/>
      <c r="GN715" s="69"/>
      <c r="GO715" s="69"/>
      <c r="GP715" s="69"/>
      <c r="GQ715" s="69"/>
      <c r="GR715" s="69"/>
      <c r="GS715" s="69"/>
      <c r="GT715" s="69"/>
      <c r="GU715" s="69"/>
      <c r="GV715" s="69"/>
      <c r="GW715" s="69"/>
      <c r="GX715" s="69"/>
      <c r="GY715" s="69"/>
      <c r="GZ715" s="69"/>
      <c r="HA715" s="69"/>
      <c r="HB715" s="69"/>
      <c r="HC715" s="69"/>
      <c r="HD715" s="69"/>
      <c r="HE715" s="69"/>
      <c r="HF715" s="69"/>
      <c r="HG715" s="69"/>
      <c r="HH715" s="69"/>
      <c r="HI715" s="69"/>
      <c r="HJ715" s="69"/>
      <c r="HK715" s="69"/>
      <c r="HL715" s="69"/>
      <c r="HM715" s="69"/>
      <c r="HN715" s="69"/>
      <c r="HO715" s="69"/>
      <c r="HP715" s="69"/>
      <c r="HQ715" s="69"/>
      <c r="HR715" s="69"/>
      <c r="HS715" s="69"/>
      <c r="HT715" s="69"/>
      <c r="HU715" s="69"/>
      <c r="HV715" s="69"/>
      <c r="HW715" s="69"/>
      <c r="HX715" s="69"/>
      <c r="HY715" s="69"/>
      <c r="HZ715" s="69"/>
      <c r="IA715" s="69"/>
      <c r="IB715" s="69"/>
      <c r="IC715" s="69"/>
      <c r="ID715" s="69"/>
      <c r="IE715" s="69"/>
      <c r="IF715" s="69"/>
      <c r="IG715" s="69"/>
      <c r="IH715" s="69"/>
      <c r="II715" s="69"/>
      <c r="IJ715" s="69"/>
      <c r="IK715" s="69"/>
      <c r="IL715" s="69"/>
      <c r="IM715" s="69"/>
      <c r="IN715" s="69"/>
      <c r="IO715" s="69"/>
      <c r="IP715" s="69"/>
      <c r="IQ715" s="69"/>
      <c r="IR715" s="69"/>
      <c r="IS715" s="69"/>
      <c r="IT715" s="69"/>
      <c r="IU715" s="69"/>
      <c r="IV715" s="69"/>
      <c r="IW715" s="69"/>
    </row>
    <row r="716" customFormat="false" ht="12.75" hidden="false" customHeight="fals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  <c r="BR716" s="69"/>
      <c r="BS716" s="69"/>
      <c r="BT716" s="69"/>
      <c r="BU716" s="69"/>
      <c r="BV716" s="69"/>
      <c r="BW716" s="69"/>
      <c r="BX716" s="69"/>
      <c r="BY716" s="69"/>
      <c r="BZ716" s="69"/>
      <c r="CA716" s="69"/>
      <c r="CB716" s="69"/>
      <c r="CC716" s="69"/>
      <c r="CD716" s="69"/>
      <c r="CE716" s="69"/>
      <c r="CF716" s="69"/>
      <c r="CG716" s="69"/>
      <c r="CH716" s="69"/>
      <c r="CI716" s="69"/>
      <c r="CJ716" s="69"/>
      <c r="CK716" s="69"/>
      <c r="CL716" s="69"/>
      <c r="CM716" s="69"/>
      <c r="CN716" s="69"/>
      <c r="CO716" s="69"/>
      <c r="CP716" s="69"/>
      <c r="CQ716" s="69"/>
      <c r="CR716" s="69"/>
      <c r="CS716" s="69"/>
      <c r="CT716" s="69"/>
      <c r="CU716" s="69"/>
      <c r="CV716" s="69"/>
      <c r="CW716" s="69"/>
      <c r="CX716" s="69"/>
      <c r="CY716" s="69"/>
      <c r="CZ716" s="69"/>
      <c r="DA716" s="69"/>
      <c r="DB716" s="69"/>
      <c r="DC716" s="69"/>
      <c r="DD716" s="69"/>
      <c r="DE716" s="69"/>
      <c r="DF716" s="69"/>
      <c r="DG716" s="69"/>
      <c r="DH716" s="69"/>
      <c r="DI716" s="69"/>
      <c r="DJ716" s="69"/>
      <c r="DK716" s="69"/>
      <c r="DL716" s="69"/>
      <c r="DM716" s="69"/>
      <c r="DN716" s="69"/>
      <c r="DO716" s="69"/>
      <c r="DP716" s="69"/>
      <c r="DQ716" s="69"/>
      <c r="DR716" s="69"/>
      <c r="DS716" s="69"/>
      <c r="DT716" s="69"/>
      <c r="DU716" s="69"/>
      <c r="DV716" s="69"/>
      <c r="DW716" s="69"/>
      <c r="DX716" s="69"/>
      <c r="DY716" s="69"/>
      <c r="DZ716" s="69"/>
      <c r="EA716" s="69"/>
      <c r="EB716" s="69"/>
      <c r="EC716" s="69"/>
      <c r="ED716" s="69"/>
      <c r="EE716" s="69"/>
      <c r="EF716" s="69"/>
      <c r="EG716" s="69"/>
      <c r="EH716" s="69"/>
      <c r="EI716" s="69"/>
      <c r="EJ716" s="69"/>
      <c r="EK716" s="69"/>
      <c r="EL716" s="69"/>
      <c r="EM716" s="69"/>
      <c r="EN716" s="69"/>
      <c r="EO716" s="69"/>
      <c r="EP716" s="69"/>
      <c r="EQ716" s="69"/>
      <c r="ER716" s="69"/>
      <c r="ES716" s="69"/>
      <c r="ET716" s="69"/>
      <c r="EU716" s="69"/>
      <c r="EV716" s="69"/>
      <c r="EW716" s="69"/>
      <c r="EX716" s="69"/>
      <c r="EY716" s="69"/>
      <c r="EZ716" s="69"/>
      <c r="FA716" s="69"/>
      <c r="FB716" s="69"/>
      <c r="FC716" s="69"/>
      <c r="FD716" s="69"/>
      <c r="FE716" s="69"/>
      <c r="FF716" s="69"/>
      <c r="FG716" s="69"/>
      <c r="FH716" s="69"/>
      <c r="FI716" s="69"/>
      <c r="FJ716" s="69"/>
      <c r="FK716" s="69"/>
      <c r="FL716" s="69"/>
      <c r="FM716" s="69"/>
      <c r="FN716" s="69"/>
      <c r="FO716" s="69"/>
      <c r="FP716" s="69"/>
      <c r="FQ716" s="69"/>
      <c r="FR716" s="69"/>
      <c r="FS716" s="69"/>
      <c r="FT716" s="69"/>
      <c r="FU716" s="69"/>
      <c r="FV716" s="69"/>
      <c r="FW716" s="69"/>
      <c r="FX716" s="69"/>
      <c r="FY716" s="69"/>
      <c r="FZ716" s="69"/>
      <c r="GA716" s="69"/>
      <c r="GB716" s="69"/>
      <c r="GC716" s="69"/>
      <c r="GD716" s="69"/>
      <c r="GE716" s="69"/>
      <c r="GF716" s="69"/>
      <c r="GG716" s="69"/>
      <c r="GH716" s="69"/>
      <c r="GI716" s="69"/>
      <c r="GJ716" s="69"/>
      <c r="GK716" s="69"/>
      <c r="GL716" s="69"/>
      <c r="GM716" s="69"/>
      <c r="GN716" s="69"/>
      <c r="GO716" s="69"/>
      <c r="GP716" s="69"/>
      <c r="GQ716" s="69"/>
      <c r="GR716" s="69"/>
      <c r="GS716" s="69"/>
      <c r="GT716" s="69"/>
      <c r="GU716" s="69"/>
      <c r="GV716" s="69"/>
      <c r="GW716" s="69"/>
      <c r="GX716" s="69"/>
      <c r="GY716" s="69"/>
      <c r="GZ716" s="69"/>
      <c r="HA716" s="69"/>
      <c r="HB716" s="69"/>
      <c r="HC716" s="69"/>
      <c r="HD716" s="69"/>
      <c r="HE716" s="69"/>
      <c r="HF716" s="69"/>
      <c r="HG716" s="69"/>
      <c r="HH716" s="69"/>
      <c r="HI716" s="69"/>
      <c r="HJ716" s="69"/>
      <c r="HK716" s="69"/>
      <c r="HL716" s="69"/>
      <c r="HM716" s="69"/>
      <c r="HN716" s="69"/>
      <c r="HO716" s="69"/>
      <c r="HP716" s="69"/>
      <c r="HQ716" s="69"/>
      <c r="HR716" s="69"/>
      <c r="HS716" s="69"/>
      <c r="HT716" s="69"/>
      <c r="HU716" s="69"/>
      <c r="HV716" s="69"/>
      <c r="HW716" s="69"/>
      <c r="HX716" s="69"/>
      <c r="HY716" s="69"/>
      <c r="HZ716" s="69"/>
      <c r="IA716" s="69"/>
      <c r="IB716" s="69"/>
      <c r="IC716" s="69"/>
      <c r="ID716" s="69"/>
      <c r="IE716" s="69"/>
      <c r="IF716" s="69"/>
      <c r="IG716" s="69"/>
      <c r="IH716" s="69"/>
      <c r="II716" s="69"/>
      <c r="IJ716" s="69"/>
      <c r="IK716" s="69"/>
      <c r="IL716" s="69"/>
      <c r="IM716" s="69"/>
      <c r="IN716" s="69"/>
      <c r="IO716" s="69"/>
      <c r="IP716" s="69"/>
      <c r="IQ716" s="69"/>
      <c r="IR716" s="69"/>
      <c r="IS716" s="69"/>
      <c r="IT716" s="69"/>
      <c r="IU716" s="69"/>
      <c r="IV716" s="69"/>
      <c r="IW716" s="69"/>
    </row>
    <row r="717" customFormat="false" ht="12.75" hidden="false" customHeight="fals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69"/>
      <c r="CC717" s="69"/>
      <c r="CD717" s="69"/>
      <c r="CE717" s="69"/>
      <c r="CF717" s="69"/>
      <c r="CG717" s="69"/>
      <c r="CH717" s="69"/>
      <c r="CI717" s="69"/>
      <c r="CJ717" s="69"/>
      <c r="CK717" s="69"/>
      <c r="CL717" s="69"/>
      <c r="CM717" s="69"/>
      <c r="CN717" s="69"/>
      <c r="CO717" s="69"/>
      <c r="CP717" s="69"/>
      <c r="CQ717" s="69"/>
      <c r="CR717" s="69"/>
      <c r="CS717" s="69"/>
      <c r="CT717" s="69"/>
      <c r="CU717" s="69"/>
      <c r="CV717" s="69"/>
      <c r="CW717" s="69"/>
      <c r="CX717" s="69"/>
      <c r="CY717" s="69"/>
      <c r="CZ717" s="69"/>
      <c r="DA717" s="69"/>
      <c r="DB717" s="69"/>
      <c r="DC717" s="69"/>
      <c r="DD717" s="69"/>
      <c r="DE717" s="69"/>
      <c r="DF717" s="69"/>
      <c r="DG717" s="69"/>
      <c r="DH717" s="69"/>
      <c r="DI717" s="69"/>
      <c r="DJ717" s="69"/>
      <c r="DK717" s="69"/>
      <c r="DL717" s="69"/>
      <c r="DM717" s="69"/>
      <c r="DN717" s="69"/>
      <c r="DO717" s="69"/>
      <c r="DP717" s="69"/>
      <c r="DQ717" s="69"/>
      <c r="DR717" s="69"/>
      <c r="DS717" s="69"/>
      <c r="DT717" s="69"/>
      <c r="DU717" s="69"/>
      <c r="DV717" s="69"/>
      <c r="DW717" s="69"/>
      <c r="DX717" s="69"/>
      <c r="DY717" s="69"/>
      <c r="DZ717" s="69"/>
      <c r="EA717" s="69"/>
      <c r="EB717" s="69"/>
      <c r="EC717" s="69"/>
      <c r="ED717" s="69"/>
      <c r="EE717" s="69"/>
      <c r="EF717" s="69"/>
      <c r="EG717" s="69"/>
      <c r="EH717" s="69"/>
      <c r="EI717" s="69"/>
      <c r="EJ717" s="69"/>
      <c r="EK717" s="69"/>
      <c r="EL717" s="69"/>
      <c r="EM717" s="69"/>
      <c r="EN717" s="69"/>
      <c r="EO717" s="69"/>
      <c r="EP717" s="69"/>
      <c r="EQ717" s="69"/>
      <c r="ER717" s="69"/>
      <c r="ES717" s="69"/>
      <c r="ET717" s="69"/>
      <c r="EU717" s="69"/>
      <c r="EV717" s="69"/>
      <c r="EW717" s="69"/>
      <c r="EX717" s="69"/>
      <c r="EY717" s="69"/>
      <c r="EZ717" s="69"/>
      <c r="FA717" s="69"/>
      <c r="FB717" s="69"/>
      <c r="FC717" s="69"/>
      <c r="FD717" s="69"/>
      <c r="FE717" s="69"/>
      <c r="FF717" s="69"/>
      <c r="FG717" s="69"/>
      <c r="FH717" s="69"/>
      <c r="FI717" s="69"/>
      <c r="FJ717" s="69"/>
      <c r="FK717" s="69"/>
      <c r="FL717" s="69"/>
      <c r="FM717" s="69"/>
      <c r="FN717" s="69"/>
      <c r="FO717" s="69"/>
      <c r="FP717" s="69"/>
      <c r="FQ717" s="69"/>
      <c r="FR717" s="69"/>
      <c r="FS717" s="69"/>
      <c r="FT717" s="69"/>
      <c r="FU717" s="69"/>
      <c r="FV717" s="69"/>
      <c r="FW717" s="69"/>
      <c r="FX717" s="69"/>
      <c r="FY717" s="69"/>
      <c r="FZ717" s="69"/>
      <c r="GA717" s="69"/>
      <c r="GB717" s="69"/>
      <c r="GC717" s="69"/>
      <c r="GD717" s="69"/>
      <c r="GE717" s="69"/>
      <c r="GF717" s="69"/>
      <c r="GG717" s="69"/>
      <c r="GH717" s="69"/>
      <c r="GI717" s="69"/>
      <c r="GJ717" s="69"/>
      <c r="GK717" s="69"/>
      <c r="GL717" s="69"/>
      <c r="GM717" s="69"/>
      <c r="GN717" s="69"/>
      <c r="GO717" s="69"/>
      <c r="GP717" s="69"/>
      <c r="GQ717" s="69"/>
      <c r="GR717" s="69"/>
      <c r="GS717" s="69"/>
      <c r="GT717" s="69"/>
      <c r="GU717" s="69"/>
      <c r="GV717" s="69"/>
      <c r="GW717" s="69"/>
      <c r="GX717" s="69"/>
      <c r="GY717" s="69"/>
      <c r="GZ717" s="69"/>
      <c r="HA717" s="69"/>
      <c r="HB717" s="69"/>
      <c r="HC717" s="69"/>
      <c r="HD717" s="69"/>
      <c r="HE717" s="69"/>
      <c r="HF717" s="69"/>
      <c r="HG717" s="69"/>
      <c r="HH717" s="69"/>
      <c r="HI717" s="69"/>
      <c r="HJ717" s="69"/>
      <c r="HK717" s="69"/>
      <c r="HL717" s="69"/>
      <c r="HM717" s="69"/>
      <c r="HN717" s="69"/>
      <c r="HO717" s="69"/>
      <c r="HP717" s="69"/>
      <c r="HQ717" s="69"/>
      <c r="HR717" s="69"/>
      <c r="HS717" s="69"/>
      <c r="HT717" s="69"/>
      <c r="HU717" s="69"/>
      <c r="HV717" s="69"/>
      <c r="HW717" s="69"/>
      <c r="HX717" s="69"/>
      <c r="HY717" s="69"/>
      <c r="HZ717" s="69"/>
      <c r="IA717" s="69"/>
      <c r="IB717" s="69"/>
      <c r="IC717" s="69"/>
      <c r="ID717" s="69"/>
      <c r="IE717" s="69"/>
      <c r="IF717" s="69"/>
      <c r="IG717" s="69"/>
      <c r="IH717" s="69"/>
      <c r="II717" s="69"/>
      <c r="IJ717" s="69"/>
      <c r="IK717" s="69"/>
      <c r="IL717" s="69"/>
      <c r="IM717" s="69"/>
      <c r="IN717" s="69"/>
      <c r="IO717" s="69"/>
      <c r="IP717" s="69"/>
      <c r="IQ717" s="69"/>
      <c r="IR717" s="69"/>
      <c r="IS717" s="69"/>
      <c r="IT717" s="69"/>
      <c r="IU717" s="69"/>
      <c r="IV717" s="69"/>
      <c r="IW717" s="69"/>
    </row>
    <row r="718" customFormat="false" ht="12.75" hidden="false" customHeight="fals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69"/>
      <c r="CC718" s="69"/>
      <c r="CD718" s="69"/>
      <c r="CE718" s="69"/>
      <c r="CF718" s="69"/>
      <c r="CG718" s="69"/>
      <c r="CH718" s="69"/>
      <c r="CI718" s="69"/>
      <c r="CJ718" s="69"/>
      <c r="CK718" s="69"/>
      <c r="CL718" s="69"/>
      <c r="CM718" s="69"/>
      <c r="CN718" s="69"/>
      <c r="CO718" s="69"/>
      <c r="CP718" s="69"/>
      <c r="CQ718" s="69"/>
      <c r="CR718" s="69"/>
      <c r="CS718" s="69"/>
      <c r="CT718" s="69"/>
      <c r="CU718" s="69"/>
      <c r="CV718" s="69"/>
      <c r="CW718" s="69"/>
      <c r="CX718" s="69"/>
      <c r="CY718" s="69"/>
      <c r="CZ718" s="69"/>
      <c r="DA718" s="69"/>
      <c r="DB718" s="69"/>
      <c r="DC718" s="69"/>
      <c r="DD718" s="69"/>
      <c r="DE718" s="69"/>
      <c r="DF718" s="69"/>
      <c r="DG718" s="69"/>
      <c r="DH718" s="69"/>
      <c r="DI718" s="69"/>
      <c r="DJ718" s="69"/>
      <c r="DK718" s="69"/>
      <c r="DL718" s="69"/>
      <c r="DM718" s="69"/>
      <c r="DN718" s="69"/>
      <c r="DO718" s="69"/>
      <c r="DP718" s="69"/>
      <c r="DQ718" s="69"/>
      <c r="DR718" s="69"/>
      <c r="DS718" s="69"/>
      <c r="DT718" s="69"/>
      <c r="DU718" s="69"/>
      <c r="DV718" s="69"/>
      <c r="DW718" s="69"/>
      <c r="DX718" s="69"/>
      <c r="DY718" s="69"/>
      <c r="DZ718" s="69"/>
      <c r="EA718" s="69"/>
      <c r="EB718" s="69"/>
      <c r="EC718" s="69"/>
      <c r="ED718" s="69"/>
      <c r="EE718" s="69"/>
      <c r="EF718" s="69"/>
      <c r="EG718" s="69"/>
      <c r="EH718" s="69"/>
      <c r="EI718" s="69"/>
      <c r="EJ718" s="69"/>
      <c r="EK718" s="69"/>
      <c r="EL718" s="69"/>
      <c r="EM718" s="69"/>
      <c r="EN718" s="69"/>
      <c r="EO718" s="69"/>
      <c r="EP718" s="69"/>
      <c r="EQ718" s="69"/>
      <c r="ER718" s="69"/>
      <c r="ES718" s="69"/>
      <c r="ET718" s="69"/>
      <c r="EU718" s="69"/>
      <c r="EV718" s="69"/>
      <c r="EW718" s="69"/>
      <c r="EX718" s="69"/>
      <c r="EY718" s="69"/>
      <c r="EZ718" s="69"/>
      <c r="FA718" s="69"/>
      <c r="FB718" s="69"/>
      <c r="FC718" s="69"/>
      <c r="FD718" s="69"/>
      <c r="FE718" s="69"/>
      <c r="FF718" s="69"/>
      <c r="FG718" s="69"/>
      <c r="FH718" s="69"/>
      <c r="FI718" s="69"/>
      <c r="FJ718" s="69"/>
      <c r="FK718" s="69"/>
      <c r="FL718" s="69"/>
      <c r="FM718" s="69"/>
      <c r="FN718" s="69"/>
      <c r="FO718" s="69"/>
      <c r="FP718" s="69"/>
      <c r="FQ718" s="69"/>
      <c r="FR718" s="69"/>
      <c r="FS718" s="69"/>
      <c r="FT718" s="69"/>
      <c r="FU718" s="69"/>
      <c r="FV718" s="69"/>
      <c r="FW718" s="69"/>
      <c r="FX718" s="69"/>
      <c r="FY718" s="69"/>
      <c r="FZ718" s="69"/>
      <c r="GA718" s="69"/>
      <c r="GB718" s="69"/>
      <c r="GC718" s="69"/>
      <c r="GD718" s="69"/>
      <c r="GE718" s="69"/>
      <c r="GF718" s="69"/>
      <c r="GG718" s="69"/>
      <c r="GH718" s="69"/>
      <c r="GI718" s="69"/>
      <c r="GJ718" s="69"/>
      <c r="GK718" s="69"/>
      <c r="GL718" s="69"/>
      <c r="GM718" s="69"/>
      <c r="GN718" s="69"/>
      <c r="GO718" s="69"/>
      <c r="GP718" s="69"/>
      <c r="GQ718" s="69"/>
      <c r="GR718" s="69"/>
      <c r="GS718" s="69"/>
      <c r="GT718" s="69"/>
      <c r="GU718" s="69"/>
      <c r="GV718" s="69"/>
      <c r="GW718" s="69"/>
      <c r="GX718" s="69"/>
      <c r="GY718" s="69"/>
      <c r="GZ718" s="69"/>
      <c r="HA718" s="69"/>
      <c r="HB718" s="69"/>
      <c r="HC718" s="69"/>
      <c r="HD718" s="69"/>
      <c r="HE718" s="69"/>
      <c r="HF718" s="69"/>
      <c r="HG718" s="69"/>
      <c r="HH718" s="69"/>
      <c r="HI718" s="69"/>
      <c r="HJ718" s="69"/>
      <c r="HK718" s="69"/>
      <c r="HL718" s="69"/>
      <c r="HM718" s="69"/>
      <c r="HN718" s="69"/>
      <c r="HO718" s="69"/>
      <c r="HP718" s="69"/>
      <c r="HQ718" s="69"/>
      <c r="HR718" s="69"/>
      <c r="HS718" s="69"/>
      <c r="HT718" s="69"/>
      <c r="HU718" s="69"/>
      <c r="HV718" s="69"/>
      <c r="HW718" s="69"/>
      <c r="HX718" s="69"/>
      <c r="HY718" s="69"/>
      <c r="HZ718" s="69"/>
      <c r="IA718" s="69"/>
      <c r="IB718" s="69"/>
      <c r="IC718" s="69"/>
      <c r="ID718" s="69"/>
      <c r="IE718" s="69"/>
      <c r="IF718" s="69"/>
      <c r="IG718" s="69"/>
      <c r="IH718" s="69"/>
      <c r="II718" s="69"/>
      <c r="IJ718" s="69"/>
      <c r="IK718" s="69"/>
      <c r="IL718" s="69"/>
      <c r="IM718" s="69"/>
      <c r="IN718" s="69"/>
      <c r="IO718" s="69"/>
      <c r="IP718" s="69"/>
      <c r="IQ718" s="69"/>
      <c r="IR718" s="69"/>
      <c r="IS718" s="69"/>
      <c r="IT718" s="69"/>
      <c r="IU718" s="69"/>
      <c r="IV718" s="69"/>
      <c r="IW718" s="69"/>
    </row>
    <row r="719" customFormat="false" ht="12.75" hidden="false" customHeight="fals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69"/>
      <c r="CC719" s="69"/>
      <c r="CD719" s="69"/>
      <c r="CE719" s="69"/>
      <c r="CF719" s="69"/>
      <c r="CG719" s="69"/>
      <c r="CH719" s="69"/>
      <c r="CI719" s="69"/>
      <c r="CJ719" s="69"/>
      <c r="CK719" s="69"/>
      <c r="CL719" s="69"/>
      <c r="CM719" s="69"/>
      <c r="CN719" s="69"/>
      <c r="CO719" s="69"/>
      <c r="CP719" s="69"/>
      <c r="CQ719" s="69"/>
      <c r="CR719" s="69"/>
      <c r="CS719" s="69"/>
      <c r="CT719" s="69"/>
      <c r="CU719" s="69"/>
      <c r="CV719" s="69"/>
      <c r="CW719" s="69"/>
      <c r="CX719" s="69"/>
      <c r="CY719" s="69"/>
      <c r="CZ719" s="69"/>
      <c r="DA719" s="69"/>
      <c r="DB719" s="69"/>
      <c r="DC719" s="69"/>
      <c r="DD719" s="69"/>
      <c r="DE719" s="69"/>
      <c r="DF719" s="69"/>
      <c r="DG719" s="69"/>
      <c r="DH719" s="69"/>
      <c r="DI719" s="69"/>
      <c r="DJ719" s="69"/>
      <c r="DK719" s="69"/>
      <c r="DL719" s="69"/>
      <c r="DM719" s="69"/>
      <c r="DN719" s="69"/>
      <c r="DO719" s="69"/>
      <c r="DP719" s="69"/>
      <c r="DQ719" s="69"/>
      <c r="DR719" s="69"/>
      <c r="DS719" s="69"/>
      <c r="DT719" s="69"/>
      <c r="DU719" s="69"/>
      <c r="DV719" s="69"/>
      <c r="DW719" s="69"/>
      <c r="DX719" s="69"/>
      <c r="DY719" s="69"/>
      <c r="DZ719" s="69"/>
      <c r="EA719" s="69"/>
      <c r="EB719" s="69"/>
      <c r="EC719" s="69"/>
      <c r="ED719" s="69"/>
      <c r="EE719" s="69"/>
      <c r="EF719" s="69"/>
      <c r="EG719" s="69"/>
      <c r="EH719" s="69"/>
      <c r="EI719" s="69"/>
      <c r="EJ719" s="69"/>
      <c r="EK719" s="69"/>
      <c r="EL719" s="69"/>
      <c r="EM719" s="69"/>
      <c r="EN719" s="69"/>
      <c r="EO719" s="69"/>
      <c r="EP719" s="69"/>
      <c r="EQ719" s="69"/>
      <c r="ER719" s="69"/>
      <c r="ES719" s="69"/>
      <c r="ET719" s="69"/>
      <c r="EU719" s="69"/>
      <c r="EV719" s="69"/>
      <c r="EW719" s="69"/>
      <c r="EX719" s="69"/>
      <c r="EY719" s="69"/>
      <c r="EZ719" s="69"/>
      <c r="FA719" s="69"/>
      <c r="FB719" s="69"/>
      <c r="FC719" s="69"/>
      <c r="FD719" s="69"/>
      <c r="FE719" s="69"/>
      <c r="FF719" s="69"/>
      <c r="FG719" s="69"/>
      <c r="FH719" s="69"/>
      <c r="FI719" s="69"/>
      <c r="FJ719" s="69"/>
      <c r="FK719" s="69"/>
      <c r="FL719" s="69"/>
      <c r="FM719" s="69"/>
      <c r="FN719" s="69"/>
      <c r="FO719" s="69"/>
      <c r="FP719" s="69"/>
      <c r="FQ719" s="69"/>
      <c r="FR719" s="69"/>
      <c r="FS719" s="69"/>
      <c r="FT719" s="69"/>
      <c r="FU719" s="69"/>
      <c r="FV719" s="69"/>
      <c r="FW719" s="69"/>
      <c r="FX719" s="69"/>
      <c r="FY719" s="69"/>
      <c r="FZ719" s="69"/>
      <c r="GA719" s="69"/>
      <c r="GB719" s="69"/>
      <c r="GC719" s="69"/>
      <c r="GD719" s="69"/>
      <c r="GE719" s="69"/>
      <c r="GF719" s="69"/>
      <c r="GG719" s="69"/>
      <c r="GH719" s="69"/>
      <c r="GI719" s="69"/>
      <c r="GJ719" s="69"/>
      <c r="GK719" s="69"/>
      <c r="GL719" s="69"/>
      <c r="GM719" s="69"/>
      <c r="GN719" s="69"/>
      <c r="GO719" s="69"/>
      <c r="GP719" s="69"/>
      <c r="GQ719" s="69"/>
      <c r="GR719" s="69"/>
      <c r="GS719" s="69"/>
      <c r="GT719" s="69"/>
      <c r="GU719" s="69"/>
      <c r="GV719" s="69"/>
      <c r="GW719" s="69"/>
      <c r="GX719" s="69"/>
      <c r="GY719" s="69"/>
      <c r="GZ719" s="69"/>
      <c r="HA719" s="69"/>
      <c r="HB719" s="69"/>
      <c r="HC719" s="69"/>
      <c r="HD719" s="69"/>
      <c r="HE719" s="69"/>
      <c r="HF719" s="69"/>
      <c r="HG719" s="69"/>
      <c r="HH719" s="69"/>
      <c r="HI719" s="69"/>
      <c r="HJ719" s="69"/>
      <c r="HK719" s="69"/>
      <c r="HL719" s="69"/>
      <c r="HM719" s="69"/>
      <c r="HN719" s="69"/>
      <c r="HO719" s="69"/>
      <c r="HP719" s="69"/>
      <c r="HQ719" s="69"/>
      <c r="HR719" s="69"/>
      <c r="HS719" s="69"/>
      <c r="HT719" s="69"/>
      <c r="HU719" s="69"/>
      <c r="HV719" s="69"/>
      <c r="HW719" s="69"/>
      <c r="HX719" s="69"/>
      <c r="HY719" s="69"/>
      <c r="HZ719" s="69"/>
      <c r="IA719" s="69"/>
      <c r="IB719" s="69"/>
      <c r="IC719" s="69"/>
      <c r="ID719" s="69"/>
      <c r="IE719" s="69"/>
      <c r="IF719" s="69"/>
      <c r="IG719" s="69"/>
      <c r="IH719" s="69"/>
      <c r="II719" s="69"/>
      <c r="IJ719" s="69"/>
      <c r="IK719" s="69"/>
      <c r="IL719" s="69"/>
      <c r="IM719" s="69"/>
      <c r="IN719" s="69"/>
      <c r="IO719" s="69"/>
      <c r="IP719" s="69"/>
      <c r="IQ719" s="69"/>
      <c r="IR719" s="69"/>
      <c r="IS719" s="69"/>
      <c r="IT719" s="69"/>
      <c r="IU719" s="69"/>
      <c r="IV719" s="69"/>
      <c r="IW719" s="69"/>
    </row>
    <row r="720" customFormat="false" ht="12.75" hidden="false" customHeight="fals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69"/>
      <c r="CC720" s="69"/>
      <c r="CD720" s="69"/>
      <c r="CE720" s="69"/>
      <c r="CF720" s="69"/>
      <c r="CG720" s="69"/>
      <c r="CH720" s="69"/>
      <c r="CI720" s="69"/>
      <c r="CJ720" s="69"/>
      <c r="CK720" s="69"/>
      <c r="CL720" s="69"/>
      <c r="CM720" s="69"/>
      <c r="CN720" s="69"/>
      <c r="CO720" s="69"/>
      <c r="CP720" s="69"/>
      <c r="CQ720" s="69"/>
      <c r="CR720" s="69"/>
      <c r="CS720" s="69"/>
      <c r="CT720" s="69"/>
      <c r="CU720" s="69"/>
      <c r="CV720" s="69"/>
      <c r="CW720" s="69"/>
      <c r="CX720" s="69"/>
      <c r="CY720" s="69"/>
      <c r="CZ720" s="69"/>
      <c r="DA720" s="69"/>
      <c r="DB720" s="69"/>
      <c r="DC720" s="69"/>
      <c r="DD720" s="69"/>
      <c r="DE720" s="69"/>
      <c r="DF720" s="69"/>
      <c r="DG720" s="69"/>
      <c r="DH720" s="69"/>
      <c r="DI720" s="69"/>
      <c r="DJ720" s="69"/>
      <c r="DK720" s="69"/>
      <c r="DL720" s="69"/>
      <c r="DM720" s="69"/>
      <c r="DN720" s="69"/>
      <c r="DO720" s="69"/>
      <c r="DP720" s="69"/>
      <c r="DQ720" s="69"/>
      <c r="DR720" s="69"/>
      <c r="DS720" s="69"/>
      <c r="DT720" s="69"/>
      <c r="DU720" s="69"/>
      <c r="DV720" s="69"/>
      <c r="DW720" s="69"/>
      <c r="DX720" s="69"/>
      <c r="DY720" s="69"/>
      <c r="DZ720" s="69"/>
      <c r="EA720" s="69"/>
      <c r="EB720" s="69"/>
      <c r="EC720" s="69"/>
      <c r="ED720" s="69"/>
      <c r="EE720" s="69"/>
      <c r="EF720" s="69"/>
      <c r="EG720" s="69"/>
      <c r="EH720" s="69"/>
      <c r="EI720" s="69"/>
      <c r="EJ720" s="69"/>
      <c r="EK720" s="69"/>
      <c r="EL720" s="69"/>
      <c r="EM720" s="69"/>
      <c r="EN720" s="69"/>
      <c r="EO720" s="69"/>
      <c r="EP720" s="69"/>
      <c r="EQ720" s="69"/>
      <c r="ER720" s="69"/>
      <c r="ES720" s="69"/>
      <c r="ET720" s="69"/>
      <c r="EU720" s="69"/>
      <c r="EV720" s="69"/>
      <c r="EW720" s="69"/>
      <c r="EX720" s="69"/>
      <c r="EY720" s="69"/>
      <c r="EZ720" s="69"/>
      <c r="FA720" s="69"/>
      <c r="FB720" s="69"/>
      <c r="FC720" s="69"/>
      <c r="FD720" s="69"/>
      <c r="FE720" s="69"/>
      <c r="FF720" s="69"/>
      <c r="FG720" s="69"/>
      <c r="FH720" s="69"/>
      <c r="FI720" s="69"/>
      <c r="FJ720" s="69"/>
      <c r="FK720" s="69"/>
      <c r="FL720" s="69"/>
      <c r="FM720" s="69"/>
      <c r="FN720" s="69"/>
      <c r="FO720" s="69"/>
      <c r="FP720" s="69"/>
      <c r="FQ720" s="69"/>
      <c r="FR720" s="69"/>
      <c r="FS720" s="69"/>
      <c r="FT720" s="69"/>
      <c r="FU720" s="69"/>
      <c r="FV720" s="69"/>
      <c r="FW720" s="69"/>
      <c r="FX720" s="69"/>
      <c r="FY720" s="69"/>
      <c r="FZ720" s="69"/>
      <c r="GA720" s="69"/>
      <c r="GB720" s="69"/>
      <c r="GC720" s="69"/>
      <c r="GD720" s="69"/>
      <c r="GE720" s="69"/>
      <c r="GF720" s="69"/>
      <c r="GG720" s="69"/>
      <c r="GH720" s="69"/>
      <c r="GI720" s="69"/>
      <c r="GJ720" s="69"/>
      <c r="GK720" s="69"/>
      <c r="GL720" s="69"/>
      <c r="GM720" s="69"/>
      <c r="GN720" s="69"/>
      <c r="GO720" s="69"/>
      <c r="GP720" s="69"/>
      <c r="GQ720" s="69"/>
      <c r="GR720" s="69"/>
      <c r="GS720" s="69"/>
      <c r="GT720" s="69"/>
      <c r="GU720" s="69"/>
      <c r="GV720" s="69"/>
      <c r="GW720" s="69"/>
      <c r="GX720" s="69"/>
      <c r="GY720" s="69"/>
      <c r="GZ720" s="69"/>
      <c r="HA720" s="69"/>
      <c r="HB720" s="69"/>
      <c r="HC720" s="69"/>
      <c r="HD720" s="69"/>
      <c r="HE720" s="69"/>
      <c r="HF720" s="69"/>
      <c r="HG720" s="69"/>
      <c r="HH720" s="69"/>
      <c r="HI720" s="69"/>
      <c r="HJ720" s="69"/>
      <c r="HK720" s="69"/>
      <c r="HL720" s="69"/>
      <c r="HM720" s="69"/>
      <c r="HN720" s="69"/>
      <c r="HO720" s="69"/>
      <c r="HP720" s="69"/>
      <c r="HQ720" s="69"/>
      <c r="HR720" s="69"/>
      <c r="HS720" s="69"/>
      <c r="HT720" s="69"/>
      <c r="HU720" s="69"/>
      <c r="HV720" s="69"/>
      <c r="HW720" s="69"/>
      <c r="HX720" s="69"/>
      <c r="HY720" s="69"/>
      <c r="HZ720" s="69"/>
      <c r="IA720" s="69"/>
      <c r="IB720" s="69"/>
      <c r="IC720" s="69"/>
      <c r="ID720" s="69"/>
      <c r="IE720" s="69"/>
      <c r="IF720" s="69"/>
      <c r="IG720" s="69"/>
      <c r="IH720" s="69"/>
      <c r="II720" s="69"/>
      <c r="IJ720" s="69"/>
      <c r="IK720" s="69"/>
      <c r="IL720" s="69"/>
      <c r="IM720" s="69"/>
      <c r="IN720" s="69"/>
      <c r="IO720" s="69"/>
      <c r="IP720" s="69"/>
      <c r="IQ720" s="69"/>
      <c r="IR720" s="69"/>
      <c r="IS720" s="69"/>
      <c r="IT720" s="69"/>
      <c r="IU720" s="69"/>
      <c r="IV720" s="69"/>
      <c r="IW720" s="69"/>
    </row>
    <row r="721" customFormat="false" ht="12.75" hidden="false" customHeight="fals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69"/>
      <c r="CC721" s="69"/>
      <c r="CD721" s="69"/>
      <c r="CE721" s="69"/>
      <c r="CF721" s="69"/>
      <c r="CG721" s="69"/>
      <c r="CH721" s="69"/>
      <c r="CI721" s="69"/>
      <c r="CJ721" s="69"/>
      <c r="CK721" s="69"/>
      <c r="CL721" s="69"/>
      <c r="CM721" s="69"/>
      <c r="CN721" s="69"/>
      <c r="CO721" s="69"/>
      <c r="CP721" s="69"/>
      <c r="CQ721" s="69"/>
      <c r="CR721" s="69"/>
      <c r="CS721" s="69"/>
      <c r="CT721" s="69"/>
      <c r="CU721" s="69"/>
      <c r="CV721" s="69"/>
      <c r="CW721" s="69"/>
      <c r="CX721" s="69"/>
      <c r="CY721" s="69"/>
      <c r="CZ721" s="69"/>
      <c r="DA721" s="69"/>
      <c r="DB721" s="69"/>
      <c r="DC721" s="69"/>
      <c r="DD721" s="69"/>
      <c r="DE721" s="69"/>
      <c r="DF721" s="69"/>
      <c r="DG721" s="69"/>
      <c r="DH721" s="69"/>
      <c r="DI721" s="69"/>
      <c r="DJ721" s="69"/>
      <c r="DK721" s="69"/>
      <c r="DL721" s="69"/>
      <c r="DM721" s="69"/>
      <c r="DN721" s="69"/>
      <c r="DO721" s="69"/>
      <c r="DP721" s="69"/>
      <c r="DQ721" s="69"/>
      <c r="DR721" s="69"/>
      <c r="DS721" s="69"/>
      <c r="DT721" s="69"/>
      <c r="DU721" s="69"/>
      <c r="DV721" s="69"/>
      <c r="DW721" s="69"/>
      <c r="DX721" s="69"/>
      <c r="DY721" s="69"/>
      <c r="DZ721" s="69"/>
      <c r="EA721" s="69"/>
      <c r="EB721" s="69"/>
      <c r="EC721" s="69"/>
      <c r="ED721" s="69"/>
      <c r="EE721" s="69"/>
      <c r="EF721" s="69"/>
      <c r="EG721" s="69"/>
      <c r="EH721" s="69"/>
      <c r="EI721" s="69"/>
      <c r="EJ721" s="69"/>
      <c r="EK721" s="69"/>
      <c r="EL721" s="69"/>
      <c r="EM721" s="69"/>
      <c r="EN721" s="69"/>
      <c r="EO721" s="69"/>
      <c r="EP721" s="69"/>
      <c r="EQ721" s="69"/>
      <c r="ER721" s="69"/>
      <c r="ES721" s="69"/>
      <c r="ET721" s="69"/>
      <c r="EU721" s="69"/>
      <c r="EV721" s="69"/>
      <c r="EW721" s="69"/>
      <c r="EX721" s="69"/>
      <c r="EY721" s="69"/>
      <c r="EZ721" s="69"/>
      <c r="FA721" s="69"/>
      <c r="FB721" s="69"/>
      <c r="FC721" s="69"/>
      <c r="FD721" s="69"/>
      <c r="FE721" s="69"/>
      <c r="FF721" s="69"/>
      <c r="FG721" s="69"/>
      <c r="FH721" s="69"/>
      <c r="FI721" s="69"/>
      <c r="FJ721" s="69"/>
      <c r="FK721" s="69"/>
      <c r="FL721" s="69"/>
      <c r="FM721" s="69"/>
      <c r="FN721" s="69"/>
      <c r="FO721" s="69"/>
      <c r="FP721" s="69"/>
      <c r="FQ721" s="69"/>
      <c r="FR721" s="69"/>
      <c r="FS721" s="69"/>
      <c r="FT721" s="69"/>
      <c r="FU721" s="69"/>
      <c r="FV721" s="69"/>
      <c r="FW721" s="69"/>
      <c r="FX721" s="69"/>
      <c r="FY721" s="69"/>
      <c r="FZ721" s="69"/>
      <c r="GA721" s="69"/>
      <c r="GB721" s="69"/>
      <c r="GC721" s="69"/>
      <c r="GD721" s="69"/>
      <c r="GE721" s="69"/>
      <c r="GF721" s="69"/>
      <c r="GG721" s="69"/>
      <c r="GH721" s="69"/>
      <c r="GI721" s="69"/>
      <c r="GJ721" s="69"/>
      <c r="GK721" s="69"/>
      <c r="GL721" s="69"/>
      <c r="GM721" s="69"/>
      <c r="GN721" s="69"/>
      <c r="GO721" s="69"/>
      <c r="GP721" s="69"/>
      <c r="GQ721" s="69"/>
      <c r="GR721" s="69"/>
      <c r="GS721" s="69"/>
      <c r="GT721" s="69"/>
      <c r="GU721" s="69"/>
      <c r="GV721" s="69"/>
      <c r="GW721" s="69"/>
      <c r="GX721" s="69"/>
      <c r="GY721" s="69"/>
      <c r="GZ721" s="69"/>
      <c r="HA721" s="69"/>
      <c r="HB721" s="69"/>
      <c r="HC721" s="69"/>
      <c r="HD721" s="69"/>
      <c r="HE721" s="69"/>
      <c r="HF721" s="69"/>
      <c r="HG721" s="69"/>
      <c r="HH721" s="69"/>
      <c r="HI721" s="69"/>
      <c r="HJ721" s="69"/>
      <c r="HK721" s="69"/>
      <c r="HL721" s="69"/>
      <c r="HM721" s="69"/>
      <c r="HN721" s="69"/>
      <c r="HO721" s="69"/>
      <c r="HP721" s="69"/>
      <c r="HQ721" s="69"/>
      <c r="HR721" s="69"/>
      <c r="HS721" s="69"/>
      <c r="HT721" s="69"/>
      <c r="HU721" s="69"/>
      <c r="HV721" s="69"/>
      <c r="HW721" s="69"/>
      <c r="HX721" s="69"/>
      <c r="HY721" s="69"/>
      <c r="HZ721" s="69"/>
      <c r="IA721" s="69"/>
      <c r="IB721" s="69"/>
      <c r="IC721" s="69"/>
      <c r="ID721" s="69"/>
      <c r="IE721" s="69"/>
      <c r="IF721" s="69"/>
      <c r="IG721" s="69"/>
      <c r="IH721" s="69"/>
      <c r="II721" s="69"/>
      <c r="IJ721" s="69"/>
      <c r="IK721" s="69"/>
      <c r="IL721" s="69"/>
      <c r="IM721" s="69"/>
      <c r="IN721" s="69"/>
      <c r="IO721" s="69"/>
      <c r="IP721" s="69"/>
      <c r="IQ721" s="69"/>
      <c r="IR721" s="69"/>
      <c r="IS721" s="69"/>
      <c r="IT721" s="69"/>
      <c r="IU721" s="69"/>
      <c r="IV721" s="69"/>
      <c r="IW721" s="69"/>
    </row>
    <row r="722" customFormat="false" ht="12.75" hidden="false" customHeight="fals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69"/>
      <c r="CC722" s="69"/>
      <c r="CD722" s="69"/>
      <c r="CE722" s="69"/>
      <c r="CF722" s="69"/>
      <c r="CG722" s="69"/>
      <c r="CH722" s="69"/>
      <c r="CI722" s="69"/>
      <c r="CJ722" s="69"/>
      <c r="CK722" s="69"/>
      <c r="CL722" s="69"/>
      <c r="CM722" s="69"/>
      <c r="CN722" s="69"/>
      <c r="CO722" s="69"/>
      <c r="CP722" s="69"/>
      <c r="CQ722" s="69"/>
      <c r="CR722" s="69"/>
      <c r="CS722" s="69"/>
      <c r="CT722" s="69"/>
      <c r="CU722" s="69"/>
      <c r="CV722" s="69"/>
      <c r="CW722" s="69"/>
      <c r="CX722" s="69"/>
      <c r="CY722" s="69"/>
      <c r="CZ722" s="69"/>
      <c r="DA722" s="69"/>
      <c r="DB722" s="69"/>
      <c r="DC722" s="69"/>
      <c r="DD722" s="69"/>
      <c r="DE722" s="69"/>
      <c r="DF722" s="69"/>
      <c r="DG722" s="69"/>
      <c r="DH722" s="69"/>
      <c r="DI722" s="69"/>
      <c r="DJ722" s="69"/>
      <c r="DK722" s="69"/>
      <c r="DL722" s="69"/>
      <c r="DM722" s="69"/>
      <c r="DN722" s="69"/>
      <c r="DO722" s="69"/>
      <c r="DP722" s="69"/>
      <c r="DQ722" s="69"/>
      <c r="DR722" s="69"/>
      <c r="DS722" s="69"/>
      <c r="DT722" s="69"/>
      <c r="DU722" s="69"/>
      <c r="DV722" s="69"/>
      <c r="DW722" s="69"/>
      <c r="DX722" s="69"/>
      <c r="DY722" s="69"/>
      <c r="DZ722" s="69"/>
      <c r="EA722" s="69"/>
      <c r="EB722" s="69"/>
      <c r="EC722" s="69"/>
      <c r="ED722" s="69"/>
      <c r="EE722" s="69"/>
      <c r="EF722" s="69"/>
      <c r="EG722" s="69"/>
      <c r="EH722" s="69"/>
      <c r="EI722" s="69"/>
      <c r="EJ722" s="69"/>
      <c r="EK722" s="69"/>
      <c r="EL722" s="69"/>
      <c r="EM722" s="69"/>
      <c r="EN722" s="69"/>
      <c r="EO722" s="69"/>
      <c r="EP722" s="69"/>
      <c r="EQ722" s="69"/>
      <c r="ER722" s="69"/>
      <c r="ES722" s="69"/>
      <c r="ET722" s="69"/>
      <c r="EU722" s="69"/>
      <c r="EV722" s="69"/>
      <c r="EW722" s="69"/>
      <c r="EX722" s="69"/>
      <c r="EY722" s="69"/>
      <c r="EZ722" s="69"/>
      <c r="FA722" s="69"/>
      <c r="FB722" s="69"/>
      <c r="FC722" s="69"/>
      <c r="FD722" s="69"/>
      <c r="FE722" s="69"/>
      <c r="FF722" s="69"/>
      <c r="FG722" s="69"/>
      <c r="FH722" s="69"/>
      <c r="FI722" s="69"/>
      <c r="FJ722" s="69"/>
      <c r="FK722" s="69"/>
      <c r="FL722" s="69"/>
      <c r="FM722" s="69"/>
      <c r="FN722" s="69"/>
      <c r="FO722" s="69"/>
      <c r="FP722" s="69"/>
      <c r="FQ722" s="69"/>
      <c r="FR722" s="69"/>
      <c r="FS722" s="69"/>
      <c r="FT722" s="69"/>
      <c r="FU722" s="69"/>
      <c r="FV722" s="69"/>
      <c r="FW722" s="69"/>
      <c r="FX722" s="69"/>
      <c r="FY722" s="69"/>
      <c r="FZ722" s="69"/>
      <c r="GA722" s="69"/>
      <c r="GB722" s="69"/>
      <c r="GC722" s="69"/>
      <c r="GD722" s="69"/>
      <c r="GE722" s="69"/>
      <c r="GF722" s="69"/>
      <c r="GG722" s="69"/>
      <c r="GH722" s="69"/>
      <c r="GI722" s="69"/>
      <c r="GJ722" s="69"/>
      <c r="GK722" s="69"/>
      <c r="GL722" s="69"/>
      <c r="GM722" s="69"/>
      <c r="GN722" s="69"/>
      <c r="GO722" s="69"/>
      <c r="GP722" s="69"/>
      <c r="GQ722" s="69"/>
      <c r="GR722" s="69"/>
      <c r="GS722" s="69"/>
      <c r="GT722" s="69"/>
      <c r="GU722" s="69"/>
      <c r="GV722" s="69"/>
      <c r="GW722" s="69"/>
      <c r="GX722" s="69"/>
      <c r="GY722" s="69"/>
      <c r="GZ722" s="69"/>
      <c r="HA722" s="69"/>
      <c r="HB722" s="69"/>
      <c r="HC722" s="69"/>
      <c r="HD722" s="69"/>
      <c r="HE722" s="69"/>
      <c r="HF722" s="69"/>
      <c r="HG722" s="69"/>
      <c r="HH722" s="69"/>
      <c r="HI722" s="69"/>
      <c r="HJ722" s="69"/>
      <c r="HK722" s="69"/>
      <c r="HL722" s="69"/>
      <c r="HM722" s="69"/>
      <c r="HN722" s="69"/>
      <c r="HO722" s="69"/>
      <c r="HP722" s="69"/>
      <c r="HQ722" s="69"/>
      <c r="HR722" s="69"/>
      <c r="HS722" s="69"/>
      <c r="HT722" s="69"/>
      <c r="HU722" s="69"/>
      <c r="HV722" s="69"/>
      <c r="HW722" s="69"/>
      <c r="HX722" s="69"/>
      <c r="HY722" s="69"/>
      <c r="HZ722" s="69"/>
      <c r="IA722" s="69"/>
      <c r="IB722" s="69"/>
      <c r="IC722" s="69"/>
      <c r="ID722" s="69"/>
      <c r="IE722" s="69"/>
      <c r="IF722" s="69"/>
      <c r="IG722" s="69"/>
      <c r="IH722" s="69"/>
      <c r="II722" s="69"/>
      <c r="IJ722" s="69"/>
      <c r="IK722" s="69"/>
      <c r="IL722" s="69"/>
      <c r="IM722" s="69"/>
      <c r="IN722" s="69"/>
      <c r="IO722" s="69"/>
      <c r="IP722" s="69"/>
      <c r="IQ722" s="69"/>
      <c r="IR722" s="69"/>
      <c r="IS722" s="69"/>
      <c r="IT722" s="69"/>
      <c r="IU722" s="69"/>
      <c r="IV722" s="69"/>
      <c r="IW722" s="69"/>
    </row>
    <row r="723" customFormat="false" ht="12.75" hidden="false" customHeight="fals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69"/>
      <c r="CC723" s="69"/>
      <c r="CD723" s="69"/>
      <c r="CE723" s="69"/>
      <c r="CF723" s="69"/>
      <c r="CG723" s="69"/>
      <c r="CH723" s="69"/>
      <c r="CI723" s="69"/>
      <c r="CJ723" s="69"/>
      <c r="CK723" s="69"/>
      <c r="CL723" s="69"/>
      <c r="CM723" s="69"/>
      <c r="CN723" s="69"/>
      <c r="CO723" s="69"/>
      <c r="CP723" s="69"/>
      <c r="CQ723" s="69"/>
      <c r="CR723" s="69"/>
      <c r="CS723" s="69"/>
      <c r="CT723" s="69"/>
      <c r="CU723" s="69"/>
      <c r="CV723" s="69"/>
      <c r="CW723" s="69"/>
      <c r="CX723" s="69"/>
      <c r="CY723" s="69"/>
      <c r="CZ723" s="69"/>
      <c r="DA723" s="69"/>
      <c r="DB723" s="69"/>
      <c r="DC723" s="69"/>
      <c r="DD723" s="69"/>
      <c r="DE723" s="69"/>
      <c r="DF723" s="69"/>
      <c r="DG723" s="69"/>
      <c r="DH723" s="69"/>
      <c r="DI723" s="69"/>
      <c r="DJ723" s="69"/>
      <c r="DK723" s="69"/>
      <c r="DL723" s="69"/>
      <c r="DM723" s="69"/>
      <c r="DN723" s="69"/>
      <c r="DO723" s="69"/>
      <c r="DP723" s="69"/>
      <c r="DQ723" s="69"/>
      <c r="DR723" s="69"/>
      <c r="DS723" s="69"/>
      <c r="DT723" s="69"/>
      <c r="DU723" s="69"/>
      <c r="DV723" s="69"/>
      <c r="DW723" s="69"/>
      <c r="DX723" s="69"/>
      <c r="DY723" s="69"/>
      <c r="DZ723" s="69"/>
      <c r="EA723" s="69"/>
      <c r="EB723" s="69"/>
      <c r="EC723" s="69"/>
      <c r="ED723" s="69"/>
      <c r="EE723" s="69"/>
      <c r="EF723" s="69"/>
      <c r="EG723" s="69"/>
      <c r="EH723" s="69"/>
      <c r="EI723" s="69"/>
      <c r="EJ723" s="69"/>
      <c r="EK723" s="69"/>
      <c r="EL723" s="69"/>
      <c r="EM723" s="69"/>
      <c r="EN723" s="69"/>
      <c r="EO723" s="69"/>
      <c r="EP723" s="69"/>
      <c r="EQ723" s="69"/>
      <c r="ER723" s="69"/>
      <c r="ES723" s="69"/>
      <c r="ET723" s="69"/>
      <c r="EU723" s="69"/>
      <c r="EV723" s="69"/>
      <c r="EW723" s="69"/>
      <c r="EX723" s="69"/>
      <c r="EY723" s="69"/>
      <c r="EZ723" s="69"/>
      <c r="FA723" s="69"/>
      <c r="FB723" s="69"/>
      <c r="FC723" s="69"/>
      <c r="FD723" s="69"/>
      <c r="FE723" s="69"/>
      <c r="FF723" s="69"/>
      <c r="FG723" s="69"/>
      <c r="FH723" s="69"/>
      <c r="FI723" s="69"/>
      <c r="FJ723" s="69"/>
      <c r="FK723" s="69"/>
      <c r="FL723" s="69"/>
      <c r="FM723" s="69"/>
      <c r="FN723" s="69"/>
      <c r="FO723" s="69"/>
      <c r="FP723" s="69"/>
      <c r="FQ723" s="69"/>
      <c r="FR723" s="69"/>
      <c r="FS723" s="69"/>
      <c r="FT723" s="69"/>
      <c r="FU723" s="69"/>
      <c r="FV723" s="69"/>
      <c r="FW723" s="69"/>
      <c r="FX723" s="69"/>
      <c r="FY723" s="69"/>
      <c r="FZ723" s="69"/>
      <c r="GA723" s="69"/>
      <c r="GB723" s="69"/>
      <c r="GC723" s="69"/>
      <c r="GD723" s="69"/>
      <c r="GE723" s="69"/>
      <c r="GF723" s="69"/>
      <c r="GG723" s="69"/>
      <c r="GH723" s="69"/>
      <c r="GI723" s="69"/>
      <c r="GJ723" s="69"/>
      <c r="GK723" s="69"/>
      <c r="GL723" s="69"/>
      <c r="GM723" s="69"/>
      <c r="GN723" s="69"/>
      <c r="GO723" s="69"/>
      <c r="GP723" s="69"/>
      <c r="GQ723" s="69"/>
      <c r="GR723" s="69"/>
      <c r="GS723" s="69"/>
      <c r="GT723" s="69"/>
      <c r="GU723" s="69"/>
      <c r="GV723" s="69"/>
      <c r="GW723" s="69"/>
      <c r="GX723" s="69"/>
      <c r="GY723" s="69"/>
      <c r="GZ723" s="69"/>
      <c r="HA723" s="69"/>
      <c r="HB723" s="69"/>
      <c r="HC723" s="69"/>
      <c r="HD723" s="69"/>
      <c r="HE723" s="69"/>
      <c r="HF723" s="69"/>
      <c r="HG723" s="69"/>
      <c r="HH723" s="69"/>
      <c r="HI723" s="69"/>
      <c r="HJ723" s="69"/>
      <c r="HK723" s="69"/>
      <c r="HL723" s="69"/>
      <c r="HM723" s="69"/>
      <c r="HN723" s="69"/>
      <c r="HO723" s="69"/>
      <c r="HP723" s="69"/>
      <c r="HQ723" s="69"/>
      <c r="HR723" s="69"/>
      <c r="HS723" s="69"/>
      <c r="HT723" s="69"/>
      <c r="HU723" s="69"/>
      <c r="HV723" s="69"/>
      <c r="HW723" s="69"/>
      <c r="HX723" s="69"/>
      <c r="HY723" s="69"/>
      <c r="HZ723" s="69"/>
      <c r="IA723" s="69"/>
      <c r="IB723" s="69"/>
      <c r="IC723" s="69"/>
      <c r="ID723" s="69"/>
      <c r="IE723" s="69"/>
      <c r="IF723" s="69"/>
      <c r="IG723" s="69"/>
      <c r="IH723" s="69"/>
      <c r="II723" s="69"/>
      <c r="IJ723" s="69"/>
      <c r="IK723" s="69"/>
      <c r="IL723" s="69"/>
      <c r="IM723" s="69"/>
      <c r="IN723" s="69"/>
      <c r="IO723" s="69"/>
      <c r="IP723" s="69"/>
      <c r="IQ723" s="69"/>
      <c r="IR723" s="69"/>
      <c r="IS723" s="69"/>
      <c r="IT723" s="69"/>
      <c r="IU723" s="69"/>
      <c r="IV723" s="69"/>
      <c r="IW723" s="69"/>
    </row>
    <row r="724" customFormat="false" ht="12.75" hidden="false" customHeight="fals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69"/>
      <c r="CC724" s="69"/>
      <c r="CD724" s="69"/>
      <c r="CE724" s="69"/>
      <c r="CF724" s="69"/>
      <c r="CG724" s="69"/>
      <c r="CH724" s="69"/>
      <c r="CI724" s="69"/>
      <c r="CJ724" s="69"/>
      <c r="CK724" s="69"/>
      <c r="CL724" s="69"/>
      <c r="CM724" s="69"/>
      <c r="CN724" s="69"/>
      <c r="CO724" s="69"/>
      <c r="CP724" s="69"/>
      <c r="CQ724" s="69"/>
      <c r="CR724" s="69"/>
      <c r="CS724" s="69"/>
      <c r="CT724" s="69"/>
      <c r="CU724" s="69"/>
      <c r="CV724" s="69"/>
      <c r="CW724" s="69"/>
      <c r="CX724" s="69"/>
      <c r="CY724" s="69"/>
      <c r="CZ724" s="69"/>
      <c r="DA724" s="69"/>
      <c r="DB724" s="69"/>
      <c r="DC724" s="69"/>
      <c r="DD724" s="69"/>
      <c r="DE724" s="69"/>
      <c r="DF724" s="69"/>
      <c r="DG724" s="69"/>
      <c r="DH724" s="69"/>
      <c r="DI724" s="69"/>
      <c r="DJ724" s="69"/>
      <c r="DK724" s="69"/>
      <c r="DL724" s="69"/>
      <c r="DM724" s="69"/>
      <c r="DN724" s="69"/>
      <c r="DO724" s="69"/>
      <c r="DP724" s="69"/>
      <c r="DQ724" s="69"/>
      <c r="DR724" s="69"/>
      <c r="DS724" s="69"/>
      <c r="DT724" s="69"/>
      <c r="DU724" s="69"/>
      <c r="DV724" s="69"/>
      <c r="DW724" s="69"/>
      <c r="DX724" s="69"/>
      <c r="DY724" s="69"/>
      <c r="DZ724" s="69"/>
      <c r="EA724" s="69"/>
      <c r="EB724" s="69"/>
      <c r="EC724" s="69"/>
      <c r="ED724" s="69"/>
      <c r="EE724" s="69"/>
      <c r="EF724" s="69"/>
      <c r="EG724" s="69"/>
      <c r="EH724" s="69"/>
      <c r="EI724" s="69"/>
      <c r="EJ724" s="69"/>
      <c r="EK724" s="69"/>
      <c r="EL724" s="69"/>
      <c r="EM724" s="69"/>
      <c r="EN724" s="69"/>
      <c r="EO724" s="69"/>
      <c r="EP724" s="69"/>
      <c r="EQ724" s="69"/>
      <c r="ER724" s="69"/>
      <c r="ES724" s="69"/>
      <c r="ET724" s="69"/>
      <c r="EU724" s="69"/>
      <c r="EV724" s="69"/>
      <c r="EW724" s="69"/>
      <c r="EX724" s="69"/>
      <c r="EY724" s="69"/>
      <c r="EZ724" s="69"/>
      <c r="FA724" s="69"/>
      <c r="FB724" s="69"/>
      <c r="FC724" s="69"/>
      <c r="FD724" s="69"/>
      <c r="FE724" s="69"/>
      <c r="FF724" s="69"/>
      <c r="FG724" s="69"/>
      <c r="FH724" s="69"/>
      <c r="FI724" s="69"/>
      <c r="FJ724" s="69"/>
      <c r="FK724" s="69"/>
      <c r="FL724" s="69"/>
      <c r="FM724" s="69"/>
      <c r="FN724" s="69"/>
      <c r="FO724" s="69"/>
      <c r="FP724" s="69"/>
      <c r="FQ724" s="69"/>
      <c r="FR724" s="69"/>
      <c r="FS724" s="69"/>
      <c r="FT724" s="69"/>
      <c r="FU724" s="69"/>
      <c r="FV724" s="69"/>
      <c r="FW724" s="69"/>
      <c r="FX724" s="69"/>
      <c r="FY724" s="69"/>
      <c r="FZ724" s="69"/>
      <c r="GA724" s="69"/>
      <c r="GB724" s="69"/>
      <c r="GC724" s="69"/>
      <c r="GD724" s="69"/>
      <c r="GE724" s="69"/>
      <c r="GF724" s="69"/>
      <c r="GG724" s="69"/>
      <c r="GH724" s="69"/>
      <c r="GI724" s="69"/>
      <c r="GJ724" s="69"/>
      <c r="GK724" s="69"/>
      <c r="GL724" s="69"/>
      <c r="GM724" s="69"/>
      <c r="GN724" s="69"/>
      <c r="GO724" s="69"/>
      <c r="GP724" s="69"/>
      <c r="GQ724" s="69"/>
      <c r="GR724" s="69"/>
      <c r="GS724" s="69"/>
      <c r="GT724" s="69"/>
      <c r="GU724" s="69"/>
      <c r="GV724" s="69"/>
      <c r="GW724" s="69"/>
      <c r="GX724" s="69"/>
      <c r="GY724" s="69"/>
      <c r="GZ724" s="69"/>
      <c r="HA724" s="69"/>
      <c r="HB724" s="69"/>
      <c r="HC724" s="69"/>
      <c r="HD724" s="69"/>
      <c r="HE724" s="69"/>
      <c r="HF724" s="69"/>
      <c r="HG724" s="69"/>
      <c r="HH724" s="69"/>
      <c r="HI724" s="69"/>
      <c r="HJ724" s="69"/>
      <c r="HK724" s="69"/>
      <c r="HL724" s="69"/>
      <c r="HM724" s="69"/>
      <c r="HN724" s="69"/>
      <c r="HO724" s="69"/>
      <c r="HP724" s="69"/>
      <c r="HQ724" s="69"/>
      <c r="HR724" s="69"/>
      <c r="HS724" s="69"/>
      <c r="HT724" s="69"/>
      <c r="HU724" s="69"/>
      <c r="HV724" s="69"/>
      <c r="HW724" s="69"/>
      <c r="HX724" s="69"/>
      <c r="HY724" s="69"/>
      <c r="HZ724" s="69"/>
      <c r="IA724" s="69"/>
      <c r="IB724" s="69"/>
      <c r="IC724" s="69"/>
      <c r="ID724" s="69"/>
      <c r="IE724" s="69"/>
      <c r="IF724" s="69"/>
      <c r="IG724" s="69"/>
      <c r="IH724" s="69"/>
      <c r="II724" s="69"/>
      <c r="IJ724" s="69"/>
      <c r="IK724" s="69"/>
      <c r="IL724" s="69"/>
      <c r="IM724" s="69"/>
      <c r="IN724" s="69"/>
      <c r="IO724" s="69"/>
      <c r="IP724" s="69"/>
      <c r="IQ724" s="69"/>
      <c r="IR724" s="69"/>
      <c r="IS724" s="69"/>
      <c r="IT724" s="69"/>
      <c r="IU724" s="69"/>
      <c r="IV724" s="69"/>
      <c r="IW724" s="69"/>
    </row>
    <row r="725" customFormat="false" ht="12.75" hidden="false" customHeight="fals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69"/>
      <c r="CC725" s="69"/>
      <c r="CD725" s="69"/>
      <c r="CE725" s="69"/>
      <c r="CF725" s="69"/>
      <c r="CG725" s="69"/>
      <c r="CH725" s="69"/>
      <c r="CI725" s="69"/>
      <c r="CJ725" s="69"/>
      <c r="CK725" s="69"/>
      <c r="CL725" s="69"/>
      <c r="CM725" s="69"/>
      <c r="CN725" s="69"/>
      <c r="CO725" s="69"/>
      <c r="CP725" s="69"/>
      <c r="CQ725" s="69"/>
      <c r="CR725" s="69"/>
      <c r="CS725" s="69"/>
      <c r="CT725" s="69"/>
      <c r="CU725" s="69"/>
      <c r="CV725" s="69"/>
      <c r="CW725" s="69"/>
      <c r="CX725" s="69"/>
      <c r="CY725" s="69"/>
      <c r="CZ725" s="69"/>
      <c r="DA725" s="69"/>
      <c r="DB725" s="69"/>
      <c r="DC725" s="69"/>
      <c r="DD725" s="69"/>
      <c r="DE725" s="69"/>
      <c r="DF725" s="69"/>
      <c r="DG725" s="69"/>
      <c r="DH725" s="69"/>
      <c r="DI725" s="69"/>
      <c r="DJ725" s="69"/>
      <c r="DK725" s="69"/>
      <c r="DL725" s="69"/>
      <c r="DM725" s="69"/>
      <c r="DN725" s="69"/>
      <c r="DO725" s="69"/>
      <c r="DP725" s="69"/>
      <c r="DQ725" s="69"/>
      <c r="DR725" s="69"/>
      <c r="DS725" s="69"/>
      <c r="DT725" s="69"/>
      <c r="DU725" s="69"/>
      <c r="DV725" s="69"/>
      <c r="DW725" s="69"/>
      <c r="DX725" s="69"/>
      <c r="DY725" s="69"/>
      <c r="DZ725" s="69"/>
      <c r="EA725" s="69"/>
      <c r="EB725" s="69"/>
      <c r="EC725" s="69"/>
      <c r="ED725" s="69"/>
      <c r="EE725" s="69"/>
      <c r="EF725" s="69"/>
      <c r="EG725" s="69"/>
      <c r="EH725" s="69"/>
      <c r="EI725" s="69"/>
      <c r="EJ725" s="69"/>
      <c r="EK725" s="69"/>
      <c r="EL725" s="69"/>
      <c r="EM725" s="69"/>
      <c r="EN725" s="69"/>
      <c r="EO725" s="69"/>
      <c r="EP725" s="69"/>
      <c r="EQ725" s="69"/>
      <c r="ER725" s="69"/>
      <c r="ES725" s="69"/>
      <c r="ET725" s="69"/>
      <c r="EU725" s="69"/>
      <c r="EV725" s="69"/>
      <c r="EW725" s="69"/>
      <c r="EX725" s="69"/>
      <c r="EY725" s="69"/>
      <c r="EZ725" s="69"/>
      <c r="FA725" s="69"/>
      <c r="FB725" s="69"/>
      <c r="FC725" s="69"/>
      <c r="FD725" s="69"/>
      <c r="FE725" s="69"/>
      <c r="FF725" s="69"/>
      <c r="FG725" s="69"/>
      <c r="FH725" s="69"/>
      <c r="FI725" s="69"/>
      <c r="FJ725" s="69"/>
      <c r="FK725" s="69"/>
      <c r="FL725" s="69"/>
      <c r="FM725" s="69"/>
      <c r="FN725" s="69"/>
      <c r="FO725" s="69"/>
      <c r="FP725" s="69"/>
      <c r="FQ725" s="69"/>
      <c r="FR725" s="69"/>
      <c r="FS725" s="69"/>
      <c r="FT725" s="69"/>
      <c r="FU725" s="69"/>
      <c r="FV725" s="69"/>
      <c r="FW725" s="69"/>
      <c r="FX725" s="69"/>
      <c r="FY725" s="69"/>
      <c r="FZ725" s="69"/>
      <c r="GA725" s="69"/>
      <c r="GB725" s="69"/>
      <c r="GC725" s="69"/>
      <c r="GD725" s="69"/>
      <c r="GE725" s="69"/>
      <c r="GF725" s="69"/>
      <c r="GG725" s="69"/>
      <c r="GH725" s="69"/>
      <c r="GI725" s="69"/>
      <c r="GJ725" s="69"/>
      <c r="GK725" s="69"/>
      <c r="GL725" s="69"/>
      <c r="GM725" s="69"/>
      <c r="GN725" s="69"/>
      <c r="GO725" s="69"/>
      <c r="GP725" s="69"/>
      <c r="GQ725" s="69"/>
      <c r="GR725" s="69"/>
      <c r="GS725" s="69"/>
      <c r="GT725" s="69"/>
      <c r="GU725" s="69"/>
      <c r="GV725" s="69"/>
      <c r="GW725" s="69"/>
      <c r="GX725" s="69"/>
      <c r="GY725" s="69"/>
      <c r="GZ725" s="69"/>
      <c r="HA725" s="69"/>
      <c r="HB725" s="69"/>
      <c r="HC725" s="69"/>
      <c r="HD725" s="69"/>
      <c r="HE725" s="69"/>
      <c r="HF725" s="69"/>
      <c r="HG725" s="69"/>
      <c r="HH725" s="69"/>
      <c r="HI725" s="69"/>
      <c r="HJ725" s="69"/>
      <c r="HK725" s="69"/>
      <c r="HL725" s="69"/>
      <c r="HM725" s="69"/>
      <c r="HN725" s="69"/>
      <c r="HO725" s="69"/>
      <c r="HP725" s="69"/>
      <c r="HQ725" s="69"/>
      <c r="HR725" s="69"/>
      <c r="HS725" s="69"/>
      <c r="HT725" s="69"/>
      <c r="HU725" s="69"/>
      <c r="HV725" s="69"/>
      <c r="HW725" s="69"/>
      <c r="HX725" s="69"/>
      <c r="HY725" s="69"/>
      <c r="HZ725" s="69"/>
      <c r="IA725" s="69"/>
      <c r="IB725" s="69"/>
      <c r="IC725" s="69"/>
      <c r="ID725" s="69"/>
      <c r="IE725" s="69"/>
      <c r="IF725" s="69"/>
      <c r="IG725" s="69"/>
      <c r="IH725" s="69"/>
      <c r="II725" s="69"/>
      <c r="IJ725" s="69"/>
      <c r="IK725" s="69"/>
      <c r="IL725" s="69"/>
      <c r="IM725" s="69"/>
      <c r="IN725" s="69"/>
      <c r="IO725" s="69"/>
      <c r="IP725" s="69"/>
      <c r="IQ725" s="69"/>
      <c r="IR725" s="69"/>
      <c r="IS725" s="69"/>
      <c r="IT725" s="69"/>
      <c r="IU725" s="69"/>
      <c r="IV725" s="69"/>
      <c r="IW725" s="69"/>
    </row>
    <row r="726" customFormat="false" ht="12.75" hidden="false" customHeight="fals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69"/>
      <c r="CH726" s="69"/>
      <c r="CI726" s="69"/>
      <c r="CJ726" s="69"/>
      <c r="CK726" s="69"/>
      <c r="CL726" s="69"/>
      <c r="CM726" s="69"/>
      <c r="CN726" s="69"/>
      <c r="CO726" s="69"/>
      <c r="CP726" s="69"/>
      <c r="CQ726" s="69"/>
      <c r="CR726" s="69"/>
      <c r="CS726" s="69"/>
      <c r="CT726" s="69"/>
      <c r="CU726" s="69"/>
      <c r="CV726" s="69"/>
      <c r="CW726" s="69"/>
      <c r="CX726" s="69"/>
      <c r="CY726" s="69"/>
      <c r="CZ726" s="69"/>
      <c r="DA726" s="69"/>
      <c r="DB726" s="69"/>
      <c r="DC726" s="69"/>
      <c r="DD726" s="69"/>
      <c r="DE726" s="69"/>
      <c r="DF726" s="69"/>
      <c r="DG726" s="69"/>
      <c r="DH726" s="69"/>
      <c r="DI726" s="69"/>
      <c r="DJ726" s="69"/>
      <c r="DK726" s="69"/>
      <c r="DL726" s="69"/>
      <c r="DM726" s="69"/>
      <c r="DN726" s="69"/>
      <c r="DO726" s="69"/>
      <c r="DP726" s="69"/>
      <c r="DQ726" s="69"/>
      <c r="DR726" s="69"/>
      <c r="DS726" s="69"/>
      <c r="DT726" s="69"/>
      <c r="DU726" s="69"/>
      <c r="DV726" s="69"/>
      <c r="DW726" s="69"/>
      <c r="DX726" s="69"/>
      <c r="DY726" s="69"/>
      <c r="DZ726" s="69"/>
      <c r="EA726" s="69"/>
      <c r="EB726" s="69"/>
      <c r="EC726" s="69"/>
      <c r="ED726" s="69"/>
      <c r="EE726" s="69"/>
      <c r="EF726" s="69"/>
      <c r="EG726" s="69"/>
      <c r="EH726" s="69"/>
      <c r="EI726" s="69"/>
      <c r="EJ726" s="69"/>
      <c r="EK726" s="69"/>
      <c r="EL726" s="69"/>
      <c r="EM726" s="69"/>
      <c r="EN726" s="69"/>
      <c r="EO726" s="69"/>
      <c r="EP726" s="69"/>
      <c r="EQ726" s="69"/>
      <c r="ER726" s="69"/>
      <c r="ES726" s="69"/>
      <c r="ET726" s="69"/>
      <c r="EU726" s="69"/>
      <c r="EV726" s="69"/>
      <c r="EW726" s="69"/>
      <c r="EX726" s="69"/>
      <c r="EY726" s="69"/>
      <c r="EZ726" s="69"/>
      <c r="FA726" s="69"/>
      <c r="FB726" s="69"/>
      <c r="FC726" s="69"/>
      <c r="FD726" s="69"/>
      <c r="FE726" s="69"/>
      <c r="FF726" s="69"/>
      <c r="FG726" s="69"/>
      <c r="FH726" s="69"/>
      <c r="FI726" s="69"/>
      <c r="FJ726" s="69"/>
      <c r="FK726" s="69"/>
      <c r="FL726" s="69"/>
      <c r="FM726" s="69"/>
      <c r="FN726" s="69"/>
      <c r="FO726" s="69"/>
      <c r="FP726" s="69"/>
      <c r="FQ726" s="69"/>
      <c r="FR726" s="69"/>
      <c r="FS726" s="69"/>
      <c r="FT726" s="69"/>
      <c r="FU726" s="69"/>
      <c r="FV726" s="69"/>
      <c r="FW726" s="69"/>
      <c r="FX726" s="69"/>
      <c r="FY726" s="69"/>
      <c r="FZ726" s="69"/>
      <c r="GA726" s="69"/>
      <c r="GB726" s="69"/>
      <c r="GC726" s="69"/>
      <c r="GD726" s="69"/>
      <c r="GE726" s="69"/>
      <c r="GF726" s="69"/>
      <c r="GG726" s="69"/>
      <c r="GH726" s="69"/>
      <c r="GI726" s="69"/>
      <c r="GJ726" s="69"/>
      <c r="GK726" s="69"/>
      <c r="GL726" s="69"/>
      <c r="GM726" s="69"/>
      <c r="GN726" s="69"/>
      <c r="GO726" s="69"/>
      <c r="GP726" s="69"/>
      <c r="GQ726" s="69"/>
      <c r="GR726" s="69"/>
      <c r="GS726" s="69"/>
      <c r="GT726" s="69"/>
      <c r="GU726" s="69"/>
      <c r="GV726" s="69"/>
      <c r="GW726" s="69"/>
      <c r="GX726" s="69"/>
      <c r="GY726" s="69"/>
      <c r="GZ726" s="69"/>
      <c r="HA726" s="69"/>
      <c r="HB726" s="69"/>
      <c r="HC726" s="69"/>
      <c r="HD726" s="69"/>
      <c r="HE726" s="69"/>
      <c r="HF726" s="69"/>
      <c r="HG726" s="69"/>
      <c r="HH726" s="69"/>
      <c r="HI726" s="69"/>
      <c r="HJ726" s="69"/>
      <c r="HK726" s="69"/>
      <c r="HL726" s="69"/>
      <c r="HM726" s="69"/>
      <c r="HN726" s="69"/>
      <c r="HO726" s="69"/>
      <c r="HP726" s="69"/>
      <c r="HQ726" s="69"/>
      <c r="HR726" s="69"/>
      <c r="HS726" s="69"/>
      <c r="HT726" s="69"/>
      <c r="HU726" s="69"/>
      <c r="HV726" s="69"/>
      <c r="HW726" s="69"/>
      <c r="HX726" s="69"/>
      <c r="HY726" s="69"/>
      <c r="HZ726" s="69"/>
      <c r="IA726" s="69"/>
      <c r="IB726" s="69"/>
      <c r="IC726" s="69"/>
      <c r="ID726" s="69"/>
      <c r="IE726" s="69"/>
      <c r="IF726" s="69"/>
      <c r="IG726" s="69"/>
      <c r="IH726" s="69"/>
      <c r="II726" s="69"/>
      <c r="IJ726" s="69"/>
      <c r="IK726" s="69"/>
      <c r="IL726" s="69"/>
      <c r="IM726" s="69"/>
      <c r="IN726" s="69"/>
      <c r="IO726" s="69"/>
      <c r="IP726" s="69"/>
      <c r="IQ726" s="69"/>
      <c r="IR726" s="69"/>
      <c r="IS726" s="69"/>
      <c r="IT726" s="69"/>
      <c r="IU726" s="69"/>
      <c r="IV726" s="69"/>
      <c r="IW726" s="69"/>
    </row>
    <row r="727" customFormat="false" ht="12.75" hidden="false" customHeight="fals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69"/>
      <c r="CC727" s="69"/>
      <c r="CD727" s="69"/>
      <c r="CE727" s="69"/>
      <c r="CF727" s="69"/>
      <c r="CG727" s="69"/>
      <c r="CH727" s="69"/>
      <c r="CI727" s="69"/>
      <c r="CJ727" s="69"/>
      <c r="CK727" s="69"/>
      <c r="CL727" s="69"/>
      <c r="CM727" s="69"/>
      <c r="CN727" s="69"/>
      <c r="CO727" s="69"/>
      <c r="CP727" s="69"/>
      <c r="CQ727" s="69"/>
      <c r="CR727" s="69"/>
      <c r="CS727" s="69"/>
      <c r="CT727" s="69"/>
      <c r="CU727" s="69"/>
      <c r="CV727" s="69"/>
      <c r="CW727" s="69"/>
      <c r="CX727" s="69"/>
      <c r="CY727" s="69"/>
      <c r="CZ727" s="69"/>
      <c r="DA727" s="69"/>
      <c r="DB727" s="69"/>
      <c r="DC727" s="69"/>
      <c r="DD727" s="69"/>
      <c r="DE727" s="69"/>
      <c r="DF727" s="69"/>
      <c r="DG727" s="69"/>
      <c r="DH727" s="69"/>
      <c r="DI727" s="69"/>
      <c r="DJ727" s="69"/>
      <c r="DK727" s="69"/>
      <c r="DL727" s="69"/>
      <c r="DM727" s="69"/>
      <c r="DN727" s="69"/>
      <c r="DO727" s="69"/>
      <c r="DP727" s="69"/>
      <c r="DQ727" s="69"/>
      <c r="DR727" s="69"/>
      <c r="DS727" s="69"/>
      <c r="DT727" s="69"/>
      <c r="DU727" s="69"/>
      <c r="DV727" s="69"/>
      <c r="DW727" s="69"/>
      <c r="DX727" s="69"/>
      <c r="DY727" s="69"/>
      <c r="DZ727" s="69"/>
      <c r="EA727" s="69"/>
      <c r="EB727" s="69"/>
      <c r="EC727" s="69"/>
      <c r="ED727" s="69"/>
      <c r="EE727" s="69"/>
      <c r="EF727" s="69"/>
      <c r="EG727" s="69"/>
      <c r="EH727" s="69"/>
      <c r="EI727" s="69"/>
      <c r="EJ727" s="69"/>
      <c r="EK727" s="69"/>
      <c r="EL727" s="69"/>
      <c r="EM727" s="69"/>
      <c r="EN727" s="69"/>
      <c r="EO727" s="69"/>
      <c r="EP727" s="69"/>
      <c r="EQ727" s="69"/>
      <c r="ER727" s="69"/>
      <c r="ES727" s="69"/>
      <c r="ET727" s="69"/>
      <c r="EU727" s="69"/>
      <c r="EV727" s="69"/>
      <c r="EW727" s="69"/>
      <c r="EX727" s="69"/>
      <c r="EY727" s="69"/>
      <c r="EZ727" s="69"/>
      <c r="FA727" s="69"/>
      <c r="FB727" s="69"/>
      <c r="FC727" s="69"/>
      <c r="FD727" s="69"/>
      <c r="FE727" s="69"/>
      <c r="FF727" s="69"/>
      <c r="FG727" s="69"/>
      <c r="FH727" s="69"/>
      <c r="FI727" s="69"/>
      <c r="FJ727" s="69"/>
      <c r="FK727" s="69"/>
      <c r="FL727" s="69"/>
      <c r="FM727" s="69"/>
      <c r="FN727" s="69"/>
      <c r="FO727" s="69"/>
      <c r="FP727" s="69"/>
      <c r="FQ727" s="69"/>
      <c r="FR727" s="69"/>
      <c r="FS727" s="69"/>
      <c r="FT727" s="69"/>
      <c r="FU727" s="69"/>
      <c r="FV727" s="69"/>
      <c r="FW727" s="69"/>
      <c r="FX727" s="69"/>
      <c r="FY727" s="69"/>
      <c r="FZ727" s="69"/>
      <c r="GA727" s="69"/>
      <c r="GB727" s="69"/>
      <c r="GC727" s="69"/>
      <c r="GD727" s="69"/>
      <c r="GE727" s="69"/>
      <c r="GF727" s="69"/>
      <c r="GG727" s="69"/>
      <c r="GH727" s="69"/>
      <c r="GI727" s="69"/>
      <c r="GJ727" s="69"/>
      <c r="GK727" s="69"/>
      <c r="GL727" s="69"/>
      <c r="GM727" s="69"/>
      <c r="GN727" s="69"/>
      <c r="GO727" s="69"/>
      <c r="GP727" s="69"/>
      <c r="GQ727" s="69"/>
      <c r="GR727" s="69"/>
      <c r="GS727" s="69"/>
      <c r="GT727" s="69"/>
      <c r="GU727" s="69"/>
      <c r="GV727" s="69"/>
      <c r="GW727" s="69"/>
      <c r="GX727" s="69"/>
      <c r="GY727" s="69"/>
      <c r="GZ727" s="69"/>
      <c r="HA727" s="69"/>
      <c r="HB727" s="69"/>
      <c r="HC727" s="69"/>
      <c r="HD727" s="69"/>
      <c r="HE727" s="69"/>
      <c r="HF727" s="69"/>
      <c r="HG727" s="69"/>
      <c r="HH727" s="69"/>
      <c r="HI727" s="69"/>
      <c r="HJ727" s="69"/>
      <c r="HK727" s="69"/>
      <c r="HL727" s="69"/>
      <c r="HM727" s="69"/>
      <c r="HN727" s="69"/>
      <c r="HO727" s="69"/>
      <c r="HP727" s="69"/>
      <c r="HQ727" s="69"/>
      <c r="HR727" s="69"/>
      <c r="HS727" s="69"/>
      <c r="HT727" s="69"/>
      <c r="HU727" s="69"/>
      <c r="HV727" s="69"/>
      <c r="HW727" s="69"/>
      <c r="HX727" s="69"/>
      <c r="HY727" s="69"/>
      <c r="HZ727" s="69"/>
      <c r="IA727" s="69"/>
      <c r="IB727" s="69"/>
      <c r="IC727" s="69"/>
      <c r="ID727" s="69"/>
      <c r="IE727" s="69"/>
      <c r="IF727" s="69"/>
      <c r="IG727" s="69"/>
      <c r="IH727" s="69"/>
      <c r="II727" s="69"/>
      <c r="IJ727" s="69"/>
      <c r="IK727" s="69"/>
      <c r="IL727" s="69"/>
      <c r="IM727" s="69"/>
      <c r="IN727" s="69"/>
      <c r="IO727" s="69"/>
      <c r="IP727" s="69"/>
      <c r="IQ727" s="69"/>
      <c r="IR727" s="69"/>
      <c r="IS727" s="69"/>
      <c r="IT727" s="69"/>
      <c r="IU727" s="69"/>
      <c r="IV727" s="69"/>
      <c r="IW727" s="69"/>
    </row>
    <row r="728" customFormat="false" ht="12.75" hidden="false" customHeight="fals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69"/>
      <c r="CC728" s="69"/>
      <c r="CD728" s="69"/>
      <c r="CE728" s="69"/>
      <c r="CF728" s="69"/>
      <c r="CG728" s="69"/>
      <c r="CH728" s="69"/>
      <c r="CI728" s="69"/>
      <c r="CJ728" s="69"/>
      <c r="CK728" s="69"/>
      <c r="CL728" s="69"/>
      <c r="CM728" s="69"/>
      <c r="CN728" s="69"/>
      <c r="CO728" s="69"/>
      <c r="CP728" s="69"/>
      <c r="CQ728" s="69"/>
      <c r="CR728" s="69"/>
      <c r="CS728" s="69"/>
      <c r="CT728" s="69"/>
      <c r="CU728" s="69"/>
      <c r="CV728" s="69"/>
      <c r="CW728" s="69"/>
      <c r="CX728" s="69"/>
      <c r="CY728" s="69"/>
      <c r="CZ728" s="69"/>
      <c r="DA728" s="69"/>
      <c r="DB728" s="69"/>
      <c r="DC728" s="69"/>
      <c r="DD728" s="69"/>
      <c r="DE728" s="69"/>
      <c r="DF728" s="69"/>
      <c r="DG728" s="69"/>
      <c r="DH728" s="69"/>
      <c r="DI728" s="69"/>
      <c r="DJ728" s="69"/>
      <c r="DK728" s="69"/>
      <c r="DL728" s="69"/>
      <c r="DM728" s="69"/>
      <c r="DN728" s="69"/>
      <c r="DO728" s="69"/>
      <c r="DP728" s="69"/>
      <c r="DQ728" s="69"/>
      <c r="DR728" s="69"/>
      <c r="DS728" s="69"/>
      <c r="DT728" s="69"/>
      <c r="DU728" s="69"/>
      <c r="DV728" s="69"/>
      <c r="DW728" s="69"/>
      <c r="DX728" s="69"/>
      <c r="DY728" s="69"/>
      <c r="DZ728" s="69"/>
      <c r="EA728" s="69"/>
      <c r="EB728" s="69"/>
      <c r="EC728" s="69"/>
      <c r="ED728" s="69"/>
      <c r="EE728" s="69"/>
      <c r="EF728" s="69"/>
      <c r="EG728" s="69"/>
      <c r="EH728" s="69"/>
      <c r="EI728" s="69"/>
      <c r="EJ728" s="69"/>
      <c r="EK728" s="69"/>
      <c r="EL728" s="69"/>
      <c r="EM728" s="69"/>
      <c r="EN728" s="69"/>
      <c r="EO728" s="69"/>
      <c r="EP728" s="69"/>
      <c r="EQ728" s="69"/>
      <c r="ER728" s="69"/>
      <c r="ES728" s="69"/>
      <c r="ET728" s="69"/>
      <c r="EU728" s="69"/>
      <c r="EV728" s="69"/>
      <c r="EW728" s="69"/>
      <c r="EX728" s="69"/>
      <c r="EY728" s="69"/>
      <c r="EZ728" s="69"/>
      <c r="FA728" s="69"/>
      <c r="FB728" s="69"/>
      <c r="FC728" s="69"/>
      <c r="FD728" s="69"/>
      <c r="FE728" s="69"/>
      <c r="FF728" s="69"/>
      <c r="FG728" s="69"/>
      <c r="FH728" s="69"/>
      <c r="FI728" s="69"/>
      <c r="FJ728" s="69"/>
      <c r="FK728" s="69"/>
      <c r="FL728" s="69"/>
      <c r="FM728" s="69"/>
      <c r="FN728" s="69"/>
      <c r="FO728" s="69"/>
      <c r="FP728" s="69"/>
      <c r="FQ728" s="69"/>
      <c r="FR728" s="69"/>
      <c r="FS728" s="69"/>
      <c r="FT728" s="69"/>
      <c r="FU728" s="69"/>
      <c r="FV728" s="69"/>
      <c r="FW728" s="69"/>
      <c r="FX728" s="69"/>
      <c r="FY728" s="69"/>
      <c r="FZ728" s="69"/>
      <c r="GA728" s="69"/>
      <c r="GB728" s="69"/>
      <c r="GC728" s="69"/>
      <c r="GD728" s="69"/>
      <c r="GE728" s="69"/>
      <c r="GF728" s="69"/>
      <c r="GG728" s="69"/>
      <c r="GH728" s="69"/>
      <c r="GI728" s="69"/>
      <c r="GJ728" s="69"/>
      <c r="GK728" s="69"/>
      <c r="GL728" s="69"/>
      <c r="GM728" s="69"/>
      <c r="GN728" s="69"/>
      <c r="GO728" s="69"/>
      <c r="GP728" s="69"/>
      <c r="GQ728" s="69"/>
      <c r="GR728" s="69"/>
      <c r="GS728" s="69"/>
      <c r="GT728" s="69"/>
      <c r="GU728" s="69"/>
      <c r="GV728" s="69"/>
      <c r="GW728" s="69"/>
      <c r="GX728" s="69"/>
      <c r="GY728" s="69"/>
      <c r="GZ728" s="69"/>
      <c r="HA728" s="69"/>
      <c r="HB728" s="69"/>
      <c r="HC728" s="69"/>
      <c r="HD728" s="69"/>
      <c r="HE728" s="69"/>
      <c r="HF728" s="69"/>
      <c r="HG728" s="69"/>
      <c r="HH728" s="69"/>
      <c r="HI728" s="69"/>
      <c r="HJ728" s="69"/>
      <c r="HK728" s="69"/>
      <c r="HL728" s="69"/>
      <c r="HM728" s="69"/>
      <c r="HN728" s="69"/>
      <c r="HO728" s="69"/>
      <c r="HP728" s="69"/>
      <c r="HQ728" s="69"/>
      <c r="HR728" s="69"/>
      <c r="HS728" s="69"/>
      <c r="HT728" s="69"/>
      <c r="HU728" s="69"/>
      <c r="HV728" s="69"/>
      <c r="HW728" s="69"/>
      <c r="HX728" s="69"/>
      <c r="HY728" s="69"/>
      <c r="HZ728" s="69"/>
      <c r="IA728" s="69"/>
      <c r="IB728" s="69"/>
      <c r="IC728" s="69"/>
      <c r="ID728" s="69"/>
      <c r="IE728" s="69"/>
      <c r="IF728" s="69"/>
      <c r="IG728" s="69"/>
      <c r="IH728" s="69"/>
      <c r="II728" s="69"/>
      <c r="IJ728" s="69"/>
      <c r="IK728" s="69"/>
      <c r="IL728" s="69"/>
      <c r="IM728" s="69"/>
      <c r="IN728" s="69"/>
      <c r="IO728" s="69"/>
      <c r="IP728" s="69"/>
      <c r="IQ728" s="69"/>
      <c r="IR728" s="69"/>
      <c r="IS728" s="69"/>
      <c r="IT728" s="69"/>
      <c r="IU728" s="69"/>
      <c r="IV728" s="69"/>
      <c r="IW728" s="69"/>
    </row>
    <row r="729" customFormat="false" ht="12.75" hidden="false" customHeight="fals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69"/>
      <c r="CC729" s="69"/>
      <c r="CD729" s="69"/>
      <c r="CE729" s="69"/>
      <c r="CF729" s="69"/>
      <c r="CG729" s="69"/>
      <c r="CH729" s="69"/>
      <c r="CI729" s="69"/>
      <c r="CJ729" s="69"/>
      <c r="CK729" s="69"/>
      <c r="CL729" s="69"/>
      <c r="CM729" s="69"/>
      <c r="CN729" s="69"/>
      <c r="CO729" s="69"/>
      <c r="CP729" s="69"/>
      <c r="CQ729" s="69"/>
      <c r="CR729" s="69"/>
      <c r="CS729" s="69"/>
      <c r="CT729" s="69"/>
      <c r="CU729" s="69"/>
      <c r="CV729" s="69"/>
      <c r="CW729" s="69"/>
      <c r="CX729" s="69"/>
      <c r="CY729" s="69"/>
      <c r="CZ729" s="69"/>
      <c r="DA729" s="69"/>
      <c r="DB729" s="69"/>
      <c r="DC729" s="69"/>
      <c r="DD729" s="69"/>
      <c r="DE729" s="69"/>
      <c r="DF729" s="69"/>
      <c r="DG729" s="69"/>
      <c r="DH729" s="69"/>
      <c r="DI729" s="69"/>
      <c r="DJ729" s="69"/>
      <c r="DK729" s="69"/>
      <c r="DL729" s="69"/>
      <c r="DM729" s="69"/>
      <c r="DN729" s="69"/>
      <c r="DO729" s="69"/>
      <c r="DP729" s="69"/>
      <c r="DQ729" s="69"/>
      <c r="DR729" s="69"/>
      <c r="DS729" s="69"/>
      <c r="DT729" s="69"/>
      <c r="DU729" s="69"/>
      <c r="DV729" s="69"/>
      <c r="DW729" s="69"/>
      <c r="DX729" s="69"/>
      <c r="DY729" s="69"/>
      <c r="DZ729" s="69"/>
      <c r="EA729" s="69"/>
      <c r="EB729" s="69"/>
      <c r="EC729" s="69"/>
      <c r="ED729" s="69"/>
      <c r="EE729" s="69"/>
      <c r="EF729" s="69"/>
      <c r="EG729" s="69"/>
      <c r="EH729" s="69"/>
      <c r="EI729" s="69"/>
      <c r="EJ729" s="69"/>
      <c r="EK729" s="69"/>
      <c r="EL729" s="69"/>
      <c r="EM729" s="69"/>
      <c r="EN729" s="69"/>
      <c r="EO729" s="69"/>
      <c r="EP729" s="69"/>
      <c r="EQ729" s="69"/>
      <c r="ER729" s="69"/>
      <c r="ES729" s="69"/>
      <c r="ET729" s="69"/>
      <c r="EU729" s="69"/>
      <c r="EV729" s="69"/>
      <c r="EW729" s="69"/>
      <c r="EX729" s="69"/>
      <c r="EY729" s="69"/>
      <c r="EZ729" s="69"/>
      <c r="FA729" s="69"/>
      <c r="FB729" s="69"/>
      <c r="FC729" s="69"/>
      <c r="FD729" s="69"/>
      <c r="FE729" s="69"/>
      <c r="FF729" s="69"/>
      <c r="FG729" s="69"/>
      <c r="FH729" s="69"/>
      <c r="FI729" s="69"/>
      <c r="FJ729" s="69"/>
      <c r="FK729" s="69"/>
      <c r="FL729" s="69"/>
      <c r="FM729" s="69"/>
      <c r="FN729" s="69"/>
      <c r="FO729" s="69"/>
      <c r="FP729" s="69"/>
      <c r="FQ729" s="69"/>
      <c r="FR729" s="69"/>
      <c r="FS729" s="69"/>
      <c r="FT729" s="69"/>
      <c r="FU729" s="69"/>
      <c r="FV729" s="69"/>
      <c r="FW729" s="69"/>
      <c r="FX729" s="69"/>
      <c r="FY729" s="69"/>
      <c r="FZ729" s="69"/>
      <c r="GA729" s="69"/>
      <c r="GB729" s="69"/>
      <c r="GC729" s="69"/>
      <c r="GD729" s="69"/>
      <c r="GE729" s="69"/>
      <c r="GF729" s="69"/>
      <c r="GG729" s="69"/>
      <c r="GH729" s="69"/>
      <c r="GI729" s="69"/>
      <c r="GJ729" s="69"/>
      <c r="GK729" s="69"/>
      <c r="GL729" s="69"/>
      <c r="GM729" s="69"/>
      <c r="GN729" s="69"/>
      <c r="GO729" s="69"/>
      <c r="GP729" s="69"/>
      <c r="GQ729" s="69"/>
      <c r="GR729" s="69"/>
      <c r="GS729" s="69"/>
      <c r="GT729" s="69"/>
      <c r="GU729" s="69"/>
      <c r="GV729" s="69"/>
      <c r="GW729" s="69"/>
      <c r="GX729" s="69"/>
      <c r="GY729" s="69"/>
      <c r="GZ729" s="69"/>
      <c r="HA729" s="69"/>
      <c r="HB729" s="69"/>
      <c r="HC729" s="69"/>
      <c r="HD729" s="69"/>
      <c r="HE729" s="69"/>
      <c r="HF729" s="69"/>
      <c r="HG729" s="69"/>
      <c r="HH729" s="69"/>
      <c r="HI729" s="69"/>
      <c r="HJ729" s="69"/>
      <c r="HK729" s="69"/>
      <c r="HL729" s="69"/>
      <c r="HM729" s="69"/>
      <c r="HN729" s="69"/>
      <c r="HO729" s="69"/>
      <c r="HP729" s="69"/>
      <c r="HQ729" s="69"/>
      <c r="HR729" s="69"/>
      <c r="HS729" s="69"/>
      <c r="HT729" s="69"/>
      <c r="HU729" s="69"/>
      <c r="HV729" s="69"/>
      <c r="HW729" s="69"/>
      <c r="HX729" s="69"/>
      <c r="HY729" s="69"/>
      <c r="HZ729" s="69"/>
      <c r="IA729" s="69"/>
      <c r="IB729" s="69"/>
      <c r="IC729" s="69"/>
      <c r="ID729" s="69"/>
      <c r="IE729" s="69"/>
      <c r="IF729" s="69"/>
      <c r="IG729" s="69"/>
      <c r="IH729" s="69"/>
      <c r="II729" s="69"/>
      <c r="IJ729" s="69"/>
      <c r="IK729" s="69"/>
      <c r="IL729" s="69"/>
      <c r="IM729" s="69"/>
      <c r="IN729" s="69"/>
      <c r="IO729" s="69"/>
      <c r="IP729" s="69"/>
      <c r="IQ729" s="69"/>
      <c r="IR729" s="69"/>
      <c r="IS729" s="69"/>
      <c r="IT729" s="69"/>
      <c r="IU729" s="69"/>
      <c r="IV729" s="69"/>
      <c r="IW729" s="69"/>
    </row>
    <row r="730" customFormat="false" ht="12.75" hidden="false" customHeight="fals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69"/>
      <c r="CC730" s="69"/>
      <c r="CD730" s="69"/>
      <c r="CE730" s="69"/>
      <c r="CF730" s="69"/>
      <c r="CG730" s="69"/>
      <c r="CH730" s="69"/>
      <c r="CI730" s="69"/>
      <c r="CJ730" s="69"/>
      <c r="CK730" s="69"/>
      <c r="CL730" s="69"/>
      <c r="CM730" s="69"/>
      <c r="CN730" s="69"/>
      <c r="CO730" s="69"/>
      <c r="CP730" s="69"/>
      <c r="CQ730" s="69"/>
      <c r="CR730" s="69"/>
      <c r="CS730" s="69"/>
      <c r="CT730" s="69"/>
      <c r="CU730" s="69"/>
      <c r="CV730" s="69"/>
      <c r="CW730" s="69"/>
      <c r="CX730" s="69"/>
      <c r="CY730" s="69"/>
      <c r="CZ730" s="69"/>
      <c r="DA730" s="69"/>
      <c r="DB730" s="69"/>
      <c r="DC730" s="69"/>
      <c r="DD730" s="69"/>
      <c r="DE730" s="69"/>
      <c r="DF730" s="69"/>
      <c r="DG730" s="69"/>
      <c r="DH730" s="69"/>
      <c r="DI730" s="69"/>
      <c r="DJ730" s="69"/>
      <c r="DK730" s="69"/>
      <c r="DL730" s="69"/>
      <c r="DM730" s="69"/>
      <c r="DN730" s="69"/>
      <c r="DO730" s="69"/>
      <c r="DP730" s="69"/>
      <c r="DQ730" s="69"/>
      <c r="DR730" s="69"/>
      <c r="DS730" s="69"/>
      <c r="DT730" s="69"/>
      <c r="DU730" s="69"/>
      <c r="DV730" s="69"/>
      <c r="DW730" s="69"/>
      <c r="DX730" s="69"/>
      <c r="DY730" s="69"/>
      <c r="DZ730" s="69"/>
      <c r="EA730" s="69"/>
      <c r="EB730" s="69"/>
      <c r="EC730" s="69"/>
      <c r="ED730" s="69"/>
      <c r="EE730" s="69"/>
      <c r="EF730" s="69"/>
      <c r="EG730" s="69"/>
      <c r="EH730" s="69"/>
      <c r="EI730" s="69"/>
      <c r="EJ730" s="69"/>
      <c r="EK730" s="69"/>
      <c r="EL730" s="69"/>
      <c r="EM730" s="69"/>
      <c r="EN730" s="69"/>
      <c r="EO730" s="69"/>
      <c r="EP730" s="69"/>
      <c r="EQ730" s="69"/>
      <c r="ER730" s="69"/>
      <c r="ES730" s="69"/>
      <c r="ET730" s="69"/>
      <c r="EU730" s="69"/>
      <c r="EV730" s="69"/>
      <c r="EW730" s="69"/>
      <c r="EX730" s="69"/>
      <c r="EY730" s="69"/>
      <c r="EZ730" s="69"/>
      <c r="FA730" s="69"/>
      <c r="FB730" s="69"/>
      <c r="FC730" s="69"/>
      <c r="FD730" s="69"/>
      <c r="FE730" s="69"/>
      <c r="FF730" s="69"/>
      <c r="FG730" s="69"/>
      <c r="FH730" s="69"/>
      <c r="FI730" s="69"/>
      <c r="FJ730" s="69"/>
      <c r="FK730" s="69"/>
      <c r="FL730" s="69"/>
      <c r="FM730" s="69"/>
      <c r="FN730" s="69"/>
      <c r="FO730" s="69"/>
      <c r="FP730" s="69"/>
      <c r="FQ730" s="69"/>
      <c r="FR730" s="69"/>
      <c r="FS730" s="69"/>
      <c r="FT730" s="69"/>
      <c r="FU730" s="69"/>
      <c r="FV730" s="69"/>
      <c r="FW730" s="69"/>
      <c r="FX730" s="69"/>
      <c r="FY730" s="69"/>
      <c r="FZ730" s="69"/>
      <c r="GA730" s="69"/>
      <c r="GB730" s="69"/>
      <c r="GC730" s="69"/>
      <c r="GD730" s="69"/>
      <c r="GE730" s="69"/>
      <c r="GF730" s="69"/>
      <c r="GG730" s="69"/>
      <c r="GH730" s="69"/>
      <c r="GI730" s="69"/>
      <c r="GJ730" s="69"/>
      <c r="GK730" s="69"/>
      <c r="GL730" s="69"/>
      <c r="GM730" s="69"/>
      <c r="GN730" s="69"/>
      <c r="GO730" s="69"/>
      <c r="GP730" s="69"/>
      <c r="GQ730" s="69"/>
      <c r="GR730" s="69"/>
      <c r="GS730" s="69"/>
      <c r="GT730" s="69"/>
      <c r="GU730" s="69"/>
      <c r="GV730" s="69"/>
      <c r="GW730" s="69"/>
      <c r="GX730" s="69"/>
      <c r="GY730" s="69"/>
      <c r="GZ730" s="69"/>
      <c r="HA730" s="69"/>
      <c r="HB730" s="69"/>
      <c r="HC730" s="69"/>
      <c r="HD730" s="69"/>
      <c r="HE730" s="69"/>
      <c r="HF730" s="69"/>
      <c r="HG730" s="69"/>
      <c r="HH730" s="69"/>
      <c r="HI730" s="69"/>
      <c r="HJ730" s="69"/>
      <c r="HK730" s="69"/>
      <c r="HL730" s="69"/>
      <c r="HM730" s="69"/>
      <c r="HN730" s="69"/>
      <c r="HO730" s="69"/>
      <c r="HP730" s="69"/>
      <c r="HQ730" s="69"/>
      <c r="HR730" s="69"/>
      <c r="HS730" s="69"/>
      <c r="HT730" s="69"/>
      <c r="HU730" s="69"/>
      <c r="HV730" s="69"/>
      <c r="HW730" s="69"/>
      <c r="HX730" s="69"/>
      <c r="HY730" s="69"/>
      <c r="HZ730" s="69"/>
      <c r="IA730" s="69"/>
      <c r="IB730" s="69"/>
      <c r="IC730" s="69"/>
      <c r="ID730" s="69"/>
      <c r="IE730" s="69"/>
      <c r="IF730" s="69"/>
      <c r="IG730" s="69"/>
      <c r="IH730" s="69"/>
      <c r="II730" s="69"/>
      <c r="IJ730" s="69"/>
      <c r="IK730" s="69"/>
      <c r="IL730" s="69"/>
      <c r="IM730" s="69"/>
      <c r="IN730" s="69"/>
      <c r="IO730" s="69"/>
      <c r="IP730" s="69"/>
      <c r="IQ730" s="69"/>
      <c r="IR730" s="69"/>
      <c r="IS730" s="69"/>
      <c r="IT730" s="69"/>
      <c r="IU730" s="69"/>
      <c r="IV730" s="69"/>
      <c r="IW730" s="69"/>
    </row>
    <row r="731" customFormat="false" ht="12.75" hidden="false" customHeight="fals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69"/>
      <c r="CH731" s="69"/>
      <c r="CI731" s="69"/>
      <c r="CJ731" s="69"/>
      <c r="CK731" s="69"/>
      <c r="CL731" s="69"/>
      <c r="CM731" s="69"/>
      <c r="CN731" s="69"/>
      <c r="CO731" s="69"/>
      <c r="CP731" s="69"/>
      <c r="CQ731" s="69"/>
      <c r="CR731" s="69"/>
      <c r="CS731" s="69"/>
      <c r="CT731" s="69"/>
      <c r="CU731" s="69"/>
      <c r="CV731" s="69"/>
      <c r="CW731" s="69"/>
      <c r="CX731" s="69"/>
      <c r="CY731" s="69"/>
      <c r="CZ731" s="69"/>
      <c r="DA731" s="69"/>
      <c r="DB731" s="69"/>
      <c r="DC731" s="69"/>
      <c r="DD731" s="69"/>
      <c r="DE731" s="69"/>
      <c r="DF731" s="69"/>
      <c r="DG731" s="69"/>
      <c r="DH731" s="69"/>
      <c r="DI731" s="69"/>
      <c r="DJ731" s="69"/>
      <c r="DK731" s="69"/>
      <c r="DL731" s="69"/>
      <c r="DM731" s="69"/>
      <c r="DN731" s="69"/>
      <c r="DO731" s="69"/>
      <c r="DP731" s="69"/>
      <c r="DQ731" s="69"/>
      <c r="DR731" s="69"/>
      <c r="DS731" s="69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  <c r="EO731" s="69"/>
      <c r="EP731" s="69"/>
      <c r="EQ731" s="69"/>
      <c r="ER731" s="69"/>
      <c r="ES731" s="69"/>
      <c r="ET731" s="69"/>
      <c r="EU731" s="69"/>
      <c r="EV731" s="69"/>
      <c r="EW731" s="69"/>
      <c r="EX731" s="69"/>
      <c r="EY731" s="69"/>
      <c r="EZ731" s="69"/>
      <c r="FA731" s="69"/>
      <c r="FB731" s="69"/>
      <c r="FC731" s="69"/>
      <c r="FD731" s="69"/>
      <c r="FE731" s="69"/>
      <c r="FF731" s="69"/>
      <c r="FG731" s="69"/>
      <c r="FH731" s="69"/>
      <c r="FI731" s="69"/>
      <c r="FJ731" s="69"/>
      <c r="FK731" s="69"/>
      <c r="FL731" s="69"/>
      <c r="FM731" s="69"/>
      <c r="FN731" s="69"/>
      <c r="FO731" s="69"/>
      <c r="FP731" s="69"/>
      <c r="FQ731" s="69"/>
      <c r="FR731" s="69"/>
      <c r="FS731" s="69"/>
      <c r="FT731" s="69"/>
      <c r="FU731" s="69"/>
      <c r="FV731" s="69"/>
      <c r="FW731" s="69"/>
      <c r="FX731" s="69"/>
      <c r="FY731" s="69"/>
      <c r="FZ731" s="69"/>
      <c r="GA731" s="69"/>
      <c r="GB731" s="69"/>
      <c r="GC731" s="69"/>
      <c r="GD731" s="69"/>
      <c r="GE731" s="69"/>
      <c r="GF731" s="69"/>
      <c r="GG731" s="69"/>
      <c r="GH731" s="69"/>
      <c r="GI731" s="69"/>
      <c r="GJ731" s="69"/>
      <c r="GK731" s="69"/>
      <c r="GL731" s="69"/>
      <c r="GM731" s="69"/>
      <c r="GN731" s="69"/>
      <c r="GO731" s="69"/>
      <c r="GP731" s="69"/>
      <c r="GQ731" s="69"/>
      <c r="GR731" s="69"/>
      <c r="GS731" s="69"/>
      <c r="GT731" s="69"/>
      <c r="GU731" s="69"/>
      <c r="GV731" s="69"/>
      <c r="GW731" s="69"/>
      <c r="GX731" s="69"/>
      <c r="GY731" s="69"/>
      <c r="GZ731" s="69"/>
      <c r="HA731" s="69"/>
      <c r="HB731" s="69"/>
      <c r="HC731" s="69"/>
      <c r="HD731" s="69"/>
      <c r="HE731" s="69"/>
      <c r="HF731" s="69"/>
      <c r="HG731" s="69"/>
      <c r="HH731" s="69"/>
      <c r="HI731" s="69"/>
      <c r="HJ731" s="69"/>
      <c r="HK731" s="69"/>
      <c r="HL731" s="69"/>
      <c r="HM731" s="69"/>
      <c r="HN731" s="69"/>
      <c r="HO731" s="69"/>
      <c r="HP731" s="69"/>
      <c r="HQ731" s="69"/>
      <c r="HR731" s="69"/>
      <c r="HS731" s="69"/>
      <c r="HT731" s="69"/>
      <c r="HU731" s="69"/>
      <c r="HV731" s="69"/>
      <c r="HW731" s="69"/>
      <c r="HX731" s="69"/>
      <c r="HY731" s="69"/>
      <c r="HZ731" s="69"/>
      <c r="IA731" s="69"/>
      <c r="IB731" s="69"/>
      <c r="IC731" s="69"/>
      <c r="ID731" s="69"/>
      <c r="IE731" s="69"/>
      <c r="IF731" s="69"/>
      <c r="IG731" s="69"/>
      <c r="IH731" s="69"/>
      <c r="II731" s="69"/>
      <c r="IJ731" s="69"/>
      <c r="IK731" s="69"/>
      <c r="IL731" s="69"/>
      <c r="IM731" s="69"/>
      <c r="IN731" s="69"/>
      <c r="IO731" s="69"/>
      <c r="IP731" s="69"/>
      <c r="IQ731" s="69"/>
      <c r="IR731" s="69"/>
      <c r="IS731" s="69"/>
      <c r="IT731" s="69"/>
      <c r="IU731" s="69"/>
      <c r="IV731" s="69"/>
      <c r="IW731" s="69"/>
    </row>
    <row r="732" customFormat="false" ht="12.75" hidden="false" customHeight="fals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69"/>
      <c r="CC732" s="69"/>
      <c r="CD732" s="69"/>
      <c r="CE732" s="69"/>
      <c r="CF732" s="69"/>
      <c r="CG732" s="69"/>
      <c r="CH732" s="69"/>
      <c r="CI732" s="69"/>
      <c r="CJ732" s="69"/>
      <c r="CK732" s="69"/>
      <c r="CL732" s="69"/>
      <c r="CM732" s="69"/>
      <c r="CN732" s="69"/>
      <c r="CO732" s="69"/>
      <c r="CP732" s="69"/>
      <c r="CQ732" s="69"/>
      <c r="CR732" s="69"/>
      <c r="CS732" s="69"/>
      <c r="CT732" s="69"/>
      <c r="CU732" s="69"/>
      <c r="CV732" s="69"/>
      <c r="CW732" s="69"/>
      <c r="CX732" s="69"/>
      <c r="CY732" s="69"/>
      <c r="CZ732" s="69"/>
      <c r="DA732" s="69"/>
      <c r="DB732" s="69"/>
      <c r="DC732" s="69"/>
      <c r="DD732" s="69"/>
      <c r="DE732" s="69"/>
      <c r="DF732" s="69"/>
      <c r="DG732" s="69"/>
      <c r="DH732" s="69"/>
      <c r="DI732" s="69"/>
      <c r="DJ732" s="69"/>
      <c r="DK732" s="69"/>
      <c r="DL732" s="69"/>
      <c r="DM732" s="69"/>
      <c r="DN732" s="69"/>
      <c r="DO732" s="69"/>
      <c r="DP732" s="69"/>
      <c r="DQ732" s="69"/>
      <c r="DR732" s="69"/>
      <c r="DS732" s="69"/>
      <c r="DT732" s="69"/>
      <c r="DU732" s="69"/>
      <c r="DV732" s="69"/>
      <c r="DW732" s="69"/>
      <c r="DX732" s="69"/>
      <c r="DY732" s="69"/>
      <c r="DZ732" s="69"/>
      <c r="EA732" s="69"/>
      <c r="EB732" s="69"/>
      <c r="EC732" s="69"/>
      <c r="ED732" s="69"/>
      <c r="EE732" s="69"/>
      <c r="EF732" s="69"/>
      <c r="EG732" s="69"/>
      <c r="EH732" s="69"/>
      <c r="EI732" s="69"/>
      <c r="EJ732" s="69"/>
      <c r="EK732" s="69"/>
      <c r="EL732" s="69"/>
      <c r="EM732" s="69"/>
      <c r="EN732" s="69"/>
      <c r="EO732" s="69"/>
      <c r="EP732" s="69"/>
      <c r="EQ732" s="69"/>
      <c r="ER732" s="69"/>
      <c r="ES732" s="69"/>
      <c r="ET732" s="69"/>
      <c r="EU732" s="69"/>
      <c r="EV732" s="69"/>
      <c r="EW732" s="69"/>
      <c r="EX732" s="69"/>
      <c r="EY732" s="69"/>
      <c r="EZ732" s="69"/>
      <c r="FA732" s="69"/>
      <c r="FB732" s="69"/>
      <c r="FC732" s="69"/>
      <c r="FD732" s="69"/>
      <c r="FE732" s="69"/>
      <c r="FF732" s="69"/>
      <c r="FG732" s="69"/>
      <c r="FH732" s="69"/>
      <c r="FI732" s="69"/>
      <c r="FJ732" s="69"/>
      <c r="FK732" s="69"/>
      <c r="FL732" s="69"/>
      <c r="FM732" s="69"/>
      <c r="FN732" s="69"/>
      <c r="FO732" s="69"/>
      <c r="FP732" s="69"/>
      <c r="FQ732" s="69"/>
      <c r="FR732" s="69"/>
      <c r="FS732" s="69"/>
      <c r="FT732" s="69"/>
      <c r="FU732" s="69"/>
      <c r="FV732" s="69"/>
      <c r="FW732" s="69"/>
      <c r="FX732" s="69"/>
      <c r="FY732" s="69"/>
      <c r="FZ732" s="69"/>
      <c r="GA732" s="69"/>
      <c r="GB732" s="69"/>
      <c r="GC732" s="69"/>
      <c r="GD732" s="69"/>
      <c r="GE732" s="69"/>
      <c r="GF732" s="69"/>
      <c r="GG732" s="69"/>
      <c r="GH732" s="69"/>
      <c r="GI732" s="69"/>
      <c r="GJ732" s="69"/>
      <c r="GK732" s="69"/>
      <c r="GL732" s="69"/>
      <c r="GM732" s="69"/>
      <c r="GN732" s="69"/>
      <c r="GO732" s="69"/>
      <c r="GP732" s="69"/>
      <c r="GQ732" s="69"/>
      <c r="GR732" s="69"/>
      <c r="GS732" s="69"/>
      <c r="GT732" s="69"/>
      <c r="GU732" s="69"/>
      <c r="GV732" s="69"/>
      <c r="GW732" s="69"/>
      <c r="GX732" s="69"/>
      <c r="GY732" s="69"/>
      <c r="GZ732" s="69"/>
      <c r="HA732" s="69"/>
      <c r="HB732" s="69"/>
      <c r="HC732" s="69"/>
      <c r="HD732" s="69"/>
      <c r="HE732" s="69"/>
      <c r="HF732" s="69"/>
      <c r="HG732" s="69"/>
      <c r="HH732" s="69"/>
      <c r="HI732" s="69"/>
      <c r="HJ732" s="69"/>
      <c r="HK732" s="69"/>
      <c r="HL732" s="69"/>
      <c r="HM732" s="69"/>
      <c r="HN732" s="69"/>
      <c r="HO732" s="69"/>
      <c r="HP732" s="69"/>
      <c r="HQ732" s="69"/>
      <c r="HR732" s="69"/>
      <c r="HS732" s="69"/>
      <c r="HT732" s="69"/>
      <c r="HU732" s="69"/>
      <c r="HV732" s="69"/>
      <c r="HW732" s="69"/>
      <c r="HX732" s="69"/>
      <c r="HY732" s="69"/>
      <c r="HZ732" s="69"/>
      <c r="IA732" s="69"/>
      <c r="IB732" s="69"/>
      <c r="IC732" s="69"/>
      <c r="ID732" s="69"/>
      <c r="IE732" s="69"/>
      <c r="IF732" s="69"/>
      <c r="IG732" s="69"/>
      <c r="IH732" s="69"/>
      <c r="II732" s="69"/>
      <c r="IJ732" s="69"/>
      <c r="IK732" s="69"/>
      <c r="IL732" s="69"/>
      <c r="IM732" s="69"/>
      <c r="IN732" s="69"/>
      <c r="IO732" s="69"/>
      <c r="IP732" s="69"/>
      <c r="IQ732" s="69"/>
      <c r="IR732" s="69"/>
      <c r="IS732" s="69"/>
      <c r="IT732" s="69"/>
      <c r="IU732" s="69"/>
      <c r="IV732" s="69"/>
      <c r="IW732" s="69"/>
    </row>
    <row r="733" customFormat="false" ht="12.75" hidden="false" customHeight="fals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69"/>
      <c r="CC733" s="69"/>
      <c r="CD733" s="69"/>
      <c r="CE733" s="69"/>
      <c r="CF733" s="69"/>
      <c r="CG733" s="69"/>
      <c r="CH733" s="69"/>
      <c r="CI733" s="69"/>
      <c r="CJ733" s="69"/>
      <c r="CK733" s="69"/>
      <c r="CL733" s="69"/>
      <c r="CM733" s="69"/>
      <c r="CN733" s="69"/>
      <c r="CO733" s="69"/>
      <c r="CP733" s="69"/>
      <c r="CQ733" s="69"/>
      <c r="CR733" s="69"/>
      <c r="CS733" s="69"/>
      <c r="CT733" s="69"/>
      <c r="CU733" s="69"/>
      <c r="CV733" s="69"/>
      <c r="CW733" s="69"/>
      <c r="CX733" s="69"/>
      <c r="CY733" s="69"/>
      <c r="CZ733" s="69"/>
      <c r="DA733" s="69"/>
      <c r="DB733" s="69"/>
      <c r="DC733" s="69"/>
      <c r="DD733" s="69"/>
      <c r="DE733" s="69"/>
      <c r="DF733" s="69"/>
      <c r="DG733" s="69"/>
      <c r="DH733" s="69"/>
      <c r="DI733" s="69"/>
      <c r="DJ733" s="69"/>
      <c r="DK733" s="69"/>
      <c r="DL733" s="69"/>
      <c r="DM733" s="69"/>
      <c r="DN733" s="69"/>
      <c r="DO733" s="69"/>
      <c r="DP733" s="69"/>
      <c r="DQ733" s="69"/>
      <c r="DR733" s="69"/>
      <c r="DS733" s="69"/>
      <c r="DT733" s="69"/>
      <c r="DU733" s="69"/>
      <c r="DV733" s="69"/>
      <c r="DW733" s="69"/>
      <c r="DX733" s="69"/>
      <c r="DY733" s="69"/>
      <c r="DZ733" s="69"/>
      <c r="EA733" s="69"/>
      <c r="EB733" s="69"/>
      <c r="EC733" s="69"/>
      <c r="ED733" s="69"/>
      <c r="EE733" s="69"/>
      <c r="EF733" s="69"/>
      <c r="EG733" s="69"/>
      <c r="EH733" s="69"/>
      <c r="EI733" s="69"/>
      <c r="EJ733" s="69"/>
      <c r="EK733" s="69"/>
      <c r="EL733" s="69"/>
      <c r="EM733" s="69"/>
      <c r="EN733" s="69"/>
      <c r="EO733" s="69"/>
      <c r="EP733" s="69"/>
      <c r="EQ733" s="69"/>
      <c r="ER733" s="69"/>
      <c r="ES733" s="69"/>
      <c r="ET733" s="69"/>
      <c r="EU733" s="69"/>
      <c r="EV733" s="69"/>
      <c r="EW733" s="69"/>
      <c r="EX733" s="69"/>
      <c r="EY733" s="69"/>
      <c r="EZ733" s="69"/>
      <c r="FA733" s="69"/>
      <c r="FB733" s="69"/>
      <c r="FC733" s="69"/>
      <c r="FD733" s="69"/>
      <c r="FE733" s="69"/>
      <c r="FF733" s="69"/>
      <c r="FG733" s="69"/>
      <c r="FH733" s="69"/>
      <c r="FI733" s="69"/>
      <c r="FJ733" s="69"/>
      <c r="FK733" s="69"/>
      <c r="FL733" s="69"/>
      <c r="FM733" s="69"/>
      <c r="FN733" s="69"/>
      <c r="FO733" s="69"/>
      <c r="FP733" s="69"/>
      <c r="FQ733" s="69"/>
      <c r="FR733" s="69"/>
      <c r="FS733" s="69"/>
      <c r="FT733" s="69"/>
      <c r="FU733" s="69"/>
      <c r="FV733" s="69"/>
      <c r="FW733" s="69"/>
      <c r="FX733" s="69"/>
      <c r="FY733" s="69"/>
      <c r="FZ733" s="69"/>
      <c r="GA733" s="69"/>
      <c r="GB733" s="69"/>
      <c r="GC733" s="69"/>
      <c r="GD733" s="69"/>
      <c r="GE733" s="69"/>
      <c r="GF733" s="69"/>
      <c r="GG733" s="69"/>
      <c r="GH733" s="69"/>
      <c r="GI733" s="69"/>
      <c r="GJ733" s="69"/>
      <c r="GK733" s="69"/>
      <c r="GL733" s="69"/>
      <c r="GM733" s="69"/>
      <c r="GN733" s="69"/>
      <c r="GO733" s="69"/>
      <c r="GP733" s="69"/>
      <c r="GQ733" s="69"/>
      <c r="GR733" s="69"/>
      <c r="GS733" s="69"/>
      <c r="GT733" s="69"/>
      <c r="GU733" s="69"/>
      <c r="GV733" s="69"/>
      <c r="GW733" s="69"/>
      <c r="GX733" s="69"/>
      <c r="GY733" s="69"/>
      <c r="GZ733" s="69"/>
      <c r="HA733" s="69"/>
      <c r="HB733" s="69"/>
      <c r="HC733" s="69"/>
      <c r="HD733" s="69"/>
      <c r="HE733" s="69"/>
      <c r="HF733" s="69"/>
      <c r="HG733" s="69"/>
      <c r="HH733" s="69"/>
      <c r="HI733" s="69"/>
      <c r="HJ733" s="69"/>
      <c r="HK733" s="69"/>
      <c r="HL733" s="69"/>
      <c r="HM733" s="69"/>
      <c r="HN733" s="69"/>
      <c r="HO733" s="69"/>
      <c r="HP733" s="69"/>
      <c r="HQ733" s="69"/>
      <c r="HR733" s="69"/>
      <c r="HS733" s="69"/>
      <c r="HT733" s="69"/>
      <c r="HU733" s="69"/>
      <c r="HV733" s="69"/>
      <c r="HW733" s="69"/>
      <c r="HX733" s="69"/>
      <c r="HY733" s="69"/>
      <c r="HZ733" s="69"/>
      <c r="IA733" s="69"/>
      <c r="IB733" s="69"/>
      <c r="IC733" s="69"/>
      <c r="ID733" s="69"/>
      <c r="IE733" s="69"/>
      <c r="IF733" s="69"/>
      <c r="IG733" s="69"/>
      <c r="IH733" s="69"/>
      <c r="II733" s="69"/>
      <c r="IJ733" s="69"/>
      <c r="IK733" s="69"/>
      <c r="IL733" s="69"/>
      <c r="IM733" s="69"/>
      <c r="IN733" s="69"/>
      <c r="IO733" s="69"/>
      <c r="IP733" s="69"/>
      <c r="IQ733" s="69"/>
      <c r="IR733" s="69"/>
      <c r="IS733" s="69"/>
      <c r="IT733" s="69"/>
      <c r="IU733" s="69"/>
      <c r="IV733" s="69"/>
      <c r="IW733" s="69"/>
    </row>
    <row r="734" customFormat="false" ht="12.75" hidden="false" customHeight="fals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69"/>
      <c r="CC734" s="69"/>
      <c r="CD734" s="69"/>
      <c r="CE734" s="69"/>
      <c r="CF734" s="69"/>
      <c r="CG734" s="69"/>
      <c r="CH734" s="69"/>
      <c r="CI734" s="69"/>
      <c r="CJ734" s="69"/>
      <c r="CK734" s="69"/>
      <c r="CL734" s="69"/>
      <c r="CM734" s="69"/>
      <c r="CN734" s="69"/>
      <c r="CO734" s="69"/>
      <c r="CP734" s="69"/>
      <c r="CQ734" s="69"/>
      <c r="CR734" s="69"/>
      <c r="CS734" s="69"/>
      <c r="CT734" s="69"/>
      <c r="CU734" s="69"/>
      <c r="CV734" s="69"/>
      <c r="CW734" s="69"/>
      <c r="CX734" s="69"/>
      <c r="CY734" s="69"/>
      <c r="CZ734" s="69"/>
      <c r="DA734" s="69"/>
      <c r="DB734" s="69"/>
      <c r="DC734" s="69"/>
      <c r="DD734" s="69"/>
      <c r="DE734" s="69"/>
      <c r="DF734" s="69"/>
      <c r="DG734" s="69"/>
      <c r="DH734" s="69"/>
      <c r="DI734" s="69"/>
      <c r="DJ734" s="69"/>
      <c r="DK734" s="69"/>
      <c r="DL734" s="69"/>
      <c r="DM734" s="69"/>
      <c r="DN734" s="69"/>
      <c r="DO734" s="69"/>
      <c r="DP734" s="69"/>
      <c r="DQ734" s="69"/>
      <c r="DR734" s="69"/>
      <c r="DS734" s="69"/>
      <c r="DT734" s="69"/>
      <c r="DU734" s="69"/>
      <c r="DV734" s="69"/>
      <c r="DW734" s="69"/>
      <c r="DX734" s="69"/>
      <c r="DY734" s="69"/>
      <c r="DZ734" s="69"/>
      <c r="EA734" s="69"/>
      <c r="EB734" s="69"/>
      <c r="EC734" s="69"/>
      <c r="ED734" s="69"/>
      <c r="EE734" s="69"/>
      <c r="EF734" s="69"/>
      <c r="EG734" s="69"/>
      <c r="EH734" s="69"/>
      <c r="EI734" s="69"/>
      <c r="EJ734" s="69"/>
      <c r="EK734" s="69"/>
      <c r="EL734" s="69"/>
      <c r="EM734" s="69"/>
      <c r="EN734" s="69"/>
      <c r="EO734" s="69"/>
      <c r="EP734" s="69"/>
      <c r="EQ734" s="69"/>
      <c r="ER734" s="69"/>
      <c r="ES734" s="69"/>
      <c r="ET734" s="69"/>
      <c r="EU734" s="69"/>
      <c r="EV734" s="69"/>
      <c r="EW734" s="69"/>
      <c r="EX734" s="69"/>
      <c r="EY734" s="69"/>
      <c r="EZ734" s="69"/>
      <c r="FA734" s="69"/>
      <c r="FB734" s="69"/>
      <c r="FC734" s="69"/>
      <c r="FD734" s="69"/>
      <c r="FE734" s="69"/>
      <c r="FF734" s="69"/>
      <c r="FG734" s="69"/>
      <c r="FH734" s="69"/>
      <c r="FI734" s="69"/>
      <c r="FJ734" s="69"/>
      <c r="FK734" s="69"/>
      <c r="FL734" s="69"/>
      <c r="FM734" s="69"/>
      <c r="FN734" s="69"/>
      <c r="FO734" s="69"/>
      <c r="FP734" s="69"/>
      <c r="FQ734" s="69"/>
      <c r="FR734" s="69"/>
      <c r="FS734" s="69"/>
      <c r="FT734" s="69"/>
      <c r="FU734" s="69"/>
      <c r="FV734" s="69"/>
      <c r="FW734" s="69"/>
      <c r="FX734" s="69"/>
      <c r="FY734" s="69"/>
      <c r="FZ734" s="69"/>
      <c r="GA734" s="69"/>
      <c r="GB734" s="69"/>
      <c r="GC734" s="69"/>
      <c r="GD734" s="69"/>
      <c r="GE734" s="69"/>
      <c r="GF734" s="69"/>
      <c r="GG734" s="69"/>
      <c r="GH734" s="69"/>
      <c r="GI734" s="69"/>
      <c r="GJ734" s="69"/>
      <c r="GK734" s="69"/>
      <c r="GL734" s="69"/>
      <c r="GM734" s="69"/>
      <c r="GN734" s="69"/>
      <c r="GO734" s="69"/>
      <c r="GP734" s="69"/>
      <c r="GQ734" s="69"/>
      <c r="GR734" s="69"/>
      <c r="GS734" s="69"/>
      <c r="GT734" s="69"/>
      <c r="GU734" s="69"/>
      <c r="GV734" s="69"/>
      <c r="GW734" s="69"/>
      <c r="GX734" s="69"/>
      <c r="GY734" s="69"/>
      <c r="GZ734" s="69"/>
      <c r="HA734" s="69"/>
      <c r="HB734" s="69"/>
      <c r="HC734" s="69"/>
      <c r="HD734" s="69"/>
      <c r="HE734" s="69"/>
      <c r="HF734" s="69"/>
      <c r="HG734" s="69"/>
      <c r="HH734" s="69"/>
      <c r="HI734" s="69"/>
      <c r="HJ734" s="69"/>
      <c r="HK734" s="69"/>
      <c r="HL734" s="69"/>
      <c r="HM734" s="69"/>
      <c r="HN734" s="69"/>
      <c r="HO734" s="69"/>
      <c r="HP734" s="69"/>
      <c r="HQ734" s="69"/>
      <c r="HR734" s="69"/>
      <c r="HS734" s="69"/>
      <c r="HT734" s="69"/>
      <c r="HU734" s="69"/>
      <c r="HV734" s="69"/>
      <c r="HW734" s="69"/>
      <c r="HX734" s="69"/>
      <c r="HY734" s="69"/>
      <c r="HZ734" s="69"/>
      <c r="IA734" s="69"/>
      <c r="IB734" s="69"/>
      <c r="IC734" s="69"/>
      <c r="ID734" s="69"/>
      <c r="IE734" s="69"/>
      <c r="IF734" s="69"/>
      <c r="IG734" s="69"/>
      <c r="IH734" s="69"/>
      <c r="II734" s="69"/>
      <c r="IJ734" s="69"/>
      <c r="IK734" s="69"/>
      <c r="IL734" s="69"/>
      <c r="IM734" s="69"/>
      <c r="IN734" s="69"/>
      <c r="IO734" s="69"/>
      <c r="IP734" s="69"/>
      <c r="IQ734" s="69"/>
      <c r="IR734" s="69"/>
      <c r="IS734" s="69"/>
      <c r="IT734" s="69"/>
      <c r="IU734" s="69"/>
      <c r="IV734" s="69"/>
      <c r="IW734" s="69"/>
    </row>
    <row r="735" customFormat="false" ht="12.75" hidden="false" customHeight="fals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69"/>
      <c r="CC735" s="69"/>
      <c r="CD735" s="69"/>
      <c r="CE735" s="69"/>
      <c r="CF735" s="69"/>
      <c r="CG735" s="69"/>
      <c r="CH735" s="69"/>
      <c r="CI735" s="69"/>
      <c r="CJ735" s="69"/>
      <c r="CK735" s="69"/>
      <c r="CL735" s="69"/>
      <c r="CM735" s="69"/>
      <c r="CN735" s="69"/>
      <c r="CO735" s="69"/>
      <c r="CP735" s="69"/>
      <c r="CQ735" s="69"/>
      <c r="CR735" s="69"/>
      <c r="CS735" s="69"/>
      <c r="CT735" s="69"/>
      <c r="CU735" s="69"/>
      <c r="CV735" s="69"/>
      <c r="CW735" s="69"/>
      <c r="CX735" s="69"/>
      <c r="CY735" s="69"/>
      <c r="CZ735" s="69"/>
      <c r="DA735" s="69"/>
      <c r="DB735" s="69"/>
      <c r="DC735" s="69"/>
      <c r="DD735" s="69"/>
      <c r="DE735" s="69"/>
      <c r="DF735" s="69"/>
      <c r="DG735" s="69"/>
      <c r="DH735" s="69"/>
      <c r="DI735" s="69"/>
      <c r="DJ735" s="69"/>
      <c r="DK735" s="69"/>
      <c r="DL735" s="69"/>
      <c r="DM735" s="69"/>
      <c r="DN735" s="69"/>
      <c r="DO735" s="69"/>
      <c r="DP735" s="69"/>
      <c r="DQ735" s="69"/>
      <c r="DR735" s="69"/>
      <c r="DS735" s="69"/>
      <c r="DT735" s="69"/>
      <c r="DU735" s="69"/>
      <c r="DV735" s="69"/>
      <c r="DW735" s="69"/>
      <c r="DX735" s="69"/>
      <c r="DY735" s="69"/>
      <c r="DZ735" s="69"/>
      <c r="EA735" s="69"/>
      <c r="EB735" s="69"/>
      <c r="EC735" s="69"/>
      <c r="ED735" s="69"/>
      <c r="EE735" s="69"/>
      <c r="EF735" s="69"/>
      <c r="EG735" s="69"/>
      <c r="EH735" s="69"/>
      <c r="EI735" s="69"/>
      <c r="EJ735" s="69"/>
      <c r="EK735" s="69"/>
      <c r="EL735" s="69"/>
      <c r="EM735" s="69"/>
      <c r="EN735" s="69"/>
      <c r="EO735" s="69"/>
      <c r="EP735" s="69"/>
      <c r="EQ735" s="69"/>
      <c r="ER735" s="69"/>
      <c r="ES735" s="69"/>
      <c r="ET735" s="69"/>
      <c r="EU735" s="69"/>
      <c r="EV735" s="69"/>
      <c r="EW735" s="69"/>
      <c r="EX735" s="69"/>
      <c r="EY735" s="69"/>
      <c r="EZ735" s="69"/>
      <c r="FA735" s="69"/>
      <c r="FB735" s="69"/>
      <c r="FC735" s="69"/>
      <c r="FD735" s="69"/>
      <c r="FE735" s="69"/>
      <c r="FF735" s="69"/>
      <c r="FG735" s="69"/>
      <c r="FH735" s="69"/>
      <c r="FI735" s="69"/>
      <c r="FJ735" s="69"/>
      <c r="FK735" s="69"/>
      <c r="FL735" s="69"/>
      <c r="FM735" s="69"/>
      <c r="FN735" s="69"/>
      <c r="FO735" s="69"/>
      <c r="FP735" s="69"/>
      <c r="FQ735" s="69"/>
      <c r="FR735" s="69"/>
      <c r="FS735" s="69"/>
      <c r="FT735" s="69"/>
      <c r="FU735" s="69"/>
      <c r="FV735" s="69"/>
      <c r="FW735" s="69"/>
      <c r="FX735" s="69"/>
      <c r="FY735" s="69"/>
      <c r="FZ735" s="69"/>
      <c r="GA735" s="69"/>
      <c r="GB735" s="69"/>
      <c r="GC735" s="69"/>
      <c r="GD735" s="69"/>
      <c r="GE735" s="69"/>
      <c r="GF735" s="69"/>
      <c r="GG735" s="69"/>
      <c r="GH735" s="69"/>
      <c r="GI735" s="69"/>
      <c r="GJ735" s="69"/>
      <c r="GK735" s="69"/>
      <c r="GL735" s="69"/>
      <c r="GM735" s="69"/>
      <c r="GN735" s="69"/>
      <c r="GO735" s="69"/>
      <c r="GP735" s="69"/>
      <c r="GQ735" s="69"/>
      <c r="GR735" s="69"/>
      <c r="GS735" s="69"/>
      <c r="GT735" s="69"/>
      <c r="GU735" s="69"/>
      <c r="GV735" s="69"/>
      <c r="GW735" s="69"/>
      <c r="GX735" s="69"/>
      <c r="GY735" s="69"/>
      <c r="GZ735" s="69"/>
      <c r="HA735" s="69"/>
      <c r="HB735" s="69"/>
      <c r="HC735" s="69"/>
      <c r="HD735" s="69"/>
      <c r="HE735" s="69"/>
      <c r="HF735" s="69"/>
      <c r="HG735" s="69"/>
      <c r="HH735" s="69"/>
      <c r="HI735" s="69"/>
      <c r="HJ735" s="69"/>
      <c r="HK735" s="69"/>
      <c r="HL735" s="69"/>
      <c r="HM735" s="69"/>
      <c r="HN735" s="69"/>
      <c r="HO735" s="69"/>
      <c r="HP735" s="69"/>
      <c r="HQ735" s="69"/>
      <c r="HR735" s="69"/>
      <c r="HS735" s="69"/>
      <c r="HT735" s="69"/>
      <c r="HU735" s="69"/>
      <c r="HV735" s="69"/>
      <c r="HW735" s="69"/>
      <c r="HX735" s="69"/>
      <c r="HY735" s="69"/>
      <c r="HZ735" s="69"/>
      <c r="IA735" s="69"/>
      <c r="IB735" s="69"/>
      <c r="IC735" s="69"/>
      <c r="ID735" s="69"/>
      <c r="IE735" s="69"/>
      <c r="IF735" s="69"/>
      <c r="IG735" s="69"/>
      <c r="IH735" s="69"/>
      <c r="II735" s="69"/>
      <c r="IJ735" s="69"/>
      <c r="IK735" s="69"/>
      <c r="IL735" s="69"/>
      <c r="IM735" s="69"/>
      <c r="IN735" s="69"/>
      <c r="IO735" s="69"/>
      <c r="IP735" s="69"/>
      <c r="IQ735" s="69"/>
      <c r="IR735" s="69"/>
      <c r="IS735" s="69"/>
      <c r="IT735" s="69"/>
      <c r="IU735" s="69"/>
      <c r="IV735" s="69"/>
      <c r="IW735" s="69"/>
    </row>
    <row r="736" customFormat="false" ht="12.75" hidden="false" customHeight="fals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69"/>
      <c r="CC736" s="69"/>
      <c r="CD736" s="69"/>
      <c r="CE736" s="69"/>
      <c r="CF736" s="69"/>
      <c r="CG736" s="69"/>
      <c r="CH736" s="69"/>
      <c r="CI736" s="69"/>
      <c r="CJ736" s="69"/>
      <c r="CK736" s="69"/>
      <c r="CL736" s="69"/>
      <c r="CM736" s="69"/>
      <c r="CN736" s="69"/>
      <c r="CO736" s="69"/>
      <c r="CP736" s="69"/>
      <c r="CQ736" s="69"/>
      <c r="CR736" s="69"/>
      <c r="CS736" s="69"/>
      <c r="CT736" s="69"/>
      <c r="CU736" s="69"/>
      <c r="CV736" s="69"/>
      <c r="CW736" s="69"/>
      <c r="CX736" s="69"/>
      <c r="CY736" s="69"/>
      <c r="CZ736" s="69"/>
      <c r="DA736" s="69"/>
      <c r="DB736" s="69"/>
      <c r="DC736" s="69"/>
      <c r="DD736" s="69"/>
      <c r="DE736" s="69"/>
      <c r="DF736" s="69"/>
      <c r="DG736" s="69"/>
      <c r="DH736" s="69"/>
      <c r="DI736" s="69"/>
      <c r="DJ736" s="69"/>
      <c r="DK736" s="69"/>
      <c r="DL736" s="69"/>
      <c r="DM736" s="69"/>
      <c r="DN736" s="69"/>
      <c r="DO736" s="69"/>
      <c r="DP736" s="69"/>
      <c r="DQ736" s="69"/>
      <c r="DR736" s="69"/>
      <c r="DS736" s="69"/>
      <c r="DT736" s="69"/>
      <c r="DU736" s="69"/>
      <c r="DV736" s="69"/>
      <c r="DW736" s="69"/>
      <c r="DX736" s="69"/>
      <c r="DY736" s="69"/>
      <c r="DZ736" s="69"/>
      <c r="EA736" s="69"/>
      <c r="EB736" s="69"/>
      <c r="EC736" s="69"/>
      <c r="ED736" s="69"/>
      <c r="EE736" s="69"/>
      <c r="EF736" s="69"/>
      <c r="EG736" s="69"/>
      <c r="EH736" s="69"/>
      <c r="EI736" s="69"/>
      <c r="EJ736" s="69"/>
      <c r="EK736" s="69"/>
      <c r="EL736" s="69"/>
      <c r="EM736" s="69"/>
      <c r="EN736" s="69"/>
      <c r="EO736" s="69"/>
      <c r="EP736" s="69"/>
      <c r="EQ736" s="69"/>
      <c r="ER736" s="69"/>
      <c r="ES736" s="69"/>
      <c r="ET736" s="69"/>
      <c r="EU736" s="69"/>
      <c r="EV736" s="69"/>
      <c r="EW736" s="69"/>
      <c r="EX736" s="69"/>
      <c r="EY736" s="69"/>
      <c r="EZ736" s="69"/>
      <c r="FA736" s="69"/>
      <c r="FB736" s="69"/>
      <c r="FC736" s="69"/>
      <c r="FD736" s="69"/>
      <c r="FE736" s="69"/>
      <c r="FF736" s="69"/>
      <c r="FG736" s="69"/>
      <c r="FH736" s="69"/>
      <c r="FI736" s="69"/>
      <c r="FJ736" s="69"/>
      <c r="FK736" s="69"/>
      <c r="FL736" s="69"/>
      <c r="FM736" s="69"/>
      <c r="FN736" s="69"/>
      <c r="FO736" s="69"/>
      <c r="FP736" s="69"/>
      <c r="FQ736" s="69"/>
      <c r="FR736" s="69"/>
      <c r="FS736" s="69"/>
      <c r="FT736" s="69"/>
      <c r="FU736" s="69"/>
      <c r="FV736" s="69"/>
      <c r="FW736" s="69"/>
      <c r="FX736" s="69"/>
      <c r="FY736" s="69"/>
      <c r="FZ736" s="69"/>
      <c r="GA736" s="69"/>
      <c r="GB736" s="69"/>
      <c r="GC736" s="69"/>
      <c r="GD736" s="69"/>
      <c r="GE736" s="69"/>
      <c r="GF736" s="69"/>
      <c r="GG736" s="69"/>
      <c r="GH736" s="69"/>
      <c r="GI736" s="69"/>
      <c r="GJ736" s="69"/>
      <c r="GK736" s="69"/>
      <c r="GL736" s="69"/>
      <c r="GM736" s="69"/>
      <c r="GN736" s="69"/>
      <c r="GO736" s="69"/>
      <c r="GP736" s="69"/>
      <c r="GQ736" s="69"/>
      <c r="GR736" s="69"/>
      <c r="GS736" s="69"/>
      <c r="GT736" s="69"/>
      <c r="GU736" s="69"/>
      <c r="GV736" s="69"/>
      <c r="GW736" s="69"/>
      <c r="GX736" s="69"/>
      <c r="GY736" s="69"/>
      <c r="GZ736" s="69"/>
      <c r="HA736" s="69"/>
      <c r="HB736" s="69"/>
      <c r="HC736" s="69"/>
      <c r="HD736" s="69"/>
      <c r="HE736" s="69"/>
      <c r="HF736" s="69"/>
      <c r="HG736" s="69"/>
      <c r="HH736" s="69"/>
      <c r="HI736" s="69"/>
      <c r="HJ736" s="69"/>
      <c r="HK736" s="69"/>
      <c r="HL736" s="69"/>
      <c r="HM736" s="69"/>
      <c r="HN736" s="69"/>
      <c r="HO736" s="69"/>
      <c r="HP736" s="69"/>
      <c r="HQ736" s="69"/>
      <c r="HR736" s="69"/>
      <c r="HS736" s="69"/>
      <c r="HT736" s="69"/>
      <c r="HU736" s="69"/>
      <c r="HV736" s="69"/>
      <c r="HW736" s="69"/>
      <c r="HX736" s="69"/>
      <c r="HY736" s="69"/>
      <c r="HZ736" s="69"/>
      <c r="IA736" s="69"/>
      <c r="IB736" s="69"/>
      <c r="IC736" s="69"/>
      <c r="ID736" s="69"/>
      <c r="IE736" s="69"/>
      <c r="IF736" s="69"/>
      <c r="IG736" s="69"/>
      <c r="IH736" s="69"/>
      <c r="II736" s="69"/>
      <c r="IJ736" s="69"/>
      <c r="IK736" s="69"/>
      <c r="IL736" s="69"/>
      <c r="IM736" s="69"/>
      <c r="IN736" s="69"/>
      <c r="IO736" s="69"/>
      <c r="IP736" s="69"/>
      <c r="IQ736" s="69"/>
      <c r="IR736" s="69"/>
      <c r="IS736" s="69"/>
      <c r="IT736" s="69"/>
      <c r="IU736" s="69"/>
      <c r="IV736" s="69"/>
      <c r="IW736" s="69"/>
    </row>
    <row r="737" customFormat="false" ht="12.75" hidden="false" customHeight="fals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69"/>
      <c r="CC737" s="69"/>
      <c r="CD737" s="69"/>
      <c r="CE737" s="69"/>
      <c r="CF737" s="69"/>
      <c r="CG737" s="69"/>
      <c r="CH737" s="69"/>
      <c r="CI737" s="69"/>
      <c r="CJ737" s="69"/>
      <c r="CK737" s="69"/>
      <c r="CL737" s="69"/>
      <c r="CM737" s="69"/>
      <c r="CN737" s="69"/>
      <c r="CO737" s="69"/>
      <c r="CP737" s="69"/>
      <c r="CQ737" s="69"/>
      <c r="CR737" s="69"/>
      <c r="CS737" s="69"/>
      <c r="CT737" s="69"/>
      <c r="CU737" s="69"/>
      <c r="CV737" s="69"/>
      <c r="CW737" s="69"/>
      <c r="CX737" s="69"/>
      <c r="CY737" s="69"/>
      <c r="CZ737" s="69"/>
      <c r="DA737" s="69"/>
      <c r="DB737" s="69"/>
      <c r="DC737" s="69"/>
      <c r="DD737" s="69"/>
      <c r="DE737" s="69"/>
      <c r="DF737" s="69"/>
      <c r="DG737" s="69"/>
      <c r="DH737" s="69"/>
      <c r="DI737" s="69"/>
      <c r="DJ737" s="69"/>
      <c r="DK737" s="69"/>
      <c r="DL737" s="69"/>
      <c r="DM737" s="69"/>
      <c r="DN737" s="69"/>
      <c r="DO737" s="69"/>
      <c r="DP737" s="69"/>
      <c r="DQ737" s="69"/>
      <c r="DR737" s="69"/>
      <c r="DS737" s="69"/>
      <c r="DT737" s="69"/>
      <c r="DU737" s="69"/>
      <c r="DV737" s="69"/>
      <c r="DW737" s="69"/>
      <c r="DX737" s="69"/>
      <c r="DY737" s="69"/>
      <c r="DZ737" s="69"/>
      <c r="EA737" s="69"/>
      <c r="EB737" s="69"/>
      <c r="EC737" s="69"/>
      <c r="ED737" s="69"/>
      <c r="EE737" s="69"/>
      <c r="EF737" s="69"/>
      <c r="EG737" s="69"/>
      <c r="EH737" s="69"/>
      <c r="EI737" s="69"/>
      <c r="EJ737" s="69"/>
      <c r="EK737" s="69"/>
      <c r="EL737" s="69"/>
      <c r="EM737" s="69"/>
      <c r="EN737" s="69"/>
      <c r="EO737" s="69"/>
      <c r="EP737" s="69"/>
      <c r="EQ737" s="69"/>
      <c r="ER737" s="69"/>
      <c r="ES737" s="69"/>
      <c r="ET737" s="69"/>
      <c r="EU737" s="69"/>
      <c r="EV737" s="69"/>
      <c r="EW737" s="69"/>
      <c r="EX737" s="69"/>
      <c r="EY737" s="69"/>
      <c r="EZ737" s="69"/>
      <c r="FA737" s="69"/>
      <c r="FB737" s="69"/>
      <c r="FC737" s="69"/>
      <c r="FD737" s="69"/>
      <c r="FE737" s="69"/>
      <c r="FF737" s="69"/>
      <c r="FG737" s="69"/>
      <c r="FH737" s="69"/>
      <c r="FI737" s="69"/>
      <c r="FJ737" s="69"/>
      <c r="FK737" s="69"/>
      <c r="FL737" s="69"/>
      <c r="FM737" s="69"/>
      <c r="FN737" s="69"/>
      <c r="FO737" s="69"/>
      <c r="FP737" s="69"/>
      <c r="FQ737" s="69"/>
      <c r="FR737" s="69"/>
      <c r="FS737" s="69"/>
      <c r="FT737" s="69"/>
      <c r="FU737" s="69"/>
      <c r="FV737" s="69"/>
      <c r="FW737" s="69"/>
      <c r="FX737" s="69"/>
      <c r="FY737" s="69"/>
      <c r="FZ737" s="69"/>
      <c r="GA737" s="69"/>
      <c r="GB737" s="69"/>
      <c r="GC737" s="69"/>
      <c r="GD737" s="69"/>
      <c r="GE737" s="69"/>
      <c r="GF737" s="69"/>
      <c r="GG737" s="69"/>
      <c r="GH737" s="69"/>
      <c r="GI737" s="69"/>
      <c r="GJ737" s="69"/>
      <c r="GK737" s="69"/>
      <c r="GL737" s="69"/>
      <c r="GM737" s="69"/>
      <c r="GN737" s="69"/>
      <c r="GO737" s="69"/>
      <c r="GP737" s="69"/>
      <c r="GQ737" s="69"/>
      <c r="GR737" s="69"/>
      <c r="GS737" s="69"/>
      <c r="GT737" s="69"/>
      <c r="GU737" s="69"/>
      <c r="GV737" s="69"/>
      <c r="GW737" s="69"/>
      <c r="GX737" s="69"/>
      <c r="GY737" s="69"/>
      <c r="GZ737" s="69"/>
      <c r="HA737" s="69"/>
      <c r="HB737" s="69"/>
      <c r="HC737" s="69"/>
      <c r="HD737" s="69"/>
      <c r="HE737" s="69"/>
      <c r="HF737" s="69"/>
      <c r="HG737" s="69"/>
      <c r="HH737" s="69"/>
      <c r="HI737" s="69"/>
      <c r="HJ737" s="69"/>
      <c r="HK737" s="69"/>
      <c r="HL737" s="69"/>
      <c r="HM737" s="69"/>
      <c r="HN737" s="69"/>
      <c r="HO737" s="69"/>
      <c r="HP737" s="69"/>
      <c r="HQ737" s="69"/>
      <c r="HR737" s="69"/>
      <c r="HS737" s="69"/>
      <c r="HT737" s="69"/>
      <c r="HU737" s="69"/>
      <c r="HV737" s="69"/>
      <c r="HW737" s="69"/>
      <c r="HX737" s="69"/>
      <c r="HY737" s="69"/>
      <c r="HZ737" s="69"/>
      <c r="IA737" s="69"/>
      <c r="IB737" s="69"/>
      <c r="IC737" s="69"/>
      <c r="ID737" s="69"/>
      <c r="IE737" s="69"/>
      <c r="IF737" s="69"/>
      <c r="IG737" s="69"/>
      <c r="IH737" s="69"/>
      <c r="II737" s="69"/>
      <c r="IJ737" s="69"/>
      <c r="IK737" s="69"/>
      <c r="IL737" s="69"/>
      <c r="IM737" s="69"/>
      <c r="IN737" s="69"/>
      <c r="IO737" s="69"/>
      <c r="IP737" s="69"/>
      <c r="IQ737" s="69"/>
      <c r="IR737" s="69"/>
      <c r="IS737" s="69"/>
      <c r="IT737" s="69"/>
      <c r="IU737" s="69"/>
      <c r="IV737" s="69"/>
      <c r="IW737" s="69"/>
    </row>
    <row r="738" customFormat="false" ht="12.75" hidden="false" customHeight="fals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69"/>
      <c r="CH738" s="69"/>
      <c r="CI738" s="69"/>
      <c r="CJ738" s="69"/>
      <c r="CK738" s="69"/>
      <c r="CL738" s="69"/>
      <c r="CM738" s="69"/>
      <c r="CN738" s="69"/>
      <c r="CO738" s="69"/>
      <c r="CP738" s="69"/>
      <c r="CQ738" s="69"/>
      <c r="CR738" s="69"/>
      <c r="CS738" s="69"/>
      <c r="CT738" s="69"/>
      <c r="CU738" s="69"/>
      <c r="CV738" s="69"/>
      <c r="CW738" s="69"/>
      <c r="CX738" s="69"/>
      <c r="CY738" s="69"/>
      <c r="CZ738" s="69"/>
      <c r="DA738" s="69"/>
      <c r="DB738" s="69"/>
      <c r="DC738" s="69"/>
      <c r="DD738" s="69"/>
      <c r="DE738" s="69"/>
      <c r="DF738" s="69"/>
      <c r="DG738" s="69"/>
      <c r="DH738" s="69"/>
      <c r="DI738" s="69"/>
      <c r="DJ738" s="69"/>
      <c r="DK738" s="69"/>
      <c r="DL738" s="69"/>
      <c r="DM738" s="69"/>
      <c r="DN738" s="69"/>
      <c r="DO738" s="69"/>
      <c r="DP738" s="69"/>
      <c r="DQ738" s="69"/>
      <c r="DR738" s="69"/>
      <c r="DS738" s="69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  <c r="EO738" s="69"/>
      <c r="EP738" s="69"/>
      <c r="EQ738" s="69"/>
      <c r="ER738" s="69"/>
      <c r="ES738" s="69"/>
      <c r="ET738" s="69"/>
      <c r="EU738" s="69"/>
      <c r="EV738" s="69"/>
      <c r="EW738" s="69"/>
      <c r="EX738" s="69"/>
      <c r="EY738" s="69"/>
      <c r="EZ738" s="69"/>
      <c r="FA738" s="69"/>
      <c r="FB738" s="69"/>
      <c r="FC738" s="69"/>
      <c r="FD738" s="69"/>
      <c r="FE738" s="69"/>
      <c r="FF738" s="69"/>
      <c r="FG738" s="69"/>
      <c r="FH738" s="69"/>
      <c r="FI738" s="69"/>
      <c r="FJ738" s="69"/>
      <c r="FK738" s="69"/>
      <c r="FL738" s="69"/>
      <c r="FM738" s="69"/>
      <c r="FN738" s="69"/>
      <c r="FO738" s="69"/>
      <c r="FP738" s="69"/>
      <c r="FQ738" s="69"/>
      <c r="FR738" s="69"/>
      <c r="FS738" s="69"/>
      <c r="FT738" s="69"/>
      <c r="FU738" s="69"/>
      <c r="FV738" s="69"/>
      <c r="FW738" s="69"/>
      <c r="FX738" s="69"/>
      <c r="FY738" s="69"/>
      <c r="FZ738" s="69"/>
      <c r="GA738" s="69"/>
      <c r="GB738" s="69"/>
      <c r="GC738" s="69"/>
      <c r="GD738" s="69"/>
      <c r="GE738" s="69"/>
      <c r="GF738" s="69"/>
      <c r="GG738" s="69"/>
      <c r="GH738" s="69"/>
      <c r="GI738" s="69"/>
      <c r="GJ738" s="69"/>
      <c r="GK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  <c r="HJ738" s="69"/>
      <c r="HK738" s="69"/>
      <c r="HL738" s="69"/>
      <c r="HM738" s="69"/>
      <c r="HN738" s="69"/>
      <c r="HO738" s="69"/>
      <c r="HP738" s="69"/>
      <c r="HQ738" s="69"/>
      <c r="HR738" s="69"/>
      <c r="HS738" s="69"/>
      <c r="HT738" s="69"/>
      <c r="HU738" s="69"/>
      <c r="HV738" s="69"/>
      <c r="HW738" s="69"/>
      <c r="HX738" s="69"/>
      <c r="HY738" s="69"/>
      <c r="HZ738" s="69"/>
      <c r="IA738" s="69"/>
      <c r="IB738" s="69"/>
      <c r="IC738" s="69"/>
      <c r="ID738" s="69"/>
      <c r="IE738" s="69"/>
      <c r="IF738" s="69"/>
      <c r="IG738" s="69"/>
      <c r="IH738" s="69"/>
      <c r="II738" s="69"/>
      <c r="IJ738" s="69"/>
      <c r="IK738" s="69"/>
      <c r="IL738" s="69"/>
      <c r="IM738" s="69"/>
      <c r="IN738" s="69"/>
      <c r="IO738" s="69"/>
      <c r="IP738" s="69"/>
      <c r="IQ738" s="69"/>
      <c r="IR738" s="69"/>
      <c r="IS738" s="69"/>
      <c r="IT738" s="69"/>
      <c r="IU738" s="69"/>
      <c r="IV738" s="69"/>
      <c r="IW738" s="69"/>
    </row>
    <row r="739" customFormat="false" ht="12.75" hidden="false" customHeight="fals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69"/>
      <c r="CH739" s="69"/>
      <c r="CI739" s="69"/>
      <c r="CJ739" s="69"/>
      <c r="CK739" s="69"/>
      <c r="CL739" s="69"/>
      <c r="CM739" s="69"/>
      <c r="CN739" s="69"/>
      <c r="CO739" s="69"/>
      <c r="CP739" s="69"/>
      <c r="CQ739" s="69"/>
      <c r="CR739" s="69"/>
      <c r="CS739" s="69"/>
      <c r="CT739" s="69"/>
      <c r="CU739" s="69"/>
      <c r="CV739" s="69"/>
      <c r="CW739" s="69"/>
      <c r="CX739" s="69"/>
      <c r="CY739" s="69"/>
      <c r="CZ739" s="69"/>
      <c r="DA739" s="69"/>
      <c r="DB739" s="69"/>
      <c r="DC739" s="69"/>
      <c r="DD739" s="69"/>
      <c r="DE739" s="69"/>
      <c r="DF739" s="69"/>
      <c r="DG739" s="69"/>
      <c r="DH739" s="69"/>
      <c r="DI739" s="69"/>
      <c r="DJ739" s="69"/>
      <c r="DK739" s="69"/>
      <c r="DL739" s="69"/>
      <c r="DM739" s="69"/>
      <c r="DN739" s="69"/>
      <c r="DO739" s="69"/>
      <c r="DP739" s="69"/>
      <c r="DQ739" s="69"/>
      <c r="DR739" s="69"/>
      <c r="DS739" s="69"/>
      <c r="DT739" s="69"/>
      <c r="DU739" s="69"/>
      <c r="DV739" s="69"/>
      <c r="DW739" s="69"/>
      <c r="DX739" s="69"/>
      <c r="DY739" s="69"/>
      <c r="DZ739" s="69"/>
      <c r="EA739" s="69"/>
      <c r="EB739" s="69"/>
      <c r="EC739" s="69"/>
      <c r="ED739" s="69"/>
      <c r="EE739" s="69"/>
      <c r="EF739" s="69"/>
      <c r="EG739" s="69"/>
      <c r="EH739" s="69"/>
      <c r="EI739" s="69"/>
      <c r="EJ739" s="69"/>
      <c r="EK739" s="69"/>
      <c r="EL739" s="69"/>
      <c r="EM739" s="69"/>
      <c r="EN739" s="69"/>
      <c r="EO739" s="69"/>
      <c r="EP739" s="69"/>
      <c r="EQ739" s="69"/>
      <c r="ER739" s="69"/>
      <c r="ES739" s="69"/>
      <c r="ET739" s="69"/>
      <c r="EU739" s="69"/>
      <c r="EV739" s="69"/>
      <c r="EW739" s="69"/>
      <c r="EX739" s="69"/>
      <c r="EY739" s="69"/>
      <c r="EZ739" s="69"/>
      <c r="FA739" s="69"/>
      <c r="FB739" s="69"/>
      <c r="FC739" s="69"/>
      <c r="FD739" s="69"/>
      <c r="FE739" s="69"/>
      <c r="FF739" s="69"/>
      <c r="FG739" s="69"/>
      <c r="FH739" s="69"/>
      <c r="FI739" s="69"/>
      <c r="FJ739" s="69"/>
      <c r="FK739" s="69"/>
      <c r="FL739" s="69"/>
      <c r="FM739" s="69"/>
      <c r="FN739" s="69"/>
      <c r="FO739" s="69"/>
      <c r="FP739" s="69"/>
      <c r="FQ739" s="69"/>
      <c r="FR739" s="69"/>
      <c r="FS739" s="69"/>
      <c r="FT739" s="69"/>
      <c r="FU739" s="69"/>
      <c r="FV739" s="69"/>
      <c r="FW739" s="69"/>
      <c r="FX739" s="69"/>
      <c r="FY739" s="69"/>
      <c r="FZ739" s="69"/>
      <c r="GA739" s="69"/>
      <c r="GB739" s="69"/>
      <c r="GC739" s="69"/>
      <c r="GD739" s="69"/>
      <c r="GE739" s="69"/>
      <c r="GF739" s="69"/>
      <c r="GG739" s="69"/>
      <c r="GH739" s="69"/>
      <c r="GI739" s="69"/>
      <c r="GJ739" s="69"/>
      <c r="GK739" s="69"/>
      <c r="GL739" s="69"/>
      <c r="GM739" s="69"/>
      <c r="GN739" s="69"/>
      <c r="GO739" s="69"/>
      <c r="GP739" s="69"/>
      <c r="GQ739" s="69"/>
      <c r="GR739" s="69"/>
      <c r="GS739" s="69"/>
      <c r="GT739" s="69"/>
      <c r="GU739" s="69"/>
      <c r="GV739" s="69"/>
      <c r="GW739" s="69"/>
      <c r="GX739" s="69"/>
      <c r="GY739" s="69"/>
      <c r="GZ739" s="69"/>
      <c r="HA739" s="69"/>
      <c r="HB739" s="69"/>
      <c r="HC739" s="69"/>
      <c r="HD739" s="69"/>
      <c r="HE739" s="69"/>
      <c r="HF739" s="69"/>
      <c r="HG739" s="69"/>
      <c r="HH739" s="69"/>
      <c r="HI739" s="69"/>
      <c r="HJ739" s="69"/>
      <c r="HK739" s="69"/>
      <c r="HL739" s="69"/>
      <c r="HM739" s="69"/>
      <c r="HN739" s="69"/>
      <c r="HO739" s="69"/>
      <c r="HP739" s="69"/>
      <c r="HQ739" s="69"/>
      <c r="HR739" s="69"/>
      <c r="HS739" s="69"/>
      <c r="HT739" s="69"/>
      <c r="HU739" s="69"/>
      <c r="HV739" s="69"/>
      <c r="HW739" s="69"/>
      <c r="HX739" s="69"/>
      <c r="HY739" s="69"/>
      <c r="HZ739" s="69"/>
      <c r="IA739" s="69"/>
      <c r="IB739" s="69"/>
      <c r="IC739" s="69"/>
      <c r="ID739" s="69"/>
      <c r="IE739" s="69"/>
      <c r="IF739" s="69"/>
      <c r="IG739" s="69"/>
      <c r="IH739" s="69"/>
      <c r="II739" s="69"/>
      <c r="IJ739" s="69"/>
      <c r="IK739" s="69"/>
      <c r="IL739" s="69"/>
      <c r="IM739" s="69"/>
      <c r="IN739" s="69"/>
      <c r="IO739" s="69"/>
      <c r="IP739" s="69"/>
      <c r="IQ739" s="69"/>
      <c r="IR739" s="69"/>
      <c r="IS739" s="69"/>
      <c r="IT739" s="69"/>
      <c r="IU739" s="69"/>
      <c r="IV739" s="69"/>
      <c r="IW739" s="69"/>
    </row>
    <row r="740" customFormat="false" ht="12.75" hidden="false" customHeight="fals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  <c r="DP740" s="69"/>
      <c r="DQ740" s="69"/>
      <c r="DR740" s="69"/>
      <c r="DS740" s="69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  <c r="EO740" s="69"/>
      <c r="EP740" s="69"/>
      <c r="EQ740" s="69"/>
      <c r="ER740" s="69"/>
      <c r="ES740" s="69"/>
      <c r="ET740" s="69"/>
      <c r="EU740" s="69"/>
      <c r="EV740" s="69"/>
      <c r="EW740" s="69"/>
      <c r="EX740" s="69"/>
      <c r="EY740" s="69"/>
      <c r="EZ740" s="69"/>
      <c r="FA740" s="69"/>
      <c r="FB740" s="69"/>
      <c r="FC740" s="69"/>
      <c r="FD740" s="69"/>
      <c r="FE740" s="69"/>
      <c r="FF740" s="69"/>
      <c r="FG740" s="69"/>
      <c r="FH740" s="69"/>
      <c r="FI740" s="69"/>
      <c r="FJ740" s="69"/>
      <c r="FK740" s="69"/>
      <c r="FL740" s="69"/>
      <c r="FM740" s="69"/>
      <c r="FN740" s="69"/>
      <c r="FO740" s="69"/>
      <c r="FP740" s="69"/>
      <c r="FQ740" s="69"/>
      <c r="FR740" s="69"/>
      <c r="FS740" s="69"/>
      <c r="FT740" s="69"/>
      <c r="FU740" s="69"/>
      <c r="FV740" s="69"/>
      <c r="FW740" s="69"/>
      <c r="FX740" s="69"/>
      <c r="FY740" s="69"/>
      <c r="FZ740" s="69"/>
      <c r="GA740" s="69"/>
      <c r="GB740" s="69"/>
      <c r="GC740" s="69"/>
      <c r="GD740" s="69"/>
      <c r="GE740" s="69"/>
      <c r="GF740" s="69"/>
      <c r="GG740" s="69"/>
      <c r="GH740" s="69"/>
      <c r="GI740" s="69"/>
      <c r="GJ740" s="69"/>
      <c r="GK740" s="69"/>
      <c r="GL740" s="69"/>
      <c r="GM740" s="69"/>
      <c r="GN740" s="69"/>
      <c r="GO740" s="69"/>
      <c r="GP740" s="69"/>
      <c r="GQ740" s="69"/>
      <c r="GR740" s="69"/>
      <c r="GS740" s="69"/>
      <c r="GT740" s="69"/>
      <c r="GU740" s="69"/>
      <c r="GV740" s="69"/>
      <c r="GW740" s="69"/>
      <c r="GX740" s="69"/>
      <c r="GY740" s="69"/>
      <c r="GZ740" s="69"/>
      <c r="HA740" s="69"/>
      <c r="HB740" s="69"/>
      <c r="HC740" s="69"/>
      <c r="HD740" s="69"/>
      <c r="HE740" s="69"/>
      <c r="HF740" s="69"/>
      <c r="HG740" s="69"/>
      <c r="HH740" s="69"/>
      <c r="HI740" s="69"/>
      <c r="HJ740" s="69"/>
      <c r="HK740" s="69"/>
      <c r="HL740" s="69"/>
      <c r="HM740" s="69"/>
      <c r="HN740" s="69"/>
      <c r="HO740" s="69"/>
      <c r="HP740" s="69"/>
      <c r="HQ740" s="69"/>
      <c r="HR740" s="69"/>
      <c r="HS740" s="69"/>
      <c r="HT740" s="69"/>
      <c r="HU740" s="69"/>
      <c r="HV740" s="69"/>
      <c r="HW740" s="69"/>
      <c r="HX740" s="69"/>
      <c r="HY740" s="69"/>
      <c r="HZ740" s="69"/>
      <c r="IA740" s="69"/>
      <c r="IB740" s="69"/>
      <c r="IC740" s="69"/>
      <c r="ID740" s="69"/>
      <c r="IE740" s="69"/>
      <c r="IF740" s="69"/>
      <c r="IG740" s="69"/>
      <c r="IH740" s="69"/>
      <c r="II740" s="69"/>
      <c r="IJ740" s="69"/>
      <c r="IK740" s="69"/>
      <c r="IL740" s="69"/>
      <c r="IM740" s="69"/>
      <c r="IN740" s="69"/>
      <c r="IO740" s="69"/>
      <c r="IP740" s="69"/>
      <c r="IQ740" s="69"/>
      <c r="IR740" s="69"/>
      <c r="IS740" s="69"/>
      <c r="IT740" s="69"/>
      <c r="IU740" s="69"/>
      <c r="IV740" s="69"/>
      <c r="IW740" s="69"/>
    </row>
    <row r="741" customFormat="false" ht="12.75" hidden="false" customHeight="fals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  <c r="DP741" s="69"/>
      <c r="DQ741" s="69"/>
      <c r="DR741" s="69"/>
      <c r="DS741" s="69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  <c r="EO741" s="69"/>
      <c r="EP741" s="69"/>
      <c r="EQ741" s="69"/>
      <c r="ER741" s="69"/>
      <c r="ES741" s="69"/>
      <c r="ET741" s="69"/>
      <c r="EU741" s="69"/>
      <c r="EV741" s="69"/>
      <c r="EW741" s="69"/>
      <c r="EX741" s="69"/>
      <c r="EY741" s="69"/>
      <c r="EZ741" s="69"/>
      <c r="FA741" s="69"/>
      <c r="FB741" s="69"/>
      <c r="FC741" s="69"/>
      <c r="FD741" s="69"/>
      <c r="FE741" s="69"/>
      <c r="FF741" s="69"/>
      <c r="FG741" s="69"/>
      <c r="FH741" s="69"/>
      <c r="FI741" s="69"/>
      <c r="FJ741" s="69"/>
      <c r="FK741" s="69"/>
      <c r="FL741" s="69"/>
      <c r="FM741" s="69"/>
      <c r="FN741" s="69"/>
      <c r="FO741" s="69"/>
      <c r="FP741" s="69"/>
      <c r="FQ741" s="69"/>
      <c r="FR741" s="69"/>
      <c r="FS741" s="69"/>
      <c r="FT741" s="69"/>
      <c r="FU741" s="69"/>
      <c r="FV741" s="69"/>
      <c r="FW741" s="69"/>
      <c r="FX741" s="69"/>
      <c r="FY741" s="69"/>
      <c r="FZ741" s="69"/>
      <c r="GA741" s="69"/>
      <c r="GB741" s="69"/>
      <c r="GC741" s="69"/>
      <c r="GD741" s="69"/>
      <c r="GE741" s="69"/>
      <c r="GF741" s="69"/>
      <c r="GG741" s="69"/>
      <c r="GH741" s="69"/>
      <c r="GI741" s="69"/>
      <c r="GJ741" s="69"/>
      <c r="GK741" s="69"/>
      <c r="GL741" s="69"/>
      <c r="GM741" s="69"/>
      <c r="GN741" s="69"/>
      <c r="GO741" s="69"/>
      <c r="GP741" s="69"/>
      <c r="GQ741" s="69"/>
      <c r="GR741" s="69"/>
      <c r="GS741" s="69"/>
      <c r="GT741" s="69"/>
      <c r="GU741" s="69"/>
      <c r="GV741" s="69"/>
      <c r="GW741" s="69"/>
      <c r="GX741" s="69"/>
      <c r="GY741" s="69"/>
      <c r="GZ741" s="69"/>
      <c r="HA741" s="69"/>
      <c r="HB741" s="69"/>
      <c r="HC741" s="69"/>
      <c r="HD741" s="69"/>
      <c r="HE741" s="69"/>
      <c r="HF741" s="69"/>
      <c r="HG741" s="69"/>
      <c r="HH741" s="69"/>
      <c r="HI741" s="69"/>
      <c r="HJ741" s="69"/>
      <c r="HK741" s="69"/>
      <c r="HL741" s="69"/>
      <c r="HM741" s="69"/>
      <c r="HN741" s="69"/>
      <c r="HO741" s="69"/>
      <c r="HP741" s="69"/>
      <c r="HQ741" s="69"/>
      <c r="HR741" s="69"/>
      <c r="HS741" s="69"/>
      <c r="HT741" s="69"/>
      <c r="HU741" s="69"/>
      <c r="HV741" s="69"/>
      <c r="HW741" s="69"/>
      <c r="HX741" s="69"/>
      <c r="HY741" s="69"/>
      <c r="HZ741" s="69"/>
      <c r="IA741" s="69"/>
      <c r="IB741" s="69"/>
      <c r="IC741" s="69"/>
      <c r="ID741" s="69"/>
      <c r="IE741" s="69"/>
      <c r="IF741" s="69"/>
      <c r="IG741" s="69"/>
      <c r="IH741" s="69"/>
      <c r="II741" s="69"/>
      <c r="IJ741" s="69"/>
      <c r="IK741" s="69"/>
      <c r="IL741" s="69"/>
      <c r="IM741" s="69"/>
      <c r="IN741" s="69"/>
      <c r="IO741" s="69"/>
      <c r="IP741" s="69"/>
      <c r="IQ741" s="69"/>
      <c r="IR741" s="69"/>
      <c r="IS741" s="69"/>
      <c r="IT741" s="69"/>
      <c r="IU741" s="69"/>
      <c r="IV741" s="69"/>
      <c r="IW741" s="69"/>
    </row>
    <row r="742" customFormat="false" ht="12.75" hidden="false" customHeight="fals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69"/>
      <c r="CC742" s="69"/>
      <c r="CD742" s="69"/>
      <c r="CE742" s="69"/>
      <c r="CF742" s="69"/>
      <c r="CG742" s="69"/>
      <c r="CH742" s="69"/>
      <c r="CI742" s="69"/>
      <c r="CJ742" s="69"/>
      <c r="CK742" s="69"/>
      <c r="CL742" s="69"/>
      <c r="CM742" s="69"/>
      <c r="CN742" s="69"/>
      <c r="CO742" s="69"/>
      <c r="CP742" s="69"/>
      <c r="CQ742" s="69"/>
      <c r="CR742" s="69"/>
      <c r="CS742" s="69"/>
      <c r="CT742" s="69"/>
      <c r="CU742" s="69"/>
      <c r="CV742" s="69"/>
      <c r="CW742" s="69"/>
      <c r="CX742" s="69"/>
      <c r="CY742" s="69"/>
      <c r="CZ742" s="69"/>
      <c r="DA742" s="69"/>
      <c r="DB742" s="69"/>
      <c r="DC742" s="69"/>
      <c r="DD742" s="69"/>
      <c r="DE742" s="69"/>
      <c r="DF742" s="69"/>
      <c r="DG742" s="69"/>
      <c r="DH742" s="69"/>
      <c r="DI742" s="69"/>
      <c r="DJ742" s="69"/>
      <c r="DK742" s="69"/>
      <c r="DL742" s="69"/>
      <c r="DM742" s="69"/>
      <c r="DN742" s="69"/>
      <c r="DO742" s="69"/>
      <c r="DP742" s="69"/>
      <c r="DQ742" s="69"/>
      <c r="DR742" s="69"/>
      <c r="DS742" s="69"/>
      <c r="DT742" s="69"/>
      <c r="DU742" s="69"/>
      <c r="DV742" s="69"/>
      <c r="DW742" s="69"/>
      <c r="DX742" s="69"/>
      <c r="DY742" s="69"/>
      <c r="DZ742" s="69"/>
      <c r="EA742" s="69"/>
      <c r="EB742" s="69"/>
      <c r="EC742" s="69"/>
      <c r="ED742" s="69"/>
      <c r="EE742" s="69"/>
      <c r="EF742" s="69"/>
      <c r="EG742" s="69"/>
      <c r="EH742" s="69"/>
      <c r="EI742" s="69"/>
      <c r="EJ742" s="69"/>
      <c r="EK742" s="69"/>
      <c r="EL742" s="69"/>
      <c r="EM742" s="69"/>
      <c r="EN742" s="69"/>
      <c r="EO742" s="69"/>
      <c r="EP742" s="69"/>
      <c r="EQ742" s="69"/>
      <c r="ER742" s="69"/>
      <c r="ES742" s="69"/>
      <c r="ET742" s="69"/>
      <c r="EU742" s="69"/>
      <c r="EV742" s="69"/>
      <c r="EW742" s="69"/>
      <c r="EX742" s="69"/>
      <c r="EY742" s="69"/>
      <c r="EZ742" s="69"/>
      <c r="FA742" s="69"/>
      <c r="FB742" s="69"/>
      <c r="FC742" s="69"/>
      <c r="FD742" s="69"/>
      <c r="FE742" s="69"/>
      <c r="FF742" s="69"/>
      <c r="FG742" s="69"/>
      <c r="FH742" s="69"/>
      <c r="FI742" s="69"/>
      <c r="FJ742" s="69"/>
      <c r="FK742" s="69"/>
      <c r="FL742" s="69"/>
      <c r="FM742" s="69"/>
      <c r="FN742" s="69"/>
      <c r="FO742" s="69"/>
      <c r="FP742" s="69"/>
      <c r="FQ742" s="69"/>
      <c r="FR742" s="69"/>
      <c r="FS742" s="69"/>
      <c r="FT742" s="69"/>
      <c r="FU742" s="69"/>
      <c r="FV742" s="69"/>
      <c r="FW742" s="69"/>
      <c r="FX742" s="69"/>
      <c r="FY742" s="69"/>
      <c r="FZ742" s="69"/>
      <c r="GA742" s="69"/>
      <c r="GB742" s="69"/>
      <c r="GC742" s="69"/>
      <c r="GD742" s="69"/>
      <c r="GE742" s="69"/>
      <c r="GF742" s="69"/>
      <c r="GG742" s="69"/>
      <c r="GH742" s="69"/>
      <c r="GI742" s="69"/>
      <c r="GJ742" s="69"/>
      <c r="GK742" s="69"/>
      <c r="GL742" s="69"/>
      <c r="GM742" s="69"/>
      <c r="GN742" s="69"/>
      <c r="GO742" s="69"/>
      <c r="GP742" s="69"/>
      <c r="GQ742" s="69"/>
      <c r="GR742" s="69"/>
      <c r="GS742" s="69"/>
      <c r="GT742" s="69"/>
      <c r="GU742" s="69"/>
      <c r="GV742" s="69"/>
      <c r="GW742" s="69"/>
      <c r="GX742" s="69"/>
      <c r="GY742" s="69"/>
      <c r="GZ742" s="69"/>
      <c r="HA742" s="69"/>
      <c r="HB742" s="69"/>
      <c r="HC742" s="69"/>
      <c r="HD742" s="69"/>
      <c r="HE742" s="69"/>
      <c r="HF742" s="69"/>
      <c r="HG742" s="69"/>
      <c r="HH742" s="69"/>
      <c r="HI742" s="69"/>
      <c r="HJ742" s="69"/>
      <c r="HK742" s="69"/>
      <c r="HL742" s="69"/>
      <c r="HM742" s="69"/>
      <c r="HN742" s="69"/>
      <c r="HO742" s="69"/>
      <c r="HP742" s="69"/>
      <c r="HQ742" s="69"/>
      <c r="HR742" s="69"/>
      <c r="HS742" s="69"/>
      <c r="HT742" s="69"/>
      <c r="HU742" s="69"/>
      <c r="HV742" s="69"/>
      <c r="HW742" s="69"/>
      <c r="HX742" s="69"/>
      <c r="HY742" s="69"/>
      <c r="HZ742" s="69"/>
      <c r="IA742" s="69"/>
      <c r="IB742" s="69"/>
      <c r="IC742" s="69"/>
      <c r="ID742" s="69"/>
      <c r="IE742" s="69"/>
      <c r="IF742" s="69"/>
      <c r="IG742" s="69"/>
      <c r="IH742" s="69"/>
      <c r="II742" s="69"/>
      <c r="IJ742" s="69"/>
      <c r="IK742" s="69"/>
      <c r="IL742" s="69"/>
      <c r="IM742" s="69"/>
      <c r="IN742" s="69"/>
      <c r="IO742" s="69"/>
      <c r="IP742" s="69"/>
      <c r="IQ742" s="69"/>
      <c r="IR742" s="69"/>
      <c r="IS742" s="69"/>
      <c r="IT742" s="69"/>
      <c r="IU742" s="69"/>
      <c r="IV742" s="69"/>
      <c r="IW742" s="69"/>
    </row>
    <row r="743" customFormat="false" ht="12.75" hidden="false" customHeight="fals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69"/>
      <c r="CC743" s="69"/>
      <c r="CD743" s="69"/>
      <c r="CE743" s="69"/>
      <c r="CF743" s="69"/>
      <c r="CG743" s="69"/>
      <c r="CH743" s="69"/>
      <c r="CI743" s="69"/>
      <c r="CJ743" s="69"/>
      <c r="CK743" s="69"/>
      <c r="CL743" s="69"/>
      <c r="CM743" s="69"/>
      <c r="CN743" s="69"/>
      <c r="CO743" s="69"/>
      <c r="CP743" s="69"/>
      <c r="CQ743" s="69"/>
      <c r="CR743" s="69"/>
      <c r="CS743" s="69"/>
      <c r="CT743" s="69"/>
      <c r="CU743" s="69"/>
      <c r="CV743" s="69"/>
      <c r="CW743" s="69"/>
      <c r="CX743" s="69"/>
      <c r="CY743" s="69"/>
      <c r="CZ743" s="69"/>
      <c r="DA743" s="69"/>
      <c r="DB743" s="69"/>
      <c r="DC743" s="69"/>
      <c r="DD743" s="69"/>
      <c r="DE743" s="69"/>
      <c r="DF743" s="69"/>
      <c r="DG743" s="69"/>
      <c r="DH743" s="69"/>
      <c r="DI743" s="69"/>
      <c r="DJ743" s="69"/>
      <c r="DK743" s="69"/>
      <c r="DL743" s="69"/>
      <c r="DM743" s="69"/>
      <c r="DN743" s="69"/>
      <c r="DO743" s="69"/>
      <c r="DP743" s="69"/>
      <c r="DQ743" s="69"/>
      <c r="DR743" s="69"/>
      <c r="DS743" s="69"/>
      <c r="DT743" s="69"/>
      <c r="DU743" s="69"/>
      <c r="DV743" s="69"/>
      <c r="DW743" s="69"/>
      <c r="DX743" s="69"/>
      <c r="DY743" s="69"/>
      <c r="DZ743" s="69"/>
      <c r="EA743" s="69"/>
      <c r="EB743" s="69"/>
      <c r="EC743" s="69"/>
      <c r="ED743" s="69"/>
      <c r="EE743" s="69"/>
      <c r="EF743" s="69"/>
      <c r="EG743" s="69"/>
      <c r="EH743" s="69"/>
      <c r="EI743" s="69"/>
      <c r="EJ743" s="69"/>
      <c r="EK743" s="69"/>
      <c r="EL743" s="69"/>
      <c r="EM743" s="69"/>
      <c r="EN743" s="69"/>
      <c r="EO743" s="69"/>
      <c r="EP743" s="69"/>
      <c r="EQ743" s="69"/>
      <c r="ER743" s="69"/>
      <c r="ES743" s="69"/>
      <c r="ET743" s="69"/>
      <c r="EU743" s="69"/>
      <c r="EV743" s="69"/>
      <c r="EW743" s="69"/>
      <c r="EX743" s="69"/>
      <c r="EY743" s="69"/>
      <c r="EZ743" s="69"/>
      <c r="FA743" s="69"/>
      <c r="FB743" s="69"/>
      <c r="FC743" s="69"/>
      <c r="FD743" s="69"/>
      <c r="FE743" s="69"/>
      <c r="FF743" s="69"/>
      <c r="FG743" s="69"/>
      <c r="FH743" s="69"/>
      <c r="FI743" s="69"/>
      <c r="FJ743" s="69"/>
      <c r="FK743" s="69"/>
      <c r="FL743" s="69"/>
      <c r="FM743" s="69"/>
      <c r="FN743" s="69"/>
      <c r="FO743" s="69"/>
      <c r="FP743" s="69"/>
      <c r="FQ743" s="69"/>
      <c r="FR743" s="69"/>
      <c r="FS743" s="69"/>
      <c r="FT743" s="69"/>
      <c r="FU743" s="69"/>
      <c r="FV743" s="69"/>
      <c r="FW743" s="69"/>
      <c r="FX743" s="69"/>
      <c r="FY743" s="69"/>
      <c r="FZ743" s="69"/>
      <c r="GA743" s="69"/>
      <c r="GB743" s="69"/>
      <c r="GC743" s="69"/>
      <c r="GD743" s="69"/>
      <c r="GE743" s="69"/>
      <c r="GF743" s="69"/>
      <c r="GG743" s="69"/>
      <c r="GH743" s="69"/>
      <c r="GI743" s="69"/>
      <c r="GJ743" s="69"/>
      <c r="GK743" s="69"/>
      <c r="GL743" s="69"/>
      <c r="GM743" s="69"/>
      <c r="GN743" s="69"/>
      <c r="GO743" s="69"/>
      <c r="GP743" s="69"/>
      <c r="GQ743" s="69"/>
      <c r="GR743" s="69"/>
      <c r="GS743" s="69"/>
      <c r="GT743" s="69"/>
      <c r="GU743" s="69"/>
      <c r="GV743" s="69"/>
      <c r="GW743" s="69"/>
      <c r="GX743" s="69"/>
      <c r="GY743" s="69"/>
      <c r="GZ743" s="69"/>
      <c r="HA743" s="69"/>
      <c r="HB743" s="69"/>
      <c r="HC743" s="69"/>
      <c r="HD743" s="69"/>
      <c r="HE743" s="69"/>
      <c r="HF743" s="69"/>
      <c r="HG743" s="69"/>
      <c r="HH743" s="69"/>
      <c r="HI743" s="69"/>
      <c r="HJ743" s="69"/>
      <c r="HK743" s="69"/>
      <c r="HL743" s="69"/>
      <c r="HM743" s="69"/>
      <c r="HN743" s="69"/>
      <c r="HO743" s="69"/>
      <c r="HP743" s="69"/>
      <c r="HQ743" s="69"/>
      <c r="HR743" s="69"/>
      <c r="HS743" s="69"/>
      <c r="HT743" s="69"/>
      <c r="HU743" s="69"/>
      <c r="HV743" s="69"/>
      <c r="HW743" s="69"/>
      <c r="HX743" s="69"/>
      <c r="HY743" s="69"/>
      <c r="HZ743" s="69"/>
      <c r="IA743" s="69"/>
      <c r="IB743" s="69"/>
      <c r="IC743" s="69"/>
      <c r="ID743" s="69"/>
      <c r="IE743" s="69"/>
      <c r="IF743" s="69"/>
      <c r="IG743" s="69"/>
      <c r="IH743" s="69"/>
      <c r="II743" s="69"/>
      <c r="IJ743" s="69"/>
      <c r="IK743" s="69"/>
      <c r="IL743" s="69"/>
      <c r="IM743" s="69"/>
      <c r="IN743" s="69"/>
      <c r="IO743" s="69"/>
      <c r="IP743" s="69"/>
      <c r="IQ743" s="69"/>
      <c r="IR743" s="69"/>
      <c r="IS743" s="69"/>
      <c r="IT743" s="69"/>
      <c r="IU743" s="69"/>
      <c r="IV743" s="69"/>
      <c r="IW743" s="69"/>
    </row>
    <row r="744" customFormat="false" ht="12.75" hidden="false" customHeight="fals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69"/>
      <c r="CC744" s="69"/>
      <c r="CD744" s="69"/>
      <c r="CE744" s="69"/>
      <c r="CF744" s="69"/>
      <c r="CG744" s="69"/>
      <c r="CH744" s="69"/>
      <c r="CI744" s="69"/>
      <c r="CJ744" s="69"/>
      <c r="CK744" s="69"/>
      <c r="CL744" s="69"/>
      <c r="CM744" s="69"/>
      <c r="CN744" s="69"/>
      <c r="CO744" s="69"/>
      <c r="CP744" s="69"/>
      <c r="CQ744" s="69"/>
      <c r="CR744" s="69"/>
      <c r="CS744" s="69"/>
      <c r="CT744" s="69"/>
      <c r="CU744" s="69"/>
      <c r="CV744" s="69"/>
      <c r="CW744" s="69"/>
      <c r="CX744" s="69"/>
      <c r="CY744" s="69"/>
      <c r="CZ744" s="69"/>
      <c r="DA744" s="69"/>
      <c r="DB744" s="69"/>
      <c r="DC744" s="69"/>
      <c r="DD744" s="69"/>
      <c r="DE744" s="69"/>
      <c r="DF744" s="69"/>
      <c r="DG744" s="69"/>
      <c r="DH744" s="69"/>
      <c r="DI744" s="69"/>
      <c r="DJ744" s="69"/>
      <c r="DK744" s="69"/>
      <c r="DL744" s="69"/>
      <c r="DM744" s="69"/>
      <c r="DN744" s="69"/>
      <c r="DO744" s="69"/>
      <c r="DP744" s="69"/>
      <c r="DQ744" s="69"/>
      <c r="DR744" s="69"/>
      <c r="DS744" s="69"/>
      <c r="DT744" s="69"/>
      <c r="DU744" s="69"/>
      <c r="DV744" s="69"/>
      <c r="DW744" s="69"/>
      <c r="DX744" s="69"/>
      <c r="DY744" s="69"/>
      <c r="DZ744" s="69"/>
      <c r="EA744" s="69"/>
      <c r="EB744" s="69"/>
      <c r="EC744" s="69"/>
      <c r="ED744" s="69"/>
      <c r="EE744" s="69"/>
      <c r="EF744" s="69"/>
      <c r="EG744" s="69"/>
      <c r="EH744" s="69"/>
      <c r="EI744" s="69"/>
      <c r="EJ744" s="69"/>
      <c r="EK744" s="69"/>
      <c r="EL744" s="69"/>
      <c r="EM744" s="69"/>
      <c r="EN744" s="69"/>
      <c r="EO744" s="69"/>
      <c r="EP744" s="69"/>
      <c r="EQ744" s="69"/>
      <c r="ER744" s="69"/>
      <c r="ES744" s="69"/>
      <c r="ET744" s="69"/>
      <c r="EU744" s="69"/>
      <c r="EV744" s="69"/>
      <c r="EW744" s="69"/>
      <c r="EX744" s="69"/>
      <c r="EY744" s="69"/>
      <c r="EZ744" s="69"/>
      <c r="FA744" s="69"/>
      <c r="FB744" s="69"/>
      <c r="FC744" s="69"/>
      <c r="FD744" s="69"/>
      <c r="FE744" s="69"/>
      <c r="FF744" s="69"/>
      <c r="FG744" s="69"/>
      <c r="FH744" s="69"/>
      <c r="FI744" s="69"/>
      <c r="FJ744" s="69"/>
      <c r="FK744" s="69"/>
      <c r="FL744" s="69"/>
      <c r="FM744" s="69"/>
      <c r="FN744" s="69"/>
      <c r="FO744" s="69"/>
      <c r="FP744" s="69"/>
      <c r="FQ744" s="69"/>
      <c r="FR744" s="69"/>
      <c r="FS744" s="69"/>
      <c r="FT744" s="69"/>
      <c r="FU744" s="69"/>
      <c r="FV744" s="69"/>
      <c r="FW744" s="69"/>
      <c r="FX744" s="69"/>
      <c r="FY744" s="69"/>
      <c r="FZ744" s="69"/>
      <c r="GA744" s="69"/>
      <c r="GB744" s="69"/>
      <c r="GC744" s="69"/>
      <c r="GD744" s="69"/>
      <c r="GE744" s="69"/>
      <c r="GF744" s="69"/>
      <c r="GG744" s="69"/>
      <c r="GH744" s="69"/>
      <c r="GI744" s="69"/>
      <c r="GJ744" s="69"/>
      <c r="GK744" s="69"/>
      <c r="GL744" s="69"/>
      <c r="GM744" s="69"/>
      <c r="GN744" s="69"/>
      <c r="GO744" s="69"/>
      <c r="GP744" s="69"/>
      <c r="GQ744" s="69"/>
      <c r="GR744" s="69"/>
      <c r="GS744" s="69"/>
      <c r="GT744" s="69"/>
      <c r="GU744" s="69"/>
      <c r="GV744" s="69"/>
      <c r="GW744" s="69"/>
      <c r="GX744" s="69"/>
      <c r="GY744" s="69"/>
      <c r="GZ744" s="69"/>
      <c r="HA744" s="69"/>
      <c r="HB744" s="69"/>
      <c r="HC744" s="69"/>
      <c r="HD744" s="69"/>
      <c r="HE744" s="69"/>
      <c r="HF744" s="69"/>
      <c r="HG744" s="69"/>
      <c r="HH744" s="69"/>
      <c r="HI744" s="69"/>
      <c r="HJ744" s="69"/>
      <c r="HK744" s="69"/>
      <c r="HL744" s="69"/>
      <c r="HM744" s="69"/>
      <c r="HN744" s="69"/>
      <c r="HO744" s="69"/>
      <c r="HP744" s="69"/>
      <c r="HQ744" s="69"/>
      <c r="HR744" s="69"/>
      <c r="HS744" s="69"/>
      <c r="HT744" s="69"/>
      <c r="HU744" s="69"/>
      <c r="HV744" s="69"/>
      <c r="HW744" s="69"/>
      <c r="HX744" s="69"/>
      <c r="HY744" s="69"/>
      <c r="HZ744" s="69"/>
      <c r="IA744" s="69"/>
      <c r="IB744" s="69"/>
      <c r="IC744" s="69"/>
      <c r="ID744" s="69"/>
      <c r="IE744" s="69"/>
      <c r="IF744" s="69"/>
      <c r="IG744" s="69"/>
      <c r="IH744" s="69"/>
      <c r="II744" s="69"/>
      <c r="IJ744" s="69"/>
      <c r="IK744" s="69"/>
      <c r="IL744" s="69"/>
      <c r="IM744" s="69"/>
      <c r="IN744" s="69"/>
      <c r="IO744" s="69"/>
      <c r="IP744" s="69"/>
      <c r="IQ744" s="69"/>
      <c r="IR744" s="69"/>
      <c r="IS744" s="69"/>
      <c r="IT744" s="69"/>
      <c r="IU744" s="69"/>
      <c r="IV744" s="69"/>
      <c r="IW744" s="69"/>
    </row>
    <row r="745" customFormat="false" ht="12.75" hidden="false" customHeight="fals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69"/>
      <c r="CC745" s="69"/>
      <c r="CD745" s="69"/>
      <c r="CE745" s="69"/>
      <c r="CF745" s="69"/>
      <c r="CG745" s="69"/>
      <c r="CH745" s="69"/>
      <c r="CI745" s="69"/>
      <c r="CJ745" s="69"/>
      <c r="CK745" s="69"/>
      <c r="CL745" s="69"/>
      <c r="CM745" s="69"/>
      <c r="CN745" s="69"/>
      <c r="CO745" s="69"/>
      <c r="CP745" s="69"/>
      <c r="CQ745" s="69"/>
      <c r="CR745" s="69"/>
      <c r="CS745" s="69"/>
      <c r="CT745" s="69"/>
      <c r="CU745" s="69"/>
      <c r="CV745" s="69"/>
      <c r="CW745" s="69"/>
      <c r="CX745" s="69"/>
      <c r="CY745" s="69"/>
      <c r="CZ745" s="69"/>
      <c r="DA745" s="69"/>
      <c r="DB745" s="69"/>
      <c r="DC745" s="69"/>
      <c r="DD745" s="69"/>
      <c r="DE745" s="69"/>
      <c r="DF745" s="69"/>
      <c r="DG745" s="69"/>
      <c r="DH745" s="69"/>
      <c r="DI745" s="69"/>
      <c r="DJ745" s="69"/>
      <c r="DK745" s="69"/>
      <c r="DL745" s="69"/>
      <c r="DM745" s="69"/>
      <c r="DN745" s="69"/>
      <c r="DO745" s="69"/>
      <c r="DP745" s="69"/>
      <c r="DQ745" s="69"/>
      <c r="DR745" s="69"/>
      <c r="DS745" s="69"/>
      <c r="DT745" s="69"/>
      <c r="DU745" s="69"/>
      <c r="DV745" s="69"/>
      <c r="DW745" s="69"/>
      <c r="DX745" s="69"/>
      <c r="DY745" s="69"/>
      <c r="DZ745" s="69"/>
      <c r="EA745" s="69"/>
      <c r="EB745" s="69"/>
      <c r="EC745" s="69"/>
      <c r="ED745" s="69"/>
      <c r="EE745" s="69"/>
      <c r="EF745" s="69"/>
      <c r="EG745" s="69"/>
      <c r="EH745" s="69"/>
      <c r="EI745" s="69"/>
      <c r="EJ745" s="69"/>
      <c r="EK745" s="69"/>
      <c r="EL745" s="69"/>
      <c r="EM745" s="69"/>
      <c r="EN745" s="69"/>
      <c r="EO745" s="69"/>
      <c r="EP745" s="69"/>
      <c r="EQ745" s="69"/>
      <c r="ER745" s="69"/>
      <c r="ES745" s="69"/>
      <c r="ET745" s="69"/>
      <c r="EU745" s="69"/>
      <c r="EV745" s="69"/>
      <c r="EW745" s="69"/>
      <c r="EX745" s="69"/>
      <c r="EY745" s="69"/>
      <c r="EZ745" s="69"/>
      <c r="FA745" s="69"/>
      <c r="FB745" s="69"/>
      <c r="FC745" s="69"/>
      <c r="FD745" s="69"/>
      <c r="FE745" s="69"/>
      <c r="FF745" s="69"/>
      <c r="FG745" s="69"/>
      <c r="FH745" s="69"/>
      <c r="FI745" s="69"/>
      <c r="FJ745" s="69"/>
      <c r="FK745" s="69"/>
      <c r="FL745" s="69"/>
      <c r="FM745" s="69"/>
      <c r="FN745" s="69"/>
      <c r="FO745" s="69"/>
      <c r="FP745" s="69"/>
      <c r="FQ745" s="69"/>
      <c r="FR745" s="69"/>
      <c r="FS745" s="69"/>
      <c r="FT745" s="69"/>
      <c r="FU745" s="69"/>
      <c r="FV745" s="69"/>
      <c r="FW745" s="69"/>
      <c r="FX745" s="69"/>
      <c r="FY745" s="69"/>
      <c r="FZ745" s="69"/>
      <c r="GA745" s="69"/>
      <c r="GB745" s="69"/>
      <c r="GC745" s="69"/>
      <c r="GD745" s="69"/>
      <c r="GE745" s="69"/>
      <c r="GF745" s="69"/>
      <c r="GG745" s="69"/>
      <c r="GH745" s="69"/>
      <c r="GI745" s="69"/>
      <c r="GJ745" s="69"/>
      <c r="GK745" s="69"/>
      <c r="GL745" s="69"/>
      <c r="GM745" s="69"/>
      <c r="GN745" s="69"/>
      <c r="GO745" s="69"/>
      <c r="GP745" s="69"/>
      <c r="GQ745" s="69"/>
      <c r="GR745" s="69"/>
      <c r="GS745" s="69"/>
      <c r="GT745" s="69"/>
      <c r="GU745" s="69"/>
      <c r="GV745" s="69"/>
      <c r="GW745" s="69"/>
      <c r="GX745" s="69"/>
      <c r="GY745" s="69"/>
      <c r="GZ745" s="69"/>
      <c r="HA745" s="69"/>
      <c r="HB745" s="69"/>
      <c r="HC745" s="69"/>
      <c r="HD745" s="69"/>
      <c r="HE745" s="69"/>
      <c r="HF745" s="69"/>
      <c r="HG745" s="69"/>
      <c r="HH745" s="69"/>
      <c r="HI745" s="69"/>
      <c r="HJ745" s="69"/>
      <c r="HK745" s="69"/>
      <c r="HL745" s="69"/>
      <c r="HM745" s="69"/>
      <c r="HN745" s="69"/>
      <c r="HO745" s="69"/>
      <c r="HP745" s="69"/>
      <c r="HQ745" s="69"/>
      <c r="HR745" s="69"/>
      <c r="HS745" s="69"/>
      <c r="HT745" s="69"/>
      <c r="HU745" s="69"/>
      <c r="HV745" s="69"/>
      <c r="HW745" s="69"/>
      <c r="HX745" s="69"/>
      <c r="HY745" s="69"/>
      <c r="HZ745" s="69"/>
      <c r="IA745" s="69"/>
      <c r="IB745" s="69"/>
      <c r="IC745" s="69"/>
      <c r="ID745" s="69"/>
      <c r="IE745" s="69"/>
      <c r="IF745" s="69"/>
      <c r="IG745" s="69"/>
      <c r="IH745" s="69"/>
      <c r="II745" s="69"/>
      <c r="IJ745" s="69"/>
      <c r="IK745" s="69"/>
      <c r="IL745" s="69"/>
      <c r="IM745" s="69"/>
      <c r="IN745" s="69"/>
      <c r="IO745" s="69"/>
      <c r="IP745" s="69"/>
      <c r="IQ745" s="69"/>
      <c r="IR745" s="69"/>
      <c r="IS745" s="69"/>
      <c r="IT745" s="69"/>
      <c r="IU745" s="69"/>
      <c r="IV745" s="69"/>
      <c r="IW745" s="69"/>
    </row>
    <row r="746" customFormat="false" ht="12.75" hidden="false" customHeight="fals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69"/>
      <c r="CC746" s="69"/>
      <c r="CD746" s="69"/>
      <c r="CE746" s="69"/>
      <c r="CF746" s="69"/>
      <c r="CG746" s="69"/>
      <c r="CH746" s="69"/>
      <c r="CI746" s="69"/>
      <c r="CJ746" s="69"/>
      <c r="CK746" s="69"/>
      <c r="CL746" s="69"/>
      <c r="CM746" s="69"/>
      <c r="CN746" s="69"/>
      <c r="CO746" s="69"/>
      <c r="CP746" s="69"/>
      <c r="CQ746" s="69"/>
      <c r="CR746" s="69"/>
      <c r="CS746" s="69"/>
      <c r="CT746" s="69"/>
      <c r="CU746" s="69"/>
      <c r="CV746" s="69"/>
      <c r="CW746" s="69"/>
      <c r="CX746" s="69"/>
      <c r="CY746" s="69"/>
      <c r="CZ746" s="69"/>
      <c r="DA746" s="69"/>
      <c r="DB746" s="69"/>
      <c r="DC746" s="69"/>
      <c r="DD746" s="69"/>
      <c r="DE746" s="69"/>
      <c r="DF746" s="69"/>
      <c r="DG746" s="69"/>
      <c r="DH746" s="69"/>
      <c r="DI746" s="69"/>
      <c r="DJ746" s="69"/>
      <c r="DK746" s="69"/>
      <c r="DL746" s="69"/>
      <c r="DM746" s="69"/>
      <c r="DN746" s="69"/>
      <c r="DO746" s="69"/>
      <c r="DP746" s="69"/>
      <c r="DQ746" s="69"/>
      <c r="DR746" s="69"/>
      <c r="DS746" s="69"/>
      <c r="DT746" s="69"/>
      <c r="DU746" s="69"/>
      <c r="DV746" s="69"/>
      <c r="DW746" s="69"/>
      <c r="DX746" s="69"/>
      <c r="DY746" s="69"/>
      <c r="DZ746" s="69"/>
      <c r="EA746" s="69"/>
      <c r="EB746" s="69"/>
      <c r="EC746" s="69"/>
      <c r="ED746" s="69"/>
      <c r="EE746" s="69"/>
      <c r="EF746" s="69"/>
      <c r="EG746" s="69"/>
      <c r="EH746" s="69"/>
      <c r="EI746" s="69"/>
      <c r="EJ746" s="69"/>
      <c r="EK746" s="69"/>
      <c r="EL746" s="69"/>
      <c r="EM746" s="69"/>
      <c r="EN746" s="69"/>
      <c r="EO746" s="69"/>
      <c r="EP746" s="69"/>
      <c r="EQ746" s="69"/>
      <c r="ER746" s="69"/>
      <c r="ES746" s="69"/>
      <c r="ET746" s="69"/>
      <c r="EU746" s="69"/>
      <c r="EV746" s="69"/>
      <c r="EW746" s="69"/>
      <c r="EX746" s="69"/>
      <c r="EY746" s="69"/>
      <c r="EZ746" s="69"/>
      <c r="FA746" s="69"/>
      <c r="FB746" s="69"/>
      <c r="FC746" s="69"/>
      <c r="FD746" s="69"/>
      <c r="FE746" s="69"/>
      <c r="FF746" s="69"/>
      <c r="FG746" s="69"/>
      <c r="FH746" s="69"/>
      <c r="FI746" s="69"/>
      <c r="FJ746" s="69"/>
      <c r="FK746" s="69"/>
      <c r="FL746" s="69"/>
      <c r="FM746" s="69"/>
      <c r="FN746" s="69"/>
      <c r="FO746" s="69"/>
      <c r="FP746" s="69"/>
      <c r="FQ746" s="69"/>
      <c r="FR746" s="69"/>
      <c r="FS746" s="69"/>
      <c r="FT746" s="69"/>
      <c r="FU746" s="69"/>
      <c r="FV746" s="69"/>
      <c r="FW746" s="69"/>
      <c r="FX746" s="69"/>
      <c r="FY746" s="69"/>
      <c r="FZ746" s="69"/>
      <c r="GA746" s="69"/>
      <c r="GB746" s="69"/>
      <c r="GC746" s="69"/>
      <c r="GD746" s="69"/>
      <c r="GE746" s="69"/>
      <c r="GF746" s="69"/>
      <c r="GG746" s="69"/>
      <c r="GH746" s="69"/>
      <c r="GI746" s="69"/>
      <c r="GJ746" s="69"/>
      <c r="GK746" s="69"/>
      <c r="GL746" s="69"/>
      <c r="GM746" s="69"/>
      <c r="GN746" s="69"/>
      <c r="GO746" s="69"/>
      <c r="GP746" s="69"/>
      <c r="GQ746" s="69"/>
      <c r="GR746" s="69"/>
      <c r="GS746" s="69"/>
      <c r="GT746" s="69"/>
      <c r="GU746" s="69"/>
      <c r="GV746" s="69"/>
      <c r="GW746" s="69"/>
      <c r="GX746" s="69"/>
      <c r="GY746" s="69"/>
      <c r="GZ746" s="69"/>
      <c r="HA746" s="69"/>
      <c r="HB746" s="69"/>
      <c r="HC746" s="69"/>
      <c r="HD746" s="69"/>
      <c r="HE746" s="69"/>
      <c r="HF746" s="69"/>
      <c r="HG746" s="69"/>
      <c r="HH746" s="69"/>
      <c r="HI746" s="69"/>
      <c r="HJ746" s="69"/>
      <c r="HK746" s="69"/>
      <c r="HL746" s="69"/>
      <c r="HM746" s="69"/>
      <c r="HN746" s="69"/>
      <c r="HO746" s="69"/>
      <c r="HP746" s="69"/>
      <c r="HQ746" s="69"/>
      <c r="HR746" s="69"/>
      <c r="HS746" s="69"/>
      <c r="HT746" s="69"/>
      <c r="HU746" s="69"/>
      <c r="HV746" s="69"/>
      <c r="HW746" s="69"/>
      <c r="HX746" s="69"/>
      <c r="HY746" s="69"/>
      <c r="HZ746" s="69"/>
      <c r="IA746" s="69"/>
      <c r="IB746" s="69"/>
      <c r="IC746" s="69"/>
      <c r="ID746" s="69"/>
      <c r="IE746" s="69"/>
      <c r="IF746" s="69"/>
      <c r="IG746" s="69"/>
      <c r="IH746" s="69"/>
      <c r="II746" s="69"/>
      <c r="IJ746" s="69"/>
      <c r="IK746" s="69"/>
      <c r="IL746" s="69"/>
      <c r="IM746" s="69"/>
      <c r="IN746" s="69"/>
      <c r="IO746" s="69"/>
      <c r="IP746" s="69"/>
      <c r="IQ746" s="69"/>
      <c r="IR746" s="69"/>
      <c r="IS746" s="69"/>
      <c r="IT746" s="69"/>
      <c r="IU746" s="69"/>
      <c r="IV746" s="69"/>
      <c r="IW746" s="69"/>
    </row>
    <row r="747" customFormat="false" ht="12.75" hidden="false" customHeight="fals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69"/>
      <c r="CC747" s="69"/>
      <c r="CD747" s="69"/>
      <c r="CE747" s="69"/>
      <c r="CF747" s="69"/>
      <c r="CG747" s="69"/>
      <c r="CH747" s="69"/>
      <c r="CI747" s="69"/>
      <c r="CJ747" s="69"/>
      <c r="CK747" s="69"/>
      <c r="CL747" s="69"/>
      <c r="CM747" s="69"/>
      <c r="CN747" s="69"/>
      <c r="CO747" s="69"/>
      <c r="CP747" s="69"/>
      <c r="CQ747" s="69"/>
      <c r="CR747" s="69"/>
      <c r="CS747" s="69"/>
      <c r="CT747" s="69"/>
      <c r="CU747" s="69"/>
      <c r="CV747" s="69"/>
      <c r="CW747" s="69"/>
      <c r="CX747" s="69"/>
      <c r="CY747" s="69"/>
      <c r="CZ747" s="69"/>
      <c r="DA747" s="69"/>
      <c r="DB747" s="69"/>
      <c r="DC747" s="69"/>
      <c r="DD747" s="69"/>
      <c r="DE747" s="69"/>
      <c r="DF747" s="69"/>
      <c r="DG747" s="69"/>
      <c r="DH747" s="69"/>
      <c r="DI747" s="69"/>
      <c r="DJ747" s="69"/>
      <c r="DK747" s="69"/>
      <c r="DL747" s="69"/>
      <c r="DM747" s="69"/>
      <c r="DN747" s="69"/>
      <c r="DO747" s="69"/>
      <c r="DP747" s="69"/>
      <c r="DQ747" s="69"/>
      <c r="DR747" s="69"/>
      <c r="DS747" s="69"/>
      <c r="DT747" s="69"/>
      <c r="DU747" s="69"/>
      <c r="DV747" s="69"/>
      <c r="DW747" s="69"/>
      <c r="DX747" s="69"/>
      <c r="DY747" s="69"/>
      <c r="DZ747" s="69"/>
      <c r="EA747" s="69"/>
      <c r="EB747" s="69"/>
      <c r="EC747" s="69"/>
      <c r="ED747" s="69"/>
      <c r="EE747" s="69"/>
      <c r="EF747" s="69"/>
      <c r="EG747" s="69"/>
      <c r="EH747" s="69"/>
      <c r="EI747" s="69"/>
      <c r="EJ747" s="69"/>
      <c r="EK747" s="69"/>
      <c r="EL747" s="69"/>
      <c r="EM747" s="69"/>
      <c r="EN747" s="69"/>
      <c r="EO747" s="69"/>
      <c r="EP747" s="69"/>
      <c r="EQ747" s="69"/>
      <c r="ER747" s="69"/>
      <c r="ES747" s="69"/>
      <c r="ET747" s="69"/>
      <c r="EU747" s="69"/>
      <c r="EV747" s="69"/>
      <c r="EW747" s="69"/>
      <c r="EX747" s="69"/>
      <c r="EY747" s="69"/>
      <c r="EZ747" s="69"/>
      <c r="FA747" s="69"/>
      <c r="FB747" s="69"/>
      <c r="FC747" s="69"/>
      <c r="FD747" s="69"/>
      <c r="FE747" s="69"/>
      <c r="FF747" s="69"/>
      <c r="FG747" s="69"/>
      <c r="FH747" s="69"/>
      <c r="FI747" s="69"/>
      <c r="FJ747" s="69"/>
      <c r="FK747" s="69"/>
      <c r="FL747" s="69"/>
      <c r="FM747" s="69"/>
      <c r="FN747" s="69"/>
      <c r="FO747" s="69"/>
      <c r="FP747" s="69"/>
      <c r="FQ747" s="69"/>
      <c r="FR747" s="69"/>
      <c r="FS747" s="69"/>
      <c r="FT747" s="69"/>
      <c r="FU747" s="69"/>
      <c r="FV747" s="69"/>
      <c r="FW747" s="69"/>
      <c r="FX747" s="69"/>
      <c r="FY747" s="69"/>
      <c r="FZ747" s="69"/>
      <c r="GA747" s="69"/>
      <c r="GB747" s="69"/>
      <c r="GC747" s="69"/>
      <c r="GD747" s="69"/>
      <c r="GE747" s="69"/>
      <c r="GF747" s="69"/>
      <c r="GG747" s="69"/>
      <c r="GH747" s="69"/>
      <c r="GI747" s="69"/>
      <c r="GJ747" s="69"/>
      <c r="GK747" s="69"/>
      <c r="GL747" s="69"/>
      <c r="GM747" s="69"/>
      <c r="GN747" s="69"/>
      <c r="GO747" s="69"/>
      <c r="GP747" s="69"/>
      <c r="GQ747" s="69"/>
      <c r="GR747" s="69"/>
      <c r="GS747" s="69"/>
      <c r="GT747" s="69"/>
      <c r="GU747" s="69"/>
      <c r="GV747" s="69"/>
      <c r="GW747" s="69"/>
      <c r="GX747" s="69"/>
      <c r="GY747" s="69"/>
      <c r="GZ747" s="69"/>
      <c r="HA747" s="69"/>
      <c r="HB747" s="69"/>
      <c r="HC747" s="69"/>
      <c r="HD747" s="69"/>
      <c r="HE747" s="69"/>
      <c r="HF747" s="69"/>
      <c r="HG747" s="69"/>
      <c r="HH747" s="69"/>
      <c r="HI747" s="69"/>
      <c r="HJ747" s="69"/>
      <c r="HK747" s="69"/>
      <c r="HL747" s="69"/>
      <c r="HM747" s="69"/>
      <c r="HN747" s="69"/>
      <c r="HO747" s="69"/>
      <c r="HP747" s="69"/>
      <c r="HQ747" s="69"/>
      <c r="HR747" s="69"/>
      <c r="HS747" s="69"/>
      <c r="HT747" s="69"/>
      <c r="HU747" s="69"/>
      <c r="HV747" s="69"/>
      <c r="HW747" s="69"/>
      <c r="HX747" s="69"/>
      <c r="HY747" s="69"/>
      <c r="HZ747" s="69"/>
      <c r="IA747" s="69"/>
      <c r="IB747" s="69"/>
      <c r="IC747" s="69"/>
      <c r="ID747" s="69"/>
      <c r="IE747" s="69"/>
      <c r="IF747" s="69"/>
      <c r="IG747" s="69"/>
      <c r="IH747" s="69"/>
      <c r="II747" s="69"/>
      <c r="IJ747" s="69"/>
      <c r="IK747" s="69"/>
      <c r="IL747" s="69"/>
      <c r="IM747" s="69"/>
      <c r="IN747" s="69"/>
      <c r="IO747" s="69"/>
      <c r="IP747" s="69"/>
      <c r="IQ747" s="69"/>
      <c r="IR747" s="69"/>
      <c r="IS747" s="69"/>
      <c r="IT747" s="69"/>
      <c r="IU747" s="69"/>
      <c r="IV747" s="69"/>
      <c r="IW747" s="69"/>
    </row>
    <row r="748" customFormat="false" ht="12.75" hidden="false" customHeight="fals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69"/>
      <c r="CH748" s="69"/>
      <c r="CI748" s="69"/>
      <c r="CJ748" s="69"/>
      <c r="CK748" s="69"/>
      <c r="CL748" s="69"/>
      <c r="CM748" s="69"/>
      <c r="CN748" s="69"/>
      <c r="CO748" s="69"/>
      <c r="CP748" s="69"/>
      <c r="CQ748" s="69"/>
      <c r="CR748" s="69"/>
      <c r="CS748" s="69"/>
      <c r="CT748" s="69"/>
      <c r="CU748" s="69"/>
      <c r="CV748" s="69"/>
      <c r="CW748" s="69"/>
      <c r="CX748" s="69"/>
      <c r="CY748" s="69"/>
      <c r="CZ748" s="69"/>
      <c r="DA748" s="69"/>
      <c r="DB748" s="69"/>
      <c r="DC748" s="69"/>
      <c r="DD748" s="69"/>
      <c r="DE748" s="69"/>
      <c r="DF748" s="69"/>
      <c r="DG748" s="69"/>
      <c r="DH748" s="69"/>
      <c r="DI748" s="69"/>
      <c r="DJ748" s="69"/>
      <c r="DK748" s="69"/>
      <c r="DL748" s="69"/>
      <c r="DM748" s="69"/>
      <c r="DN748" s="69"/>
      <c r="DO748" s="69"/>
      <c r="DP748" s="69"/>
      <c r="DQ748" s="69"/>
      <c r="DR748" s="69"/>
      <c r="DS748" s="69"/>
      <c r="DT748" s="69"/>
      <c r="DU748" s="69"/>
      <c r="DV748" s="69"/>
      <c r="DW748" s="69"/>
      <c r="DX748" s="69"/>
      <c r="DY748" s="69"/>
      <c r="DZ748" s="69"/>
      <c r="EA748" s="69"/>
      <c r="EB748" s="69"/>
      <c r="EC748" s="69"/>
      <c r="ED748" s="69"/>
      <c r="EE748" s="69"/>
      <c r="EF748" s="69"/>
      <c r="EG748" s="69"/>
      <c r="EH748" s="69"/>
      <c r="EI748" s="69"/>
      <c r="EJ748" s="69"/>
      <c r="EK748" s="69"/>
      <c r="EL748" s="69"/>
      <c r="EM748" s="69"/>
      <c r="EN748" s="69"/>
      <c r="EO748" s="69"/>
      <c r="EP748" s="69"/>
      <c r="EQ748" s="69"/>
      <c r="ER748" s="69"/>
      <c r="ES748" s="69"/>
      <c r="ET748" s="69"/>
      <c r="EU748" s="69"/>
      <c r="EV748" s="69"/>
      <c r="EW748" s="69"/>
      <c r="EX748" s="69"/>
      <c r="EY748" s="69"/>
      <c r="EZ748" s="69"/>
      <c r="FA748" s="69"/>
      <c r="FB748" s="69"/>
      <c r="FC748" s="69"/>
      <c r="FD748" s="69"/>
      <c r="FE748" s="69"/>
      <c r="FF748" s="69"/>
      <c r="FG748" s="69"/>
      <c r="FH748" s="69"/>
      <c r="FI748" s="69"/>
      <c r="FJ748" s="69"/>
      <c r="FK748" s="69"/>
      <c r="FL748" s="69"/>
      <c r="FM748" s="69"/>
      <c r="FN748" s="69"/>
      <c r="FO748" s="69"/>
      <c r="FP748" s="69"/>
      <c r="FQ748" s="69"/>
      <c r="FR748" s="69"/>
      <c r="FS748" s="69"/>
      <c r="FT748" s="69"/>
      <c r="FU748" s="69"/>
      <c r="FV748" s="69"/>
      <c r="FW748" s="69"/>
      <c r="FX748" s="69"/>
      <c r="FY748" s="69"/>
      <c r="FZ748" s="69"/>
      <c r="GA748" s="69"/>
      <c r="GB748" s="69"/>
      <c r="GC748" s="69"/>
      <c r="GD748" s="69"/>
      <c r="GE748" s="69"/>
      <c r="GF748" s="69"/>
      <c r="GG748" s="69"/>
      <c r="GH748" s="69"/>
      <c r="GI748" s="69"/>
      <c r="GJ748" s="69"/>
      <c r="GK748" s="69"/>
      <c r="GL748" s="69"/>
      <c r="GM748" s="69"/>
      <c r="GN748" s="69"/>
      <c r="GO748" s="69"/>
      <c r="GP748" s="69"/>
      <c r="GQ748" s="69"/>
      <c r="GR748" s="69"/>
      <c r="GS748" s="69"/>
      <c r="GT748" s="69"/>
      <c r="GU748" s="69"/>
      <c r="GV748" s="69"/>
      <c r="GW748" s="69"/>
      <c r="GX748" s="69"/>
      <c r="GY748" s="69"/>
      <c r="GZ748" s="69"/>
      <c r="HA748" s="69"/>
      <c r="HB748" s="69"/>
      <c r="HC748" s="69"/>
      <c r="HD748" s="69"/>
      <c r="HE748" s="69"/>
      <c r="HF748" s="69"/>
      <c r="HG748" s="69"/>
      <c r="HH748" s="69"/>
      <c r="HI748" s="69"/>
      <c r="HJ748" s="69"/>
      <c r="HK748" s="69"/>
      <c r="HL748" s="69"/>
      <c r="HM748" s="69"/>
      <c r="HN748" s="69"/>
      <c r="HO748" s="69"/>
      <c r="HP748" s="69"/>
      <c r="HQ748" s="69"/>
      <c r="HR748" s="69"/>
      <c r="HS748" s="69"/>
      <c r="HT748" s="69"/>
      <c r="HU748" s="69"/>
      <c r="HV748" s="69"/>
      <c r="HW748" s="69"/>
      <c r="HX748" s="69"/>
      <c r="HY748" s="69"/>
      <c r="HZ748" s="69"/>
      <c r="IA748" s="69"/>
      <c r="IB748" s="69"/>
      <c r="IC748" s="69"/>
      <c r="ID748" s="69"/>
      <c r="IE748" s="69"/>
      <c r="IF748" s="69"/>
      <c r="IG748" s="69"/>
      <c r="IH748" s="69"/>
      <c r="II748" s="69"/>
      <c r="IJ748" s="69"/>
      <c r="IK748" s="69"/>
      <c r="IL748" s="69"/>
      <c r="IM748" s="69"/>
      <c r="IN748" s="69"/>
      <c r="IO748" s="69"/>
      <c r="IP748" s="69"/>
      <c r="IQ748" s="69"/>
      <c r="IR748" s="69"/>
      <c r="IS748" s="69"/>
      <c r="IT748" s="69"/>
      <c r="IU748" s="69"/>
      <c r="IV748" s="69"/>
      <c r="IW748" s="69"/>
    </row>
    <row r="749" customFormat="false" ht="12.75" hidden="false" customHeight="fals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69"/>
      <c r="CC749" s="69"/>
      <c r="CD749" s="69"/>
      <c r="CE749" s="69"/>
      <c r="CF749" s="69"/>
      <c r="CG749" s="69"/>
      <c r="CH749" s="69"/>
      <c r="CI749" s="69"/>
      <c r="CJ749" s="69"/>
      <c r="CK749" s="69"/>
      <c r="CL749" s="69"/>
      <c r="CM749" s="69"/>
      <c r="CN749" s="69"/>
      <c r="CO749" s="69"/>
      <c r="CP749" s="69"/>
      <c r="CQ749" s="69"/>
      <c r="CR749" s="69"/>
      <c r="CS749" s="69"/>
      <c r="CT749" s="69"/>
      <c r="CU749" s="69"/>
      <c r="CV749" s="69"/>
      <c r="CW749" s="69"/>
      <c r="CX749" s="69"/>
      <c r="CY749" s="69"/>
      <c r="CZ749" s="69"/>
      <c r="DA749" s="69"/>
      <c r="DB749" s="69"/>
      <c r="DC749" s="69"/>
      <c r="DD749" s="69"/>
      <c r="DE749" s="69"/>
      <c r="DF749" s="69"/>
      <c r="DG749" s="69"/>
      <c r="DH749" s="69"/>
      <c r="DI749" s="69"/>
      <c r="DJ749" s="69"/>
      <c r="DK749" s="69"/>
      <c r="DL749" s="69"/>
      <c r="DM749" s="69"/>
      <c r="DN749" s="69"/>
      <c r="DO749" s="69"/>
      <c r="DP749" s="69"/>
      <c r="DQ749" s="69"/>
      <c r="DR749" s="69"/>
      <c r="DS749" s="69"/>
      <c r="DT749" s="69"/>
      <c r="DU749" s="69"/>
      <c r="DV749" s="69"/>
      <c r="DW749" s="69"/>
      <c r="DX749" s="69"/>
      <c r="DY749" s="69"/>
      <c r="DZ749" s="69"/>
      <c r="EA749" s="69"/>
      <c r="EB749" s="69"/>
      <c r="EC749" s="69"/>
      <c r="ED749" s="69"/>
      <c r="EE749" s="69"/>
      <c r="EF749" s="69"/>
      <c r="EG749" s="69"/>
      <c r="EH749" s="69"/>
      <c r="EI749" s="69"/>
      <c r="EJ749" s="69"/>
      <c r="EK749" s="69"/>
      <c r="EL749" s="69"/>
      <c r="EM749" s="69"/>
      <c r="EN749" s="69"/>
      <c r="EO749" s="69"/>
      <c r="EP749" s="69"/>
      <c r="EQ749" s="69"/>
      <c r="ER749" s="69"/>
      <c r="ES749" s="69"/>
      <c r="ET749" s="69"/>
      <c r="EU749" s="69"/>
      <c r="EV749" s="69"/>
      <c r="EW749" s="69"/>
      <c r="EX749" s="69"/>
      <c r="EY749" s="69"/>
      <c r="EZ749" s="69"/>
      <c r="FA749" s="69"/>
      <c r="FB749" s="69"/>
      <c r="FC749" s="69"/>
      <c r="FD749" s="69"/>
      <c r="FE749" s="69"/>
      <c r="FF749" s="69"/>
      <c r="FG749" s="69"/>
      <c r="FH749" s="69"/>
      <c r="FI749" s="69"/>
      <c r="FJ749" s="69"/>
      <c r="FK749" s="69"/>
      <c r="FL749" s="69"/>
      <c r="FM749" s="69"/>
      <c r="FN749" s="69"/>
      <c r="FO749" s="69"/>
      <c r="FP749" s="69"/>
      <c r="FQ749" s="69"/>
      <c r="FR749" s="69"/>
      <c r="FS749" s="69"/>
      <c r="FT749" s="69"/>
      <c r="FU749" s="69"/>
      <c r="FV749" s="69"/>
      <c r="FW749" s="69"/>
      <c r="FX749" s="69"/>
      <c r="FY749" s="69"/>
      <c r="FZ749" s="69"/>
      <c r="GA749" s="69"/>
      <c r="GB749" s="69"/>
      <c r="GC749" s="69"/>
      <c r="GD749" s="69"/>
      <c r="GE749" s="69"/>
      <c r="GF749" s="69"/>
      <c r="GG749" s="69"/>
      <c r="GH749" s="69"/>
      <c r="GI749" s="69"/>
      <c r="GJ749" s="69"/>
      <c r="GK749" s="69"/>
      <c r="GL749" s="69"/>
      <c r="GM749" s="69"/>
      <c r="GN749" s="69"/>
      <c r="GO749" s="69"/>
      <c r="GP749" s="69"/>
      <c r="GQ749" s="69"/>
      <c r="GR749" s="69"/>
      <c r="GS749" s="69"/>
      <c r="GT749" s="69"/>
      <c r="GU749" s="69"/>
      <c r="GV749" s="69"/>
      <c r="GW749" s="69"/>
      <c r="GX749" s="69"/>
      <c r="GY749" s="69"/>
      <c r="GZ749" s="69"/>
      <c r="HA749" s="69"/>
      <c r="HB749" s="69"/>
      <c r="HC749" s="69"/>
      <c r="HD749" s="69"/>
      <c r="HE749" s="69"/>
      <c r="HF749" s="69"/>
      <c r="HG749" s="69"/>
      <c r="HH749" s="69"/>
      <c r="HI749" s="69"/>
      <c r="HJ749" s="69"/>
      <c r="HK749" s="69"/>
      <c r="HL749" s="69"/>
      <c r="HM749" s="69"/>
      <c r="HN749" s="69"/>
      <c r="HO749" s="69"/>
      <c r="HP749" s="69"/>
      <c r="HQ749" s="69"/>
      <c r="HR749" s="69"/>
      <c r="HS749" s="69"/>
      <c r="HT749" s="69"/>
      <c r="HU749" s="69"/>
      <c r="HV749" s="69"/>
      <c r="HW749" s="69"/>
      <c r="HX749" s="69"/>
      <c r="HY749" s="69"/>
      <c r="HZ749" s="69"/>
      <c r="IA749" s="69"/>
      <c r="IB749" s="69"/>
      <c r="IC749" s="69"/>
      <c r="ID749" s="69"/>
      <c r="IE749" s="69"/>
      <c r="IF749" s="69"/>
      <c r="IG749" s="69"/>
      <c r="IH749" s="69"/>
      <c r="II749" s="69"/>
      <c r="IJ749" s="69"/>
      <c r="IK749" s="69"/>
      <c r="IL749" s="69"/>
      <c r="IM749" s="69"/>
      <c r="IN749" s="69"/>
      <c r="IO749" s="69"/>
      <c r="IP749" s="69"/>
      <c r="IQ749" s="69"/>
      <c r="IR749" s="69"/>
      <c r="IS749" s="69"/>
      <c r="IT749" s="69"/>
      <c r="IU749" s="69"/>
      <c r="IV749" s="69"/>
      <c r="IW749" s="69"/>
    </row>
    <row r="750" customFormat="false" ht="12.75" hidden="false" customHeight="fals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69"/>
      <c r="CC750" s="69"/>
      <c r="CD750" s="69"/>
      <c r="CE750" s="69"/>
      <c r="CF750" s="69"/>
      <c r="CG750" s="69"/>
      <c r="CH750" s="69"/>
      <c r="CI750" s="69"/>
      <c r="CJ750" s="69"/>
      <c r="CK750" s="69"/>
      <c r="CL750" s="69"/>
      <c r="CM750" s="69"/>
      <c r="CN750" s="69"/>
      <c r="CO750" s="69"/>
      <c r="CP750" s="69"/>
      <c r="CQ750" s="69"/>
      <c r="CR750" s="69"/>
      <c r="CS750" s="69"/>
      <c r="CT750" s="69"/>
      <c r="CU750" s="69"/>
      <c r="CV750" s="69"/>
      <c r="CW750" s="69"/>
      <c r="CX750" s="69"/>
      <c r="CY750" s="69"/>
      <c r="CZ750" s="69"/>
      <c r="DA750" s="69"/>
      <c r="DB750" s="69"/>
      <c r="DC750" s="69"/>
      <c r="DD750" s="69"/>
      <c r="DE750" s="69"/>
      <c r="DF750" s="69"/>
      <c r="DG750" s="69"/>
      <c r="DH750" s="69"/>
      <c r="DI750" s="69"/>
      <c r="DJ750" s="69"/>
      <c r="DK750" s="69"/>
      <c r="DL750" s="69"/>
      <c r="DM750" s="69"/>
      <c r="DN750" s="69"/>
      <c r="DO750" s="69"/>
      <c r="DP750" s="69"/>
      <c r="DQ750" s="69"/>
      <c r="DR750" s="69"/>
      <c r="DS750" s="69"/>
      <c r="DT750" s="69"/>
      <c r="DU750" s="69"/>
      <c r="DV750" s="69"/>
      <c r="DW750" s="69"/>
      <c r="DX750" s="69"/>
      <c r="DY750" s="69"/>
      <c r="DZ750" s="69"/>
      <c r="EA750" s="69"/>
      <c r="EB750" s="69"/>
      <c r="EC750" s="69"/>
      <c r="ED750" s="69"/>
      <c r="EE750" s="69"/>
      <c r="EF750" s="69"/>
      <c r="EG750" s="69"/>
      <c r="EH750" s="69"/>
      <c r="EI750" s="69"/>
      <c r="EJ750" s="69"/>
      <c r="EK750" s="69"/>
      <c r="EL750" s="69"/>
      <c r="EM750" s="69"/>
      <c r="EN750" s="69"/>
      <c r="EO750" s="69"/>
      <c r="EP750" s="69"/>
      <c r="EQ750" s="69"/>
      <c r="ER750" s="69"/>
      <c r="ES750" s="69"/>
      <c r="ET750" s="69"/>
      <c r="EU750" s="69"/>
      <c r="EV750" s="69"/>
      <c r="EW750" s="69"/>
      <c r="EX750" s="69"/>
      <c r="EY750" s="69"/>
      <c r="EZ750" s="69"/>
      <c r="FA750" s="69"/>
      <c r="FB750" s="69"/>
      <c r="FC750" s="69"/>
      <c r="FD750" s="69"/>
      <c r="FE750" s="69"/>
      <c r="FF750" s="69"/>
      <c r="FG750" s="69"/>
      <c r="FH750" s="69"/>
      <c r="FI750" s="69"/>
      <c r="FJ750" s="69"/>
      <c r="FK750" s="69"/>
      <c r="FL750" s="69"/>
      <c r="FM750" s="69"/>
      <c r="FN750" s="69"/>
      <c r="FO750" s="69"/>
      <c r="FP750" s="69"/>
      <c r="FQ750" s="69"/>
      <c r="FR750" s="69"/>
      <c r="FS750" s="69"/>
      <c r="FT750" s="69"/>
      <c r="FU750" s="69"/>
      <c r="FV750" s="69"/>
      <c r="FW750" s="69"/>
      <c r="FX750" s="69"/>
      <c r="FY750" s="69"/>
      <c r="FZ750" s="69"/>
      <c r="GA750" s="69"/>
      <c r="GB750" s="69"/>
      <c r="GC750" s="69"/>
      <c r="GD750" s="69"/>
      <c r="GE750" s="69"/>
      <c r="GF750" s="69"/>
      <c r="GG750" s="69"/>
      <c r="GH750" s="69"/>
      <c r="GI750" s="69"/>
      <c r="GJ750" s="69"/>
      <c r="GK750" s="69"/>
      <c r="GL750" s="69"/>
      <c r="GM750" s="69"/>
      <c r="GN750" s="69"/>
      <c r="GO750" s="69"/>
      <c r="GP750" s="69"/>
      <c r="GQ750" s="69"/>
      <c r="GR750" s="69"/>
      <c r="GS750" s="69"/>
      <c r="GT750" s="69"/>
      <c r="GU750" s="69"/>
      <c r="GV750" s="69"/>
      <c r="GW750" s="69"/>
      <c r="GX750" s="69"/>
      <c r="GY750" s="69"/>
      <c r="GZ750" s="69"/>
      <c r="HA750" s="69"/>
      <c r="HB750" s="69"/>
      <c r="HC750" s="69"/>
      <c r="HD750" s="69"/>
      <c r="HE750" s="69"/>
      <c r="HF750" s="69"/>
      <c r="HG750" s="69"/>
      <c r="HH750" s="69"/>
      <c r="HI750" s="69"/>
      <c r="HJ750" s="69"/>
      <c r="HK750" s="69"/>
      <c r="HL750" s="69"/>
      <c r="HM750" s="69"/>
      <c r="HN750" s="69"/>
      <c r="HO750" s="69"/>
      <c r="HP750" s="69"/>
      <c r="HQ750" s="69"/>
      <c r="HR750" s="69"/>
      <c r="HS750" s="69"/>
      <c r="HT750" s="69"/>
      <c r="HU750" s="69"/>
      <c r="HV750" s="69"/>
      <c r="HW750" s="69"/>
      <c r="HX750" s="69"/>
      <c r="HY750" s="69"/>
      <c r="HZ750" s="69"/>
      <c r="IA750" s="69"/>
      <c r="IB750" s="69"/>
      <c r="IC750" s="69"/>
      <c r="ID750" s="69"/>
      <c r="IE750" s="69"/>
      <c r="IF750" s="69"/>
      <c r="IG750" s="69"/>
      <c r="IH750" s="69"/>
      <c r="II750" s="69"/>
      <c r="IJ750" s="69"/>
      <c r="IK750" s="69"/>
      <c r="IL750" s="69"/>
      <c r="IM750" s="69"/>
      <c r="IN750" s="69"/>
      <c r="IO750" s="69"/>
      <c r="IP750" s="69"/>
      <c r="IQ750" s="69"/>
      <c r="IR750" s="69"/>
      <c r="IS750" s="69"/>
      <c r="IT750" s="69"/>
      <c r="IU750" s="69"/>
      <c r="IV750" s="69"/>
      <c r="IW750" s="69"/>
    </row>
    <row r="751" customFormat="false" ht="12.75" hidden="false" customHeight="fals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69"/>
      <c r="CC751" s="69"/>
      <c r="CD751" s="69"/>
      <c r="CE751" s="69"/>
      <c r="CF751" s="69"/>
      <c r="CG751" s="69"/>
      <c r="CH751" s="69"/>
      <c r="CI751" s="69"/>
      <c r="CJ751" s="69"/>
      <c r="CK751" s="69"/>
      <c r="CL751" s="69"/>
      <c r="CM751" s="69"/>
      <c r="CN751" s="69"/>
      <c r="CO751" s="69"/>
      <c r="CP751" s="69"/>
      <c r="CQ751" s="69"/>
      <c r="CR751" s="69"/>
      <c r="CS751" s="69"/>
      <c r="CT751" s="69"/>
      <c r="CU751" s="69"/>
      <c r="CV751" s="69"/>
      <c r="CW751" s="69"/>
      <c r="CX751" s="69"/>
      <c r="CY751" s="69"/>
      <c r="CZ751" s="69"/>
      <c r="DA751" s="69"/>
      <c r="DB751" s="69"/>
      <c r="DC751" s="69"/>
      <c r="DD751" s="69"/>
      <c r="DE751" s="69"/>
      <c r="DF751" s="69"/>
      <c r="DG751" s="69"/>
      <c r="DH751" s="69"/>
      <c r="DI751" s="69"/>
      <c r="DJ751" s="69"/>
      <c r="DK751" s="69"/>
      <c r="DL751" s="69"/>
      <c r="DM751" s="69"/>
      <c r="DN751" s="69"/>
      <c r="DO751" s="69"/>
      <c r="DP751" s="69"/>
      <c r="DQ751" s="69"/>
      <c r="DR751" s="69"/>
      <c r="DS751" s="69"/>
      <c r="DT751" s="69"/>
      <c r="DU751" s="69"/>
      <c r="DV751" s="69"/>
      <c r="DW751" s="69"/>
      <c r="DX751" s="69"/>
      <c r="DY751" s="69"/>
      <c r="DZ751" s="69"/>
      <c r="EA751" s="69"/>
      <c r="EB751" s="69"/>
      <c r="EC751" s="69"/>
      <c r="ED751" s="69"/>
      <c r="EE751" s="69"/>
      <c r="EF751" s="69"/>
      <c r="EG751" s="69"/>
      <c r="EH751" s="69"/>
      <c r="EI751" s="69"/>
      <c r="EJ751" s="69"/>
      <c r="EK751" s="69"/>
      <c r="EL751" s="69"/>
      <c r="EM751" s="69"/>
      <c r="EN751" s="69"/>
      <c r="EO751" s="69"/>
      <c r="EP751" s="69"/>
      <c r="EQ751" s="69"/>
      <c r="ER751" s="69"/>
      <c r="ES751" s="69"/>
      <c r="ET751" s="69"/>
      <c r="EU751" s="69"/>
      <c r="EV751" s="69"/>
      <c r="EW751" s="69"/>
      <c r="EX751" s="69"/>
      <c r="EY751" s="69"/>
      <c r="EZ751" s="69"/>
      <c r="FA751" s="69"/>
      <c r="FB751" s="69"/>
      <c r="FC751" s="69"/>
      <c r="FD751" s="69"/>
      <c r="FE751" s="69"/>
      <c r="FF751" s="69"/>
      <c r="FG751" s="69"/>
      <c r="FH751" s="69"/>
      <c r="FI751" s="69"/>
      <c r="FJ751" s="69"/>
      <c r="FK751" s="69"/>
      <c r="FL751" s="69"/>
      <c r="FM751" s="69"/>
      <c r="FN751" s="69"/>
      <c r="FO751" s="69"/>
      <c r="FP751" s="69"/>
      <c r="FQ751" s="69"/>
      <c r="FR751" s="69"/>
      <c r="FS751" s="69"/>
      <c r="FT751" s="69"/>
      <c r="FU751" s="69"/>
      <c r="FV751" s="69"/>
      <c r="FW751" s="69"/>
      <c r="FX751" s="69"/>
      <c r="FY751" s="69"/>
      <c r="FZ751" s="69"/>
      <c r="GA751" s="69"/>
      <c r="GB751" s="69"/>
      <c r="GC751" s="69"/>
      <c r="GD751" s="69"/>
      <c r="GE751" s="69"/>
      <c r="GF751" s="69"/>
      <c r="GG751" s="69"/>
      <c r="GH751" s="69"/>
      <c r="GI751" s="69"/>
      <c r="GJ751" s="69"/>
      <c r="GK751" s="69"/>
      <c r="GL751" s="69"/>
      <c r="GM751" s="69"/>
      <c r="GN751" s="69"/>
      <c r="GO751" s="69"/>
      <c r="GP751" s="69"/>
      <c r="GQ751" s="69"/>
      <c r="GR751" s="69"/>
      <c r="GS751" s="69"/>
      <c r="GT751" s="69"/>
      <c r="GU751" s="69"/>
      <c r="GV751" s="69"/>
      <c r="GW751" s="69"/>
      <c r="GX751" s="69"/>
      <c r="GY751" s="69"/>
      <c r="GZ751" s="69"/>
      <c r="HA751" s="69"/>
      <c r="HB751" s="69"/>
      <c r="HC751" s="69"/>
      <c r="HD751" s="69"/>
      <c r="HE751" s="69"/>
      <c r="HF751" s="69"/>
      <c r="HG751" s="69"/>
      <c r="HH751" s="69"/>
      <c r="HI751" s="69"/>
      <c r="HJ751" s="69"/>
      <c r="HK751" s="69"/>
      <c r="HL751" s="69"/>
      <c r="HM751" s="69"/>
      <c r="HN751" s="69"/>
      <c r="HO751" s="69"/>
      <c r="HP751" s="69"/>
      <c r="HQ751" s="69"/>
      <c r="HR751" s="69"/>
      <c r="HS751" s="69"/>
      <c r="HT751" s="69"/>
      <c r="HU751" s="69"/>
      <c r="HV751" s="69"/>
      <c r="HW751" s="69"/>
      <c r="HX751" s="69"/>
      <c r="HY751" s="69"/>
      <c r="HZ751" s="69"/>
      <c r="IA751" s="69"/>
      <c r="IB751" s="69"/>
      <c r="IC751" s="69"/>
      <c r="ID751" s="69"/>
      <c r="IE751" s="69"/>
      <c r="IF751" s="69"/>
      <c r="IG751" s="69"/>
      <c r="IH751" s="69"/>
      <c r="II751" s="69"/>
      <c r="IJ751" s="69"/>
      <c r="IK751" s="69"/>
      <c r="IL751" s="69"/>
      <c r="IM751" s="69"/>
      <c r="IN751" s="69"/>
      <c r="IO751" s="69"/>
      <c r="IP751" s="69"/>
      <c r="IQ751" s="69"/>
      <c r="IR751" s="69"/>
      <c r="IS751" s="69"/>
      <c r="IT751" s="69"/>
      <c r="IU751" s="69"/>
      <c r="IV751" s="69"/>
      <c r="IW751" s="69"/>
    </row>
    <row r="752" customFormat="false" ht="12.75" hidden="false" customHeight="fals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  <c r="BR752" s="69"/>
      <c r="BS752" s="69"/>
      <c r="BT752" s="69"/>
      <c r="BU752" s="69"/>
      <c r="BV752" s="69"/>
      <c r="BW752" s="69"/>
      <c r="BX752" s="69"/>
      <c r="BY752" s="69"/>
      <c r="BZ752" s="69"/>
      <c r="CA752" s="69"/>
      <c r="CB752" s="69"/>
      <c r="CC752" s="69"/>
      <c r="CD752" s="69"/>
      <c r="CE752" s="69"/>
      <c r="CF752" s="69"/>
      <c r="CG752" s="69"/>
      <c r="CH752" s="69"/>
      <c r="CI752" s="69"/>
      <c r="CJ752" s="69"/>
      <c r="CK752" s="69"/>
      <c r="CL752" s="69"/>
      <c r="CM752" s="69"/>
      <c r="CN752" s="69"/>
      <c r="CO752" s="69"/>
      <c r="CP752" s="69"/>
      <c r="CQ752" s="69"/>
      <c r="CR752" s="69"/>
      <c r="CS752" s="69"/>
      <c r="CT752" s="69"/>
      <c r="CU752" s="69"/>
      <c r="CV752" s="69"/>
      <c r="CW752" s="69"/>
      <c r="CX752" s="69"/>
      <c r="CY752" s="69"/>
      <c r="CZ752" s="69"/>
      <c r="DA752" s="69"/>
      <c r="DB752" s="69"/>
      <c r="DC752" s="69"/>
      <c r="DD752" s="69"/>
      <c r="DE752" s="69"/>
      <c r="DF752" s="69"/>
      <c r="DG752" s="69"/>
      <c r="DH752" s="69"/>
      <c r="DI752" s="69"/>
      <c r="DJ752" s="69"/>
      <c r="DK752" s="69"/>
      <c r="DL752" s="69"/>
      <c r="DM752" s="69"/>
      <c r="DN752" s="69"/>
      <c r="DO752" s="69"/>
      <c r="DP752" s="69"/>
      <c r="DQ752" s="69"/>
      <c r="DR752" s="69"/>
      <c r="DS752" s="69"/>
      <c r="DT752" s="69"/>
      <c r="DU752" s="69"/>
      <c r="DV752" s="69"/>
      <c r="DW752" s="69"/>
      <c r="DX752" s="69"/>
      <c r="DY752" s="69"/>
      <c r="DZ752" s="69"/>
      <c r="EA752" s="69"/>
      <c r="EB752" s="69"/>
      <c r="EC752" s="69"/>
      <c r="ED752" s="69"/>
      <c r="EE752" s="69"/>
      <c r="EF752" s="69"/>
      <c r="EG752" s="69"/>
      <c r="EH752" s="69"/>
      <c r="EI752" s="69"/>
      <c r="EJ752" s="69"/>
      <c r="EK752" s="69"/>
      <c r="EL752" s="69"/>
      <c r="EM752" s="69"/>
      <c r="EN752" s="69"/>
      <c r="EO752" s="69"/>
      <c r="EP752" s="69"/>
      <c r="EQ752" s="69"/>
      <c r="ER752" s="69"/>
      <c r="ES752" s="69"/>
      <c r="ET752" s="69"/>
      <c r="EU752" s="69"/>
      <c r="EV752" s="69"/>
      <c r="EW752" s="69"/>
      <c r="EX752" s="69"/>
      <c r="EY752" s="69"/>
      <c r="EZ752" s="69"/>
      <c r="FA752" s="69"/>
      <c r="FB752" s="69"/>
      <c r="FC752" s="69"/>
      <c r="FD752" s="69"/>
      <c r="FE752" s="69"/>
      <c r="FF752" s="69"/>
      <c r="FG752" s="69"/>
      <c r="FH752" s="69"/>
      <c r="FI752" s="69"/>
      <c r="FJ752" s="69"/>
      <c r="FK752" s="69"/>
      <c r="FL752" s="69"/>
      <c r="FM752" s="69"/>
      <c r="FN752" s="69"/>
      <c r="FO752" s="69"/>
      <c r="FP752" s="69"/>
      <c r="FQ752" s="69"/>
      <c r="FR752" s="69"/>
      <c r="FS752" s="69"/>
      <c r="FT752" s="69"/>
      <c r="FU752" s="69"/>
      <c r="FV752" s="69"/>
      <c r="FW752" s="69"/>
      <c r="FX752" s="69"/>
      <c r="FY752" s="69"/>
      <c r="FZ752" s="69"/>
      <c r="GA752" s="69"/>
      <c r="GB752" s="69"/>
      <c r="GC752" s="69"/>
      <c r="GD752" s="69"/>
      <c r="GE752" s="69"/>
      <c r="GF752" s="69"/>
      <c r="GG752" s="69"/>
      <c r="GH752" s="69"/>
      <c r="GI752" s="69"/>
      <c r="GJ752" s="69"/>
      <c r="GK752" s="69"/>
      <c r="GL752" s="69"/>
      <c r="GM752" s="69"/>
      <c r="GN752" s="69"/>
      <c r="GO752" s="69"/>
      <c r="GP752" s="69"/>
      <c r="GQ752" s="69"/>
      <c r="GR752" s="69"/>
      <c r="GS752" s="69"/>
      <c r="GT752" s="69"/>
      <c r="GU752" s="69"/>
      <c r="GV752" s="69"/>
      <c r="GW752" s="69"/>
      <c r="GX752" s="69"/>
      <c r="GY752" s="69"/>
      <c r="GZ752" s="69"/>
      <c r="HA752" s="69"/>
      <c r="HB752" s="69"/>
      <c r="HC752" s="69"/>
      <c r="HD752" s="69"/>
      <c r="HE752" s="69"/>
      <c r="HF752" s="69"/>
      <c r="HG752" s="69"/>
      <c r="HH752" s="69"/>
      <c r="HI752" s="69"/>
      <c r="HJ752" s="69"/>
      <c r="HK752" s="69"/>
      <c r="HL752" s="69"/>
      <c r="HM752" s="69"/>
      <c r="HN752" s="69"/>
      <c r="HO752" s="69"/>
      <c r="HP752" s="69"/>
      <c r="HQ752" s="69"/>
      <c r="HR752" s="69"/>
      <c r="HS752" s="69"/>
      <c r="HT752" s="69"/>
      <c r="HU752" s="69"/>
      <c r="HV752" s="69"/>
      <c r="HW752" s="69"/>
      <c r="HX752" s="69"/>
      <c r="HY752" s="69"/>
      <c r="HZ752" s="69"/>
      <c r="IA752" s="69"/>
      <c r="IB752" s="69"/>
      <c r="IC752" s="69"/>
      <c r="ID752" s="69"/>
      <c r="IE752" s="69"/>
      <c r="IF752" s="69"/>
      <c r="IG752" s="69"/>
      <c r="IH752" s="69"/>
      <c r="II752" s="69"/>
      <c r="IJ752" s="69"/>
      <c r="IK752" s="69"/>
      <c r="IL752" s="69"/>
      <c r="IM752" s="69"/>
      <c r="IN752" s="69"/>
      <c r="IO752" s="69"/>
      <c r="IP752" s="69"/>
      <c r="IQ752" s="69"/>
      <c r="IR752" s="69"/>
      <c r="IS752" s="69"/>
      <c r="IT752" s="69"/>
      <c r="IU752" s="69"/>
      <c r="IV752" s="69"/>
      <c r="IW752" s="69"/>
    </row>
    <row r="753" customFormat="false" ht="12.75" hidden="false" customHeight="fals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69"/>
      <c r="CC753" s="69"/>
      <c r="CD753" s="69"/>
      <c r="CE753" s="69"/>
      <c r="CF753" s="69"/>
      <c r="CG753" s="69"/>
      <c r="CH753" s="69"/>
      <c r="CI753" s="69"/>
      <c r="CJ753" s="69"/>
      <c r="CK753" s="69"/>
      <c r="CL753" s="69"/>
      <c r="CM753" s="69"/>
      <c r="CN753" s="69"/>
      <c r="CO753" s="69"/>
      <c r="CP753" s="69"/>
      <c r="CQ753" s="69"/>
      <c r="CR753" s="69"/>
      <c r="CS753" s="69"/>
      <c r="CT753" s="69"/>
      <c r="CU753" s="69"/>
      <c r="CV753" s="69"/>
      <c r="CW753" s="69"/>
      <c r="CX753" s="69"/>
      <c r="CY753" s="69"/>
      <c r="CZ753" s="69"/>
      <c r="DA753" s="69"/>
      <c r="DB753" s="69"/>
      <c r="DC753" s="69"/>
      <c r="DD753" s="69"/>
      <c r="DE753" s="69"/>
      <c r="DF753" s="69"/>
      <c r="DG753" s="69"/>
      <c r="DH753" s="69"/>
      <c r="DI753" s="69"/>
      <c r="DJ753" s="69"/>
      <c r="DK753" s="69"/>
      <c r="DL753" s="69"/>
      <c r="DM753" s="69"/>
      <c r="DN753" s="69"/>
      <c r="DO753" s="69"/>
      <c r="DP753" s="69"/>
      <c r="DQ753" s="69"/>
      <c r="DR753" s="69"/>
      <c r="DS753" s="69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  <c r="EO753" s="69"/>
      <c r="EP753" s="69"/>
      <c r="EQ753" s="69"/>
      <c r="ER753" s="69"/>
      <c r="ES753" s="69"/>
      <c r="ET753" s="69"/>
      <c r="EU753" s="69"/>
      <c r="EV753" s="69"/>
      <c r="EW753" s="69"/>
      <c r="EX753" s="69"/>
      <c r="EY753" s="69"/>
      <c r="EZ753" s="69"/>
      <c r="FA753" s="69"/>
      <c r="FB753" s="69"/>
      <c r="FC753" s="69"/>
      <c r="FD753" s="69"/>
      <c r="FE753" s="69"/>
      <c r="FF753" s="69"/>
      <c r="FG753" s="69"/>
      <c r="FH753" s="69"/>
      <c r="FI753" s="69"/>
      <c r="FJ753" s="69"/>
      <c r="FK753" s="69"/>
      <c r="FL753" s="69"/>
      <c r="FM753" s="69"/>
      <c r="FN753" s="69"/>
      <c r="FO753" s="69"/>
      <c r="FP753" s="69"/>
      <c r="FQ753" s="69"/>
      <c r="FR753" s="69"/>
      <c r="FS753" s="69"/>
      <c r="FT753" s="69"/>
      <c r="FU753" s="69"/>
      <c r="FV753" s="69"/>
      <c r="FW753" s="69"/>
      <c r="FX753" s="69"/>
      <c r="FY753" s="69"/>
      <c r="FZ753" s="69"/>
      <c r="GA753" s="69"/>
      <c r="GB753" s="69"/>
      <c r="GC753" s="69"/>
      <c r="GD753" s="69"/>
      <c r="GE753" s="69"/>
      <c r="GF753" s="69"/>
      <c r="GG753" s="69"/>
      <c r="GH753" s="69"/>
      <c r="GI753" s="69"/>
      <c r="GJ753" s="69"/>
      <c r="GK753" s="69"/>
      <c r="GL753" s="69"/>
      <c r="GM753" s="69"/>
      <c r="GN753" s="69"/>
      <c r="GO753" s="69"/>
      <c r="GP753" s="69"/>
      <c r="GQ753" s="69"/>
      <c r="GR753" s="69"/>
      <c r="GS753" s="69"/>
      <c r="GT753" s="69"/>
      <c r="GU753" s="69"/>
      <c r="GV753" s="69"/>
      <c r="GW753" s="69"/>
      <c r="GX753" s="69"/>
      <c r="GY753" s="69"/>
      <c r="GZ753" s="69"/>
      <c r="HA753" s="69"/>
      <c r="HB753" s="69"/>
      <c r="HC753" s="69"/>
      <c r="HD753" s="69"/>
      <c r="HE753" s="69"/>
      <c r="HF753" s="69"/>
      <c r="HG753" s="69"/>
      <c r="HH753" s="69"/>
      <c r="HI753" s="69"/>
      <c r="HJ753" s="69"/>
      <c r="HK753" s="69"/>
      <c r="HL753" s="69"/>
      <c r="HM753" s="69"/>
      <c r="HN753" s="69"/>
      <c r="HO753" s="69"/>
      <c r="HP753" s="69"/>
      <c r="HQ753" s="69"/>
      <c r="HR753" s="69"/>
      <c r="HS753" s="69"/>
      <c r="HT753" s="69"/>
      <c r="HU753" s="69"/>
      <c r="HV753" s="69"/>
      <c r="HW753" s="69"/>
      <c r="HX753" s="69"/>
      <c r="HY753" s="69"/>
      <c r="HZ753" s="69"/>
      <c r="IA753" s="69"/>
      <c r="IB753" s="69"/>
      <c r="IC753" s="69"/>
      <c r="ID753" s="69"/>
      <c r="IE753" s="69"/>
      <c r="IF753" s="69"/>
      <c r="IG753" s="69"/>
      <c r="IH753" s="69"/>
      <c r="II753" s="69"/>
      <c r="IJ753" s="69"/>
      <c r="IK753" s="69"/>
      <c r="IL753" s="69"/>
      <c r="IM753" s="69"/>
      <c r="IN753" s="69"/>
      <c r="IO753" s="69"/>
      <c r="IP753" s="69"/>
      <c r="IQ753" s="69"/>
      <c r="IR753" s="69"/>
      <c r="IS753" s="69"/>
      <c r="IT753" s="69"/>
      <c r="IU753" s="69"/>
      <c r="IV753" s="69"/>
      <c r="IW753" s="69"/>
    </row>
    <row r="754" customFormat="false" ht="12.75" hidden="false" customHeight="fals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  <c r="BR754" s="69"/>
      <c r="BS754" s="69"/>
      <c r="BT754" s="69"/>
      <c r="BU754" s="69"/>
      <c r="BV754" s="69"/>
      <c r="BW754" s="69"/>
      <c r="BX754" s="69"/>
      <c r="BY754" s="69"/>
      <c r="BZ754" s="69"/>
      <c r="CA754" s="69"/>
      <c r="CB754" s="69"/>
      <c r="CC754" s="69"/>
      <c r="CD754" s="69"/>
      <c r="CE754" s="69"/>
      <c r="CF754" s="69"/>
      <c r="CG754" s="69"/>
      <c r="CH754" s="69"/>
      <c r="CI754" s="69"/>
      <c r="CJ754" s="69"/>
      <c r="CK754" s="69"/>
      <c r="CL754" s="69"/>
      <c r="CM754" s="69"/>
      <c r="CN754" s="69"/>
      <c r="CO754" s="69"/>
      <c r="CP754" s="69"/>
      <c r="CQ754" s="69"/>
      <c r="CR754" s="69"/>
      <c r="CS754" s="69"/>
      <c r="CT754" s="69"/>
      <c r="CU754" s="69"/>
      <c r="CV754" s="69"/>
      <c r="CW754" s="69"/>
      <c r="CX754" s="69"/>
      <c r="CY754" s="69"/>
      <c r="CZ754" s="69"/>
      <c r="DA754" s="69"/>
      <c r="DB754" s="69"/>
      <c r="DC754" s="69"/>
      <c r="DD754" s="69"/>
      <c r="DE754" s="69"/>
      <c r="DF754" s="69"/>
      <c r="DG754" s="69"/>
      <c r="DH754" s="69"/>
      <c r="DI754" s="69"/>
      <c r="DJ754" s="69"/>
      <c r="DK754" s="69"/>
      <c r="DL754" s="69"/>
      <c r="DM754" s="69"/>
      <c r="DN754" s="69"/>
      <c r="DO754" s="69"/>
      <c r="DP754" s="69"/>
      <c r="DQ754" s="69"/>
      <c r="DR754" s="69"/>
      <c r="DS754" s="69"/>
      <c r="DT754" s="69"/>
      <c r="DU754" s="69"/>
      <c r="DV754" s="69"/>
      <c r="DW754" s="69"/>
      <c r="DX754" s="69"/>
      <c r="DY754" s="69"/>
      <c r="DZ754" s="69"/>
      <c r="EA754" s="69"/>
      <c r="EB754" s="69"/>
      <c r="EC754" s="69"/>
      <c r="ED754" s="69"/>
      <c r="EE754" s="69"/>
      <c r="EF754" s="69"/>
      <c r="EG754" s="69"/>
      <c r="EH754" s="69"/>
      <c r="EI754" s="69"/>
      <c r="EJ754" s="69"/>
      <c r="EK754" s="69"/>
      <c r="EL754" s="69"/>
      <c r="EM754" s="69"/>
      <c r="EN754" s="69"/>
      <c r="EO754" s="69"/>
      <c r="EP754" s="69"/>
      <c r="EQ754" s="69"/>
      <c r="ER754" s="69"/>
      <c r="ES754" s="69"/>
      <c r="ET754" s="69"/>
      <c r="EU754" s="69"/>
      <c r="EV754" s="69"/>
      <c r="EW754" s="69"/>
      <c r="EX754" s="69"/>
      <c r="EY754" s="69"/>
      <c r="EZ754" s="69"/>
      <c r="FA754" s="69"/>
      <c r="FB754" s="69"/>
      <c r="FC754" s="69"/>
      <c r="FD754" s="69"/>
      <c r="FE754" s="69"/>
      <c r="FF754" s="69"/>
      <c r="FG754" s="69"/>
      <c r="FH754" s="69"/>
      <c r="FI754" s="69"/>
      <c r="FJ754" s="69"/>
      <c r="FK754" s="69"/>
      <c r="FL754" s="69"/>
      <c r="FM754" s="69"/>
      <c r="FN754" s="69"/>
      <c r="FO754" s="69"/>
      <c r="FP754" s="69"/>
      <c r="FQ754" s="69"/>
      <c r="FR754" s="69"/>
      <c r="FS754" s="69"/>
      <c r="FT754" s="69"/>
      <c r="FU754" s="69"/>
      <c r="FV754" s="69"/>
      <c r="FW754" s="69"/>
      <c r="FX754" s="69"/>
      <c r="FY754" s="69"/>
      <c r="FZ754" s="69"/>
      <c r="GA754" s="69"/>
      <c r="GB754" s="69"/>
      <c r="GC754" s="69"/>
      <c r="GD754" s="69"/>
      <c r="GE754" s="69"/>
      <c r="GF754" s="69"/>
      <c r="GG754" s="69"/>
      <c r="GH754" s="69"/>
      <c r="GI754" s="69"/>
      <c r="GJ754" s="69"/>
      <c r="GK754" s="69"/>
      <c r="GL754" s="69"/>
      <c r="GM754" s="69"/>
      <c r="GN754" s="69"/>
      <c r="GO754" s="69"/>
      <c r="GP754" s="69"/>
      <c r="GQ754" s="69"/>
      <c r="GR754" s="69"/>
      <c r="GS754" s="69"/>
      <c r="GT754" s="69"/>
      <c r="GU754" s="69"/>
      <c r="GV754" s="69"/>
      <c r="GW754" s="69"/>
      <c r="GX754" s="69"/>
      <c r="GY754" s="69"/>
      <c r="GZ754" s="69"/>
      <c r="HA754" s="69"/>
      <c r="HB754" s="69"/>
      <c r="HC754" s="69"/>
      <c r="HD754" s="69"/>
      <c r="HE754" s="69"/>
      <c r="HF754" s="69"/>
      <c r="HG754" s="69"/>
      <c r="HH754" s="69"/>
      <c r="HI754" s="69"/>
      <c r="HJ754" s="69"/>
      <c r="HK754" s="69"/>
      <c r="HL754" s="69"/>
      <c r="HM754" s="69"/>
      <c r="HN754" s="69"/>
      <c r="HO754" s="69"/>
      <c r="HP754" s="69"/>
      <c r="HQ754" s="69"/>
      <c r="HR754" s="69"/>
      <c r="HS754" s="69"/>
      <c r="HT754" s="69"/>
      <c r="HU754" s="69"/>
      <c r="HV754" s="69"/>
      <c r="HW754" s="69"/>
      <c r="HX754" s="69"/>
      <c r="HY754" s="69"/>
      <c r="HZ754" s="69"/>
      <c r="IA754" s="69"/>
      <c r="IB754" s="69"/>
      <c r="IC754" s="69"/>
      <c r="ID754" s="69"/>
      <c r="IE754" s="69"/>
      <c r="IF754" s="69"/>
      <c r="IG754" s="69"/>
      <c r="IH754" s="69"/>
      <c r="II754" s="69"/>
      <c r="IJ754" s="69"/>
      <c r="IK754" s="69"/>
      <c r="IL754" s="69"/>
      <c r="IM754" s="69"/>
      <c r="IN754" s="69"/>
      <c r="IO754" s="69"/>
      <c r="IP754" s="69"/>
      <c r="IQ754" s="69"/>
      <c r="IR754" s="69"/>
      <c r="IS754" s="69"/>
      <c r="IT754" s="69"/>
      <c r="IU754" s="69"/>
      <c r="IV754" s="69"/>
      <c r="IW754" s="69"/>
    </row>
    <row r="755" customFormat="false" ht="12.75" hidden="false" customHeight="fals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  <c r="BR755" s="69"/>
      <c r="BS755" s="69"/>
      <c r="BT755" s="69"/>
      <c r="BU755" s="69"/>
      <c r="BV755" s="69"/>
      <c r="BW755" s="69"/>
      <c r="BX755" s="69"/>
      <c r="BY755" s="69"/>
      <c r="BZ755" s="69"/>
      <c r="CA755" s="69"/>
      <c r="CB755" s="69"/>
      <c r="CC755" s="69"/>
      <c r="CD755" s="69"/>
      <c r="CE755" s="69"/>
      <c r="CF755" s="69"/>
      <c r="CG755" s="69"/>
      <c r="CH755" s="69"/>
      <c r="CI755" s="69"/>
      <c r="CJ755" s="69"/>
      <c r="CK755" s="69"/>
      <c r="CL755" s="69"/>
      <c r="CM755" s="69"/>
      <c r="CN755" s="69"/>
      <c r="CO755" s="69"/>
      <c r="CP755" s="69"/>
      <c r="CQ755" s="69"/>
      <c r="CR755" s="69"/>
      <c r="CS755" s="69"/>
      <c r="CT755" s="69"/>
      <c r="CU755" s="69"/>
      <c r="CV755" s="69"/>
      <c r="CW755" s="69"/>
      <c r="CX755" s="69"/>
      <c r="CY755" s="69"/>
      <c r="CZ755" s="69"/>
      <c r="DA755" s="69"/>
      <c r="DB755" s="69"/>
      <c r="DC755" s="69"/>
      <c r="DD755" s="69"/>
      <c r="DE755" s="69"/>
      <c r="DF755" s="69"/>
      <c r="DG755" s="69"/>
      <c r="DH755" s="69"/>
      <c r="DI755" s="69"/>
      <c r="DJ755" s="69"/>
      <c r="DK755" s="69"/>
      <c r="DL755" s="69"/>
      <c r="DM755" s="69"/>
      <c r="DN755" s="69"/>
      <c r="DO755" s="69"/>
      <c r="DP755" s="69"/>
      <c r="DQ755" s="69"/>
      <c r="DR755" s="69"/>
      <c r="DS755" s="69"/>
      <c r="DT755" s="69"/>
      <c r="DU755" s="69"/>
      <c r="DV755" s="69"/>
      <c r="DW755" s="69"/>
      <c r="DX755" s="69"/>
      <c r="DY755" s="69"/>
      <c r="DZ755" s="69"/>
      <c r="EA755" s="69"/>
      <c r="EB755" s="69"/>
      <c r="EC755" s="69"/>
      <c r="ED755" s="69"/>
      <c r="EE755" s="69"/>
      <c r="EF755" s="69"/>
      <c r="EG755" s="69"/>
      <c r="EH755" s="69"/>
      <c r="EI755" s="69"/>
      <c r="EJ755" s="69"/>
      <c r="EK755" s="69"/>
      <c r="EL755" s="69"/>
      <c r="EM755" s="69"/>
      <c r="EN755" s="69"/>
      <c r="EO755" s="69"/>
      <c r="EP755" s="69"/>
      <c r="EQ755" s="69"/>
      <c r="ER755" s="69"/>
      <c r="ES755" s="69"/>
      <c r="ET755" s="69"/>
      <c r="EU755" s="69"/>
      <c r="EV755" s="69"/>
      <c r="EW755" s="69"/>
      <c r="EX755" s="69"/>
      <c r="EY755" s="69"/>
      <c r="EZ755" s="69"/>
      <c r="FA755" s="69"/>
      <c r="FB755" s="69"/>
      <c r="FC755" s="69"/>
      <c r="FD755" s="69"/>
      <c r="FE755" s="69"/>
      <c r="FF755" s="69"/>
      <c r="FG755" s="69"/>
      <c r="FH755" s="69"/>
      <c r="FI755" s="69"/>
      <c r="FJ755" s="69"/>
      <c r="FK755" s="69"/>
      <c r="FL755" s="69"/>
      <c r="FM755" s="69"/>
      <c r="FN755" s="69"/>
      <c r="FO755" s="69"/>
      <c r="FP755" s="69"/>
      <c r="FQ755" s="69"/>
      <c r="FR755" s="69"/>
      <c r="FS755" s="69"/>
      <c r="FT755" s="69"/>
      <c r="FU755" s="69"/>
      <c r="FV755" s="69"/>
      <c r="FW755" s="69"/>
      <c r="FX755" s="69"/>
      <c r="FY755" s="69"/>
      <c r="FZ755" s="69"/>
      <c r="GA755" s="69"/>
      <c r="GB755" s="69"/>
      <c r="GC755" s="69"/>
      <c r="GD755" s="69"/>
      <c r="GE755" s="69"/>
      <c r="GF755" s="69"/>
      <c r="GG755" s="69"/>
      <c r="GH755" s="69"/>
      <c r="GI755" s="69"/>
      <c r="GJ755" s="69"/>
      <c r="GK755" s="69"/>
      <c r="GL755" s="69"/>
      <c r="GM755" s="69"/>
      <c r="GN755" s="69"/>
      <c r="GO755" s="69"/>
      <c r="GP755" s="69"/>
      <c r="GQ755" s="69"/>
      <c r="GR755" s="69"/>
      <c r="GS755" s="69"/>
      <c r="GT755" s="69"/>
      <c r="GU755" s="69"/>
      <c r="GV755" s="69"/>
      <c r="GW755" s="69"/>
      <c r="GX755" s="69"/>
      <c r="GY755" s="69"/>
      <c r="GZ755" s="69"/>
      <c r="HA755" s="69"/>
      <c r="HB755" s="69"/>
      <c r="HC755" s="69"/>
      <c r="HD755" s="69"/>
      <c r="HE755" s="69"/>
      <c r="HF755" s="69"/>
      <c r="HG755" s="69"/>
      <c r="HH755" s="69"/>
      <c r="HI755" s="69"/>
      <c r="HJ755" s="69"/>
      <c r="HK755" s="69"/>
      <c r="HL755" s="69"/>
      <c r="HM755" s="69"/>
      <c r="HN755" s="69"/>
      <c r="HO755" s="69"/>
      <c r="HP755" s="69"/>
      <c r="HQ755" s="69"/>
      <c r="HR755" s="69"/>
      <c r="HS755" s="69"/>
      <c r="HT755" s="69"/>
      <c r="HU755" s="69"/>
      <c r="HV755" s="69"/>
      <c r="HW755" s="69"/>
      <c r="HX755" s="69"/>
      <c r="HY755" s="69"/>
      <c r="HZ755" s="69"/>
      <c r="IA755" s="69"/>
      <c r="IB755" s="69"/>
      <c r="IC755" s="69"/>
      <c r="ID755" s="69"/>
      <c r="IE755" s="69"/>
      <c r="IF755" s="69"/>
      <c r="IG755" s="69"/>
      <c r="IH755" s="69"/>
      <c r="II755" s="69"/>
      <c r="IJ755" s="69"/>
      <c r="IK755" s="69"/>
      <c r="IL755" s="69"/>
      <c r="IM755" s="69"/>
      <c r="IN755" s="69"/>
      <c r="IO755" s="69"/>
      <c r="IP755" s="69"/>
      <c r="IQ755" s="69"/>
      <c r="IR755" s="69"/>
      <c r="IS755" s="69"/>
      <c r="IT755" s="69"/>
      <c r="IU755" s="69"/>
      <c r="IV755" s="69"/>
      <c r="IW755" s="69"/>
    </row>
    <row r="756" customFormat="false" ht="12.75" hidden="false" customHeight="fals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  <c r="BR756" s="69"/>
      <c r="BS756" s="69"/>
      <c r="BT756" s="69"/>
      <c r="BU756" s="69"/>
      <c r="BV756" s="69"/>
      <c r="BW756" s="69"/>
      <c r="BX756" s="69"/>
      <c r="BY756" s="69"/>
      <c r="BZ756" s="69"/>
      <c r="CA756" s="69"/>
      <c r="CB756" s="69"/>
      <c r="CC756" s="69"/>
      <c r="CD756" s="69"/>
      <c r="CE756" s="69"/>
      <c r="CF756" s="69"/>
      <c r="CG756" s="69"/>
      <c r="CH756" s="69"/>
      <c r="CI756" s="69"/>
      <c r="CJ756" s="69"/>
      <c r="CK756" s="69"/>
      <c r="CL756" s="69"/>
      <c r="CM756" s="69"/>
      <c r="CN756" s="69"/>
      <c r="CO756" s="69"/>
      <c r="CP756" s="69"/>
      <c r="CQ756" s="69"/>
      <c r="CR756" s="69"/>
      <c r="CS756" s="69"/>
      <c r="CT756" s="69"/>
      <c r="CU756" s="69"/>
      <c r="CV756" s="69"/>
      <c r="CW756" s="69"/>
      <c r="CX756" s="69"/>
      <c r="CY756" s="69"/>
      <c r="CZ756" s="69"/>
      <c r="DA756" s="69"/>
      <c r="DB756" s="69"/>
      <c r="DC756" s="69"/>
      <c r="DD756" s="69"/>
      <c r="DE756" s="69"/>
      <c r="DF756" s="69"/>
      <c r="DG756" s="69"/>
      <c r="DH756" s="69"/>
      <c r="DI756" s="69"/>
      <c r="DJ756" s="69"/>
      <c r="DK756" s="69"/>
      <c r="DL756" s="69"/>
      <c r="DM756" s="69"/>
      <c r="DN756" s="69"/>
      <c r="DO756" s="69"/>
      <c r="DP756" s="69"/>
      <c r="DQ756" s="69"/>
      <c r="DR756" s="69"/>
      <c r="DS756" s="69"/>
      <c r="DT756" s="69"/>
      <c r="DU756" s="69"/>
      <c r="DV756" s="69"/>
      <c r="DW756" s="69"/>
      <c r="DX756" s="69"/>
      <c r="DY756" s="69"/>
      <c r="DZ756" s="69"/>
      <c r="EA756" s="69"/>
      <c r="EB756" s="69"/>
      <c r="EC756" s="69"/>
      <c r="ED756" s="69"/>
      <c r="EE756" s="69"/>
      <c r="EF756" s="69"/>
      <c r="EG756" s="69"/>
      <c r="EH756" s="69"/>
      <c r="EI756" s="69"/>
      <c r="EJ756" s="69"/>
      <c r="EK756" s="69"/>
      <c r="EL756" s="69"/>
      <c r="EM756" s="69"/>
      <c r="EN756" s="69"/>
      <c r="EO756" s="69"/>
      <c r="EP756" s="69"/>
      <c r="EQ756" s="69"/>
      <c r="ER756" s="69"/>
      <c r="ES756" s="69"/>
      <c r="ET756" s="69"/>
      <c r="EU756" s="69"/>
      <c r="EV756" s="69"/>
      <c r="EW756" s="69"/>
      <c r="EX756" s="69"/>
      <c r="EY756" s="69"/>
      <c r="EZ756" s="69"/>
      <c r="FA756" s="69"/>
      <c r="FB756" s="69"/>
      <c r="FC756" s="69"/>
      <c r="FD756" s="69"/>
      <c r="FE756" s="69"/>
      <c r="FF756" s="69"/>
      <c r="FG756" s="69"/>
      <c r="FH756" s="69"/>
      <c r="FI756" s="69"/>
      <c r="FJ756" s="69"/>
      <c r="FK756" s="69"/>
      <c r="FL756" s="69"/>
      <c r="FM756" s="69"/>
      <c r="FN756" s="69"/>
      <c r="FO756" s="69"/>
      <c r="FP756" s="69"/>
      <c r="FQ756" s="69"/>
      <c r="FR756" s="69"/>
      <c r="FS756" s="69"/>
      <c r="FT756" s="69"/>
      <c r="FU756" s="69"/>
      <c r="FV756" s="69"/>
      <c r="FW756" s="69"/>
      <c r="FX756" s="69"/>
      <c r="FY756" s="69"/>
      <c r="FZ756" s="69"/>
      <c r="GA756" s="69"/>
      <c r="GB756" s="69"/>
      <c r="GC756" s="69"/>
      <c r="GD756" s="69"/>
      <c r="GE756" s="69"/>
      <c r="GF756" s="69"/>
      <c r="GG756" s="69"/>
      <c r="GH756" s="69"/>
      <c r="GI756" s="69"/>
      <c r="GJ756" s="69"/>
      <c r="GK756" s="69"/>
      <c r="GL756" s="69"/>
      <c r="GM756" s="69"/>
      <c r="GN756" s="69"/>
      <c r="GO756" s="69"/>
      <c r="GP756" s="69"/>
      <c r="GQ756" s="69"/>
      <c r="GR756" s="69"/>
      <c r="GS756" s="69"/>
      <c r="GT756" s="69"/>
      <c r="GU756" s="69"/>
      <c r="GV756" s="69"/>
      <c r="GW756" s="69"/>
      <c r="GX756" s="69"/>
      <c r="GY756" s="69"/>
      <c r="GZ756" s="69"/>
      <c r="HA756" s="69"/>
      <c r="HB756" s="69"/>
      <c r="HC756" s="69"/>
      <c r="HD756" s="69"/>
      <c r="HE756" s="69"/>
      <c r="HF756" s="69"/>
      <c r="HG756" s="69"/>
      <c r="HH756" s="69"/>
      <c r="HI756" s="69"/>
      <c r="HJ756" s="69"/>
      <c r="HK756" s="69"/>
      <c r="HL756" s="69"/>
      <c r="HM756" s="69"/>
      <c r="HN756" s="69"/>
      <c r="HO756" s="69"/>
      <c r="HP756" s="69"/>
      <c r="HQ756" s="69"/>
      <c r="HR756" s="69"/>
      <c r="HS756" s="69"/>
      <c r="HT756" s="69"/>
      <c r="HU756" s="69"/>
      <c r="HV756" s="69"/>
      <c r="HW756" s="69"/>
      <c r="HX756" s="69"/>
      <c r="HY756" s="69"/>
      <c r="HZ756" s="69"/>
      <c r="IA756" s="69"/>
      <c r="IB756" s="69"/>
      <c r="IC756" s="69"/>
      <c r="ID756" s="69"/>
      <c r="IE756" s="69"/>
      <c r="IF756" s="69"/>
      <c r="IG756" s="69"/>
      <c r="IH756" s="69"/>
      <c r="II756" s="69"/>
      <c r="IJ756" s="69"/>
      <c r="IK756" s="69"/>
      <c r="IL756" s="69"/>
      <c r="IM756" s="69"/>
      <c r="IN756" s="69"/>
      <c r="IO756" s="69"/>
      <c r="IP756" s="69"/>
      <c r="IQ756" s="69"/>
      <c r="IR756" s="69"/>
      <c r="IS756" s="69"/>
      <c r="IT756" s="69"/>
      <c r="IU756" s="69"/>
      <c r="IV756" s="69"/>
      <c r="IW756" s="69"/>
    </row>
    <row r="757" customFormat="false" ht="12.75" hidden="false" customHeight="fals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  <c r="BR757" s="69"/>
      <c r="BS757" s="69"/>
      <c r="BT757" s="69"/>
      <c r="BU757" s="69"/>
      <c r="BV757" s="69"/>
      <c r="BW757" s="69"/>
      <c r="BX757" s="69"/>
      <c r="BY757" s="69"/>
      <c r="BZ757" s="69"/>
      <c r="CA757" s="69"/>
      <c r="CB757" s="69"/>
      <c r="CC757" s="69"/>
      <c r="CD757" s="69"/>
      <c r="CE757" s="69"/>
      <c r="CF757" s="69"/>
      <c r="CG757" s="69"/>
      <c r="CH757" s="69"/>
      <c r="CI757" s="69"/>
      <c r="CJ757" s="69"/>
      <c r="CK757" s="69"/>
      <c r="CL757" s="69"/>
      <c r="CM757" s="69"/>
      <c r="CN757" s="69"/>
      <c r="CO757" s="69"/>
      <c r="CP757" s="69"/>
      <c r="CQ757" s="69"/>
      <c r="CR757" s="69"/>
      <c r="CS757" s="69"/>
      <c r="CT757" s="69"/>
      <c r="CU757" s="69"/>
      <c r="CV757" s="69"/>
      <c r="CW757" s="69"/>
      <c r="CX757" s="69"/>
      <c r="CY757" s="69"/>
      <c r="CZ757" s="69"/>
      <c r="DA757" s="69"/>
      <c r="DB757" s="69"/>
      <c r="DC757" s="69"/>
      <c r="DD757" s="69"/>
      <c r="DE757" s="69"/>
      <c r="DF757" s="69"/>
      <c r="DG757" s="69"/>
      <c r="DH757" s="69"/>
      <c r="DI757" s="69"/>
      <c r="DJ757" s="69"/>
      <c r="DK757" s="69"/>
      <c r="DL757" s="69"/>
      <c r="DM757" s="69"/>
      <c r="DN757" s="69"/>
      <c r="DO757" s="69"/>
      <c r="DP757" s="69"/>
      <c r="DQ757" s="69"/>
      <c r="DR757" s="69"/>
      <c r="DS757" s="69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69"/>
      <c r="EL757" s="69"/>
      <c r="EM757" s="69"/>
      <c r="EN757" s="69"/>
      <c r="EO757" s="69"/>
      <c r="EP757" s="69"/>
      <c r="EQ757" s="69"/>
      <c r="ER757" s="69"/>
      <c r="ES757" s="69"/>
      <c r="ET757" s="69"/>
      <c r="EU757" s="69"/>
      <c r="EV757" s="69"/>
      <c r="EW757" s="69"/>
      <c r="EX757" s="69"/>
      <c r="EY757" s="69"/>
      <c r="EZ757" s="69"/>
      <c r="FA757" s="69"/>
      <c r="FB757" s="69"/>
      <c r="FC757" s="69"/>
      <c r="FD757" s="69"/>
      <c r="FE757" s="69"/>
      <c r="FF757" s="69"/>
      <c r="FG757" s="69"/>
      <c r="FH757" s="69"/>
      <c r="FI757" s="69"/>
      <c r="FJ757" s="69"/>
      <c r="FK757" s="69"/>
      <c r="FL757" s="69"/>
      <c r="FM757" s="69"/>
      <c r="FN757" s="69"/>
      <c r="FO757" s="69"/>
      <c r="FP757" s="69"/>
      <c r="FQ757" s="69"/>
      <c r="FR757" s="69"/>
      <c r="FS757" s="69"/>
      <c r="FT757" s="69"/>
      <c r="FU757" s="69"/>
      <c r="FV757" s="69"/>
      <c r="FW757" s="69"/>
      <c r="FX757" s="69"/>
      <c r="FY757" s="69"/>
      <c r="FZ757" s="69"/>
      <c r="GA757" s="69"/>
      <c r="GB757" s="69"/>
      <c r="GC757" s="69"/>
      <c r="GD757" s="69"/>
      <c r="GE757" s="69"/>
      <c r="GF757" s="69"/>
      <c r="GG757" s="69"/>
      <c r="GH757" s="69"/>
      <c r="GI757" s="69"/>
      <c r="GJ757" s="69"/>
      <c r="GK757" s="69"/>
      <c r="GL757" s="69"/>
      <c r="GM757" s="69"/>
      <c r="GN757" s="69"/>
      <c r="GO757" s="69"/>
      <c r="GP757" s="69"/>
      <c r="GQ757" s="69"/>
      <c r="GR757" s="69"/>
      <c r="GS757" s="69"/>
      <c r="GT757" s="69"/>
      <c r="GU757" s="69"/>
      <c r="GV757" s="69"/>
      <c r="GW757" s="69"/>
      <c r="GX757" s="69"/>
      <c r="GY757" s="69"/>
      <c r="GZ757" s="69"/>
      <c r="HA757" s="69"/>
      <c r="HB757" s="69"/>
      <c r="HC757" s="69"/>
      <c r="HD757" s="69"/>
      <c r="HE757" s="69"/>
      <c r="HF757" s="69"/>
      <c r="HG757" s="69"/>
      <c r="HH757" s="69"/>
      <c r="HI757" s="69"/>
      <c r="HJ757" s="69"/>
      <c r="HK757" s="69"/>
      <c r="HL757" s="69"/>
      <c r="HM757" s="69"/>
      <c r="HN757" s="69"/>
      <c r="HO757" s="69"/>
      <c r="HP757" s="69"/>
      <c r="HQ757" s="69"/>
      <c r="HR757" s="69"/>
      <c r="HS757" s="69"/>
      <c r="HT757" s="69"/>
      <c r="HU757" s="69"/>
      <c r="HV757" s="69"/>
      <c r="HW757" s="69"/>
      <c r="HX757" s="69"/>
      <c r="HY757" s="69"/>
      <c r="HZ757" s="69"/>
      <c r="IA757" s="69"/>
      <c r="IB757" s="69"/>
      <c r="IC757" s="69"/>
      <c r="ID757" s="69"/>
      <c r="IE757" s="69"/>
      <c r="IF757" s="69"/>
      <c r="IG757" s="69"/>
      <c r="IH757" s="69"/>
      <c r="II757" s="69"/>
      <c r="IJ757" s="69"/>
      <c r="IK757" s="69"/>
      <c r="IL757" s="69"/>
      <c r="IM757" s="69"/>
      <c r="IN757" s="69"/>
      <c r="IO757" s="69"/>
      <c r="IP757" s="69"/>
      <c r="IQ757" s="69"/>
      <c r="IR757" s="69"/>
      <c r="IS757" s="69"/>
      <c r="IT757" s="69"/>
      <c r="IU757" s="69"/>
      <c r="IV757" s="69"/>
      <c r="IW757" s="69"/>
    </row>
    <row r="758" customFormat="false" ht="12.75" hidden="false" customHeight="fals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69"/>
      <c r="CC758" s="69"/>
      <c r="CD758" s="69"/>
      <c r="CE758" s="69"/>
      <c r="CF758" s="69"/>
      <c r="CG758" s="69"/>
      <c r="CH758" s="69"/>
      <c r="CI758" s="69"/>
      <c r="CJ758" s="69"/>
      <c r="CK758" s="69"/>
      <c r="CL758" s="69"/>
      <c r="CM758" s="69"/>
      <c r="CN758" s="69"/>
      <c r="CO758" s="69"/>
      <c r="CP758" s="69"/>
      <c r="CQ758" s="69"/>
      <c r="CR758" s="69"/>
      <c r="CS758" s="69"/>
      <c r="CT758" s="69"/>
      <c r="CU758" s="69"/>
      <c r="CV758" s="69"/>
      <c r="CW758" s="69"/>
      <c r="CX758" s="69"/>
      <c r="CY758" s="69"/>
      <c r="CZ758" s="69"/>
      <c r="DA758" s="69"/>
      <c r="DB758" s="69"/>
      <c r="DC758" s="69"/>
      <c r="DD758" s="69"/>
      <c r="DE758" s="69"/>
      <c r="DF758" s="69"/>
      <c r="DG758" s="69"/>
      <c r="DH758" s="69"/>
      <c r="DI758" s="69"/>
      <c r="DJ758" s="69"/>
      <c r="DK758" s="69"/>
      <c r="DL758" s="69"/>
      <c r="DM758" s="69"/>
      <c r="DN758" s="69"/>
      <c r="DO758" s="69"/>
      <c r="DP758" s="69"/>
      <c r="DQ758" s="69"/>
      <c r="DR758" s="69"/>
      <c r="DS758" s="69"/>
      <c r="DT758" s="69"/>
      <c r="DU758" s="69"/>
      <c r="DV758" s="69"/>
      <c r="DW758" s="69"/>
      <c r="DX758" s="69"/>
      <c r="DY758" s="69"/>
      <c r="DZ758" s="69"/>
      <c r="EA758" s="69"/>
      <c r="EB758" s="69"/>
      <c r="EC758" s="69"/>
      <c r="ED758" s="69"/>
      <c r="EE758" s="69"/>
      <c r="EF758" s="69"/>
      <c r="EG758" s="69"/>
      <c r="EH758" s="69"/>
      <c r="EI758" s="69"/>
      <c r="EJ758" s="69"/>
      <c r="EK758" s="69"/>
      <c r="EL758" s="69"/>
      <c r="EM758" s="69"/>
      <c r="EN758" s="69"/>
      <c r="EO758" s="69"/>
      <c r="EP758" s="69"/>
      <c r="EQ758" s="69"/>
      <c r="ER758" s="69"/>
      <c r="ES758" s="69"/>
      <c r="ET758" s="69"/>
      <c r="EU758" s="69"/>
      <c r="EV758" s="69"/>
      <c r="EW758" s="69"/>
      <c r="EX758" s="69"/>
      <c r="EY758" s="69"/>
      <c r="EZ758" s="69"/>
      <c r="FA758" s="69"/>
      <c r="FB758" s="69"/>
      <c r="FC758" s="69"/>
      <c r="FD758" s="69"/>
      <c r="FE758" s="69"/>
      <c r="FF758" s="69"/>
      <c r="FG758" s="69"/>
      <c r="FH758" s="69"/>
      <c r="FI758" s="69"/>
      <c r="FJ758" s="69"/>
      <c r="FK758" s="69"/>
      <c r="FL758" s="69"/>
      <c r="FM758" s="69"/>
      <c r="FN758" s="69"/>
      <c r="FO758" s="69"/>
      <c r="FP758" s="69"/>
      <c r="FQ758" s="69"/>
      <c r="FR758" s="69"/>
      <c r="FS758" s="69"/>
      <c r="FT758" s="69"/>
      <c r="FU758" s="69"/>
      <c r="FV758" s="69"/>
      <c r="FW758" s="69"/>
      <c r="FX758" s="69"/>
      <c r="FY758" s="69"/>
      <c r="FZ758" s="69"/>
      <c r="GA758" s="69"/>
      <c r="GB758" s="69"/>
      <c r="GC758" s="69"/>
      <c r="GD758" s="69"/>
      <c r="GE758" s="69"/>
      <c r="GF758" s="69"/>
      <c r="GG758" s="69"/>
      <c r="GH758" s="69"/>
      <c r="GI758" s="69"/>
      <c r="GJ758" s="69"/>
      <c r="GK758" s="69"/>
      <c r="GL758" s="69"/>
      <c r="GM758" s="69"/>
      <c r="GN758" s="69"/>
      <c r="GO758" s="69"/>
      <c r="GP758" s="69"/>
      <c r="GQ758" s="69"/>
      <c r="GR758" s="69"/>
      <c r="GS758" s="69"/>
      <c r="GT758" s="69"/>
      <c r="GU758" s="69"/>
      <c r="GV758" s="69"/>
      <c r="GW758" s="69"/>
      <c r="GX758" s="69"/>
      <c r="GY758" s="69"/>
      <c r="GZ758" s="69"/>
      <c r="HA758" s="69"/>
      <c r="HB758" s="69"/>
      <c r="HC758" s="69"/>
      <c r="HD758" s="69"/>
      <c r="HE758" s="69"/>
      <c r="HF758" s="69"/>
      <c r="HG758" s="69"/>
      <c r="HH758" s="69"/>
      <c r="HI758" s="69"/>
      <c r="HJ758" s="69"/>
      <c r="HK758" s="69"/>
      <c r="HL758" s="69"/>
      <c r="HM758" s="69"/>
      <c r="HN758" s="69"/>
      <c r="HO758" s="69"/>
      <c r="HP758" s="69"/>
      <c r="HQ758" s="69"/>
      <c r="HR758" s="69"/>
      <c r="HS758" s="69"/>
      <c r="HT758" s="69"/>
      <c r="HU758" s="69"/>
      <c r="HV758" s="69"/>
      <c r="HW758" s="69"/>
      <c r="HX758" s="69"/>
      <c r="HY758" s="69"/>
      <c r="HZ758" s="69"/>
      <c r="IA758" s="69"/>
      <c r="IB758" s="69"/>
      <c r="IC758" s="69"/>
      <c r="ID758" s="69"/>
      <c r="IE758" s="69"/>
      <c r="IF758" s="69"/>
      <c r="IG758" s="69"/>
      <c r="IH758" s="69"/>
      <c r="II758" s="69"/>
      <c r="IJ758" s="69"/>
      <c r="IK758" s="69"/>
      <c r="IL758" s="69"/>
      <c r="IM758" s="69"/>
      <c r="IN758" s="69"/>
      <c r="IO758" s="69"/>
      <c r="IP758" s="69"/>
      <c r="IQ758" s="69"/>
      <c r="IR758" s="69"/>
      <c r="IS758" s="69"/>
      <c r="IT758" s="69"/>
      <c r="IU758" s="69"/>
      <c r="IV758" s="69"/>
      <c r="IW758" s="69"/>
    </row>
    <row r="759" customFormat="false" ht="12.75" hidden="false" customHeight="fals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  <c r="BR759" s="69"/>
      <c r="BS759" s="69"/>
      <c r="BT759" s="69"/>
      <c r="BU759" s="69"/>
      <c r="BV759" s="69"/>
      <c r="BW759" s="69"/>
      <c r="BX759" s="69"/>
      <c r="BY759" s="69"/>
      <c r="BZ759" s="69"/>
      <c r="CA759" s="69"/>
      <c r="CB759" s="69"/>
      <c r="CC759" s="69"/>
      <c r="CD759" s="69"/>
      <c r="CE759" s="69"/>
      <c r="CF759" s="69"/>
      <c r="CG759" s="69"/>
      <c r="CH759" s="69"/>
      <c r="CI759" s="69"/>
      <c r="CJ759" s="69"/>
      <c r="CK759" s="69"/>
      <c r="CL759" s="69"/>
      <c r="CM759" s="69"/>
      <c r="CN759" s="69"/>
      <c r="CO759" s="69"/>
      <c r="CP759" s="69"/>
      <c r="CQ759" s="69"/>
      <c r="CR759" s="69"/>
      <c r="CS759" s="69"/>
      <c r="CT759" s="69"/>
      <c r="CU759" s="69"/>
      <c r="CV759" s="69"/>
      <c r="CW759" s="69"/>
      <c r="CX759" s="69"/>
      <c r="CY759" s="69"/>
      <c r="CZ759" s="69"/>
      <c r="DA759" s="69"/>
      <c r="DB759" s="69"/>
      <c r="DC759" s="69"/>
      <c r="DD759" s="69"/>
      <c r="DE759" s="69"/>
      <c r="DF759" s="69"/>
      <c r="DG759" s="69"/>
      <c r="DH759" s="69"/>
      <c r="DI759" s="69"/>
      <c r="DJ759" s="69"/>
      <c r="DK759" s="69"/>
      <c r="DL759" s="69"/>
      <c r="DM759" s="69"/>
      <c r="DN759" s="69"/>
      <c r="DO759" s="69"/>
      <c r="DP759" s="69"/>
      <c r="DQ759" s="69"/>
      <c r="DR759" s="69"/>
      <c r="DS759" s="69"/>
      <c r="DT759" s="69"/>
      <c r="DU759" s="69"/>
      <c r="DV759" s="69"/>
      <c r="DW759" s="69"/>
      <c r="DX759" s="69"/>
      <c r="DY759" s="69"/>
      <c r="DZ759" s="69"/>
      <c r="EA759" s="69"/>
      <c r="EB759" s="69"/>
      <c r="EC759" s="69"/>
      <c r="ED759" s="69"/>
      <c r="EE759" s="69"/>
      <c r="EF759" s="69"/>
      <c r="EG759" s="69"/>
      <c r="EH759" s="69"/>
      <c r="EI759" s="69"/>
      <c r="EJ759" s="69"/>
      <c r="EK759" s="69"/>
      <c r="EL759" s="69"/>
      <c r="EM759" s="69"/>
      <c r="EN759" s="69"/>
      <c r="EO759" s="69"/>
      <c r="EP759" s="69"/>
      <c r="EQ759" s="69"/>
      <c r="ER759" s="69"/>
      <c r="ES759" s="69"/>
      <c r="ET759" s="69"/>
      <c r="EU759" s="69"/>
      <c r="EV759" s="69"/>
      <c r="EW759" s="69"/>
      <c r="EX759" s="69"/>
      <c r="EY759" s="69"/>
      <c r="EZ759" s="69"/>
      <c r="FA759" s="69"/>
      <c r="FB759" s="69"/>
      <c r="FC759" s="69"/>
      <c r="FD759" s="69"/>
      <c r="FE759" s="69"/>
      <c r="FF759" s="69"/>
      <c r="FG759" s="69"/>
      <c r="FH759" s="69"/>
      <c r="FI759" s="69"/>
      <c r="FJ759" s="69"/>
      <c r="FK759" s="69"/>
      <c r="FL759" s="69"/>
      <c r="FM759" s="69"/>
      <c r="FN759" s="69"/>
      <c r="FO759" s="69"/>
      <c r="FP759" s="69"/>
      <c r="FQ759" s="69"/>
      <c r="FR759" s="69"/>
      <c r="FS759" s="69"/>
      <c r="FT759" s="69"/>
      <c r="FU759" s="69"/>
      <c r="FV759" s="69"/>
      <c r="FW759" s="69"/>
      <c r="FX759" s="69"/>
      <c r="FY759" s="69"/>
      <c r="FZ759" s="69"/>
      <c r="GA759" s="69"/>
      <c r="GB759" s="69"/>
      <c r="GC759" s="69"/>
      <c r="GD759" s="69"/>
      <c r="GE759" s="69"/>
      <c r="GF759" s="69"/>
      <c r="GG759" s="69"/>
      <c r="GH759" s="69"/>
      <c r="GI759" s="69"/>
      <c r="GJ759" s="69"/>
      <c r="GK759" s="69"/>
      <c r="GL759" s="69"/>
      <c r="GM759" s="69"/>
      <c r="GN759" s="69"/>
      <c r="GO759" s="69"/>
      <c r="GP759" s="69"/>
      <c r="GQ759" s="69"/>
      <c r="GR759" s="69"/>
      <c r="GS759" s="69"/>
      <c r="GT759" s="69"/>
      <c r="GU759" s="69"/>
      <c r="GV759" s="69"/>
      <c r="GW759" s="69"/>
      <c r="GX759" s="69"/>
      <c r="GY759" s="69"/>
      <c r="GZ759" s="69"/>
      <c r="HA759" s="69"/>
      <c r="HB759" s="69"/>
      <c r="HC759" s="69"/>
      <c r="HD759" s="69"/>
      <c r="HE759" s="69"/>
      <c r="HF759" s="69"/>
      <c r="HG759" s="69"/>
      <c r="HH759" s="69"/>
      <c r="HI759" s="69"/>
      <c r="HJ759" s="69"/>
      <c r="HK759" s="69"/>
      <c r="HL759" s="69"/>
      <c r="HM759" s="69"/>
      <c r="HN759" s="69"/>
      <c r="HO759" s="69"/>
      <c r="HP759" s="69"/>
      <c r="HQ759" s="69"/>
      <c r="HR759" s="69"/>
      <c r="HS759" s="69"/>
      <c r="HT759" s="69"/>
      <c r="HU759" s="69"/>
      <c r="HV759" s="69"/>
      <c r="HW759" s="69"/>
      <c r="HX759" s="69"/>
      <c r="HY759" s="69"/>
      <c r="HZ759" s="69"/>
      <c r="IA759" s="69"/>
      <c r="IB759" s="69"/>
      <c r="IC759" s="69"/>
      <c r="ID759" s="69"/>
      <c r="IE759" s="69"/>
      <c r="IF759" s="69"/>
      <c r="IG759" s="69"/>
      <c r="IH759" s="69"/>
      <c r="II759" s="69"/>
      <c r="IJ759" s="69"/>
      <c r="IK759" s="69"/>
      <c r="IL759" s="69"/>
      <c r="IM759" s="69"/>
      <c r="IN759" s="69"/>
      <c r="IO759" s="69"/>
      <c r="IP759" s="69"/>
      <c r="IQ759" s="69"/>
      <c r="IR759" s="69"/>
      <c r="IS759" s="69"/>
      <c r="IT759" s="69"/>
      <c r="IU759" s="69"/>
      <c r="IV759" s="69"/>
      <c r="IW759" s="69"/>
    </row>
    <row r="760" customFormat="false" ht="12.75" hidden="false" customHeight="fals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  <c r="BR760" s="69"/>
      <c r="BS760" s="69"/>
      <c r="BT760" s="69"/>
      <c r="BU760" s="69"/>
      <c r="BV760" s="69"/>
      <c r="BW760" s="69"/>
      <c r="BX760" s="69"/>
      <c r="BY760" s="69"/>
      <c r="BZ760" s="69"/>
      <c r="CA760" s="69"/>
      <c r="CB760" s="69"/>
      <c r="CC760" s="69"/>
      <c r="CD760" s="69"/>
      <c r="CE760" s="69"/>
      <c r="CF760" s="69"/>
      <c r="CG760" s="69"/>
      <c r="CH760" s="69"/>
      <c r="CI760" s="69"/>
      <c r="CJ760" s="69"/>
      <c r="CK760" s="69"/>
      <c r="CL760" s="69"/>
      <c r="CM760" s="69"/>
      <c r="CN760" s="69"/>
      <c r="CO760" s="69"/>
      <c r="CP760" s="69"/>
      <c r="CQ760" s="69"/>
      <c r="CR760" s="69"/>
      <c r="CS760" s="69"/>
      <c r="CT760" s="69"/>
      <c r="CU760" s="69"/>
      <c r="CV760" s="69"/>
      <c r="CW760" s="69"/>
      <c r="CX760" s="69"/>
      <c r="CY760" s="69"/>
      <c r="CZ760" s="69"/>
      <c r="DA760" s="69"/>
      <c r="DB760" s="69"/>
      <c r="DC760" s="69"/>
      <c r="DD760" s="69"/>
      <c r="DE760" s="69"/>
      <c r="DF760" s="69"/>
      <c r="DG760" s="69"/>
      <c r="DH760" s="69"/>
      <c r="DI760" s="69"/>
      <c r="DJ760" s="69"/>
      <c r="DK760" s="69"/>
      <c r="DL760" s="69"/>
      <c r="DM760" s="69"/>
      <c r="DN760" s="69"/>
      <c r="DO760" s="69"/>
      <c r="DP760" s="69"/>
      <c r="DQ760" s="69"/>
      <c r="DR760" s="69"/>
      <c r="DS760" s="69"/>
      <c r="DT760" s="69"/>
      <c r="DU760" s="69"/>
      <c r="DV760" s="69"/>
      <c r="DW760" s="69"/>
      <c r="DX760" s="69"/>
      <c r="DY760" s="69"/>
      <c r="DZ760" s="69"/>
      <c r="EA760" s="69"/>
      <c r="EB760" s="69"/>
      <c r="EC760" s="69"/>
      <c r="ED760" s="69"/>
      <c r="EE760" s="69"/>
      <c r="EF760" s="69"/>
      <c r="EG760" s="69"/>
      <c r="EH760" s="69"/>
      <c r="EI760" s="69"/>
      <c r="EJ760" s="69"/>
      <c r="EK760" s="69"/>
      <c r="EL760" s="69"/>
      <c r="EM760" s="69"/>
      <c r="EN760" s="69"/>
      <c r="EO760" s="69"/>
      <c r="EP760" s="69"/>
      <c r="EQ760" s="69"/>
      <c r="ER760" s="69"/>
      <c r="ES760" s="69"/>
      <c r="ET760" s="69"/>
      <c r="EU760" s="69"/>
      <c r="EV760" s="69"/>
      <c r="EW760" s="69"/>
      <c r="EX760" s="69"/>
      <c r="EY760" s="69"/>
      <c r="EZ760" s="69"/>
      <c r="FA760" s="69"/>
      <c r="FB760" s="69"/>
      <c r="FC760" s="69"/>
      <c r="FD760" s="69"/>
      <c r="FE760" s="69"/>
      <c r="FF760" s="69"/>
      <c r="FG760" s="69"/>
      <c r="FH760" s="69"/>
      <c r="FI760" s="69"/>
      <c r="FJ760" s="69"/>
      <c r="FK760" s="69"/>
      <c r="FL760" s="69"/>
      <c r="FM760" s="69"/>
      <c r="FN760" s="69"/>
      <c r="FO760" s="69"/>
      <c r="FP760" s="69"/>
      <c r="FQ760" s="69"/>
      <c r="FR760" s="69"/>
      <c r="FS760" s="69"/>
      <c r="FT760" s="69"/>
      <c r="FU760" s="69"/>
      <c r="FV760" s="69"/>
      <c r="FW760" s="69"/>
      <c r="FX760" s="69"/>
      <c r="FY760" s="69"/>
      <c r="FZ760" s="69"/>
      <c r="GA760" s="69"/>
      <c r="GB760" s="69"/>
      <c r="GC760" s="69"/>
      <c r="GD760" s="69"/>
      <c r="GE760" s="69"/>
      <c r="GF760" s="69"/>
      <c r="GG760" s="69"/>
      <c r="GH760" s="69"/>
      <c r="GI760" s="69"/>
      <c r="GJ760" s="69"/>
      <c r="GK760" s="69"/>
      <c r="GL760" s="69"/>
      <c r="GM760" s="69"/>
      <c r="GN760" s="69"/>
      <c r="GO760" s="69"/>
      <c r="GP760" s="69"/>
      <c r="GQ760" s="69"/>
      <c r="GR760" s="69"/>
      <c r="GS760" s="69"/>
      <c r="GT760" s="69"/>
      <c r="GU760" s="69"/>
      <c r="GV760" s="69"/>
      <c r="GW760" s="69"/>
      <c r="GX760" s="69"/>
      <c r="GY760" s="69"/>
      <c r="GZ760" s="69"/>
      <c r="HA760" s="69"/>
      <c r="HB760" s="69"/>
      <c r="HC760" s="69"/>
      <c r="HD760" s="69"/>
      <c r="HE760" s="69"/>
      <c r="HF760" s="69"/>
      <c r="HG760" s="69"/>
      <c r="HH760" s="69"/>
      <c r="HI760" s="69"/>
      <c r="HJ760" s="69"/>
      <c r="HK760" s="69"/>
      <c r="HL760" s="69"/>
      <c r="HM760" s="69"/>
      <c r="HN760" s="69"/>
      <c r="HO760" s="69"/>
      <c r="HP760" s="69"/>
      <c r="HQ760" s="69"/>
      <c r="HR760" s="69"/>
      <c r="HS760" s="69"/>
      <c r="HT760" s="69"/>
      <c r="HU760" s="69"/>
      <c r="HV760" s="69"/>
      <c r="HW760" s="69"/>
      <c r="HX760" s="69"/>
      <c r="HY760" s="69"/>
      <c r="HZ760" s="69"/>
      <c r="IA760" s="69"/>
      <c r="IB760" s="69"/>
      <c r="IC760" s="69"/>
      <c r="ID760" s="69"/>
      <c r="IE760" s="69"/>
      <c r="IF760" s="69"/>
      <c r="IG760" s="69"/>
      <c r="IH760" s="69"/>
      <c r="II760" s="69"/>
      <c r="IJ760" s="69"/>
      <c r="IK760" s="69"/>
      <c r="IL760" s="69"/>
      <c r="IM760" s="69"/>
      <c r="IN760" s="69"/>
      <c r="IO760" s="69"/>
      <c r="IP760" s="69"/>
      <c r="IQ760" s="69"/>
      <c r="IR760" s="69"/>
      <c r="IS760" s="69"/>
      <c r="IT760" s="69"/>
      <c r="IU760" s="69"/>
      <c r="IV760" s="69"/>
      <c r="IW760" s="69"/>
    </row>
    <row r="761" customFormat="false" ht="12.75" hidden="false" customHeight="fals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  <c r="BR761" s="69"/>
      <c r="BS761" s="69"/>
      <c r="BT761" s="69"/>
      <c r="BU761" s="69"/>
      <c r="BV761" s="69"/>
      <c r="BW761" s="69"/>
      <c r="BX761" s="69"/>
      <c r="BY761" s="69"/>
      <c r="BZ761" s="69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  <c r="EK761" s="69"/>
      <c r="EL761" s="69"/>
      <c r="EM761" s="69"/>
      <c r="EN761" s="69"/>
      <c r="EO761" s="69"/>
      <c r="EP761" s="69"/>
      <c r="EQ761" s="69"/>
      <c r="ER761" s="69"/>
      <c r="ES761" s="69"/>
      <c r="ET761" s="69"/>
      <c r="EU761" s="69"/>
      <c r="EV761" s="69"/>
      <c r="EW761" s="69"/>
      <c r="EX761" s="69"/>
      <c r="EY761" s="69"/>
      <c r="EZ761" s="69"/>
      <c r="FA761" s="69"/>
      <c r="FB761" s="69"/>
      <c r="FC761" s="69"/>
      <c r="FD761" s="69"/>
      <c r="FE761" s="69"/>
      <c r="FF761" s="69"/>
      <c r="FG761" s="69"/>
      <c r="FH761" s="69"/>
      <c r="FI761" s="69"/>
      <c r="FJ761" s="69"/>
      <c r="FK761" s="69"/>
      <c r="FL761" s="69"/>
      <c r="FM761" s="69"/>
      <c r="FN761" s="69"/>
      <c r="FO761" s="69"/>
      <c r="FP761" s="69"/>
      <c r="FQ761" s="69"/>
      <c r="FR761" s="69"/>
      <c r="FS761" s="69"/>
      <c r="FT761" s="69"/>
      <c r="FU761" s="69"/>
      <c r="FV761" s="69"/>
      <c r="FW761" s="69"/>
      <c r="FX761" s="69"/>
      <c r="FY761" s="69"/>
      <c r="FZ761" s="69"/>
      <c r="GA761" s="69"/>
      <c r="GB761" s="69"/>
      <c r="GC761" s="69"/>
      <c r="GD761" s="69"/>
      <c r="GE761" s="69"/>
      <c r="GF761" s="69"/>
      <c r="GG761" s="69"/>
      <c r="GH761" s="69"/>
      <c r="GI761" s="69"/>
      <c r="GJ761" s="69"/>
      <c r="GK761" s="69"/>
      <c r="GL761" s="69"/>
      <c r="GM761" s="69"/>
      <c r="GN761" s="69"/>
      <c r="GO761" s="69"/>
      <c r="GP761" s="69"/>
      <c r="GQ761" s="69"/>
      <c r="GR761" s="69"/>
      <c r="GS761" s="69"/>
      <c r="GT761" s="69"/>
      <c r="GU761" s="69"/>
      <c r="GV761" s="69"/>
      <c r="GW761" s="69"/>
      <c r="GX761" s="69"/>
      <c r="GY761" s="69"/>
      <c r="GZ761" s="69"/>
      <c r="HA761" s="69"/>
      <c r="HB761" s="69"/>
      <c r="HC761" s="69"/>
      <c r="HD761" s="69"/>
      <c r="HE761" s="69"/>
      <c r="HF761" s="69"/>
      <c r="HG761" s="69"/>
      <c r="HH761" s="69"/>
      <c r="HI761" s="69"/>
      <c r="HJ761" s="69"/>
      <c r="HK761" s="69"/>
      <c r="HL761" s="69"/>
      <c r="HM761" s="69"/>
      <c r="HN761" s="69"/>
      <c r="HO761" s="69"/>
      <c r="HP761" s="69"/>
      <c r="HQ761" s="69"/>
      <c r="HR761" s="69"/>
      <c r="HS761" s="69"/>
      <c r="HT761" s="69"/>
      <c r="HU761" s="69"/>
      <c r="HV761" s="69"/>
      <c r="HW761" s="69"/>
      <c r="HX761" s="69"/>
      <c r="HY761" s="69"/>
      <c r="HZ761" s="69"/>
      <c r="IA761" s="69"/>
      <c r="IB761" s="69"/>
      <c r="IC761" s="69"/>
      <c r="ID761" s="69"/>
      <c r="IE761" s="69"/>
      <c r="IF761" s="69"/>
      <c r="IG761" s="69"/>
      <c r="IH761" s="69"/>
      <c r="II761" s="69"/>
      <c r="IJ761" s="69"/>
      <c r="IK761" s="69"/>
      <c r="IL761" s="69"/>
      <c r="IM761" s="69"/>
      <c r="IN761" s="69"/>
      <c r="IO761" s="69"/>
      <c r="IP761" s="69"/>
      <c r="IQ761" s="69"/>
      <c r="IR761" s="69"/>
      <c r="IS761" s="69"/>
      <c r="IT761" s="69"/>
      <c r="IU761" s="69"/>
      <c r="IV761" s="69"/>
      <c r="IW761" s="69"/>
    </row>
    <row r="762" customFormat="false" ht="12.75" hidden="false" customHeight="fals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  <c r="BR762" s="69"/>
      <c r="BS762" s="69"/>
      <c r="BT762" s="69"/>
      <c r="BU762" s="69"/>
      <c r="BV762" s="69"/>
      <c r="BW762" s="69"/>
      <c r="BX762" s="69"/>
      <c r="BY762" s="69"/>
      <c r="BZ762" s="69"/>
      <c r="CA762" s="69"/>
      <c r="CB762" s="69"/>
      <c r="CC762" s="69"/>
      <c r="CD762" s="69"/>
      <c r="CE762" s="69"/>
      <c r="CF762" s="69"/>
      <c r="CG762" s="69"/>
      <c r="CH762" s="69"/>
      <c r="CI762" s="69"/>
      <c r="CJ762" s="69"/>
      <c r="CK762" s="69"/>
      <c r="CL762" s="69"/>
      <c r="CM762" s="69"/>
      <c r="CN762" s="69"/>
      <c r="CO762" s="69"/>
      <c r="CP762" s="69"/>
      <c r="CQ762" s="69"/>
      <c r="CR762" s="69"/>
      <c r="CS762" s="69"/>
      <c r="CT762" s="69"/>
      <c r="CU762" s="69"/>
      <c r="CV762" s="69"/>
      <c r="CW762" s="69"/>
      <c r="CX762" s="69"/>
      <c r="CY762" s="69"/>
      <c r="CZ762" s="69"/>
      <c r="DA762" s="69"/>
      <c r="DB762" s="69"/>
      <c r="DC762" s="69"/>
      <c r="DD762" s="69"/>
      <c r="DE762" s="69"/>
      <c r="DF762" s="69"/>
      <c r="DG762" s="69"/>
      <c r="DH762" s="69"/>
      <c r="DI762" s="69"/>
      <c r="DJ762" s="69"/>
      <c r="DK762" s="69"/>
      <c r="DL762" s="69"/>
      <c r="DM762" s="69"/>
      <c r="DN762" s="69"/>
      <c r="DO762" s="69"/>
      <c r="DP762" s="69"/>
      <c r="DQ762" s="69"/>
      <c r="DR762" s="69"/>
      <c r="DS762" s="69"/>
      <c r="DT762" s="69"/>
      <c r="DU762" s="69"/>
      <c r="DV762" s="69"/>
      <c r="DW762" s="69"/>
      <c r="DX762" s="69"/>
      <c r="DY762" s="69"/>
      <c r="DZ762" s="69"/>
      <c r="EA762" s="69"/>
      <c r="EB762" s="69"/>
      <c r="EC762" s="69"/>
      <c r="ED762" s="69"/>
      <c r="EE762" s="69"/>
      <c r="EF762" s="69"/>
      <c r="EG762" s="69"/>
      <c r="EH762" s="69"/>
      <c r="EI762" s="69"/>
      <c r="EJ762" s="69"/>
      <c r="EK762" s="69"/>
      <c r="EL762" s="69"/>
      <c r="EM762" s="69"/>
      <c r="EN762" s="69"/>
      <c r="EO762" s="69"/>
      <c r="EP762" s="69"/>
      <c r="EQ762" s="69"/>
      <c r="ER762" s="69"/>
      <c r="ES762" s="69"/>
      <c r="ET762" s="69"/>
      <c r="EU762" s="69"/>
      <c r="EV762" s="69"/>
      <c r="EW762" s="69"/>
      <c r="EX762" s="69"/>
      <c r="EY762" s="69"/>
      <c r="EZ762" s="69"/>
      <c r="FA762" s="69"/>
      <c r="FB762" s="69"/>
      <c r="FC762" s="69"/>
      <c r="FD762" s="69"/>
      <c r="FE762" s="69"/>
      <c r="FF762" s="69"/>
      <c r="FG762" s="69"/>
      <c r="FH762" s="69"/>
      <c r="FI762" s="69"/>
      <c r="FJ762" s="69"/>
      <c r="FK762" s="69"/>
      <c r="FL762" s="69"/>
      <c r="FM762" s="69"/>
      <c r="FN762" s="69"/>
      <c r="FO762" s="69"/>
      <c r="FP762" s="69"/>
      <c r="FQ762" s="69"/>
      <c r="FR762" s="69"/>
      <c r="FS762" s="69"/>
      <c r="FT762" s="69"/>
      <c r="FU762" s="69"/>
      <c r="FV762" s="69"/>
      <c r="FW762" s="69"/>
      <c r="FX762" s="69"/>
      <c r="FY762" s="69"/>
      <c r="FZ762" s="69"/>
      <c r="GA762" s="69"/>
      <c r="GB762" s="69"/>
      <c r="GC762" s="69"/>
      <c r="GD762" s="69"/>
      <c r="GE762" s="69"/>
      <c r="GF762" s="69"/>
      <c r="GG762" s="69"/>
      <c r="GH762" s="69"/>
      <c r="GI762" s="69"/>
      <c r="GJ762" s="69"/>
      <c r="GK762" s="69"/>
      <c r="GL762" s="69"/>
      <c r="GM762" s="69"/>
      <c r="GN762" s="69"/>
      <c r="GO762" s="69"/>
      <c r="GP762" s="69"/>
      <c r="GQ762" s="69"/>
      <c r="GR762" s="69"/>
      <c r="GS762" s="69"/>
      <c r="GT762" s="69"/>
      <c r="GU762" s="69"/>
      <c r="GV762" s="69"/>
      <c r="GW762" s="69"/>
      <c r="GX762" s="69"/>
      <c r="GY762" s="69"/>
      <c r="GZ762" s="69"/>
      <c r="HA762" s="69"/>
      <c r="HB762" s="69"/>
      <c r="HC762" s="69"/>
      <c r="HD762" s="69"/>
      <c r="HE762" s="69"/>
      <c r="HF762" s="69"/>
      <c r="HG762" s="69"/>
      <c r="HH762" s="69"/>
      <c r="HI762" s="69"/>
      <c r="HJ762" s="69"/>
      <c r="HK762" s="69"/>
      <c r="HL762" s="69"/>
      <c r="HM762" s="69"/>
      <c r="HN762" s="69"/>
      <c r="HO762" s="69"/>
      <c r="HP762" s="69"/>
      <c r="HQ762" s="69"/>
      <c r="HR762" s="69"/>
      <c r="HS762" s="69"/>
      <c r="HT762" s="69"/>
      <c r="HU762" s="69"/>
      <c r="HV762" s="69"/>
      <c r="HW762" s="69"/>
      <c r="HX762" s="69"/>
      <c r="HY762" s="69"/>
      <c r="HZ762" s="69"/>
      <c r="IA762" s="69"/>
      <c r="IB762" s="69"/>
      <c r="IC762" s="69"/>
      <c r="ID762" s="69"/>
      <c r="IE762" s="69"/>
      <c r="IF762" s="69"/>
      <c r="IG762" s="69"/>
      <c r="IH762" s="69"/>
      <c r="II762" s="69"/>
      <c r="IJ762" s="69"/>
      <c r="IK762" s="69"/>
      <c r="IL762" s="69"/>
      <c r="IM762" s="69"/>
      <c r="IN762" s="69"/>
      <c r="IO762" s="69"/>
      <c r="IP762" s="69"/>
      <c r="IQ762" s="69"/>
      <c r="IR762" s="69"/>
      <c r="IS762" s="69"/>
      <c r="IT762" s="69"/>
      <c r="IU762" s="69"/>
      <c r="IV762" s="69"/>
      <c r="IW762" s="69"/>
    </row>
    <row r="763" customFormat="false" ht="12.75" hidden="false" customHeight="fals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  <c r="BR763" s="69"/>
      <c r="BS763" s="69"/>
      <c r="BT763" s="69"/>
      <c r="BU763" s="69"/>
      <c r="BV763" s="69"/>
      <c r="BW763" s="69"/>
      <c r="BX763" s="69"/>
      <c r="BY763" s="69"/>
      <c r="BZ763" s="69"/>
      <c r="CA763" s="69"/>
      <c r="CB763" s="69"/>
      <c r="CC763" s="69"/>
      <c r="CD763" s="69"/>
      <c r="CE763" s="69"/>
      <c r="CF763" s="69"/>
      <c r="CG763" s="69"/>
      <c r="CH763" s="69"/>
      <c r="CI763" s="69"/>
      <c r="CJ763" s="69"/>
      <c r="CK763" s="69"/>
      <c r="CL763" s="69"/>
      <c r="CM763" s="69"/>
      <c r="CN763" s="69"/>
      <c r="CO763" s="69"/>
      <c r="CP763" s="69"/>
      <c r="CQ763" s="69"/>
      <c r="CR763" s="69"/>
      <c r="CS763" s="69"/>
      <c r="CT763" s="69"/>
      <c r="CU763" s="69"/>
      <c r="CV763" s="69"/>
      <c r="CW763" s="69"/>
      <c r="CX763" s="69"/>
      <c r="CY763" s="69"/>
      <c r="CZ763" s="69"/>
      <c r="DA763" s="69"/>
      <c r="DB763" s="69"/>
      <c r="DC763" s="69"/>
      <c r="DD763" s="69"/>
      <c r="DE763" s="69"/>
      <c r="DF763" s="69"/>
      <c r="DG763" s="69"/>
      <c r="DH763" s="69"/>
      <c r="DI763" s="69"/>
      <c r="DJ763" s="69"/>
      <c r="DK763" s="69"/>
      <c r="DL763" s="69"/>
      <c r="DM763" s="69"/>
      <c r="DN763" s="69"/>
      <c r="DO763" s="69"/>
      <c r="DP763" s="69"/>
      <c r="DQ763" s="69"/>
      <c r="DR763" s="69"/>
      <c r="DS763" s="69"/>
      <c r="DT763" s="69"/>
      <c r="DU763" s="69"/>
      <c r="DV763" s="69"/>
      <c r="DW763" s="69"/>
      <c r="DX763" s="69"/>
      <c r="DY763" s="69"/>
      <c r="DZ763" s="69"/>
      <c r="EA763" s="69"/>
      <c r="EB763" s="69"/>
      <c r="EC763" s="69"/>
      <c r="ED763" s="69"/>
      <c r="EE763" s="69"/>
      <c r="EF763" s="69"/>
      <c r="EG763" s="69"/>
      <c r="EH763" s="69"/>
      <c r="EI763" s="69"/>
      <c r="EJ763" s="69"/>
      <c r="EK763" s="69"/>
      <c r="EL763" s="69"/>
      <c r="EM763" s="69"/>
      <c r="EN763" s="69"/>
      <c r="EO763" s="69"/>
      <c r="EP763" s="69"/>
      <c r="EQ763" s="69"/>
      <c r="ER763" s="69"/>
      <c r="ES763" s="69"/>
      <c r="ET763" s="69"/>
      <c r="EU763" s="69"/>
      <c r="EV763" s="69"/>
      <c r="EW763" s="69"/>
      <c r="EX763" s="69"/>
      <c r="EY763" s="69"/>
      <c r="EZ763" s="69"/>
      <c r="FA763" s="69"/>
      <c r="FB763" s="69"/>
      <c r="FC763" s="69"/>
      <c r="FD763" s="69"/>
      <c r="FE763" s="69"/>
      <c r="FF763" s="69"/>
      <c r="FG763" s="69"/>
      <c r="FH763" s="69"/>
      <c r="FI763" s="69"/>
      <c r="FJ763" s="69"/>
      <c r="FK763" s="69"/>
      <c r="FL763" s="69"/>
      <c r="FM763" s="69"/>
      <c r="FN763" s="69"/>
      <c r="FO763" s="69"/>
      <c r="FP763" s="69"/>
      <c r="FQ763" s="69"/>
      <c r="FR763" s="69"/>
      <c r="FS763" s="69"/>
      <c r="FT763" s="69"/>
      <c r="FU763" s="69"/>
      <c r="FV763" s="69"/>
      <c r="FW763" s="69"/>
      <c r="FX763" s="69"/>
      <c r="FY763" s="69"/>
      <c r="FZ763" s="69"/>
      <c r="GA763" s="69"/>
      <c r="GB763" s="69"/>
      <c r="GC763" s="69"/>
      <c r="GD763" s="69"/>
      <c r="GE763" s="69"/>
      <c r="GF763" s="69"/>
      <c r="GG763" s="69"/>
      <c r="GH763" s="69"/>
      <c r="GI763" s="69"/>
      <c r="GJ763" s="69"/>
      <c r="GK763" s="69"/>
      <c r="GL763" s="69"/>
      <c r="GM763" s="69"/>
      <c r="GN763" s="69"/>
      <c r="GO763" s="69"/>
      <c r="GP763" s="69"/>
      <c r="GQ763" s="69"/>
      <c r="GR763" s="69"/>
      <c r="GS763" s="69"/>
      <c r="GT763" s="69"/>
      <c r="GU763" s="69"/>
      <c r="GV763" s="69"/>
      <c r="GW763" s="69"/>
      <c r="GX763" s="69"/>
      <c r="GY763" s="69"/>
      <c r="GZ763" s="69"/>
      <c r="HA763" s="69"/>
      <c r="HB763" s="69"/>
      <c r="HC763" s="69"/>
      <c r="HD763" s="69"/>
      <c r="HE763" s="69"/>
      <c r="HF763" s="69"/>
      <c r="HG763" s="69"/>
      <c r="HH763" s="69"/>
      <c r="HI763" s="69"/>
      <c r="HJ763" s="69"/>
      <c r="HK763" s="69"/>
      <c r="HL763" s="69"/>
      <c r="HM763" s="69"/>
      <c r="HN763" s="69"/>
      <c r="HO763" s="69"/>
      <c r="HP763" s="69"/>
      <c r="HQ763" s="69"/>
      <c r="HR763" s="69"/>
      <c r="HS763" s="69"/>
      <c r="HT763" s="69"/>
      <c r="HU763" s="69"/>
      <c r="HV763" s="69"/>
      <c r="HW763" s="69"/>
      <c r="HX763" s="69"/>
      <c r="HY763" s="69"/>
      <c r="HZ763" s="69"/>
      <c r="IA763" s="69"/>
      <c r="IB763" s="69"/>
      <c r="IC763" s="69"/>
      <c r="ID763" s="69"/>
      <c r="IE763" s="69"/>
      <c r="IF763" s="69"/>
      <c r="IG763" s="69"/>
      <c r="IH763" s="69"/>
      <c r="II763" s="69"/>
      <c r="IJ763" s="69"/>
      <c r="IK763" s="69"/>
      <c r="IL763" s="69"/>
      <c r="IM763" s="69"/>
      <c r="IN763" s="69"/>
      <c r="IO763" s="69"/>
      <c r="IP763" s="69"/>
      <c r="IQ763" s="69"/>
      <c r="IR763" s="69"/>
      <c r="IS763" s="69"/>
      <c r="IT763" s="69"/>
      <c r="IU763" s="69"/>
      <c r="IV763" s="69"/>
      <c r="IW763" s="69"/>
    </row>
    <row r="764" customFormat="false" ht="12.75" hidden="false" customHeight="fals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  <c r="CT764" s="69"/>
      <c r="CU764" s="69"/>
      <c r="CV764" s="69"/>
      <c r="CW764" s="69"/>
      <c r="CX764" s="69"/>
      <c r="CY764" s="69"/>
      <c r="CZ764" s="69"/>
      <c r="DA764" s="69"/>
      <c r="DB764" s="69"/>
      <c r="DC764" s="69"/>
      <c r="DD764" s="69"/>
      <c r="DE764" s="69"/>
      <c r="DF764" s="69"/>
      <c r="DG764" s="69"/>
      <c r="DH764" s="69"/>
      <c r="DI764" s="69"/>
      <c r="DJ764" s="69"/>
      <c r="DK764" s="69"/>
      <c r="DL764" s="69"/>
      <c r="DM764" s="69"/>
      <c r="DN764" s="69"/>
      <c r="DO764" s="69"/>
      <c r="DP764" s="69"/>
      <c r="DQ764" s="69"/>
      <c r="DR764" s="69"/>
      <c r="DS764" s="69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  <c r="EO764" s="69"/>
      <c r="EP764" s="69"/>
      <c r="EQ764" s="69"/>
      <c r="ER764" s="69"/>
      <c r="ES764" s="69"/>
      <c r="ET764" s="69"/>
      <c r="EU764" s="69"/>
      <c r="EV764" s="69"/>
      <c r="EW764" s="69"/>
      <c r="EX764" s="69"/>
      <c r="EY764" s="69"/>
      <c r="EZ764" s="69"/>
      <c r="FA764" s="69"/>
      <c r="FB764" s="69"/>
      <c r="FC764" s="69"/>
      <c r="FD764" s="69"/>
      <c r="FE764" s="69"/>
      <c r="FF764" s="69"/>
      <c r="FG764" s="69"/>
      <c r="FH764" s="69"/>
      <c r="FI764" s="69"/>
      <c r="FJ764" s="69"/>
      <c r="FK764" s="69"/>
      <c r="FL764" s="69"/>
      <c r="FM764" s="69"/>
      <c r="FN764" s="69"/>
      <c r="FO764" s="69"/>
      <c r="FP764" s="69"/>
      <c r="FQ764" s="69"/>
      <c r="FR764" s="69"/>
      <c r="FS764" s="69"/>
      <c r="FT764" s="69"/>
      <c r="FU764" s="69"/>
      <c r="FV764" s="69"/>
      <c r="FW764" s="69"/>
      <c r="FX764" s="69"/>
      <c r="FY764" s="69"/>
      <c r="FZ764" s="69"/>
      <c r="GA764" s="69"/>
      <c r="GB764" s="69"/>
      <c r="GC764" s="69"/>
      <c r="GD764" s="69"/>
      <c r="GE764" s="69"/>
      <c r="GF764" s="69"/>
      <c r="GG764" s="69"/>
      <c r="GH764" s="69"/>
      <c r="GI764" s="69"/>
      <c r="GJ764" s="69"/>
      <c r="GK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  <c r="IG764" s="69"/>
      <c r="IH764" s="69"/>
      <c r="II764" s="69"/>
      <c r="IJ764" s="69"/>
      <c r="IK764" s="69"/>
      <c r="IL764" s="69"/>
      <c r="IM764" s="69"/>
      <c r="IN764" s="69"/>
      <c r="IO764" s="69"/>
      <c r="IP764" s="69"/>
      <c r="IQ764" s="69"/>
      <c r="IR764" s="69"/>
      <c r="IS764" s="69"/>
      <c r="IT764" s="69"/>
      <c r="IU764" s="69"/>
      <c r="IV764" s="69"/>
      <c r="IW764" s="69"/>
    </row>
    <row r="765" customFormat="false" ht="12.75" hidden="false" customHeight="fals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  <c r="DP765" s="69"/>
      <c r="DQ765" s="69"/>
      <c r="DR765" s="69"/>
      <c r="DS765" s="69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  <c r="EO765" s="69"/>
      <c r="EP765" s="69"/>
      <c r="EQ765" s="69"/>
      <c r="ER765" s="69"/>
      <c r="ES765" s="69"/>
      <c r="ET765" s="69"/>
      <c r="EU765" s="69"/>
      <c r="EV765" s="69"/>
      <c r="EW765" s="69"/>
      <c r="EX765" s="69"/>
      <c r="EY765" s="69"/>
      <c r="EZ765" s="69"/>
      <c r="FA765" s="69"/>
      <c r="FB765" s="69"/>
      <c r="FC765" s="69"/>
      <c r="FD765" s="69"/>
      <c r="FE765" s="69"/>
      <c r="FF765" s="69"/>
      <c r="FG765" s="69"/>
      <c r="FH765" s="69"/>
      <c r="FI765" s="69"/>
      <c r="FJ765" s="69"/>
      <c r="FK765" s="69"/>
      <c r="FL765" s="69"/>
      <c r="FM765" s="69"/>
      <c r="FN765" s="69"/>
      <c r="FO765" s="69"/>
      <c r="FP765" s="69"/>
      <c r="FQ765" s="69"/>
      <c r="FR765" s="69"/>
      <c r="FS765" s="69"/>
      <c r="FT765" s="69"/>
      <c r="FU765" s="69"/>
      <c r="FV765" s="69"/>
      <c r="FW765" s="69"/>
      <c r="FX765" s="69"/>
      <c r="FY765" s="69"/>
      <c r="FZ765" s="69"/>
      <c r="GA765" s="69"/>
      <c r="GB765" s="69"/>
      <c r="GC765" s="69"/>
      <c r="GD765" s="69"/>
      <c r="GE765" s="69"/>
      <c r="GF765" s="69"/>
      <c r="GG765" s="69"/>
      <c r="GH765" s="69"/>
      <c r="GI765" s="69"/>
      <c r="GJ765" s="69"/>
      <c r="GK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  <c r="IG765" s="69"/>
      <c r="IH765" s="69"/>
      <c r="II765" s="69"/>
      <c r="IJ765" s="69"/>
      <c r="IK765" s="69"/>
      <c r="IL765" s="69"/>
      <c r="IM765" s="69"/>
      <c r="IN765" s="69"/>
      <c r="IO765" s="69"/>
      <c r="IP765" s="69"/>
      <c r="IQ765" s="69"/>
      <c r="IR765" s="69"/>
      <c r="IS765" s="69"/>
      <c r="IT765" s="69"/>
      <c r="IU765" s="69"/>
      <c r="IV765" s="69"/>
      <c r="IW765" s="69"/>
    </row>
    <row r="766" customFormat="false" ht="12.75" hidden="false" customHeight="fals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  <c r="BR766" s="69"/>
      <c r="BS766" s="69"/>
      <c r="BT766" s="69"/>
      <c r="BU766" s="69"/>
      <c r="BV766" s="69"/>
      <c r="BW766" s="69"/>
      <c r="BX766" s="69"/>
      <c r="BY766" s="69"/>
      <c r="BZ766" s="69"/>
      <c r="CA766" s="69"/>
      <c r="CB766" s="69"/>
      <c r="CC766" s="69"/>
      <c r="CD766" s="69"/>
      <c r="CE766" s="69"/>
      <c r="CF766" s="69"/>
      <c r="CG766" s="69"/>
      <c r="CH766" s="69"/>
      <c r="CI766" s="69"/>
      <c r="CJ766" s="69"/>
      <c r="CK766" s="69"/>
      <c r="CL766" s="69"/>
      <c r="CM766" s="69"/>
      <c r="CN766" s="69"/>
      <c r="CO766" s="69"/>
      <c r="CP766" s="69"/>
      <c r="CQ766" s="69"/>
      <c r="CR766" s="69"/>
      <c r="CS766" s="69"/>
      <c r="CT766" s="69"/>
      <c r="CU766" s="69"/>
      <c r="CV766" s="69"/>
      <c r="CW766" s="69"/>
      <c r="CX766" s="69"/>
      <c r="CY766" s="69"/>
      <c r="CZ766" s="69"/>
      <c r="DA766" s="69"/>
      <c r="DB766" s="69"/>
      <c r="DC766" s="69"/>
      <c r="DD766" s="69"/>
      <c r="DE766" s="69"/>
      <c r="DF766" s="69"/>
      <c r="DG766" s="69"/>
      <c r="DH766" s="69"/>
      <c r="DI766" s="69"/>
      <c r="DJ766" s="69"/>
      <c r="DK766" s="69"/>
      <c r="DL766" s="69"/>
      <c r="DM766" s="69"/>
      <c r="DN766" s="69"/>
      <c r="DO766" s="69"/>
      <c r="DP766" s="69"/>
      <c r="DQ766" s="69"/>
      <c r="DR766" s="69"/>
      <c r="DS766" s="69"/>
      <c r="DT766" s="69"/>
      <c r="DU766" s="69"/>
      <c r="DV766" s="69"/>
      <c r="DW766" s="69"/>
      <c r="DX766" s="69"/>
      <c r="DY766" s="69"/>
      <c r="DZ766" s="69"/>
      <c r="EA766" s="69"/>
      <c r="EB766" s="69"/>
      <c r="EC766" s="69"/>
      <c r="ED766" s="69"/>
      <c r="EE766" s="69"/>
      <c r="EF766" s="69"/>
      <c r="EG766" s="69"/>
      <c r="EH766" s="69"/>
      <c r="EI766" s="69"/>
      <c r="EJ766" s="69"/>
      <c r="EK766" s="69"/>
      <c r="EL766" s="69"/>
      <c r="EM766" s="69"/>
      <c r="EN766" s="69"/>
      <c r="EO766" s="69"/>
      <c r="EP766" s="69"/>
      <c r="EQ766" s="69"/>
      <c r="ER766" s="69"/>
      <c r="ES766" s="69"/>
      <c r="ET766" s="69"/>
      <c r="EU766" s="69"/>
      <c r="EV766" s="69"/>
      <c r="EW766" s="69"/>
      <c r="EX766" s="69"/>
      <c r="EY766" s="69"/>
      <c r="EZ766" s="69"/>
      <c r="FA766" s="69"/>
      <c r="FB766" s="69"/>
      <c r="FC766" s="69"/>
      <c r="FD766" s="69"/>
      <c r="FE766" s="69"/>
      <c r="FF766" s="69"/>
      <c r="FG766" s="69"/>
      <c r="FH766" s="69"/>
      <c r="FI766" s="69"/>
      <c r="FJ766" s="69"/>
      <c r="FK766" s="69"/>
      <c r="FL766" s="69"/>
      <c r="FM766" s="69"/>
      <c r="FN766" s="69"/>
      <c r="FO766" s="69"/>
      <c r="FP766" s="69"/>
      <c r="FQ766" s="69"/>
      <c r="FR766" s="69"/>
      <c r="FS766" s="69"/>
      <c r="FT766" s="69"/>
      <c r="FU766" s="69"/>
      <c r="FV766" s="69"/>
      <c r="FW766" s="69"/>
      <c r="FX766" s="69"/>
      <c r="FY766" s="69"/>
      <c r="FZ766" s="69"/>
      <c r="GA766" s="69"/>
      <c r="GB766" s="69"/>
      <c r="GC766" s="69"/>
      <c r="GD766" s="69"/>
      <c r="GE766" s="69"/>
      <c r="GF766" s="69"/>
      <c r="GG766" s="69"/>
      <c r="GH766" s="69"/>
      <c r="GI766" s="69"/>
      <c r="GJ766" s="69"/>
      <c r="GK766" s="69"/>
      <c r="GL766" s="69"/>
      <c r="GM766" s="69"/>
      <c r="GN766" s="69"/>
      <c r="GO766" s="69"/>
      <c r="GP766" s="69"/>
      <c r="GQ766" s="69"/>
      <c r="GR766" s="69"/>
      <c r="GS766" s="69"/>
      <c r="GT766" s="69"/>
      <c r="GU766" s="69"/>
      <c r="GV766" s="69"/>
      <c r="GW766" s="69"/>
      <c r="GX766" s="69"/>
      <c r="GY766" s="69"/>
      <c r="GZ766" s="69"/>
      <c r="HA766" s="69"/>
      <c r="HB766" s="69"/>
      <c r="HC766" s="69"/>
      <c r="HD766" s="69"/>
      <c r="HE766" s="69"/>
      <c r="HF766" s="69"/>
      <c r="HG766" s="69"/>
      <c r="HH766" s="69"/>
      <c r="HI766" s="69"/>
      <c r="HJ766" s="69"/>
      <c r="HK766" s="69"/>
      <c r="HL766" s="69"/>
      <c r="HM766" s="69"/>
      <c r="HN766" s="69"/>
      <c r="HO766" s="69"/>
      <c r="HP766" s="69"/>
      <c r="HQ766" s="69"/>
      <c r="HR766" s="69"/>
      <c r="HS766" s="69"/>
      <c r="HT766" s="69"/>
      <c r="HU766" s="69"/>
      <c r="HV766" s="69"/>
      <c r="HW766" s="69"/>
      <c r="HX766" s="69"/>
      <c r="HY766" s="69"/>
      <c r="HZ766" s="69"/>
      <c r="IA766" s="69"/>
      <c r="IB766" s="69"/>
      <c r="IC766" s="69"/>
      <c r="ID766" s="69"/>
      <c r="IE766" s="69"/>
      <c r="IF766" s="69"/>
      <c r="IG766" s="69"/>
      <c r="IH766" s="69"/>
      <c r="II766" s="69"/>
      <c r="IJ766" s="69"/>
      <c r="IK766" s="69"/>
      <c r="IL766" s="69"/>
      <c r="IM766" s="69"/>
      <c r="IN766" s="69"/>
      <c r="IO766" s="69"/>
      <c r="IP766" s="69"/>
      <c r="IQ766" s="69"/>
      <c r="IR766" s="69"/>
      <c r="IS766" s="69"/>
      <c r="IT766" s="69"/>
      <c r="IU766" s="69"/>
      <c r="IV766" s="69"/>
      <c r="IW766" s="69"/>
    </row>
    <row r="767" customFormat="false" ht="12.75" hidden="false" customHeight="fals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  <c r="BR767" s="69"/>
      <c r="BS767" s="69"/>
      <c r="BT767" s="69"/>
      <c r="BU767" s="69"/>
      <c r="BV767" s="69"/>
      <c r="BW767" s="69"/>
      <c r="BX767" s="69"/>
      <c r="BY767" s="69"/>
      <c r="BZ767" s="69"/>
      <c r="CA767" s="69"/>
      <c r="CB767" s="69"/>
      <c r="CC767" s="69"/>
      <c r="CD767" s="69"/>
      <c r="CE767" s="69"/>
      <c r="CF767" s="69"/>
      <c r="CG767" s="69"/>
      <c r="CH767" s="69"/>
      <c r="CI767" s="69"/>
      <c r="CJ767" s="69"/>
      <c r="CK767" s="69"/>
      <c r="CL767" s="69"/>
      <c r="CM767" s="69"/>
      <c r="CN767" s="69"/>
      <c r="CO767" s="69"/>
      <c r="CP767" s="69"/>
      <c r="CQ767" s="69"/>
      <c r="CR767" s="69"/>
      <c r="CS767" s="69"/>
      <c r="CT767" s="69"/>
      <c r="CU767" s="69"/>
      <c r="CV767" s="69"/>
      <c r="CW767" s="69"/>
      <c r="CX767" s="69"/>
      <c r="CY767" s="69"/>
      <c r="CZ767" s="69"/>
      <c r="DA767" s="69"/>
      <c r="DB767" s="69"/>
      <c r="DC767" s="69"/>
      <c r="DD767" s="69"/>
      <c r="DE767" s="69"/>
      <c r="DF767" s="69"/>
      <c r="DG767" s="69"/>
      <c r="DH767" s="69"/>
      <c r="DI767" s="69"/>
      <c r="DJ767" s="69"/>
      <c r="DK767" s="69"/>
      <c r="DL767" s="69"/>
      <c r="DM767" s="69"/>
      <c r="DN767" s="69"/>
      <c r="DO767" s="69"/>
      <c r="DP767" s="69"/>
      <c r="DQ767" s="69"/>
      <c r="DR767" s="69"/>
      <c r="DS767" s="69"/>
      <c r="DT767" s="69"/>
      <c r="DU767" s="69"/>
      <c r="DV767" s="69"/>
      <c r="DW767" s="69"/>
      <c r="DX767" s="69"/>
      <c r="DY767" s="69"/>
      <c r="DZ767" s="69"/>
      <c r="EA767" s="69"/>
      <c r="EB767" s="69"/>
      <c r="EC767" s="69"/>
      <c r="ED767" s="69"/>
      <c r="EE767" s="69"/>
      <c r="EF767" s="69"/>
      <c r="EG767" s="69"/>
      <c r="EH767" s="69"/>
      <c r="EI767" s="69"/>
      <c r="EJ767" s="69"/>
      <c r="EK767" s="69"/>
      <c r="EL767" s="69"/>
      <c r="EM767" s="69"/>
      <c r="EN767" s="69"/>
      <c r="EO767" s="69"/>
      <c r="EP767" s="69"/>
      <c r="EQ767" s="69"/>
      <c r="ER767" s="69"/>
      <c r="ES767" s="69"/>
      <c r="ET767" s="69"/>
      <c r="EU767" s="69"/>
      <c r="EV767" s="69"/>
      <c r="EW767" s="69"/>
      <c r="EX767" s="69"/>
      <c r="EY767" s="69"/>
      <c r="EZ767" s="69"/>
      <c r="FA767" s="69"/>
      <c r="FB767" s="69"/>
      <c r="FC767" s="69"/>
      <c r="FD767" s="69"/>
      <c r="FE767" s="69"/>
      <c r="FF767" s="69"/>
      <c r="FG767" s="69"/>
      <c r="FH767" s="69"/>
      <c r="FI767" s="69"/>
      <c r="FJ767" s="69"/>
      <c r="FK767" s="69"/>
      <c r="FL767" s="69"/>
      <c r="FM767" s="69"/>
      <c r="FN767" s="69"/>
      <c r="FO767" s="69"/>
      <c r="FP767" s="69"/>
      <c r="FQ767" s="69"/>
      <c r="FR767" s="69"/>
      <c r="FS767" s="69"/>
      <c r="FT767" s="69"/>
      <c r="FU767" s="69"/>
      <c r="FV767" s="69"/>
      <c r="FW767" s="69"/>
      <c r="FX767" s="69"/>
      <c r="FY767" s="69"/>
      <c r="FZ767" s="69"/>
      <c r="GA767" s="69"/>
      <c r="GB767" s="69"/>
      <c r="GC767" s="69"/>
      <c r="GD767" s="69"/>
      <c r="GE767" s="69"/>
      <c r="GF767" s="69"/>
      <c r="GG767" s="69"/>
      <c r="GH767" s="69"/>
      <c r="GI767" s="69"/>
      <c r="GJ767" s="69"/>
      <c r="GK767" s="69"/>
      <c r="GL767" s="69"/>
      <c r="GM767" s="69"/>
      <c r="GN767" s="69"/>
      <c r="GO767" s="69"/>
      <c r="GP767" s="69"/>
      <c r="GQ767" s="69"/>
      <c r="GR767" s="69"/>
      <c r="GS767" s="69"/>
      <c r="GT767" s="69"/>
      <c r="GU767" s="69"/>
      <c r="GV767" s="69"/>
      <c r="GW767" s="69"/>
      <c r="GX767" s="69"/>
      <c r="GY767" s="69"/>
      <c r="GZ767" s="69"/>
      <c r="HA767" s="69"/>
      <c r="HB767" s="69"/>
      <c r="HC767" s="69"/>
      <c r="HD767" s="69"/>
      <c r="HE767" s="69"/>
      <c r="HF767" s="69"/>
      <c r="HG767" s="69"/>
      <c r="HH767" s="69"/>
      <c r="HI767" s="69"/>
      <c r="HJ767" s="69"/>
      <c r="HK767" s="69"/>
      <c r="HL767" s="69"/>
      <c r="HM767" s="69"/>
      <c r="HN767" s="69"/>
      <c r="HO767" s="69"/>
      <c r="HP767" s="69"/>
      <c r="HQ767" s="69"/>
      <c r="HR767" s="69"/>
      <c r="HS767" s="69"/>
      <c r="HT767" s="69"/>
      <c r="HU767" s="69"/>
      <c r="HV767" s="69"/>
      <c r="HW767" s="69"/>
      <c r="HX767" s="69"/>
      <c r="HY767" s="69"/>
      <c r="HZ767" s="69"/>
      <c r="IA767" s="69"/>
      <c r="IB767" s="69"/>
      <c r="IC767" s="69"/>
      <c r="ID767" s="69"/>
      <c r="IE767" s="69"/>
      <c r="IF767" s="69"/>
      <c r="IG767" s="69"/>
      <c r="IH767" s="69"/>
      <c r="II767" s="69"/>
      <c r="IJ767" s="69"/>
      <c r="IK767" s="69"/>
      <c r="IL767" s="69"/>
      <c r="IM767" s="69"/>
      <c r="IN767" s="69"/>
      <c r="IO767" s="69"/>
      <c r="IP767" s="69"/>
      <c r="IQ767" s="69"/>
      <c r="IR767" s="69"/>
      <c r="IS767" s="69"/>
      <c r="IT767" s="69"/>
      <c r="IU767" s="69"/>
      <c r="IV767" s="69"/>
      <c r="IW767" s="69"/>
    </row>
    <row r="768" customFormat="false" ht="12.75" hidden="false" customHeight="fals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69"/>
      <c r="CC768" s="69"/>
      <c r="CD768" s="69"/>
      <c r="CE768" s="69"/>
      <c r="CF768" s="69"/>
      <c r="CG768" s="69"/>
      <c r="CH768" s="69"/>
      <c r="CI768" s="69"/>
      <c r="CJ768" s="69"/>
      <c r="CK768" s="69"/>
      <c r="CL768" s="69"/>
      <c r="CM768" s="69"/>
      <c r="CN768" s="69"/>
      <c r="CO768" s="69"/>
      <c r="CP768" s="69"/>
      <c r="CQ768" s="69"/>
      <c r="CR768" s="69"/>
      <c r="CS768" s="69"/>
      <c r="CT768" s="69"/>
      <c r="CU768" s="69"/>
      <c r="CV768" s="69"/>
      <c r="CW768" s="69"/>
      <c r="CX768" s="69"/>
      <c r="CY768" s="69"/>
      <c r="CZ768" s="69"/>
      <c r="DA768" s="69"/>
      <c r="DB768" s="69"/>
      <c r="DC768" s="69"/>
      <c r="DD768" s="69"/>
      <c r="DE768" s="69"/>
      <c r="DF768" s="69"/>
      <c r="DG768" s="69"/>
      <c r="DH768" s="69"/>
      <c r="DI768" s="69"/>
      <c r="DJ768" s="69"/>
      <c r="DK768" s="69"/>
      <c r="DL768" s="69"/>
      <c r="DM768" s="69"/>
      <c r="DN768" s="69"/>
      <c r="DO768" s="69"/>
      <c r="DP768" s="69"/>
      <c r="DQ768" s="69"/>
      <c r="DR768" s="69"/>
      <c r="DS768" s="69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  <c r="EO768" s="69"/>
      <c r="EP768" s="69"/>
      <c r="EQ768" s="69"/>
      <c r="ER768" s="69"/>
      <c r="ES768" s="69"/>
      <c r="ET768" s="69"/>
      <c r="EU768" s="69"/>
      <c r="EV768" s="69"/>
      <c r="EW768" s="69"/>
      <c r="EX768" s="69"/>
      <c r="EY768" s="69"/>
      <c r="EZ768" s="69"/>
      <c r="FA768" s="69"/>
      <c r="FB768" s="69"/>
      <c r="FC768" s="69"/>
      <c r="FD768" s="69"/>
      <c r="FE768" s="69"/>
      <c r="FF768" s="69"/>
      <c r="FG768" s="69"/>
      <c r="FH768" s="69"/>
      <c r="FI768" s="69"/>
      <c r="FJ768" s="69"/>
      <c r="FK768" s="69"/>
      <c r="FL768" s="69"/>
      <c r="FM768" s="69"/>
      <c r="FN768" s="69"/>
      <c r="FO768" s="69"/>
      <c r="FP768" s="69"/>
      <c r="FQ768" s="69"/>
      <c r="FR768" s="69"/>
      <c r="FS768" s="69"/>
      <c r="FT768" s="69"/>
      <c r="FU768" s="69"/>
      <c r="FV768" s="69"/>
      <c r="FW768" s="69"/>
      <c r="FX768" s="69"/>
      <c r="FY768" s="69"/>
      <c r="FZ768" s="69"/>
      <c r="GA768" s="69"/>
      <c r="GB768" s="69"/>
      <c r="GC768" s="69"/>
      <c r="GD768" s="69"/>
      <c r="GE768" s="69"/>
      <c r="GF768" s="69"/>
      <c r="GG768" s="69"/>
      <c r="GH768" s="69"/>
      <c r="GI768" s="69"/>
      <c r="GJ768" s="69"/>
      <c r="GK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  <c r="IG768" s="69"/>
      <c r="IH768" s="69"/>
      <c r="II768" s="69"/>
      <c r="IJ768" s="69"/>
      <c r="IK768" s="69"/>
      <c r="IL768" s="69"/>
      <c r="IM768" s="69"/>
      <c r="IN768" s="69"/>
      <c r="IO768" s="69"/>
      <c r="IP768" s="69"/>
      <c r="IQ768" s="69"/>
      <c r="IR768" s="69"/>
      <c r="IS768" s="69"/>
      <c r="IT768" s="69"/>
      <c r="IU768" s="69"/>
      <c r="IV768" s="69"/>
      <c r="IW768" s="69"/>
    </row>
    <row r="769" customFormat="false" ht="12.75" hidden="false" customHeight="fals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69"/>
      <c r="CC769" s="69"/>
      <c r="CD769" s="69"/>
      <c r="CE769" s="69"/>
      <c r="CF769" s="69"/>
      <c r="CG769" s="69"/>
      <c r="CH769" s="69"/>
      <c r="CI769" s="69"/>
      <c r="CJ769" s="69"/>
      <c r="CK769" s="69"/>
      <c r="CL769" s="69"/>
      <c r="CM769" s="69"/>
      <c r="CN769" s="69"/>
      <c r="CO769" s="69"/>
      <c r="CP769" s="69"/>
      <c r="CQ769" s="69"/>
      <c r="CR769" s="69"/>
      <c r="CS769" s="69"/>
      <c r="CT769" s="69"/>
      <c r="CU769" s="69"/>
      <c r="CV769" s="69"/>
      <c r="CW769" s="69"/>
      <c r="CX769" s="69"/>
      <c r="CY769" s="69"/>
      <c r="CZ769" s="69"/>
      <c r="DA769" s="69"/>
      <c r="DB769" s="69"/>
      <c r="DC769" s="69"/>
      <c r="DD769" s="69"/>
      <c r="DE769" s="69"/>
      <c r="DF769" s="69"/>
      <c r="DG769" s="69"/>
      <c r="DH769" s="69"/>
      <c r="DI769" s="69"/>
      <c r="DJ769" s="69"/>
      <c r="DK769" s="69"/>
      <c r="DL769" s="69"/>
      <c r="DM769" s="69"/>
      <c r="DN769" s="69"/>
      <c r="DO769" s="69"/>
      <c r="DP769" s="69"/>
      <c r="DQ769" s="69"/>
      <c r="DR769" s="69"/>
      <c r="DS769" s="69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  <c r="EO769" s="69"/>
      <c r="EP769" s="69"/>
      <c r="EQ769" s="69"/>
      <c r="ER769" s="69"/>
      <c r="ES769" s="69"/>
      <c r="ET769" s="69"/>
      <c r="EU769" s="69"/>
      <c r="EV769" s="69"/>
      <c r="EW769" s="69"/>
      <c r="EX769" s="69"/>
      <c r="EY769" s="69"/>
      <c r="EZ769" s="69"/>
      <c r="FA769" s="69"/>
      <c r="FB769" s="69"/>
      <c r="FC769" s="69"/>
      <c r="FD769" s="69"/>
      <c r="FE769" s="69"/>
      <c r="FF769" s="69"/>
      <c r="FG769" s="69"/>
      <c r="FH769" s="69"/>
      <c r="FI769" s="69"/>
      <c r="FJ769" s="69"/>
      <c r="FK769" s="69"/>
      <c r="FL769" s="69"/>
      <c r="FM769" s="69"/>
      <c r="FN769" s="69"/>
      <c r="FO769" s="69"/>
      <c r="FP769" s="69"/>
      <c r="FQ769" s="69"/>
      <c r="FR769" s="69"/>
      <c r="FS769" s="69"/>
      <c r="FT769" s="69"/>
      <c r="FU769" s="69"/>
      <c r="FV769" s="69"/>
      <c r="FW769" s="69"/>
      <c r="FX769" s="69"/>
      <c r="FY769" s="69"/>
      <c r="FZ769" s="69"/>
      <c r="GA769" s="69"/>
      <c r="GB769" s="69"/>
      <c r="GC769" s="69"/>
      <c r="GD769" s="69"/>
      <c r="GE769" s="69"/>
      <c r="GF769" s="69"/>
      <c r="GG769" s="69"/>
      <c r="GH769" s="69"/>
      <c r="GI769" s="69"/>
      <c r="GJ769" s="69"/>
      <c r="GK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  <c r="IG769" s="69"/>
      <c r="IH769" s="69"/>
      <c r="II769" s="69"/>
      <c r="IJ769" s="69"/>
      <c r="IK769" s="69"/>
      <c r="IL769" s="69"/>
      <c r="IM769" s="69"/>
      <c r="IN769" s="69"/>
      <c r="IO769" s="69"/>
      <c r="IP769" s="69"/>
      <c r="IQ769" s="69"/>
      <c r="IR769" s="69"/>
      <c r="IS769" s="69"/>
      <c r="IT769" s="69"/>
      <c r="IU769" s="69"/>
      <c r="IV769" s="69"/>
      <c r="IW769" s="69"/>
    </row>
    <row r="770" customFormat="false" ht="12.75" hidden="false" customHeight="false" outlineLevel="0" collapsed="false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  <c r="BR770" s="69"/>
      <c r="BS770" s="69"/>
      <c r="BT770" s="69"/>
      <c r="BU770" s="69"/>
      <c r="BV770" s="69"/>
      <c r="BW770" s="69"/>
      <c r="BX770" s="69"/>
      <c r="BY770" s="69"/>
      <c r="BZ770" s="69"/>
      <c r="CA770" s="69"/>
      <c r="CB770" s="69"/>
      <c r="CC770" s="69"/>
      <c r="CD770" s="69"/>
      <c r="CE770" s="69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P770" s="69"/>
      <c r="DQ770" s="69"/>
      <c r="DR770" s="69"/>
      <c r="DS770" s="69"/>
      <c r="DT770" s="69"/>
      <c r="DU770" s="69"/>
      <c r="DV770" s="69"/>
      <c r="DW770" s="69"/>
      <c r="DX770" s="69"/>
      <c r="DY770" s="69"/>
      <c r="DZ770" s="69"/>
      <c r="EA770" s="69"/>
      <c r="EB770" s="69"/>
      <c r="EC770" s="69"/>
      <c r="ED770" s="69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  <c r="EO770" s="69"/>
      <c r="EP770" s="69"/>
      <c r="EQ770" s="69"/>
      <c r="ER770" s="69"/>
      <c r="ES770" s="69"/>
      <c r="ET770" s="69"/>
      <c r="EU770" s="69"/>
      <c r="EV770" s="69"/>
      <c r="EW770" s="69"/>
      <c r="EX770" s="69"/>
      <c r="EY770" s="69"/>
      <c r="EZ770" s="69"/>
      <c r="FA770" s="69"/>
      <c r="FB770" s="69"/>
      <c r="FC770" s="69"/>
      <c r="FD770" s="69"/>
      <c r="FE770" s="69"/>
      <c r="FF770" s="69"/>
      <c r="FG770" s="69"/>
      <c r="FH770" s="69"/>
      <c r="FI770" s="69"/>
      <c r="FJ770" s="69"/>
      <c r="FK770" s="69"/>
      <c r="FL770" s="69"/>
      <c r="FM770" s="69"/>
      <c r="FN770" s="69"/>
      <c r="FO770" s="69"/>
      <c r="FP770" s="69"/>
      <c r="FQ770" s="69"/>
      <c r="FR770" s="69"/>
      <c r="FS770" s="69"/>
      <c r="FT770" s="69"/>
      <c r="FU770" s="69"/>
      <c r="FV770" s="69"/>
      <c r="FW770" s="69"/>
      <c r="FX770" s="69"/>
      <c r="FY770" s="69"/>
      <c r="FZ770" s="69"/>
      <c r="GA770" s="69"/>
      <c r="GB770" s="69"/>
      <c r="GC770" s="69"/>
      <c r="GD770" s="69"/>
      <c r="GE770" s="69"/>
      <c r="GF770" s="69"/>
      <c r="GG770" s="69"/>
      <c r="GH770" s="69"/>
      <c r="GI770" s="69"/>
      <c r="GJ770" s="69"/>
      <c r="GK770" s="69"/>
      <c r="GL770" s="69"/>
      <c r="GM770" s="69"/>
      <c r="GN770" s="69"/>
      <c r="GO770" s="69"/>
      <c r="GP770" s="69"/>
      <c r="GQ770" s="69"/>
      <c r="GR770" s="69"/>
      <c r="GS770" s="69"/>
      <c r="GT770" s="69"/>
      <c r="GU770" s="69"/>
      <c r="GV770" s="69"/>
      <c r="GW770" s="69"/>
      <c r="GX770" s="69"/>
      <c r="GY770" s="69"/>
      <c r="GZ770" s="69"/>
      <c r="HA770" s="69"/>
      <c r="HB770" s="69"/>
      <c r="HC770" s="69"/>
      <c r="HD770" s="69"/>
      <c r="HE770" s="69"/>
      <c r="HF770" s="69"/>
      <c r="HG770" s="69"/>
      <c r="HH770" s="69"/>
      <c r="HI770" s="69"/>
      <c r="HJ770" s="69"/>
      <c r="HK770" s="69"/>
      <c r="HL770" s="69"/>
      <c r="HM770" s="69"/>
      <c r="HN770" s="69"/>
      <c r="HO770" s="69"/>
      <c r="HP770" s="69"/>
      <c r="HQ770" s="69"/>
      <c r="HR770" s="69"/>
      <c r="HS770" s="69"/>
      <c r="HT770" s="69"/>
      <c r="HU770" s="69"/>
      <c r="HV770" s="69"/>
      <c r="HW770" s="69"/>
      <c r="HX770" s="69"/>
      <c r="HY770" s="69"/>
      <c r="HZ770" s="69"/>
      <c r="IA770" s="69"/>
      <c r="IB770" s="69"/>
      <c r="IC770" s="69"/>
      <c r="ID770" s="69"/>
      <c r="IE770" s="69"/>
      <c r="IF770" s="69"/>
      <c r="IG770" s="69"/>
      <c r="IH770" s="69"/>
      <c r="II770" s="69"/>
      <c r="IJ770" s="69"/>
      <c r="IK770" s="69"/>
      <c r="IL770" s="69"/>
      <c r="IM770" s="69"/>
      <c r="IN770" s="69"/>
      <c r="IO770" s="69"/>
      <c r="IP770" s="69"/>
      <c r="IQ770" s="69"/>
      <c r="IR770" s="69"/>
      <c r="IS770" s="69"/>
      <c r="IT770" s="69"/>
      <c r="IU770" s="69"/>
      <c r="IV770" s="69"/>
      <c r="IW770" s="69"/>
    </row>
    <row r="771" customFormat="false" ht="12.75" hidden="false" customHeight="false" outlineLevel="0" collapsed="false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69"/>
      <c r="CC771" s="69"/>
      <c r="CD771" s="69"/>
      <c r="CE771" s="69"/>
      <c r="CF771" s="69"/>
      <c r="CG771" s="69"/>
      <c r="CH771" s="69"/>
      <c r="CI771" s="69"/>
      <c r="CJ771" s="69"/>
      <c r="CK771" s="69"/>
      <c r="CL771" s="69"/>
      <c r="CM771" s="69"/>
      <c r="CN771" s="69"/>
      <c r="CO771" s="69"/>
      <c r="CP771" s="69"/>
      <c r="CQ771" s="69"/>
      <c r="CR771" s="69"/>
      <c r="CS771" s="69"/>
      <c r="CT771" s="69"/>
      <c r="CU771" s="69"/>
      <c r="CV771" s="69"/>
      <c r="CW771" s="69"/>
      <c r="CX771" s="69"/>
      <c r="CY771" s="69"/>
      <c r="CZ771" s="69"/>
      <c r="DA771" s="69"/>
      <c r="DB771" s="69"/>
      <c r="DC771" s="69"/>
      <c r="DD771" s="69"/>
      <c r="DE771" s="69"/>
      <c r="DF771" s="69"/>
      <c r="DG771" s="69"/>
      <c r="DH771" s="69"/>
      <c r="DI771" s="69"/>
      <c r="DJ771" s="69"/>
      <c r="DK771" s="69"/>
      <c r="DL771" s="69"/>
      <c r="DM771" s="69"/>
      <c r="DN771" s="69"/>
      <c r="DO771" s="69"/>
      <c r="DP771" s="69"/>
      <c r="DQ771" s="69"/>
      <c r="DR771" s="69"/>
      <c r="DS771" s="69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  <c r="EO771" s="69"/>
      <c r="EP771" s="69"/>
      <c r="EQ771" s="69"/>
      <c r="ER771" s="69"/>
      <c r="ES771" s="69"/>
      <c r="ET771" s="69"/>
      <c r="EU771" s="69"/>
      <c r="EV771" s="69"/>
      <c r="EW771" s="69"/>
      <c r="EX771" s="69"/>
      <c r="EY771" s="69"/>
      <c r="EZ771" s="69"/>
      <c r="FA771" s="69"/>
      <c r="FB771" s="69"/>
      <c r="FC771" s="69"/>
      <c r="FD771" s="69"/>
      <c r="FE771" s="69"/>
      <c r="FF771" s="69"/>
      <c r="FG771" s="69"/>
      <c r="FH771" s="69"/>
      <c r="FI771" s="69"/>
      <c r="FJ771" s="69"/>
      <c r="FK771" s="69"/>
      <c r="FL771" s="69"/>
      <c r="FM771" s="69"/>
      <c r="FN771" s="69"/>
      <c r="FO771" s="69"/>
      <c r="FP771" s="69"/>
      <c r="FQ771" s="69"/>
      <c r="FR771" s="69"/>
      <c r="FS771" s="69"/>
      <c r="FT771" s="69"/>
      <c r="FU771" s="69"/>
      <c r="FV771" s="69"/>
      <c r="FW771" s="69"/>
      <c r="FX771" s="69"/>
      <c r="FY771" s="69"/>
      <c r="FZ771" s="69"/>
      <c r="GA771" s="69"/>
      <c r="GB771" s="69"/>
      <c r="GC771" s="69"/>
      <c r="GD771" s="69"/>
      <c r="GE771" s="69"/>
      <c r="GF771" s="69"/>
      <c r="GG771" s="69"/>
      <c r="GH771" s="69"/>
      <c r="GI771" s="69"/>
      <c r="GJ771" s="69"/>
      <c r="GK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  <c r="IG771" s="69"/>
      <c r="IH771" s="69"/>
      <c r="II771" s="69"/>
      <c r="IJ771" s="69"/>
      <c r="IK771" s="69"/>
      <c r="IL771" s="69"/>
      <c r="IM771" s="69"/>
      <c r="IN771" s="69"/>
      <c r="IO771" s="69"/>
      <c r="IP771" s="69"/>
      <c r="IQ771" s="69"/>
      <c r="IR771" s="69"/>
      <c r="IS771" s="69"/>
      <c r="IT771" s="69"/>
      <c r="IU771" s="69"/>
      <c r="IV771" s="69"/>
      <c r="IW771" s="69"/>
    </row>
    <row r="772" customFormat="false" ht="12.75" hidden="false" customHeight="false" outlineLevel="0" collapsed="false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69"/>
      <c r="CC772" s="69"/>
      <c r="CD772" s="69"/>
      <c r="CE772" s="69"/>
      <c r="CF772" s="69"/>
      <c r="CG772" s="69"/>
      <c r="CH772" s="69"/>
      <c r="CI772" s="69"/>
      <c r="CJ772" s="69"/>
      <c r="CK772" s="69"/>
      <c r="CL772" s="69"/>
      <c r="CM772" s="69"/>
      <c r="CN772" s="69"/>
      <c r="CO772" s="69"/>
      <c r="CP772" s="69"/>
      <c r="CQ772" s="69"/>
      <c r="CR772" s="69"/>
      <c r="CS772" s="69"/>
      <c r="CT772" s="69"/>
      <c r="CU772" s="69"/>
      <c r="CV772" s="69"/>
      <c r="CW772" s="69"/>
      <c r="CX772" s="69"/>
      <c r="CY772" s="69"/>
      <c r="CZ772" s="69"/>
      <c r="DA772" s="69"/>
      <c r="DB772" s="69"/>
      <c r="DC772" s="69"/>
      <c r="DD772" s="69"/>
      <c r="DE772" s="69"/>
      <c r="DF772" s="69"/>
      <c r="DG772" s="69"/>
      <c r="DH772" s="69"/>
      <c r="DI772" s="69"/>
      <c r="DJ772" s="69"/>
      <c r="DK772" s="69"/>
      <c r="DL772" s="69"/>
      <c r="DM772" s="69"/>
      <c r="DN772" s="69"/>
      <c r="DO772" s="69"/>
      <c r="DP772" s="69"/>
      <c r="DQ772" s="69"/>
      <c r="DR772" s="69"/>
      <c r="DS772" s="69"/>
      <c r="DT772" s="69"/>
      <c r="DU772" s="69"/>
      <c r="DV772" s="69"/>
      <c r="DW772" s="69"/>
      <c r="DX772" s="69"/>
      <c r="DY772" s="69"/>
      <c r="DZ772" s="69"/>
      <c r="EA772" s="69"/>
      <c r="EB772" s="69"/>
      <c r="EC772" s="69"/>
      <c r="ED772" s="69"/>
      <c r="EE772" s="69"/>
      <c r="EF772" s="69"/>
      <c r="EG772" s="69"/>
      <c r="EH772" s="69"/>
      <c r="EI772" s="69"/>
      <c r="EJ772" s="69"/>
      <c r="EK772" s="69"/>
      <c r="EL772" s="69"/>
      <c r="EM772" s="69"/>
      <c r="EN772" s="69"/>
      <c r="EO772" s="69"/>
      <c r="EP772" s="69"/>
      <c r="EQ772" s="69"/>
      <c r="ER772" s="69"/>
      <c r="ES772" s="69"/>
      <c r="ET772" s="69"/>
      <c r="EU772" s="69"/>
      <c r="EV772" s="69"/>
      <c r="EW772" s="69"/>
      <c r="EX772" s="69"/>
      <c r="EY772" s="69"/>
      <c r="EZ772" s="69"/>
      <c r="FA772" s="69"/>
      <c r="FB772" s="69"/>
      <c r="FC772" s="69"/>
      <c r="FD772" s="69"/>
      <c r="FE772" s="69"/>
      <c r="FF772" s="69"/>
      <c r="FG772" s="69"/>
      <c r="FH772" s="69"/>
      <c r="FI772" s="69"/>
      <c r="FJ772" s="69"/>
      <c r="FK772" s="69"/>
      <c r="FL772" s="69"/>
      <c r="FM772" s="69"/>
      <c r="FN772" s="69"/>
      <c r="FO772" s="69"/>
      <c r="FP772" s="69"/>
      <c r="FQ772" s="69"/>
      <c r="FR772" s="69"/>
      <c r="FS772" s="69"/>
      <c r="FT772" s="69"/>
      <c r="FU772" s="69"/>
      <c r="FV772" s="69"/>
      <c r="FW772" s="69"/>
      <c r="FX772" s="69"/>
      <c r="FY772" s="69"/>
      <c r="FZ772" s="69"/>
      <c r="GA772" s="69"/>
      <c r="GB772" s="69"/>
      <c r="GC772" s="69"/>
      <c r="GD772" s="69"/>
      <c r="GE772" s="69"/>
      <c r="GF772" s="69"/>
      <c r="GG772" s="69"/>
      <c r="GH772" s="69"/>
      <c r="GI772" s="69"/>
      <c r="GJ772" s="69"/>
      <c r="GK772" s="69"/>
      <c r="GL772" s="69"/>
      <c r="GM772" s="69"/>
      <c r="GN772" s="69"/>
      <c r="GO772" s="69"/>
      <c r="GP772" s="69"/>
      <c r="GQ772" s="69"/>
      <c r="GR772" s="69"/>
      <c r="GS772" s="69"/>
      <c r="GT772" s="69"/>
      <c r="GU772" s="69"/>
      <c r="GV772" s="69"/>
      <c r="GW772" s="69"/>
      <c r="GX772" s="69"/>
      <c r="GY772" s="69"/>
      <c r="GZ772" s="69"/>
      <c r="HA772" s="69"/>
      <c r="HB772" s="69"/>
      <c r="HC772" s="69"/>
      <c r="HD772" s="69"/>
      <c r="HE772" s="69"/>
      <c r="HF772" s="69"/>
      <c r="HG772" s="69"/>
      <c r="HH772" s="69"/>
      <c r="HI772" s="69"/>
      <c r="HJ772" s="69"/>
      <c r="HK772" s="69"/>
      <c r="HL772" s="69"/>
      <c r="HM772" s="69"/>
      <c r="HN772" s="69"/>
      <c r="HO772" s="69"/>
      <c r="HP772" s="69"/>
      <c r="HQ772" s="69"/>
      <c r="HR772" s="69"/>
      <c r="HS772" s="69"/>
      <c r="HT772" s="69"/>
      <c r="HU772" s="69"/>
      <c r="HV772" s="69"/>
      <c r="HW772" s="69"/>
      <c r="HX772" s="69"/>
      <c r="HY772" s="69"/>
      <c r="HZ772" s="69"/>
      <c r="IA772" s="69"/>
      <c r="IB772" s="69"/>
      <c r="IC772" s="69"/>
      <c r="ID772" s="69"/>
      <c r="IE772" s="69"/>
      <c r="IF772" s="69"/>
      <c r="IG772" s="69"/>
      <c r="IH772" s="69"/>
      <c r="II772" s="69"/>
      <c r="IJ772" s="69"/>
      <c r="IK772" s="69"/>
      <c r="IL772" s="69"/>
      <c r="IM772" s="69"/>
      <c r="IN772" s="69"/>
      <c r="IO772" s="69"/>
      <c r="IP772" s="69"/>
      <c r="IQ772" s="69"/>
      <c r="IR772" s="69"/>
      <c r="IS772" s="69"/>
      <c r="IT772" s="69"/>
      <c r="IU772" s="69"/>
      <c r="IV772" s="69"/>
      <c r="IW772" s="69"/>
    </row>
    <row r="773" customFormat="false" ht="12.75" hidden="false" customHeight="false" outlineLevel="0" collapsed="false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  <c r="BR773" s="69"/>
      <c r="BS773" s="69"/>
      <c r="BT773" s="69"/>
      <c r="BU773" s="69"/>
      <c r="BV773" s="69"/>
      <c r="BW773" s="69"/>
      <c r="BX773" s="69"/>
      <c r="BY773" s="69"/>
      <c r="BZ773" s="69"/>
      <c r="CA773" s="69"/>
      <c r="CB773" s="69"/>
      <c r="CC773" s="69"/>
      <c r="CD773" s="69"/>
      <c r="CE773" s="69"/>
      <c r="CF773" s="69"/>
      <c r="CG773" s="69"/>
      <c r="CH773" s="69"/>
      <c r="CI773" s="69"/>
      <c r="CJ773" s="69"/>
      <c r="CK773" s="69"/>
      <c r="CL773" s="69"/>
      <c r="CM773" s="69"/>
      <c r="CN773" s="69"/>
      <c r="CO773" s="69"/>
      <c r="CP773" s="69"/>
      <c r="CQ773" s="69"/>
      <c r="CR773" s="69"/>
      <c r="CS773" s="69"/>
      <c r="CT773" s="69"/>
      <c r="CU773" s="69"/>
      <c r="CV773" s="69"/>
      <c r="CW773" s="69"/>
      <c r="CX773" s="69"/>
      <c r="CY773" s="69"/>
      <c r="CZ773" s="69"/>
      <c r="DA773" s="69"/>
      <c r="DB773" s="69"/>
      <c r="DC773" s="69"/>
      <c r="DD773" s="69"/>
      <c r="DE773" s="69"/>
      <c r="DF773" s="69"/>
      <c r="DG773" s="69"/>
      <c r="DH773" s="69"/>
      <c r="DI773" s="69"/>
      <c r="DJ773" s="69"/>
      <c r="DK773" s="69"/>
      <c r="DL773" s="69"/>
      <c r="DM773" s="69"/>
      <c r="DN773" s="69"/>
      <c r="DO773" s="69"/>
      <c r="DP773" s="69"/>
      <c r="DQ773" s="69"/>
      <c r="DR773" s="69"/>
      <c r="DS773" s="69"/>
      <c r="DT773" s="69"/>
      <c r="DU773" s="69"/>
      <c r="DV773" s="69"/>
      <c r="DW773" s="69"/>
      <c r="DX773" s="69"/>
      <c r="DY773" s="69"/>
      <c r="DZ773" s="69"/>
      <c r="EA773" s="69"/>
      <c r="EB773" s="69"/>
      <c r="EC773" s="69"/>
      <c r="ED773" s="69"/>
      <c r="EE773" s="69"/>
      <c r="EF773" s="69"/>
      <c r="EG773" s="69"/>
      <c r="EH773" s="69"/>
      <c r="EI773" s="69"/>
      <c r="EJ773" s="69"/>
      <c r="EK773" s="69"/>
      <c r="EL773" s="69"/>
      <c r="EM773" s="69"/>
      <c r="EN773" s="69"/>
      <c r="EO773" s="69"/>
      <c r="EP773" s="69"/>
      <c r="EQ773" s="69"/>
      <c r="ER773" s="69"/>
      <c r="ES773" s="69"/>
      <c r="ET773" s="69"/>
      <c r="EU773" s="69"/>
      <c r="EV773" s="69"/>
      <c r="EW773" s="69"/>
      <c r="EX773" s="69"/>
      <c r="EY773" s="69"/>
      <c r="EZ773" s="69"/>
      <c r="FA773" s="69"/>
      <c r="FB773" s="69"/>
      <c r="FC773" s="69"/>
      <c r="FD773" s="69"/>
      <c r="FE773" s="69"/>
      <c r="FF773" s="69"/>
      <c r="FG773" s="69"/>
      <c r="FH773" s="69"/>
      <c r="FI773" s="69"/>
      <c r="FJ773" s="69"/>
      <c r="FK773" s="69"/>
      <c r="FL773" s="69"/>
      <c r="FM773" s="69"/>
      <c r="FN773" s="69"/>
      <c r="FO773" s="69"/>
      <c r="FP773" s="69"/>
      <c r="FQ773" s="69"/>
      <c r="FR773" s="69"/>
      <c r="FS773" s="69"/>
      <c r="FT773" s="69"/>
      <c r="FU773" s="69"/>
      <c r="FV773" s="69"/>
      <c r="FW773" s="69"/>
      <c r="FX773" s="69"/>
      <c r="FY773" s="69"/>
      <c r="FZ773" s="69"/>
      <c r="GA773" s="69"/>
      <c r="GB773" s="69"/>
      <c r="GC773" s="69"/>
      <c r="GD773" s="69"/>
      <c r="GE773" s="69"/>
      <c r="GF773" s="69"/>
      <c r="GG773" s="69"/>
      <c r="GH773" s="69"/>
      <c r="GI773" s="69"/>
      <c r="GJ773" s="69"/>
      <c r="GK773" s="69"/>
      <c r="GL773" s="69"/>
      <c r="GM773" s="69"/>
      <c r="GN773" s="69"/>
      <c r="GO773" s="69"/>
      <c r="GP773" s="69"/>
      <c r="GQ773" s="69"/>
      <c r="GR773" s="69"/>
      <c r="GS773" s="69"/>
      <c r="GT773" s="69"/>
      <c r="GU773" s="69"/>
      <c r="GV773" s="69"/>
      <c r="GW773" s="69"/>
      <c r="GX773" s="69"/>
      <c r="GY773" s="69"/>
      <c r="GZ773" s="69"/>
      <c r="HA773" s="69"/>
      <c r="HB773" s="69"/>
      <c r="HC773" s="69"/>
      <c r="HD773" s="69"/>
      <c r="HE773" s="69"/>
      <c r="HF773" s="69"/>
      <c r="HG773" s="69"/>
      <c r="HH773" s="69"/>
      <c r="HI773" s="69"/>
      <c r="HJ773" s="69"/>
      <c r="HK773" s="69"/>
      <c r="HL773" s="69"/>
      <c r="HM773" s="69"/>
      <c r="HN773" s="69"/>
      <c r="HO773" s="69"/>
      <c r="HP773" s="69"/>
      <c r="HQ773" s="69"/>
      <c r="HR773" s="69"/>
      <c r="HS773" s="69"/>
      <c r="HT773" s="69"/>
      <c r="HU773" s="69"/>
      <c r="HV773" s="69"/>
      <c r="HW773" s="69"/>
      <c r="HX773" s="69"/>
      <c r="HY773" s="69"/>
      <c r="HZ773" s="69"/>
      <c r="IA773" s="69"/>
      <c r="IB773" s="69"/>
      <c r="IC773" s="69"/>
      <c r="ID773" s="69"/>
      <c r="IE773" s="69"/>
      <c r="IF773" s="69"/>
      <c r="IG773" s="69"/>
      <c r="IH773" s="69"/>
      <c r="II773" s="69"/>
      <c r="IJ773" s="69"/>
      <c r="IK773" s="69"/>
      <c r="IL773" s="69"/>
      <c r="IM773" s="69"/>
      <c r="IN773" s="69"/>
      <c r="IO773" s="69"/>
      <c r="IP773" s="69"/>
      <c r="IQ773" s="69"/>
      <c r="IR773" s="69"/>
      <c r="IS773" s="69"/>
      <c r="IT773" s="69"/>
      <c r="IU773" s="69"/>
      <c r="IV773" s="69"/>
      <c r="IW773" s="69"/>
    </row>
    <row r="774" customFormat="false" ht="12.75" hidden="false" customHeight="false" outlineLevel="0" collapsed="false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69"/>
      <c r="CC774" s="69"/>
      <c r="CD774" s="69"/>
      <c r="CE774" s="69"/>
      <c r="CF774" s="69"/>
      <c r="CG774" s="69"/>
      <c r="CH774" s="69"/>
      <c r="CI774" s="69"/>
      <c r="CJ774" s="69"/>
      <c r="CK774" s="69"/>
      <c r="CL774" s="69"/>
      <c r="CM774" s="69"/>
      <c r="CN774" s="69"/>
      <c r="CO774" s="69"/>
      <c r="CP774" s="69"/>
      <c r="CQ774" s="69"/>
      <c r="CR774" s="69"/>
      <c r="CS774" s="69"/>
      <c r="CT774" s="69"/>
      <c r="CU774" s="69"/>
      <c r="CV774" s="69"/>
      <c r="CW774" s="69"/>
      <c r="CX774" s="69"/>
      <c r="CY774" s="69"/>
      <c r="CZ774" s="69"/>
      <c r="DA774" s="69"/>
      <c r="DB774" s="69"/>
      <c r="DC774" s="69"/>
      <c r="DD774" s="69"/>
      <c r="DE774" s="69"/>
      <c r="DF774" s="69"/>
      <c r="DG774" s="69"/>
      <c r="DH774" s="69"/>
      <c r="DI774" s="69"/>
      <c r="DJ774" s="69"/>
      <c r="DK774" s="69"/>
      <c r="DL774" s="69"/>
      <c r="DM774" s="69"/>
      <c r="DN774" s="69"/>
      <c r="DO774" s="69"/>
      <c r="DP774" s="69"/>
      <c r="DQ774" s="69"/>
      <c r="DR774" s="69"/>
      <c r="DS774" s="69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  <c r="EO774" s="69"/>
      <c r="EP774" s="69"/>
      <c r="EQ774" s="69"/>
      <c r="ER774" s="69"/>
      <c r="ES774" s="69"/>
      <c r="ET774" s="69"/>
      <c r="EU774" s="69"/>
      <c r="EV774" s="69"/>
      <c r="EW774" s="69"/>
      <c r="EX774" s="69"/>
      <c r="EY774" s="69"/>
      <c r="EZ774" s="69"/>
      <c r="FA774" s="69"/>
      <c r="FB774" s="69"/>
      <c r="FC774" s="69"/>
      <c r="FD774" s="69"/>
      <c r="FE774" s="69"/>
      <c r="FF774" s="69"/>
      <c r="FG774" s="69"/>
      <c r="FH774" s="69"/>
      <c r="FI774" s="69"/>
      <c r="FJ774" s="69"/>
      <c r="FK774" s="69"/>
      <c r="FL774" s="69"/>
      <c r="FM774" s="69"/>
      <c r="FN774" s="69"/>
      <c r="FO774" s="69"/>
      <c r="FP774" s="69"/>
      <c r="FQ774" s="69"/>
      <c r="FR774" s="69"/>
      <c r="FS774" s="69"/>
      <c r="FT774" s="69"/>
      <c r="FU774" s="69"/>
      <c r="FV774" s="69"/>
      <c r="FW774" s="69"/>
      <c r="FX774" s="69"/>
      <c r="FY774" s="69"/>
      <c r="FZ774" s="69"/>
      <c r="GA774" s="69"/>
      <c r="GB774" s="69"/>
      <c r="GC774" s="69"/>
      <c r="GD774" s="69"/>
      <c r="GE774" s="69"/>
      <c r="GF774" s="69"/>
      <c r="GG774" s="69"/>
      <c r="GH774" s="69"/>
      <c r="GI774" s="69"/>
      <c r="GJ774" s="69"/>
      <c r="GK774" s="69"/>
      <c r="GL774" s="69"/>
      <c r="GM774" s="69"/>
      <c r="GN774" s="69"/>
      <c r="GO774" s="69"/>
      <c r="GP774" s="69"/>
      <c r="GQ774" s="69"/>
      <c r="GR774" s="69"/>
      <c r="GS774" s="69"/>
      <c r="GT774" s="69"/>
      <c r="GU774" s="69"/>
      <c r="GV774" s="69"/>
      <c r="GW774" s="69"/>
      <c r="GX774" s="69"/>
      <c r="GY774" s="69"/>
      <c r="GZ774" s="69"/>
      <c r="HA774" s="69"/>
      <c r="HB774" s="69"/>
      <c r="HC774" s="69"/>
      <c r="HD774" s="69"/>
      <c r="HE774" s="69"/>
      <c r="HF774" s="69"/>
      <c r="HG774" s="69"/>
      <c r="HH774" s="69"/>
      <c r="HI774" s="69"/>
      <c r="HJ774" s="69"/>
      <c r="HK774" s="69"/>
      <c r="HL774" s="69"/>
      <c r="HM774" s="69"/>
      <c r="HN774" s="69"/>
      <c r="HO774" s="69"/>
      <c r="HP774" s="69"/>
      <c r="HQ774" s="69"/>
      <c r="HR774" s="69"/>
      <c r="HS774" s="69"/>
      <c r="HT774" s="69"/>
      <c r="HU774" s="69"/>
      <c r="HV774" s="69"/>
      <c r="HW774" s="69"/>
      <c r="HX774" s="69"/>
      <c r="HY774" s="69"/>
      <c r="HZ774" s="69"/>
      <c r="IA774" s="69"/>
      <c r="IB774" s="69"/>
      <c r="IC774" s="69"/>
      <c r="ID774" s="69"/>
      <c r="IE774" s="69"/>
      <c r="IF774" s="69"/>
      <c r="IG774" s="69"/>
      <c r="IH774" s="69"/>
      <c r="II774" s="69"/>
      <c r="IJ774" s="69"/>
      <c r="IK774" s="69"/>
      <c r="IL774" s="69"/>
      <c r="IM774" s="69"/>
      <c r="IN774" s="69"/>
      <c r="IO774" s="69"/>
      <c r="IP774" s="69"/>
      <c r="IQ774" s="69"/>
      <c r="IR774" s="69"/>
      <c r="IS774" s="69"/>
      <c r="IT774" s="69"/>
      <c r="IU774" s="69"/>
      <c r="IV774" s="69"/>
      <c r="IW774" s="69"/>
    </row>
    <row r="775" customFormat="false" ht="12.75" hidden="false" customHeight="false" outlineLevel="0" collapsed="false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  <c r="BR775" s="69"/>
      <c r="BS775" s="69"/>
      <c r="BT775" s="69"/>
      <c r="BU775" s="69"/>
      <c r="BV775" s="69"/>
      <c r="BW775" s="69"/>
      <c r="BX775" s="69"/>
      <c r="BY775" s="69"/>
      <c r="BZ775" s="69"/>
      <c r="CA775" s="69"/>
      <c r="CB775" s="69"/>
      <c r="CC775" s="69"/>
      <c r="CD775" s="69"/>
      <c r="CE775" s="69"/>
      <c r="CF775" s="69"/>
      <c r="CG775" s="69"/>
      <c r="CH775" s="69"/>
      <c r="CI775" s="69"/>
      <c r="CJ775" s="69"/>
      <c r="CK775" s="69"/>
      <c r="CL775" s="69"/>
      <c r="CM775" s="69"/>
      <c r="CN775" s="69"/>
      <c r="CO775" s="69"/>
      <c r="CP775" s="69"/>
      <c r="CQ775" s="69"/>
      <c r="CR775" s="69"/>
      <c r="CS775" s="69"/>
      <c r="CT775" s="69"/>
      <c r="CU775" s="69"/>
      <c r="CV775" s="69"/>
      <c r="CW775" s="69"/>
      <c r="CX775" s="69"/>
      <c r="CY775" s="69"/>
      <c r="CZ775" s="69"/>
      <c r="DA775" s="69"/>
      <c r="DB775" s="69"/>
      <c r="DC775" s="69"/>
      <c r="DD775" s="69"/>
      <c r="DE775" s="69"/>
      <c r="DF775" s="69"/>
      <c r="DG775" s="69"/>
      <c r="DH775" s="69"/>
      <c r="DI775" s="69"/>
      <c r="DJ775" s="69"/>
      <c r="DK775" s="69"/>
      <c r="DL775" s="69"/>
      <c r="DM775" s="69"/>
      <c r="DN775" s="69"/>
      <c r="DO775" s="69"/>
      <c r="DP775" s="69"/>
      <c r="DQ775" s="69"/>
      <c r="DR775" s="69"/>
      <c r="DS775" s="69"/>
      <c r="DT775" s="69"/>
      <c r="DU775" s="69"/>
      <c r="DV775" s="69"/>
      <c r="DW775" s="69"/>
      <c r="DX775" s="69"/>
      <c r="DY775" s="69"/>
      <c r="DZ775" s="69"/>
      <c r="EA775" s="69"/>
      <c r="EB775" s="69"/>
      <c r="EC775" s="69"/>
      <c r="ED775" s="69"/>
      <c r="EE775" s="69"/>
      <c r="EF775" s="69"/>
      <c r="EG775" s="69"/>
      <c r="EH775" s="69"/>
      <c r="EI775" s="69"/>
      <c r="EJ775" s="69"/>
      <c r="EK775" s="69"/>
      <c r="EL775" s="69"/>
      <c r="EM775" s="69"/>
      <c r="EN775" s="69"/>
      <c r="EO775" s="69"/>
      <c r="EP775" s="69"/>
      <c r="EQ775" s="69"/>
      <c r="ER775" s="69"/>
      <c r="ES775" s="69"/>
      <c r="ET775" s="69"/>
      <c r="EU775" s="69"/>
      <c r="EV775" s="69"/>
      <c r="EW775" s="69"/>
      <c r="EX775" s="69"/>
      <c r="EY775" s="69"/>
      <c r="EZ775" s="69"/>
      <c r="FA775" s="69"/>
      <c r="FB775" s="69"/>
      <c r="FC775" s="69"/>
      <c r="FD775" s="69"/>
      <c r="FE775" s="69"/>
      <c r="FF775" s="69"/>
      <c r="FG775" s="69"/>
      <c r="FH775" s="69"/>
      <c r="FI775" s="69"/>
      <c r="FJ775" s="69"/>
      <c r="FK775" s="69"/>
      <c r="FL775" s="69"/>
      <c r="FM775" s="69"/>
      <c r="FN775" s="69"/>
      <c r="FO775" s="69"/>
      <c r="FP775" s="69"/>
      <c r="FQ775" s="69"/>
      <c r="FR775" s="69"/>
      <c r="FS775" s="69"/>
      <c r="FT775" s="69"/>
      <c r="FU775" s="69"/>
      <c r="FV775" s="69"/>
      <c r="FW775" s="69"/>
      <c r="FX775" s="69"/>
      <c r="FY775" s="69"/>
      <c r="FZ775" s="69"/>
      <c r="GA775" s="69"/>
      <c r="GB775" s="69"/>
      <c r="GC775" s="69"/>
      <c r="GD775" s="69"/>
      <c r="GE775" s="69"/>
      <c r="GF775" s="69"/>
      <c r="GG775" s="69"/>
      <c r="GH775" s="69"/>
      <c r="GI775" s="69"/>
      <c r="GJ775" s="69"/>
      <c r="GK775" s="69"/>
      <c r="GL775" s="69"/>
      <c r="GM775" s="69"/>
      <c r="GN775" s="69"/>
      <c r="GO775" s="69"/>
      <c r="GP775" s="69"/>
      <c r="GQ775" s="69"/>
      <c r="GR775" s="69"/>
      <c r="GS775" s="69"/>
      <c r="GT775" s="69"/>
      <c r="GU775" s="69"/>
      <c r="GV775" s="69"/>
      <c r="GW775" s="69"/>
      <c r="GX775" s="69"/>
      <c r="GY775" s="69"/>
      <c r="GZ775" s="69"/>
      <c r="HA775" s="69"/>
      <c r="HB775" s="69"/>
      <c r="HC775" s="69"/>
      <c r="HD775" s="69"/>
      <c r="HE775" s="69"/>
      <c r="HF775" s="69"/>
      <c r="HG775" s="69"/>
      <c r="HH775" s="69"/>
      <c r="HI775" s="69"/>
      <c r="HJ775" s="69"/>
      <c r="HK775" s="69"/>
      <c r="HL775" s="69"/>
      <c r="HM775" s="69"/>
      <c r="HN775" s="69"/>
      <c r="HO775" s="69"/>
      <c r="HP775" s="69"/>
      <c r="HQ775" s="69"/>
      <c r="HR775" s="69"/>
      <c r="HS775" s="69"/>
      <c r="HT775" s="69"/>
      <c r="HU775" s="69"/>
      <c r="HV775" s="69"/>
      <c r="HW775" s="69"/>
      <c r="HX775" s="69"/>
      <c r="HY775" s="69"/>
      <c r="HZ775" s="69"/>
      <c r="IA775" s="69"/>
      <c r="IB775" s="69"/>
      <c r="IC775" s="69"/>
      <c r="ID775" s="69"/>
      <c r="IE775" s="69"/>
      <c r="IF775" s="69"/>
      <c r="IG775" s="69"/>
      <c r="IH775" s="69"/>
      <c r="II775" s="69"/>
      <c r="IJ775" s="69"/>
      <c r="IK775" s="69"/>
      <c r="IL775" s="69"/>
      <c r="IM775" s="69"/>
      <c r="IN775" s="69"/>
      <c r="IO775" s="69"/>
      <c r="IP775" s="69"/>
      <c r="IQ775" s="69"/>
      <c r="IR775" s="69"/>
      <c r="IS775" s="69"/>
      <c r="IT775" s="69"/>
      <c r="IU775" s="69"/>
      <c r="IV775" s="69"/>
      <c r="IW775" s="69"/>
    </row>
    <row r="776" customFormat="false" ht="12.75" hidden="false" customHeight="false" outlineLevel="0" collapsed="false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  <c r="BR776" s="69"/>
      <c r="BS776" s="69"/>
      <c r="BT776" s="69"/>
      <c r="BU776" s="69"/>
      <c r="BV776" s="69"/>
      <c r="BW776" s="69"/>
      <c r="BX776" s="69"/>
      <c r="BY776" s="69"/>
      <c r="BZ776" s="69"/>
      <c r="CA776" s="69"/>
      <c r="CB776" s="69"/>
      <c r="CC776" s="69"/>
      <c r="CD776" s="69"/>
      <c r="CE776" s="69"/>
      <c r="CF776" s="69"/>
      <c r="CG776" s="69"/>
      <c r="CH776" s="69"/>
      <c r="CI776" s="69"/>
      <c r="CJ776" s="69"/>
      <c r="CK776" s="69"/>
      <c r="CL776" s="69"/>
      <c r="CM776" s="69"/>
      <c r="CN776" s="69"/>
      <c r="CO776" s="69"/>
      <c r="CP776" s="69"/>
      <c r="CQ776" s="69"/>
      <c r="CR776" s="69"/>
      <c r="CS776" s="69"/>
      <c r="CT776" s="69"/>
      <c r="CU776" s="69"/>
      <c r="CV776" s="69"/>
      <c r="CW776" s="69"/>
      <c r="CX776" s="69"/>
      <c r="CY776" s="69"/>
      <c r="CZ776" s="69"/>
      <c r="DA776" s="69"/>
      <c r="DB776" s="69"/>
      <c r="DC776" s="69"/>
      <c r="DD776" s="69"/>
      <c r="DE776" s="69"/>
      <c r="DF776" s="69"/>
      <c r="DG776" s="69"/>
      <c r="DH776" s="69"/>
      <c r="DI776" s="69"/>
      <c r="DJ776" s="69"/>
      <c r="DK776" s="69"/>
      <c r="DL776" s="69"/>
      <c r="DM776" s="69"/>
      <c r="DN776" s="69"/>
      <c r="DO776" s="69"/>
      <c r="DP776" s="69"/>
      <c r="DQ776" s="69"/>
      <c r="DR776" s="69"/>
      <c r="DS776" s="69"/>
      <c r="DT776" s="69"/>
      <c r="DU776" s="69"/>
      <c r="DV776" s="69"/>
      <c r="DW776" s="69"/>
      <c r="DX776" s="69"/>
      <c r="DY776" s="69"/>
      <c r="DZ776" s="69"/>
      <c r="EA776" s="69"/>
      <c r="EB776" s="69"/>
      <c r="EC776" s="69"/>
      <c r="ED776" s="69"/>
      <c r="EE776" s="69"/>
      <c r="EF776" s="69"/>
      <c r="EG776" s="69"/>
      <c r="EH776" s="69"/>
      <c r="EI776" s="69"/>
      <c r="EJ776" s="69"/>
      <c r="EK776" s="69"/>
      <c r="EL776" s="69"/>
      <c r="EM776" s="69"/>
      <c r="EN776" s="69"/>
      <c r="EO776" s="69"/>
      <c r="EP776" s="69"/>
      <c r="EQ776" s="69"/>
      <c r="ER776" s="69"/>
      <c r="ES776" s="69"/>
      <c r="ET776" s="69"/>
      <c r="EU776" s="69"/>
      <c r="EV776" s="69"/>
      <c r="EW776" s="69"/>
      <c r="EX776" s="69"/>
      <c r="EY776" s="69"/>
      <c r="EZ776" s="69"/>
      <c r="FA776" s="69"/>
      <c r="FB776" s="69"/>
      <c r="FC776" s="69"/>
      <c r="FD776" s="69"/>
      <c r="FE776" s="69"/>
      <c r="FF776" s="69"/>
      <c r="FG776" s="69"/>
      <c r="FH776" s="69"/>
      <c r="FI776" s="69"/>
      <c r="FJ776" s="69"/>
      <c r="FK776" s="69"/>
      <c r="FL776" s="69"/>
      <c r="FM776" s="69"/>
      <c r="FN776" s="69"/>
      <c r="FO776" s="69"/>
      <c r="FP776" s="69"/>
      <c r="FQ776" s="69"/>
      <c r="FR776" s="69"/>
      <c r="FS776" s="69"/>
      <c r="FT776" s="69"/>
      <c r="FU776" s="69"/>
      <c r="FV776" s="69"/>
      <c r="FW776" s="69"/>
      <c r="FX776" s="69"/>
      <c r="FY776" s="69"/>
      <c r="FZ776" s="69"/>
      <c r="GA776" s="69"/>
      <c r="GB776" s="69"/>
      <c r="GC776" s="69"/>
      <c r="GD776" s="69"/>
      <c r="GE776" s="69"/>
      <c r="GF776" s="69"/>
      <c r="GG776" s="69"/>
      <c r="GH776" s="69"/>
      <c r="GI776" s="69"/>
      <c r="GJ776" s="69"/>
      <c r="GK776" s="69"/>
      <c r="GL776" s="69"/>
      <c r="GM776" s="69"/>
      <c r="GN776" s="69"/>
      <c r="GO776" s="69"/>
      <c r="GP776" s="69"/>
      <c r="GQ776" s="69"/>
      <c r="GR776" s="69"/>
      <c r="GS776" s="69"/>
      <c r="GT776" s="69"/>
      <c r="GU776" s="69"/>
      <c r="GV776" s="69"/>
      <c r="GW776" s="69"/>
      <c r="GX776" s="69"/>
      <c r="GY776" s="69"/>
      <c r="GZ776" s="69"/>
      <c r="HA776" s="69"/>
      <c r="HB776" s="69"/>
      <c r="HC776" s="69"/>
      <c r="HD776" s="69"/>
      <c r="HE776" s="69"/>
      <c r="HF776" s="69"/>
      <c r="HG776" s="69"/>
      <c r="HH776" s="69"/>
      <c r="HI776" s="69"/>
      <c r="HJ776" s="69"/>
      <c r="HK776" s="69"/>
      <c r="HL776" s="69"/>
      <c r="HM776" s="69"/>
      <c r="HN776" s="69"/>
      <c r="HO776" s="69"/>
      <c r="HP776" s="69"/>
      <c r="HQ776" s="69"/>
      <c r="HR776" s="69"/>
      <c r="HS776" s="69"/>
      <c r="HT776" s="69"/>
      <c r="HU776" s="69"/>
      <c r="HV776" s="69"/>
      <c r="HW776" s="69"/>
      <c r="HX776" s="69"/>
      <c r="HY776" s="69"/>
      <c r="HZ776" s="69"/>
      <c r="IA776" s="69"/>
      <c r="IB776" s="69"/>
      <c r="IC776" s="69"/>
      <c r="ID776" s="69"/>
      <c r="IE776" s="69"/>
      <c r="IF776" s="69"/>
      <c r="IG776" s="69"/>
      <c r="IH776" s="69"/>
      <c r="II776" s="69"/>
      <c r="IJ776" s="69"/>
      <c r="IK776" s="69"/>
      <c r="IL776" s="69"/>
      <c r="IM776" s="69"/>
      <c r="IN776" s="69"/>
      <c r="IO776" s="69"/>
      <c r="IP776" s="69"/>
      <c r="IQ776" s="69"/>
      <c r="IR776" s="69"/>
      <c r="IS776" s="69"/>
      <c r="IT776" s="69"/>
      <c r="IU776" s="69"/>
      <c r="IV776" s="69"/>
      <c r="IW776" s="69"/>
    </row>
    <row r="777" customFormat="false" ht="12.75" hidden="false" customHeight="false" outlineLevel="0" collapsed="false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  <c r="DP777" s="69"/>
      <c r="DQ777" s="69"/>
      <c r="DR777" s="69"/>
      <c r="DS777" s="69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  <c r="EO777" s="69"/>
      <c r="EP777" s="69"/>
      <c r="EQ777" s="69"/>
      <c r="ER777" s="69"/>
      <c r="ES777" s="69"/>
      <c r="ET777" s="69"/>
      <c r="EU777" s="69"/>
      <c r="EV777" s="69"/>
      <c r="EW777" s="69"/>
      <c r="EX777" s="69"/>
      <c r="EY777" s="69"/>
      <c r="EZ777" s="69"/>
      <c r="FA777" s="69"/>
      <c r="FB777" s="69"/>
      <c r="FC777" s="69"/>
      <c r="FD777" s="69"/>
      <c r="FE777" s="69"/>
      <c r="FF777" s="69"/>
      <c r="FG777" s="69"/>
      <c r="FH777" s="69"/>
      <c r="FI777" s="69"/>
      <c r="FJ777" s="69"/>
      <c r="FK777" s="69"/>
      <c r="FL777" s="69"/>
      <c r="FM777" s="69"/>
      <c r="FN777" s="69"/>
      <c r="FO777" s="69"/>
      <c r="FP777" s="69"/>
      <c r="FQ777" s="69"/>
      <c r="FR777" s="69"/>
      <c r="FS777" s="69"/>
      <c r="FT777" s="69"/>
      <c r="FU777" s="69"/>
      <c r="FV777" s="69"/>
      <c r="FW777" s="69"/>
      <c r="FX777" s="69"/>
      <c r="FY777" s="69"/>
      <c r="FZ777" s="69"/>
      <c r="GA777" s="69"/>
      <c r="GB777" s="69"/>
      <c r="GC777" s="69"/>
      <c r="GD777" s="69"/>
      <c r="GE777" s="69"/>
      <c r="GF777" s="69"/>
      <c r="GG777" s="69"/>
      <c r="GH777" s="69"/>
      <c r="GI777" s="69"/>
      <c r="GJ777" s="69"/>
      <c r="GK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  <c r="IG777" s="69"/>
      <c r="IH777" s="69"/>
      <c r="II777" s="69"/>
      <c r="IJ777" s="69"/>
      <c r="IK777" s="69"/>
      <c r="IL777" s="69"/>
      <c r="IM777" s="69"/>
      <c r="IN777" s="69"/>
      <c r="IO777" s="69"/>
      <c r="IP777" s="69"/>
      <c r="IQ777" s="69"/>
      <c r="IR777" s="69"/>
      <c r="IS777" s="69"/>
      <c r="IT777" s="69"/>
      <c r="IU777" s="69"/>
      <c r="IV777" s="69"/>
      <c r="IW777" s="69"/>
    </row>
    <row r="778" customFormat="false" ht="12.75" hidden="false" customHeight="false" outlineLevel="0" collapsed="false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  <c r="BR778" s="69"/>
      <c r="BS778" s="69"/>
      <c r="BT778" s="69"/>
      <c r="BU778" s="69"/>
      <c r="BV778" s="69"/>
      <c r="BW778" s="69"/>
      <c r="BX778" s="69"/>
      <c r="BY778" s="69"/>
      <c r="BZ778" s="69"/>
      <c r="CA778" s="69"/>
      <c r="CB778" s="69"/>
      <c r="CC778" s="69"/>
      <c r="CD778" s="69"/>
      <c r="CE778" s="69"/>
      <c r="CF778" s="69"/>
      <c r="CG778" s="69"/>
      <c r="CH778" s="69"/>
      <c r="CI778" s="69"/>
      <c r="CJ778" s="69"/>
      <c r="CK778" s="69"/>
      <c r="CL778" s="69"/>
      <c r="CM778" s="69"/>
      <c r="CN778" s="69"/>
      <c r="CO778" s="69"/>
      <c r="CP778" s="69"/>
      <c r="CQ778" s="69"/>
      <c r="CR778" s="69"/>
      <c r="CS778" s="69"/>
      <c r="CT778" s="69"/>
      <c r="CU778" s="69"/>
      <c r="CV778" s="69"/>
      <c r="CW778" s="69"/>
      <c r="CX778" s="69"/>
      <c r="CY778" s="69"/>
      <c r="CZ778" s="69"/>
      <c r="DA778" s="69"/>
      <c r="DB778" s="69"/>
      <c r="DC778" s="69"/>
      <c r="DD778" s="69"/>
      <c r="DE778" s="69"/>
      <c r="DF778" s="69"/>
      <c r="DG778" s="69"/>
      <c r="DH778" s="69"/>
      <c r="DI778" s="69"/>
      <c r="DJ778" s="69"/>
      <c r="DK778" s="69"/>
      <c r="DL778" s="69"/>
      <c r="DM778" s="69"/>
      <c r="DN778" s="69"/>
      <c r="DO778" s="69"/>
      <c r="DP778" s="69"/>
      <c r="DQ778" s="69"/>
      <c r="DR778" s="69"/>
      <c r="DS778" s="69"/>
      <c r="DT778" s="69"/>
      <c r="DU778" s="69"/>
      <c r="DV778" s="69"/>
      <c r="DW778" s="69"/>
      <c r="DX778" s="69"/>
      <c r="DY778" s="69"/>
      <c r="DZ778" s="69"/>
      <c r="EA778" s="69"/>
      <c r="EB778" s="69"/>
      <c r="EC778" s="69"/>
      <c r="ED778" s="69"/>
      <c r="EE778" s="69"/>
      <c r="EF778" s="69"/>
      <c r="EG778" s="69"/>
      <c r="EH778" s="69"/>
      <c r="EI778" s="69"/>
      <c r="EJ778" s="69"/>
      <c r="EK778" s="69"/>
      <c r="EL778" s="69"/>
      <c r="EM778" s="69"/>
      <c r="EN778" s="69"/>
      <c r="EO778" s="69"/>
      <c r="EP778" s="69"/>
      <c r="EQ778" s="69"/>
      <c r="ER778" s="69"/>
      <c r="ES778" s="69"/>
      <c r="ET778" s="69"/>
      <c r="EU778" s="69"/>
      <c r="EV778" s="69"/>
      <c r="EW778" s="69"/>
      <c r="EX778" s="69"/>
      <c r="EY778" s="69"/>
      <c r="EZ778" s="69"/>
      <c r="FA778" s="69"/>
      <c r="FB778" s="69"/>
      <c r="FC778" s="69"/>
      <c r="FD778" s="69"/>
      <c r="FE778" s="69"/>
      <c r="FF778" s="69"/>
      <c r="FG778" s="69"/>
      <c r="FH778" s="69"/>
      <c r="FI778" s="69"/>
      <c r="FJ778" s="69"/>
      <c r="FK778" s="69"/>
      <c r="FL778" s="69"/>
      <c r="FM778" s="69"/>
      <c r="FN778" s="69"/>
      <c r="FO778" s="69"/>
      <c r="FP778" s="69"/>
      <c r="FQ778" s="69"/>
      <c r="FR778" s="69"/>
      <c r="FS778" s="69"/>
      <c r="FT778" s="69"/>
      <c r="FU778" s="69"/>
      <c r="FV778" s="69"/>
      <c r="FW778" s="69"/>
      <c r="FX778" s="69"/>
      <c r="FY778" s="69"/>
      <c r="FZ778" s="69"/>
      <c r="GA778" s="69"/>
      <c r="GB778" s="69"/>
      <c r="GC778" s="69"/>
      <c r="GD778" s="69"/>
      <c r="GE778" s="69"/>
      <c r="GF778" s="69"/>
      <c r="GG778" s="69"/>
      <c r="GH778" s="69"/>
      <c r="GI778" s="69"/>
      <c r="GJ778" s="69"/>
      <c r="GK778" s="69"/>
      <c r="GL778" s="69"/>
      <c r="GM778" s="69"/>
      <c r="GN778" s="69"/>
      <c r="GO778" s="69"/>
      <c r="GP778" s="69"/>
      <c r="GQ778" s="69"/>
      <c r="GR778" s="69"/>
      <c r="GS778" s="69"/>
      <c r="GT778" s="69"/>
      <c r="GU778" s="69"/>
      <c r="GV778" s="69"/>
      <c r="GW778" s="69"/>
      <c r="GX778" s="69"/>
      <c r="GY778" s="69"/>
      <c r="GZ778" s="69"/>
      <c r="HA778" s="69"/>
      <c r="HB778" s="69"/>
      <c r="HC778" s="69"/>
      <c r="HD778" s="69"/>
      <c r="HE778" s="69"/>
      <c r="HF778" s="69"/>
      <c r="HG778" s="69"/>
      <c r="HH778" s="69"/>
      <c r="HI778" s="69"/>
      <c r="HJ778" s="69"/>
      <c r="HK778" s="69"/>
      <c r="HL778" s="69"/>
      <c r="HM778" s="69"/>
      <c r="HN778" s="69"/>
      <c r="HO778" s="69"/>
      <c r="HP778" s="69"/>
      <c r="HQ778" s="69"/>
      <c r="HR778" s="69"/>
      <c r="HS778" s="69"/>
      <c r="HT778" s="69"/>
      <c r="HU778" s="69"/>
      <c r="HV778" s="69"/>
      <c r="HW778" s="69"/>
      <c r="HX778" s="69"/>
      <c r="HY778" s="69"/>
      <c r="HZ778" s="69"/>
      <c r="IA778" s="69"/>
      <c r="IB778" s="69"/>
      <c r="IC778" s="69"/>
      <c r="ID778" s="69"/>
      <c r="IE778" s="69"/>
      <c r="IF778" s="69"/>
      <c r="IG778" s="69"/>
      <c r="IH778" s="69"/>
      <c r="II778" s="69"/>
      <c r="IJ778" s="69"/>
      <c r="IK778" s="69"/>
      <c r="IL778" s="69"/>
      <c r="IM778" s="69"/>
      <c r="IN778" s="69"/>
      <c r="IO778" s="69"/>
      <c r="IP778" s="69"/>
      <c r="IQ778" s="69"/>
      <c r="IR778" s="69"/>
      <c r="IS778" s="69"/>
      <c r="IT778" s="69"/>
      <c r="IU778" s="69"/>
      <c r="IV778" s="69"/>
      <c r="IW778" s="69"/>
    </row>
    <row r="779" customFormat="false" ht="12.75" hidden="false" customHeight="false" outlineLevel="0" collapsed="false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  <c r="DP779" s="69"/>
      <c r="DQ779" s="69"/>
      <c r="DR779" s="69"/>
      <c r="DS779" s="69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  <c r="EO779" s="69"/>
      <c r="EP779" s="69"/>
      <c r="EQ779" s="69"/>
      <c r="ER779" s="69"/>
      <c r="ES779" s="69"/>
      <c r="ET779" s="69"/>
      <c r="EU779" s="69"/>
      <c r="EV779" s="69"/>
      <c r="EW779" s="69"/>
      <c r="EX779" s="69"/>
      <c r="EY779" s="69"/>
      <c r="EZ779" s="69"/>
      <c r="FA779" s="69"/>
      <c r="FB779" s="69"/>
      <c r="FC779" s="69"/>
      <c r="FD779" s="69"/>
      <c r="FE779" s="69"/>
      <c r="FF779" s="69"/>
      <c r="FG779" s="69"/>
      <c r="FH779" s="69"/>
      <c r="FI779" s="69"/>
      <c r="FJ779" s="69"/>
      <c r="FK779" s="69"/>
      <c r="FL779" s="69"/>
      <c r="FM779" s="69"/>
      <c r="FN779" s="69"/>
      <c r="FO779" s="69"/>
      <c r="FP779" s="69"/>
      <c r="FQ779" s="69"/>
      <c r="FR779" s="69"/>
      <c r="FS779" s="69"/>
      <c r="FT779" s="69"/>
      <c r="FU779" s="69"/>
      <c r="FV779" s="69"/>
      <c r="FW779" s="69"/>
      <c r="FX779" s="69"/>
      <c r="FY779" s="69"/>
      <c r="FZ779" s="69"/>
      <c r="GA779" s="69"/>
      <c r="GB779" s="69"/>
      <c r="GC779" s="69"/>
      <c r="GD779" s="69"/>
      <c r="GE779" s="69"/>
      <c r="GF779" s="69"/>
      <c r="GG779" s="69"/>
      <c r="GH779" s="69"/>
      <c r="GI779" s="69"/>
      <c r="GJ779" s="69"/>
      <c r="GK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  <c r="IG779" s="69"/>
      <c r="IH779" s="69"/>
      <c r="II779" s="69"/>
      <c r="IJ779" s="69"/>
      <c r="IK779" s="69"/>
      <c r="IL779" s="69"/>
      <c r="IM779" s="69"/>
      <c r="IN779" s="69"/>
      <c r="IO779" s="69"/>
      <c r="IP779" s="69"/>
      <c r="IQ779" s="69"/>
      <c r="IR779" s="69"/>
      <c r="IS779" s="69"/>
      <c r="IT779" s="69"/>
      <c r="IU779" s="69"/>
      <c r="IV779" s="69"/>
      <c r="IW779" s="69"/>
    </row>
    <row r="780" customFormat="false" ht="12.75" hidden="false" customHeight="false" outlineLevel="0" collapsed="false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69"/>
      <c r="CC780" s="69"/>
      <c r="CD780" s="69"/>
      <c r="CE780" s="69"/>
      <c r="CF780" s="69"/>
      <c r="CG780" s="69"/>
      <c r="CH780" s="69"/>
      <c r="CI780" s="69"/>
      <c r="CJ780" s="69"/>
      <c r="CK780" s="69"/>
      <c r="CL780" s="69"/>
      <c r="CM780" s="69"/>
      <c r="CN780" s="69"/>
      <c r="CO780" s="69"/>
      <c r="CP780" s="69"/>
      <c r="CQ780" s="69"/>
      <c r="CR780" s="69"/>
      <c r="CS780" s="69"/>
      <c r="CT780" s="69"/>
      <c r="CU780" s="69"/>
      <c r="CV780" s="69"/>
      <c r="CW780" s="69"/>
      <c r="CX780" s="69"/>
      <c r="CY780" s="69"/>
      <c r="CZ780" s="69"/>
      <c r="DA780" s="69"/>
      <c r="DB780" s="69"/>
      <c r="DC780" s="69"/>
      <c r="DD780" s="69"/>
      <c r="DE780" s="69"/>
      <c r="DF780" s="69"/>
      <c r="DG780" s="69"/>
      <c r="DH780" s="69"/>
      <c r="DI780" s="69"/>
      <c r="DJ780" s="69"/>
      <c r="DK780" s="69"/>
      <c r="DL780" s="69"/>
      <c r="DM780" s="69"/>
      <c r="DN780" s="69"/>
      <c r="DO780" s="69"/>
      <c r="DP780" s="69"/>
      <c r="DQ780" s="69"/>
      <c r="DR780" s="69"/>
      <c r="DS780" s="69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  <c r="EO780" s="69"/>
      <c r="EP780" s="69"/>
      <c r="EQ780" s="69"/>
      <c r="ER780" s="69"/>
      <c r="ES780" s="69"/>
      <c r="ET780" s="69"/>
      <c r="EU780" s="69"/>
      <c r="EV780" s="69"/>
      <c r="EW780" s="69"/>
      <c r="EX780" s="69"/>
      <c r="EY780" s="69"/>
      <c r="EZ780" s="69"/>
      <c r="FA780" s="69"/>
      <c r="FB780" s="69"/>
      <c r="FC780" s="69"/>
      <c r="FD780" s="69"/>
      <c r="FE780" s="69"/>
      <c r="FF780" s="69"/>
      <c r="FG780" s="69"/>
      <c r="FH780" s="69"/>
      <c r="FI780" s="69"/>
      <c r="FJ780" s="69"/>
      <c r="FK780" s="69"/>
      <c r="FL780" s="69"/>
      <c r="FM780" s="69"/>
      <c r="FN780" s="69"/>
      <c r="FO780" s="69"/>
      <c r="FP780" s="69"/>
      <c r="FQ780" s="69"/>
      <c r="FR780" s="69"/>
      <c r="FS780" s="69"/>
      <c r="FT780" s="69"/>
      <c r="FU780" s="69"/>
      <c r="FV780" s="69"/>
      <c r="FW780" s="69"/>
      <c r="FX780" s="69"/>
      <c r="FY780" s="69"/>
      <c r="FZ780" s="69"/>
      <c r="GA780" s="69"/>
      <c r="GB780" s="69"/>
      <c r="GC780" s="69"/>
      <c r="GD780" s="69"/>
      <c r="GE780" s="69"/>
      <c r="GF780" s="69"/>
      <c r="GG780" s="69"/>
      <c r="GH780" s="69"/>
      <c r="GI780" s="69"/>
      <c r="GJ780" s="69"/>
      <c r="GK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  <c r="IG780" s="69"/>
      <c r="IH780" s="69"/>
      <c r="II780" s="69"/>
      <c r="IJ780" s="69"/>
      <c r="IK780" s="69"/>
      <c r="IL780" s="69"/>
      <c r="IM780" s="69"/>
      <c r="IN780" s="69"/>
      <c r="IO780" s="69"/>
      <c r="IP780" s="69"/>
      <c r="IQ780" s="69"/>
      <c r="IR780" s="69"/>
      <c r="IS780" s="69"/>
      <c r="IT780" s="69"/>
      <c r="IU780" s="69"/>
      <c r="IV780" s="69"/>
      <c r="IW780" s="69"/>
    </row>
    <row r="781" customFormat="false" ht="12.75" hidden="false" customHeight="false" outlineLevel="0" collapsed="false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69"/>
      <c r="CC781" s="69"/>
      <c r="CD781" s="69"/>
      <c r="CE781" s="69"/>
      <c r="CF781" s="69"/>
      <c r="CG781" s="69"/>
      <c r="CH781" s="69"/>
      <c r="CI781" s="69"/>
      <c r="CJ781" s="69"/>
      <c r="CK781" s="69"/>
      <c r="CL781" s="69"/>
      <c r="CM781" s="69"/>
      <c r="CN781" s="69"/>
      <c r="CO781" s="69"/>
      <c r="CP781" s="69"/>
      <c r="CQ781" s="69"/>
      <c r="CR781" s="69"/>
      <c r="CS781" s="69"/>
      <c r="CT781" s="69"/>
      <c r="CU781" s="69"/>
      <c r="CV781" s="69"/>
      <c r="CW781" s="69"/>
      <c r="CX781" s="69"/>
      <c r="CY781" s="69"/>
      <c r="CZ781" s="69"/>
      <c r="DA781" s="69"/>
      <c r="DB781" s="69"/>
      <c r="DC781" s="69"/>
      <c r="DD781" s="69"/>
      <c r="DE781" s="69"/>
      <c r="DF781" s="69"/>
      <c r="DG781" s="69"/>
      <c r="DH781" s="69"/>
      <c r="DI781" s="69"/>
      <c r="DJ781" s="69"/>
      <c r="DK781" s="69"/>
      <c r="DL781" s="69"/>
      <c r="DM781" s="69"/>
      <c r="DN781" s="69"/>
      <c r="DO781" s="69"/>
      <c r="DP781" s="69"/>
      <c r="DQ781" s="69"/>
      <c r="DR781" s="69"/>
      <c r="DS781" s="69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  <c r="EO781" s="69"/>
      <c r="EP781" s="69"/>
      <c r="EQ781" s="69"/>
      <c r="ER781" s="69"/>
      <c r="ES781" s="69"/>
      <c r="ET781" s="69"/>
      <c r="EU781" s="69"/>
      <c r="EV781" s="69"/>
      <c r="EW781" s="69"/>
      <c r="EX781" s="69"/>
      <c r="EY781" s="69"/>
      <c r="EZ781" s="69"/>
      <c r="FA781" s="69"/>
      <c r="FB781" s="69"/>
      <c r="FC781" s="69"/>
      <c r="FD781" s="69"/>
      <c r="FE781" s="69"/>
      <c r="FF781" s="69"/>
      <c r="FG781" s="69"/>
      <c r="FH781" s="69"/>
      <c r="FI781" s="69"/>
      <c r="FJ781" s="69"/>
      <c r="FK781" s="69"/>
      <c r="FL781" s="69"/>
      <c r="FM781" s="69"/>
      <c r="FN781" s="69"/>
      <c r="FO781" s="69"/>
      <c r="FP781" s="69"/>
      <c r="FQ781" s="69"/>
      <c r="FR781" s="69"/>
      <c r="FS781" s="69"/>
      <c r="FT781" s="69"/>
      <c r="FU781" s="69"/>
      <c r="FV781" s="69"/>
      <c r="FW781" s="69"/>
      <c r="FX781" s="69"/>
      <c r="FY781" s="69"/>
      <c r="FZ781" s="69"/>
      <c r="GA781" s="69"/>
      <c r="GB781" s="69"/>
      <c r="GC781" s="69"/>
      <c r="GD781" s="69"/>
      <c r="GE781" s="69"/>
      <c r="GF781" s="69"/>
      <c r="GG781" s="69"/>
      <c r="GH781" s="69"/>
      <c r="GI781" s="69"/>
      <c r="GJ781" s="69"/>
      <c r="GK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  <c r="IG781" s="69"/>
      <c r="IH781" s="69"/>
      <c r="II781" s="69"/>
      <c r="IJ781" s="69"/>
      <c r="IK781" s="69"/>
      <c r="IL781" s="69"/>
      <c r="IM781" s="69"/>
      <c r="IN781" s="69"/>
      <c r="IO781" s="69"/>
      <c r="IP781" s="69"/>
      <c r="IQ781" s="69"/>
      <c r="IR781" s="69"/>
      <c r="IS781" s="69"/>
      <c r="IT781" s="69"/>
      <c r="IU781" s="69"/>
      <c r="IV781" s="69"/>
      <c r="IW781" s="69"/>
    </row>
    <row r="782" customFormat="false" ht="12.75" hidden="false" customHeight="false" outlineLevel="0" collapsed="false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69"/>
      <c r="CC782" s="69"/>
      <c r="CD782" s="69"/>
      <c r="CE782" s="69"/>
      <c r="CF782" s="69"/>
      <c r="CG782" s="69"/>
      <c r="CH782" s="69"/>
      <c r="CI782" s="69"/>
      <c r="CJ782" s="69"/>
      <c r="CK782" s="69"/>
      <c r="CL782" s="69"/>
      <c r="CM782" s="69"/>
      <c r="CN782" s="69"/>
      <c r="CO782" s="69"/>
      <c r="CP782" s="69"/>
      <c r="CQ782" s="69"/>
      <c r="CR782" s="69"/>
      <c r="CS782" s="69"/>
      <c r="CT782" s="69"/>
      <c r="CU782" s="69"/>
      <c r="CV782" s="69"/>
      <c r="CW782" s="69"/>
      <c r="CX782" s="69"/>
      <c r="CY782" s="69"/>
      <c r="CZ782" s="69"/>
      <c r="DA782" s="69"/>
      <c r="DB782" s="69"/>
      <c r="DC782" s="69"/>
      <c r="DD782" s="69"/>
      <c r="DE782" s="69"/>
      <c r="DF782" s="69"/>
      <c r="DG782" s="69"/>
      <c r="DH782" s="69"/>
      <c r="DI782" s="69"/>
      <c r="DJ782" s="69"/>
      <c r="DK782" s="69"/>
      <c r="DL782" s="69"/>
      <c r="DM782" s="69"/>
      <c r="DN782" s="69"/>
      <c r="DO782" s="69"/>
      <c r="DP782" s="69"/>
      <c r="DQ782" s="69"/>
      <c r="DR782" s="69"/>
      <c r="DS782" s="69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  <c r="EO782" s="69"/>
      <c r="EP782" s="69"/>
      <c r="EQ782" s="69"/>
      <c r="ER782" s="69"/>
      <c r="ES782" s="69"/>
      <c r="ET782" s="69"/>
      <c r="EU782" s="69"/>
      <c r="EV782" s="69"/>
      <c r="EW782" s="69"/>
      <c r="EX782" s="69"/>
      <c r="EY782" s="69"/>
      <c r="EZ782" s="69"/>
      <c r="FA782" s="69"/>
      <c r="FB782" s="69"/>
      <c r="FC782" s="69"/>
      <c r="FD782" s="69"/>
      <c r="FE782" s="69"/>
      <c r="FF782" s="69"/>
      <c r="FG782" s="69"/>
      <c r="FH782" s="69"/>
      <c r="FI782" s="69"/>
      <c r="FJ782" s="69"/>
      <c r="FK782" s="69"/>
      <c r="FL782" s="69"/>
      <c r="FM782" s="69"/>
      <c r="FN782" s="69"/>
      <c r="FO782" s="69"/>
      <c r="FP782" s="69"/>
      <c r="FQ782" s="69"/>
      <c r="FR782" s="69"/>
      <c r="FS782" s="69"/>
      <c r="FT782" s="69"/>
      <c r="FU782" s="69"/>
      <c r="FV782" s="69"/>
      <c r="FW782" s="69"/>
      <c r="FX782" s="69"/>
      <c r="FY782" s="69"/>
      <c r="FZ782" s="69"/>
      <c r="GA782" s="69"/>
      <c r="GB782" s="69"/>
      <c r="GC782" s="69"/>
      <c r="GD782" s="69"/>
      <c r="GE782" s="69"/>
      <c r="GF782" s="69"/>
      <c r="GG782" s="69"/>
      <c r="GH782" s="69"/>
      <c r="GI782" s="69"/>
      <c r="GJ782" s="69"/>
      <c r="GK782" s="69"/>
      <c r="GL782" s="69"/>
      <c r="GM782" s="69"/>
      <c r="GN782" s="69"/>
      <c r="GO782" s="69"/>
      <c r="GP782" s="69"/>
      <c r="GQ782" s="69"/>
      <c r="GR782" s="69"/>
      <c r="GS782" s="69"/>
      <c r="GT782" s="69"/>
      <c r="GU782" s="69"/>
      <c r="GV782" s="69"/>
      <c r="GW782" s="69"/>
      <c r="GX782" s="69"/>
      <c r="GY782" s="69"/>
      <c r="GZ782" s="69"/>
      <c r="HA782" s="69"/>
      <c r="HB782" s="69"/>
      <c r="HC782" s="69"/>
      <c r="HD782" s="69"/>
      <c r="HE782" s="69"/>
      <c r="HF782" s="69"/>
      <c r="HG782" s="69"/>
      <c r="HH782" s="69"/>
      <c r="HI782" s="69"/>
      <c r="HJ782" s="69"/>
      <c r="HK782" s="69"/>
      <c r="HL782" s="69"/>
      <c r="HM782" s="69"/>
      <c r="HN782" s="69"/>
      <c r="HO782" s="69"/>
      <c r="HP782" s="69"/>
      <c r="HQ782" s="69"/>
      <c r="HR782" s="69"/>
      <c r="HS782" s="69"/>
      <c r="HT782" s="69"/>
      <c r="HU782" s="69"/>
      <c r="HV782" s="69"/>
      <c r="HW782" s="69"/>
      <c r="HX782" s="69"/>
      <c r="HY782" s="69"/>
      <c r="HZ782" s="69"/>
      <c r="IA782" s="69"/>
      <c r="IB782" s="69"/>
      <c r="IC782" s="69"/>
      <c r="ID782" s="69"/>
      <c r="IE782" s="69"/>
      <c r="IF782" s="69"/>
      <c r="IG782" s="69"/>
      <c r="IH782" s="69"/>
      <c r="II782" s="69"/>
      <c r="IJ782" s="69"/>
      <c r="IK782" s="69"/>
      <c r="IL782" s="69"/>
      <c r="IM782" s="69"/>
      <c r="IN782" s="69"/>
      <c r="IO782" s="69"/>
      <c r="IP782" s="69"/>
      <c r="IQ782" s="69"/>
      <c r="IR782" s="69"/>
      <c r="IS782" s="69"/>
      <c r="IT782" s="69"/>
      <c r="IU782" s="69"/>
      <c r="IV782" s="69"/>
      <c r="IW782" s="69"/>
    </row>
    <row r="783" customFormat="false" ht="12.75" hidden="false" customHeight="false" outlineLevel="0" collapsed="false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69"/>
      <c r="CC783" s="69"/>
      <c r="CD783" s="69"/>
      <c r="CE783" s="69"/>
      <c r="CF783" s="69"/>
      <c r="CG783" s="69"/>
      <c r="CH783" s="69"/>
      <c r="CI783" s="69"/>
      <c r="CJ783" s="69"/>
      <c r="CK783" s="69"/>
      <c r="CL783" s="69"/>
      <c r="CM783" s="69"/>
      <c r="CN783" s="69"/>
      <c r="CO783" s="69"/>
      <c r="CP783" s="69"/>
      <c r="CQ783" s="69"/>
      <c r="CR783" s="69"/>
      <c r="CS783" s="69"/>
      <c r="CT783" s="69"/>
      <c r="CU783" s="69"/>
      <c r="CV783" s="69"/>
      <c r="CW783" s="69"/>
      <c r="CX783" s="69"/>
      <c r="CY783" s="69"/>
      <c r="CZ783" s="69"/>
      <c r="DA783" s="69"/>
      <c r="DB783" s="69"/>
      <c r="DC783" s="69"/>
      <c r="DD783" s="69"/>
      <c r="DE783" s="69"/>
      <c r="DF783" s="69"/>
      <c r="DG783" s="69"/>
      <c r="DH783" s="69"/>
      <c r="DI783" s="69"/>
      <c r="DJ783" s="69"/>
      <c r="DK783" s="69"/>
      <c r="DL783" s="69"/>
      <c r="DM783" s="69"/>
      <c r="DN783" s="69"/>
      <c r="DO783" s="69"/>
      <c r="DP783" s="69"/>
      <c r="DQ783" s="69"/>
      <c r="DR783" s="69"/>
      <c r="DS783" s="69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  <c r="EO783" s="69"/>
      <c r="EP783" s="69"/>
      <c r="EQ783" s="69"/>
      <c r="ER783" s="69"/>
      <c r="ES783" s="69"/>
      <c r="ET783" s="69"/>
      <c r="EU783" s="69"/>
      <c r="EV783" s="69"/>
      <c r="EW783" s="69"/>
      <c r="EX783" s="69"/>
      <c r="EY783" s="69"/>
      <c r="EZ783" s="69"/>
      <c r="FA783" s="69"/>
      <c r="FB783" s="69"/>
      <c r="FC783" s="69"/>
      <c r="FD783" s="69"/>
      <c r="FE783" s="69"/>
      <c r="FF783" s="69"/>
      <c r="FG783" s="69"/>
      <c r="FH783" s="69"/>
      <c r="FI783" s="69"/>
      <c r="FJ783" s="69"/>
      <c r="FK783" s="69"/>
      <c r="FL783" s="69"/>
      <c r="FM783" s="69"/>
      <c r="FN783" s="69"/>
      <c r="FO783" s="69"/>
      <c r="FP783" s="69"/>
      <c r="FQ783" s="69"/>
      <c r="FR783" s="69"/>
      <c r="FS783" s="69"/>
      <c r="FT783" s="69"/>
      <c r="FU783" s="69"/>
      <c r="FV783" s="69"/>
      <c r="FW783" s="69"/>
      <c r="FX783" s="69"/>
      <c r="FY783" s="69"/>
      <c r="FZ783" s="69"/>
      <c r="GA783" s="69"/>
      <c r="GB783" s="69"/>
      <c r="GC783" s="69"/>
      <c r="GD783" s="69"/>
      <c r="GE783" s="69"/>
      <c r="GF783" s="69"/>
      <c r="GG783" s="69"/>
      <c r="GH783" s="69"/>
      <c r="GI783" s="69"/>
      <c r="GJ783" s="69"/>
      <c r="GK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  <c r="IG783" s="69"/>
      <c r="IH783" s="69"/>
      <c r="II783" s="69"/>
      <c r="IJ783" s="69"/>
      <c r="IK783" s="69"/>
      <c r="IL783" s="69"/>
      <c r="IM783" s="69"/>
      <c r="IN783" s="69"/>
      <c r="IO783" s="69"/>
      <c r="IP783" s="69"/>
      <c r="IQ783" s="69"/>
      <c r="IR783" s="69"/>
      <c r="IS783" s="69"/>
      <c r="IT783" s="69"/>
      <c r="IU783" s="69"/>
      <c r="IV783" s="69"/>
      <c r="IW783" s="69"/>
    </row>
    <row r="784" customFormat="false" ht="12.75" hidden="false" customHeight="false" outlineLevel="0" collapsed="false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  <c r="BR784" s="69"/>
      <c r="BS784" s="69"/>
      <c r="BT784" s="69"/>
      <c r="BU784" s="69"/>
      <c r="BV784" s="69"/>
      <c r="BW784" s="69"/>
      <c r="BX784" s="69"/>
      <c r="BY784" s="69"/>
      <c r="BZ784" s="69"/>
      <c r="CA784" s="69"/>
      <c r="CB784" s="69"/>
      <c r="CC784" s="69"/>
      <c r="CD784" s="69"/>
      <c r="CE784" s="69"/>
      <c r="CF784" s="69"/>
      <c r="CG784" s="69"/>
      <c r="CH784" s="69"/>
      <c r="CI784" s="69"/>
      <c r="CJ784" s="69"/>
      <c r="CK784" s="69"/>
      <c r="CL784" s="69"/>
      <c r="CM784" s="69"/>
      <c r="CN784" s="69"/>
      <c r="CO784" s="69"/>
      <c r="CP784" s="69"/>
      <c r="CQ784" s="69"/>
      <c r="CR784" s="69"/>
      <c r="CS784" s="69"/>
      <c r="CT784" s="69"/>
      <c r="CU784" s="69"/>
      <c r="CV784" s="69"/>
      <c r="CW784" s="69"/>
      <c r="CX784" s="69"/>
      <c r="CY784" s="69"/>
      <c r="CZ784" s="69"/>
      <c r="DA784" s="69"/>
      <c r="DB784" s="69"/>
      <c r="DC784" s="69"/>
      <c r="DD784" s="69"/>
      <c r="DE784" s="69"/>
      <c r="DF784" s="69"/>
      <c r="DG784" s="69"/>
      <c r="DH784" s="69"/>
      <c r="DI784" s="69"/>
      <c r="DJ784" s="69"/>
      <c r="DK784" s="69"/>
      <c r="DL784" s="69"/>
      <c r="DM784" s="69"/>
      <c r="DN784" s="69"/>
      <c r="DO784" s="69"/>
      <c r="DP784" s="69"/>
      <c r="DQ784" s="69"/>
      <c r="DR784" s="69"/>
      <c r="DS784" s="69"/>
      <c r="DT784" s="69"/>
      <c r="DU784" s="69"/>
      <c r="DV784" s="69"/>
      <c r="DW784" s="69"/>
      <c r="DX784" s="69"/>
      <c r="DY784" s="69"/>
      <c r="DZ784" s="69"/>
      <c r="EA784" s="69"/>
      <c r="EB784" s="69"/>
      <c r="EC784" s="69"/>
      <c r="ED784" s="69"/>
      <c r="EE784" s="69"/>
      <c r="EF784" s="69"/>
      <c r="EG784" s="69"/>
      <c r="EH784" s="69"/>
      <c r="EI784" s="69"/>
      <c r="EJ784" s="69"/>
      <c r="EK784" s="69"/>
      <c r="EL784" s="69"/>
      <c r="EM784" s="69"/>
      <c r="EN784" s="69"/>
      <c r="EO784" s="69"/>
      <c r="EP784" s="69"/>
      <c r="EQ784" s="69"/>
      <c r="ER784" s="69"/>
      <c r="ES784" s="69"/>
      <c r="ET784" s="69"/>
      <c r="EU784" s="69"/>
      <c r="EV784" s="69"/>
      <c r="EW784" s="69"/>
      <c r="EX784" s="69"/>
      <c r="EY784" s="69"/>
      <c r="EZ784" s="69"/>
      <c r="FA784" s="69"/>
      <c r="FB784" s="69"/>
      <c r="FC784" s="69"/>
      <c r="FD784" s="69"/>
      <c r="FE784" s="69"/>
      <c r="FF784" s="69"/>
      <c r="FG784" s="69"/>
      <c r="FH784" s="69"/>
      <c r="FI784" s="69"/>
      <c r="FJ784" s="69"/>
      <c r="FK784" s="69"/>
      <c r="FL784" s="69"/>
      <c r="FM784" s="69"/>
      <c r="FN784" s="69"/>
      <c r="FO784" s="69"/>
      <c r="FP784" s="69"/>
      <c r="FQ784" s="69"/>
      <c r="FR784" s="69"/>
      <c r="FS784" s="69"/>
      <c r="FT784" s="69"/>
      <c r="FU784" s="69"/>
      <c r="FV784" s="69"/>
      <c r="FW784" s="69"/>
      <c r="FX784" s="69"/>
      <c r="FY784" s="69"/>
      <c r="FZ784" s="69"/>
      <c r="GA784" s="69"/>
      <c r="GB784" s="69"/>
      <c r="GC784" s="69"/>
      <c r="GD784" s="69"/>
      <c r="GE784" s="69"/>
      <c r="GF784" s="69"/>
      <c r="GG784" s="69"/>
      <c r="GH784" s="69"/>
      <c r="GI784" s="69"/>
      <c r="GJ784" s="69"/>
      <c r="GK784" s="69"/>
      <c r="GL784" s="69"/>
      <c r="GM784" s="69"/>
      <c r="GN784" s="69"/>
      <c r="GO784" s="69"/>
      <c r="GP784" s="69"/>
      <c r="GQ784" s="69"/>
      <c r="GR784" s="69"/>
      <c r="GS784" s="69"/>
      <c r="GT784" s="69"/>
      <c r="GU784" s="69"/>
      <c r="GV784" s="69"/>
      <c r="GW784" s="69"/>
      <c r="GX784" s="69"/>
      <c r="GY784" s="69"/>
      <c r="GZ784" s="69"/>
      <c r="HA784" s="69"/>
      <c r="HB784" s="69"/>
      <c r="HC784" s="69"/>
      <c r="HD784" s="69"/>
      <c r="HE784" s="69"/>
      <c r="HF784" s="69"/>
      <c r="HG784" s="69"/>
      <c r="HH784" s="69"/>
      <c r="HI784" s="69"/>
      <c r="HJ784" s="69"/>
      <c r="HK784" s="69"/>
      <c r="HL784" s="69"/>
      <c r="HM784" s="69"/>
      <c r="HN784" s="69"/>
      <c r="HO784" s="69"/>
      <c r="HP784" s="69"/>
      <c r="HQ784" s="69"/>
      <c r="HR784" s="69"/>
      <c r="HS784" s="69"/>
      <c r="HT784" s="69"/>
      <c r="HU784" s="69"/>
      <c r="HV784" s="69"/>
      <c r="HW784" s="69"/>
      <c r="HX784" s="69"/>
      <c r="HY784" s="69"/>
      <c r="HZ784" s="69"/>
      <c r="IA784" s="69"/>
      <c r="IB784" s="69"/>
      <c r="IC784" s="69"/>
      <c r="ID784" s="69"/>
      <c r="IE784" s="69"/>
      <c r="IF784" s="69"/>
      <c r="IG784" s="69"/>
      <c r="IH784" s="69"/>
      <c r="II784" s="69"/>
      <c r="IJ784" s="69"/>
      <c r="IK784" s="69"/>
      <c r="IL784" s="69"/>
      <c r="IM784" s="69"/>
      <c r="IN784" s="69"/>
      <c r="IO784" s="69"/>
      <c r="IP784" s="69"/>
      <c r="IQ784" s="69"/>
      <c r="IR784" s="69"/>
      <c r="IS784" s="69"/>
      <c r="IT784" s="69"/>
      <c r="IU784" s="69"/>
      <c r="IV784" s="69"/>
      <c r="IW784" s="69"/>
    </row>
    <row r="785" customFormat="false" ht="12.75" hidden="false" customHeight="false" outlineLevel="0" collapsed="false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  <c r="BR785" s="69"/>
      <c r="BS785" s="69"/>
      <c r="BT785" s="69"/>
      <c r="BU785" s="69"/>
      <c r="BV785" s="69"/>
      <c r="BW785" s="69"/>
      <c r="BX785" s="69"/>
      <c r="BY785" s="69"/>
      <c r="BZ785" s="69"/>
      <c r="CA785" s="69"/>
      <c r="CB785" s="69"/>
      <c r="CC785" s="69"/>
      <c r="CD785" s="69"/>
      <c r="CE785" s="69"/>
      <c r="CF785" s="69"/>
      <c r="CG785" s="69"/>
      <c r="CH785" s="69"/>
      <c r="CI785" s="69"/>
      <c r="CJ785" s="69"/>
      <c r="CK785" s="69"/>
      <c r="CL785" s="69"/>
      <c r="CM785" s="69"/>
      <c r="CN785" s="69"/>
      <c r="CO785" s="69"/>
      <c r="CP785" s="69"/>
      <c r="CQ785" s="69"/>
      <c r="CR785" s="69"/>
      <c r="CS785" s="69"/>
      <c r="CT785" s="69"/>
      <c r="CU785" s="69"/>
      <c r="CV785" s="69"/>
      <c r="CW785" s="69"/>
      <c r="CX785" s="69"/>
      <c r="CY785" s="69"/>
      <c r="CZ785" s="69"/>
      <c r="DA785" s="69"/>
      <c r="DB785" s="69"/>
      <c r="DC785" s="69"/>
      <c r="DD785" s="69"/>
      <c r="DE785" s="69"/>
      <c r="DF785" s="69"/>
      <c r="DG785" s="69"/>
      <c r="DH785" s="69"/>
      <c r="DI785" s="69"/>
      <c r="DJ785" s="69"/>
      <c r="DK785" s="69"/>
      <c r="DL785" s="69"/>
      <c r="DM785" s="69"/>
      <c r="DN785" s="69"/>
      <c r="DO785" s="69"/>
      <c r="DP785" s="69"/>
      <c r="DQ785" s="69"/>
      <c r="DR785" s="69"/>
      <c r="DS785" s="69"/>
      <c r="DT785" s="69"/>
      <c r="DU785" s="69"/>
      <c r="DV785" s="69"/>
      <c r="DW785" s="69"/>
      <c r="DX785" s="69"/>
      <c r="DY785" s="69"/>
      <c r="DZ785" s="69"/>
      <c r="EA785" s="69"/>
      <c r="EB785" s="69"/>
      <c r="EC785" s="69"/>
      <c r="ED785" s="69"/>
      <c r="EE785" s="69"/>
      <c r="EF785" s="69"/>
      <c r="EG785" s="69"/>
      <c r="EH785" s="69"/>
      <c r="EI785" s="69"/>
      <c r="EJ785" s="69"/>
      <c r="EK785" s="69"/>
      <c r="EL785" s="69"/>
      <c r="EM785" s="69"/>
      <c r="EN785" s="69"/>
      <c r="EO785" s="69"/>
      <c r="EP785" s="69"/>
      <c r="EQ785" s="69"/>
      <c r="ER785" s="69"/>
      <c r="ES785" s="69"/>
      <c r="ET785" s="69"/>
      <c r="EU785" s="69"/>
      <c r="EV785" s="69"/>
      <c r="EW785" s="69"/>
      <c r="EX785" s="69"/>
      <c r="EY785" s="69"/>
      <c r="EZ785" s="69"/>
      <c r="FA785" s="69"/>
      <c r="FB785" s="69"/>
      <c r="FC785" s="69"/>
      <c r="FD785" s="69"/>
      <c r="FE785" s="69"/>
      <c r="FF785" s="69"/>
      <c r="FG785" s="69"/>
      <c r="FH785" s="69"/>
      <c r="FI785" s="69"/>
      <c r="FJ785" s="69"/>
      <c r="FK785" s="69"/>
      <c r="FL785" s="69"/>
      <c r="FM785" s="69"/>
      <c r="FN785" s="69"/>
      <c r="FO785" s="69"/>
      <c r="FP785" s="69"/>
      <c r="FQ785" s="69"/>
      <c r="FR785" s="69"/>
      <c r="FS785" s="69"/>
      <c r="FT785" s="69"/>
      <c r="FU785" s="69"/>
      <c r="FV785" s="69"/>
      <c r="FW785" s="69"/>
      <c r="FX785" s="69"/>
      <c r="FY785" s="69"/>
      <c r="FZ785" s="69"/>
      <c r="GA785" s="69"/>
      <c r="GB785" s="69"/>
      <c r="GC785" s="69"/>
      <c r="GD785" s="69"/>
      <c r="GE785" s="69"/>
      <c r="GF785" s="69"/>
      <c r="GG785" s="69"/>
      <c r="GH785" s="69"/>
      <c r="GI785" s="69"/>
      <c r="GJ785" s="69"/>
      <c r="GK785" s="69"/>
      <c r="GL785" s="69"/>
      <c r="GM785" s="69"/>
      <c r="GN785" s="69"/>
      <c r="GO785" s="69"/>
      <c r="GP785" s="69"/>
      <c r="GQ785" s="69"/>
      <c r="GR785" s="69"/>
      <c r="GS785" s="69"/>
      <c r="GT785" s="69"/>
      <c r="GU785" s="69"/>
      <c r="GV785" s="69"/>
      <c r="GW785" s="69"/>
      <c r="GX785" s="69"/>
      <c r="GY785" s="69"/>
      <c r="GZ785" s="69"/>
      <c r="HA785" s="69"/>
      <c r="HB785" s="69"/>
      <c r="HC785" s="69"/>
      <c r="HD785" s="69"/>
      <c r="HE785" s="69"/>
      <c r="HF785" s="69"/>
      <c r="HG785" s="69"/>
      <c r="HH785" s="69"/>
      <c r="HI785" s="69"/>
      <c r="HJ785" s="69"/>
      <c r="HK785" s="69"/>
      <c r="HL785" s="69"/>
      <c r="HM785" s="69"/>
      <c r="HN785" s="69"/>
      <c r="HO785" s="69"/>
      <c r="HP785" s="69"/>
      <c r="HQ785" s="69"/>
      <c r="HR785" s="69"/>
      <c r="HS785" s="69"/>
      <c r="HT785" s="69"/>
      <c r="HU785" s="69"/>
      <c r="HV785" s="69"/>
      <c r="HW785" s="69"/>
      <c r="HX785" s="69"/>
      <c r="HY785" s="69"/>
      <c r="HZ785" s="69"/>
      <c r="IA785" s="69"/>
      <c r="IB785" s="69"/>
      <c r="IC785" s="69"/>
      <c r="ID785" s="69"/>
      <c r="IE785" s="69"/>
      <c r="IF785" s="69"/>
      <c r="IG785" s="69"/>
      <c r="IH785" s="69"/>
      <c r="II785" s="69"/>
      <c r="IJ785" s="69"/>
      <c r="IK785" s="69"/>
      <c r="IL785" s="69"/>
      <c r="IM785" s="69"/>
      <c r="IN785" s="69"/>
      <c r="IO785" s="69"/>
      <c r="IP785" s="69"/>
      <c r="IQ785" s="69"/>
      <c r="IR785" s="69"/>
      <c r="IS785" s="69"/>
      <c r="IT785" s="69"/>
      <c r="IU785" s="69"/>
      <c r="IV785" s="69"/>
      <c r="IW785" s="69"/>
    </row>
    <row r="786" customFormat="false" ht="12.75" hidden="false" customHeight="false" outlineLevel="0" collapsed="false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  <c r="BR786" s="69"/>
      <c r="BS786" s="69"/>
      <c r="BT786" s="69"/>
      <c r="BU786" s="69"/>
      <c r="BV786" s="69"/>
      <c r="BW786" s="69"/>
      <c r="BX786" s="69"/>
      <c r="BY786" s="69"/>
      <c r="BZ786" s="69"/>
      <c r="CA786" s="69"/>
      <c r="CB786" s="69"/>
      <c r="CC786" s="69"/>
      <c r="CD786" s="69"/>
      <c r="CE786" s="69"/>
      <c r="CF786" s="69"/>
      <c r="CG786" s="69"/>
      <c r="CH786" s="69"/>
      <c r="CI786" s="69"/>
      <c r="CJ786" s="69"/>
      <c r="CK786" s="69"/>
      <c r="CL786" s="69"/>
      <c r="CM786" s="69"/>
      <c r="CN786" s="69"/>
      <c r="CO786" s="69"/>
      <c r="CP786" s="69"/>
      <c r="CQ786" s="69"/>
      <c r="CR786" s="69"/>
      <c r="CS786" s="69"/>
      <c r="CT786" s="69"/>
      <c r="CU786" s="69"/>
      <c r="CV786" s="69"/>
      <c r="CW786" s="69"/>
      <c r="CX786" s="69"/>
      <c r="CY786" s="69"/>
      <c r="CZ786" s="69"/>
      <c r="DA786" s="69"/>
      <c r="DB786" s="69"/>
      <c r="DC786" s="69"/>
      <c r="DD786" s="69"/>
      <c r="DE786" s="69"/>
      <c r="DF786" s="69"/>
      <c r="DG786" s="69"/>
      <c r="DH786" s="69"/>
      <c r="DI786" s="69"/>
      <c r="DJ786" s="69"/>
      <c r="DK786" s="69"/>
      <c r="DL786" s="69"/>
      <c r="DM786" s="69"/>
      <c r="DN786" s="69"/>
      <c r="DO786" s="69"/>
      <c r="DP786" s="69"/>
      <c r="DQ786" s="69"/>
      <c r="DR786" s="69"/>
      <c r="DS786" s="69"/>
      <c r="DT786" s="69"/>
      <c r="DU786" s="69"/>
      <c r="DV786" s="69"/>
      <c r="DW786" s="69"/>
      <c r="DX786" s="69"/>
      <c r="DY786" s="69"/>
      <c r="DZ786" s="69"/>
      <c r="EA786" s="69"/>
      <c r="EB786" s="69"/>
      <c r="EC786" s="69"/>
      <c r="ED786" s="69"/>
      <c r="EE786" s="69"/>
      <c r="EF786" s="69"/>
      <c r="EG786" s="69"/>
      <c r="EH786" s="69"/>
      <c r="EI786" s="69"/>
      <c r="EJ786" s="69"/>
      <c r="EK786" s="69"/>
      <c r="EL786" s="69"/>
      <c r="EM786" s="69"/>
      <c r="EN786" s="69"/>
      <c r="EO786" s="69"/>
      <c r="EP786" s="69"/>
      <c r="EQ786" s="69"/>
      <c r="ER786" s="69"/>
      <c r="ES786" s="69"/>
      <c r="ET786" s="69"/>
      <c r="EU786" s="69"/>
      <c r="EV786" s="69"/>
      <c r="EW786" s="69"/>
      <c r="EX786" s="69"/>
      <c r="EY786" s="69"/>
      <c r="EZ786" s="69"/>
      <c r="FA786" s="69"/>
      <c r="FB786" s="69"/>
      <c r="FC786" s="69"/>
      <c r="FD786" s="69"/>
      <c r="FE786" s="69"/>
      <c r="FF786" s="69"/>
      <c r="FG786" s="69"/>
      <c r="FH786" s="69"/>
      <c r="FI786" s="69"/>
      <c r="FJ786" s="69"/>
      <c r="FK786" s="69"/>
      <c r="FL786" s="69"/>
      <c r="FM786" s="69"/>
      <c r="FN786" s="69"/>
      <c r="FO786" s="69"/>
      <c r="FP786" s="69"/>
      <c r="FQ786" s="69"/>
      <c r="FR786" s="69"/>
      <c r="FS786" s="69"/>
      <c r="FT786" s="69"/>
      <c r="FU786" s="69"/>
      <c r="FV786" s="69"/>
      <c r="FW786" s="69"/>
      <c r="FX786" s="69"/>
      <c r="FY786" s="69"/>
      <c r="FZ786" s="69"/>
      <c r="GA786" s="69"/>
      <c r="GB786" s="69"/>
      <c r="GC786" s="69"/>
      <c r="GD786" s="69"/>
      <c r="GE786" s="69"/>
      <c r="GF786" s="69"/>
      <c r="GG786" s="69"/>
      <c r="GH786" s="69"/>
      <c r="GI786" s="69"/>
      <c r="GJ786" s="69"/>
      <c r="GK786" s="69"/>
      <c r="GL786" s="69"/>
      <c r="GM786" s="69"/>
      <c r="GN786" s="69"/>
      <c r="GO786" s="69"/>
      <c r="GP786" s="69"/>
      <c r="GQ786" s="69"/>
      <c r="GR786" s="69"/>
      <c r="GS786" s="69"/>
      <c r="GT786" s="69"/>
      <c r="GU786" s="69"/>
      <c r="GV786" s="69"/>
      <c r="GW786" s="69"/>
      <c r="GX786" s="69"/>
      <c r="GY786" s="69"/>
      <c r="GZ786" s="69"/>
      <c r="HA786" s="69"/>
      <c r="HB786" s="69"/>
      <c r="HC786" s="69"/>
      <c r="HD786" s="69"/>
      <c r="HE786" s="69"/>
      <c r="HF786" s="69"/>
      <c r="HG786" s="69"/>
      <c r="HH786" s="69"/>
      <c r="HI786" s="69"/>
      <c r="HJ786" s="69"/>
      <c r="HK786" s="69"/>
      <c r="HL786" s="69"/>
      <c r="HM786" s="69"/>
      <c r="HN786" s="69"/>
      <c r="HO786" s="69"/>
      <c r="HP786" s="69"/>
      <c r="HQ786" s="69"/>
      <c r="HR786" s="69"/>
      <c r="HS786" s="69"/>
      <c r="HT786" s="69"/>
      <c r="HU786" s="69"/>
      <c r="HV786" s="69"/>
      <c r="HW786" s="69"/>
      <c r="HX786" s="69"/>
      <c r="HY786" s="69"/>
      <c r="HZ786" s="69"/>
      <c r="IA786" s="69"/>
      <c r="IB786" s="69"/>
      <c r="IC786" s="69"/>
      <c r="ID786" s="69"/>
      <c r="IE786" s="69"/>
      <c r="IF786" s="69"/>
      <c r="IG786" s="69"/>
      <c r="IH786" s="69"/>
      <c r="II786" s="69"/>
      <c r="IJ786" s="69"/>
      <c r="IK786" s="69"/>
      <c r="IL786" s="69"/>
      <c r="IM786" s="69"/>
      <c r="IN786" s="69"/>
      <c r="IO786" s="69"/>
      <c r="IP786" s="69"/>
      <c r="IQ786" s="69"/>
      <c r="IR786" s="69"/>
      <c r="IS786" s="69"/>
      <c r="IT786" s="69"/>
      <c r="IU786" s="69"/>
      <c r="IV786" s="69"/>
      <c r="IW786" s="69"/>
    </row>
    <row r="787" customFormat="false" ht="12.75" hidden="false" customHeight="false" outlineLevel="0" collapsed="false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  <c r="BR787" s="69"/>
      <c r="BS787" s="69"/>
      <c r="BT787" s="69"/>
      <c r="BU787" s="69"/>
      <c r="BV787" s="69"/>
      <c r="BW787" s="69"/>
      <c r="BX787" s="69"/>
      <c r="BY787" s="69"/>
      <c r="BZ787" s="69"/>
      <c r="CA787" s="69"/>
      <c r="CB787" s="69"/>
      <c r="CC787" s="69"/>
      <c r="CD787" s="69"/>
      <c r="CE787" s="69"/>
      <c r="CF787" s="69"/>
      <c r="CG787" s="69"/>
      <c r="CH787" s="69"/>
      <c r="CI787" s="69"/>
      <c r="CJ787" s="69"/>
      <c r="CK787" s="69"/>
      <c r="CL787" s="69"/>
      <c r="CM787" s="69"/>
      <c r="CN787" s="69"/>
      <c r="CO787" s="69"/>
      <c r="CP787" s="69"/>
      <c r="CQ787" s="69"/>
      <c r="CR787" s="69"/>
      <c r="CS787" s="69"/>
      <c r="CT787" s="69"/>
      <c r="CU787" s="69"/>
      <c r="CV787" s="69"/>
      <c r="CW787" s="69"/>
      <c r="CX787" s="69"/>
      <c r="CY787" s="69"/>
      <c r="CZ787" s="69"/>
      <c r="DA787" s="69"/>
      <c r="DB787" s="69"/>
      <c r="DC787" s="69"/>
      <c r="DD787" s="69"/>
      <c r="DE787" s="69"/>
      <c r="DF787" s="69"/>
      <c r="DG787" s="69"/>
      <c r="DH787" s="69"/>
      <c r="DI787" s="69"/>
      <c r="DJ787" s="69"/>
      <c r="DK787" s="69"/>
      <c r="DL787" s="69"/>
      <c r="DM787" s="69"/>
      <c r="DN787" s="69"/>
      <c r="DO787" s="69"/>
      <c r="DP787" s="69"/>
      <c r="DQ787" s="69"/>
      <c r="DR787" s="69"/>
      <c r="DS787" s="69"/>
      <c r="DT787" s="69"/>
      <c r="DU787" s="69"/>
      <c r="DV787" s="69"/>
      <c r="DW787" s="69"/>
      <c r="DX787" s="69"/>
      <c r="DY787" s="69"/>
      <c r="DZ787" s="69"/>
      <c r="EA787" s="69"/>
      <c r="EB787" s="69"/>
      <c r="EC787" s="69"/>
      <c r="ED787" s="69"/>
      <c r="EE787" s="69"/>
      <c r="EF787" s="69"/>
      <c r="EG787" s="69"/>
      <c r="EH787" s="69"/>
      <c r="EI787" s="69"/>
      <c r="EJ787" s="69"/>
      <c r="EK787" s="69"/>
      <c r="EL787" s="69"/>
      <c r="EM787" s="69"/>
      <c r="EN787" s="69"/>
      <c r="EO787" s="69"/>
      <c r="EP787" s="69"/>
      <c r="EQ787" s="69"/>
      <c r="ER787" s="69"/>
      <c r="ES787" s="69"/>
      <c r="ET787" s="69"/>
      <c r="EU787" s="69"/>
      <c r="EV787" s="69"/>
      <c r="EW787" s="69"/>
      <c r="EX787" s="69"/>
      <c r="EY787" s="69"/>
      <c r="EZ787" s="69"/>
      <c r="FA787" s="69"/>
      <c r="FB787" s="69"/>
      <c r="FC787" s="69"/>
      <c r="FD787" s="69"/>
      <c r="FE787" s="69"/>
      <c r="FF787" s="69"/>
      <c r="FG787" s="69"/>
      <c r="FH787" s="69"/>
      <c r="FI787" s="69"/>
      <c r="FJ787" s="69"/>
      <c r="FK787" s="69"/>
      <c r="FL787" s="69"/>
      <c r="FM787" s="69"/>
      <c r="FN787" s="69"/>
      <c r="FO787" s="69"/>
      <c r="FP787" s="69"/>
      <c r="FQ787" s="69"/>
      <c r="FR787" s="69"/>
      <c r="FS787" s="69"/>
      <c r="FT787" s="69"/>
      <c r="FU787" s="69"/>
      <c r="FV787" s="69"/>
      <c r="FW787" s="69"/>
      <c r="FX787" s="69"/>
      <c r="FY787" s="69"/>
      <c r="FZ787" s="69"/>
      <c r="GA787" s="69"/>
      <c r="GB787" s="69"/>
      <c r="GC787" s="69"/>
      <c r="GD787" s="69"/>
      <c r="GE787" s="69"/>
      <c r="GF787" s="69"/>
      <c r="GG787" s="69"/>
      <c r="GH787" s="69"/>
      <c r="GI787" s="69"/>
      <c r="GJ787" s="69"/>
      <c r="GK787" s="69"/>
      <c r="GL787" s="69"/>
      <c r="GM787" s="69"/>
      <c r="GN787" s="69"/>
      <c r="GO787" s="69"/>
      <c r="GP787" s="69"/>
      <c r="GQ787" s="69"/>
      <c r="GR787" s="69"/>
      <c r="GS787" s="69"/>
      <c r="GT787" s="69"/>
      <c r="GU787" s="69"/>
      <c r="GV787" s="69"/>
      <c r="GW787" s="69"/>
      <c r="GX787" s="69"/>
      <c r="GY787" s="69"/>
      <c r="GZ787" s="69"/>
      <c r="HA787" s="69"/>
      <c r="HB787" s="69"/>
      <c r="HC787" s="69"/>
      <c r="HD787" s="69"/>
      <c r="HE787" s="69"/>
      <c r="HF787" s="69"/>
      <c r="HG787" s="69"/>
      <c r="HH787" s="69"/>
      <c r="HI787" s="69"/>
      <c r="HJ787" s="69"/>
      <c r="HK787" s="69"/>
      <c r="HL787" s="69"/>
      <c r="HM787" s="69"/>
      <c r="HN787" s="69"/>
      <c r="HO787" s="69"/>
      <c r="HP787" s="69"/>
      <c r="HQ787" s="69"/>
      <c r="HR787" s="69"/>
      <c r="HS787" s="69"/>
      <c r="HT787" s="69"/>
      <c r="HU787" s="69"/>
      <c r="HV787" s="69"/>
      <c r="HW787" s="69"/>
      <c r="HX787" s="69"/>
      <c r="HY787" s="69"/>
      <c r="HZ787" s="69"/>
      <c r="IA787" s="69"/>
      <c r="IB787" s="69"/>
      <c r="IC787" s="69"/>
      <c r="ID787" s="69"/>
      <c r="IE787" s="69"/>
      <c r="IF787" s="69"/>
      <c r="IG787" s="69"/>
      <c r="IH787" s="69"/>
      <c r="II787" s="69"/>
      <c r="IJ787" s="69"/>
      <c r="IK787" s="69"/>
      <c r="IL787" s="69"/>
      <c r="IM787" s="69"/>
      <c r="IN787" s="69"/>
      <c r="IO787" s="69"/>
      <c r="IP787" s="69"/>
      <c r="IQ787" s="69"/>
      <c r="IR787" s="69"/>
      <c r="IS787" s="69"/>
      <c r="IT787" s="69"/>
      <c r="IU787" s="69"/>
      <c r="IV787" s="69"/>
      <c r="IW787" s="69"/>
    </row>
    <row r="788" customFormat="false" ht="12.75" hidden="false" customHeight="false" outlineLevel="0" collapsed="false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  <c r="BR788" s="69"/>
      <c r="BS788" s="69"/>
      <c r="BT788" s="69"/>
      <c r="BU788" s="69"/>
      <c r="BV788" s="69"/>
      <c r="BW788" s="69"/>
      <c r="BX788" s="69"/>
      <c r="BY788" s="69"/>
      <c r="BZ788" s="69"/>
      <c r="CA788" s="69"/>
      <c r="CB788" s="69"/>
      <c r="CC788" s="69"/>
      <c r="CD788" s="69"/>
      <c r="CE788" s="69"/>
      <c r="CF788" s="69"/>
      <c r="CG788" s="69"/>
      <c r="CH788" s="69"/>
      <c r="CI788" s="69"/>
      <c r="CJ788" s="69"/>
      <c r="CK788" s="69"/>
      <c r="CL788" s="69"/>
      <c r="CM788" s="69"/>
      <c r="CN788" s="69"/>
      <c r="CO788" s="69"/>
      <c r="CP788" s="69"/>
      <c r="CQ788" s="69"/>
      <c r="CR788" s="69"/>
      <c r="CS788" s="69"/>
      <c r="CT788" s="69"/>
      <c r="CU788" s="69"/>
      <c r="CV788" s="69"/>
      <c r="CW788" s="69"/>
      <c r="CX788" s="69"/>
      <c r="CY788" s="69"/>
      <c r="CZ788" s="69"/>
      <c r="DA788" s="69"/>
      <c r="DB788" s="69"/>
      <c r="DC788" s="69"/>
      <c r="DD788" s="69"/>
      <c r="DE788" s="69"/>
      <c r="DF788" s="69"/>
      <c r="DG788" s="69"/>
      <c r="DH788" s="69"/>
      <c r="DI788" s="69"/>
      <c r="DJ788" s="69"/>
      <c r="DK788" s="69"/>
      <c r="DL788" s="69"/>
      <c r="DM788" s="69"/>
      <c r="DN788" s="69"/>
      <c r="DO788" s="69"/>
      <c r="DP788" s="69"/>
      <c r="DQ788" s="69"/>
      <c r="DR788" s="69"/>
      <c r="DS788" s="69"/>
      <c r="DT788" s="69"/>
      <c r="DU788" s="69"/>
      <c r="DV788" s="69"/>
      <c r="DW788" s="69"/>
      <c r="DX788" s="69"/>
      <c r="DY788" s="69"/>
      <c r="DZ788" s="69"/>
      <c r="EA788" s="69"/>
      <c r="EB788" s="69"/>
      <c r="EC788" s="69"/>
      <c r="ED788" s="69"/>
      <c r="EE788" s="69"/>
      <c r="EF788" s="69"/>
      <c r="EG788" s="69"/>
      <c r="EH788" s="69"/>
      <c r="EI788" s="69"/>
      <c r="EJ788" s="69"/>
      <c r="EK788" s="69"/>
      <c r="EL788" s="69"/>
      <c r="EM788" s="69"/>
      <c r="EN788" s="69"/>
      <c r="EO788" s="69"/>
      <c r="EP788" s="69"/>
      <c r="EQ788" s="69"/>
      <c r="ER788" s="69"/>
      <c r="ES788" s="69"/>
      <c r="ET788" s="69"/>
      <c r="EU788" s="69"/>
      <c r="EV788" s="69"/>
      <c r="EW788" s="69"/>
      <c r="EX788" s="69"/>
      <c r="EY788" s="69"/>
      <c r="EZ788" s="69"/>
      <c r="FA788" s="69"/>
      <c r="FB788" s="69"/>
      <c r="FC788" s="69"/>
      <c r="FD788" s="69"/>
      <c r="FE788" s="69"/>
      <c r="FF788" s="69"/>
      <c r="FG788" s="69"/>
      <c r="FH788" s="69"/>
      <c r="FI788" s="69"/>
      <c r="FJ788" s="69"/>
      <c r="FK788" s="69"/>
      <c r="FL788" s="69"/>
      <c r="FM788" s="69"/>
      <c r="FN788" s="69"/>
      <c r="FO788" s="69"/>
      <c r="FP788" s="69"/>
      <c r="FQ788" s="69"/>
      <c r="FR788" s="69"/>
      <c r="FS788" s="69"/>
      <c r="FT788" s="69"/>
      <c r="FU788" s="69"/>
      <c r="FV788" s="69"/>
      <c r="FW788" s="69"/>
      <c r="FX788" s="69"/>
      <c r="FY788" s="69"/>
      <c r="FZ788" s="69"/>
      <c r="GA788" s="69"/>
      <c r="GB788" s="69"/>
      <c r="GC788" s="69"/>
      <c r="GD788" s="69"/>
      <c r="GE788" s="69"/>
      <c r="GF788" s="69"/>
      <c r="GG788" s="69"/>
      <c r="GH788" s="69"/>
      <c r="GI788" s="69"/>
      <c r="GJ788" s="69"/>
      <c r="GK788" s="69"/>
      <c r="GL788" s="69"/>
      <c r="GM788" s="69"/>
      <c r="GN788" s="69"/>
      <c r="GO788" s="69"/>
      <c r="GP788" s="69"/>
      <c r="GQ788" s="69"/>
      <c r="GR788" s="69"/>
      <c r="GS788" s="69"/>
      <c r="GT788" s="69"/>
      <c r="GU788" s="69"/>
      <c r="GV788" s="69"/>
      <c r="GW788" s="69"/>
      <c r="GX788" s="69"/>
      <c r="GY788" s="69"/>
      <c r="GZ788" s="69"/>
      <c r="HA788" s="69"/>
      <c r="HB788" s="69"/>
      <c r="HC788" s="69"/>
      <c r="HD788" s="69"/>
      <c r="HE788" s="69"/>
      <c r="HF788" s="69"/>
      <c r="HG788" s="69"/>
      <c r="HH788" s="69"/>
      <c r="HI788" s="69"/>
      <c r="HJ788" s="69"/>
      <c r="HK788" s="69"/>
      <c r="HL788" s="69"/>
      <c r="HM788" s="69"/>
      <c r="HN788" s="69"/>
      <c r="HO788" s="69"/>
      <c r="HP788" s="69"/>
      <c r="HQ788" s="69"/>
      <c r="HR788" s="69"/>
      <c r="HS788" s="69"/>
      <c r="HT788" s="69"/>
      <c r="HU788" s="69"/>
      <c r="HV788" s="69"/>
      <c r="HW788" s="69"/>
      <c r="HX788" s="69"/>
      <c r="HY788" s="69"/>
      <c r="HZ788" s="69"/>
      <c r="IA788" s="69"/>
      <c r="IB788" s="69"/>
      <c r="IC788" s="69"/>
      <c r="ID788" s="69"/>
      <c r="IE788" s="69"/>
      <c r="IF788" s="69"/>
      <c r="IG788" s="69"/>
      <c r="IH788" s="69"/>
      <c r="II788" s="69"/>
      <c r="IJ788" s="69"/>
      <c r="IK788" s="69"/>
      <c r="IL788" s="69"/>
      <c r="IM788" s="69"/>
      <c r="IN788" s="69"/>
      <c r="IO788" s="69"/>
      <c r="IP788" s="69"/>
      <c r="IQ788" s="69"/>
      <c r="IR788" s="69"/>
      <c r="IS788" s="69"/>
      <c r="IT788" s="69"/>
      <c r="IU788" s="69"/>
      <c r="IV788" s="69"/>
      <c r="IW788" s="69"/>
    </row>
    <row r="789" customFormat="false" ht="12.75" hidden="false" customHeight="false" outlineLevel="0" collapsed="false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  <c r="BR789" s="69"/>
      <c r="BS789" s="69"/>
      <c r="BT789" s="69"/>
      <c r="BU789" s="69"/>
      <c r="BV789" s="69"/>
      <c r="BW789" s="69"/>
      <c r="BX789" s="69"/>
      <c r="BY789" s="69"/>
      <c r="BZ789" s="69"/>
      <c r="CA789" s="69"/>
      <c r="CB789" s="69"/>
      <c r="CC789" s="69"/>
      <c r="CD789" s="69"/>
      <c r="CE789" s="69"/>
      <c r="CF789" s="69"/>
      <c r="CG789" s="69"/>
      <c r="CH789" s="69"/>
      <c r="CI789" s="69"/>
      <c r="CJ789" s="69"/>
      <c r="CK789" s="69"/>
      <c r="CL789" s="69"/>
      <c r="CM789" s="69"/>
      <c r="CN789" s="69"/>
      <c r="CO789" s="69"/>
      <c r="CP789" s="69"/>
      <c r="CQ789" s="69"/>
      <c r="CR789" s="69"/>
      <c r="CS789" s="69"/>
      <c r="CT789" s="69"/>
      <c r="CU789" s="69"/>
      <c r="CV789" s="69"/>
      <c r="CW789" s="69"/>
      <c r="CX789" s="69"/>
      <c r="CY789" s="69"/>
      <c r="CZ789" s="69"/>
      <c r="DA789" s="69"/>
      <c r="DB789" s="69"/>
      <c r="DC789" s="69"/>
      <c r="DD789" s="69"/>
      <c r="DE789" s="69"/>
      <c r="DF789" s="69"/>
      <c r="DG789" s="69"/>
      <c r="DH789" s="69"/>
      <c r="DI789" s="69"/>
      <c r="DJ789" s="69"/>
      <c r="DK789" s="69"/>
      <c r="DL789" s="69"/>
      <c r="DM789" s="69"/>
      <c r="DN789" s="69"/>
      <c r="DO789" s="69"/>
      <c r="DP789" s="69"/>
      <c r="DQ789" s="69"/>
      <c r="DR789" s="69"/>
      <c r="DS789" s="69"/>
      <c r="DT789" s="69"/>
      <c r="DU789" s="69"/>
      <c r="DV789" s="69"/>
      <c r="DW789" s="69"/>
      <c r="DX789" s="69"/>
      <c r="DY789" s="69"/>
      <c r="DZ789" s="69"/>
      <c r="EA789" s="69"/>
      <c r="EB789" s="69"/>
      <c r="EC789" s="69"/>
      <c r="ED789" s="69"/>
      <c r="EE789" s="69"/>
      <c r="EF789" s="69"/>
      <c r="EG789" s="69"/>
      <c r="EH789" s="69"/>
      <c r="EI789" s="69"/>
      <c r="EJ789" s="69"/>
      <c r="EK789" s="69"/>
      <c r="EL789" s="69"/>
      <c r="EM789" s="69"/>
      <c r="EN789" s="69"/>
      <c r="EO789" s="69"/>
      <c r="EP789" s="69"/>
      <c r="EQ789" s="69"/>
      <c r="ER789" s="69"/>
      <c r="ES789" s="69"/>
      <c r="ET789" s="69"/>
      <c r="EU789" s="69"/>
      <c r="EV789" s="69"/>
      <c r="EW789" s="69"/>
      <c r="EX789" s="69"/>
      <c r="EY789" s="69"/>
      <c r="EZ789" s="69"/>
      <c r="FA789" s="69"/>
      <c r="FB789" s="69"/>
      <c r="FC789" s="69"/>
      <c r="FD789" s="69"/>
      <c r="FE789" s="69"/>
      <c r="FF789" s="69"/>
      <c r="FG789" s="69"/>
      <c r="FH789" s="69"/>
      <c r="FI789" s="69"/>
      <c r="FJ789" s="69"/>
      <c r="FK789" s="69"/>
      <c r="FL789" s="69"/>
      <c r="FM789" s="69"/>
      <c r="FN789" s="69"/>
      <c r="FO789" s="69"/>
      <c r="FP789" s="69"/>
      <c r="FQ789" s="69"/>
      <c r="FR789" s="69"/>
      <c r="FS789" s="69"/>
      <c r="FT789" s="69"/>
      <c r="FU789" s="69"/>
      <c r="FV789" s="69"/>
      <c r="FW789" s="69"/>
      <c r="FX789" s="69"/>
      <c r="FY789" s="69"/>
      <c r="FZ789" s="69"/>
      <c r="GA789" s="69"/>
      <c r="GB789" s="69"/>
      <c r="GC789" s="69"/>
      <c r="GD789" s="69"/>
      <c r="GE789" s="69"/>
      <c r="GF789" s="69"/>
      <c r="GG789" s="69"/>
      <c r="GH789" s="69"/>
      <c r="GI789" s="69"/>
      <c r="GJ789" s="69"/>
      <c r="GK789" s="69"/>
      <c r="GL789" s="69"/>
      <c r="GM789" s="69"/>
      <c r="GN789" s="69"/>
      <c r="GO789" s="69"/>
      <c r="GP789" s="69"/>
      <c r="GQ789" s="69"/>
      <c r="GR789" s="69"/>
      <c r="GS789" s="69"/>
      <c r="GT789" s="69"/>
      <c r="GU789" s="69"/>
      <c r="GV789" s="69"/>
      <c r="GW789" s="69"/>
      <c r="GX789" s="69"/>
      <c r="GY789" s="69"/>
      <c r="GZ789" s="69"/>
      <c r="HA789" s="69"/>
      <c r="HB789" s="69"/>
      <c r="HC789" s="69"/>
      <c r="HD789" s="69"/>
      <c r="HE789" s="69"/>
      <c r="HF789" s="69"/>
      <c r="HG789" s="69"/>
      <c r="HH789" s="69"/>
      <c r="HI789" s="69"/>
      <c r="HJ789" s="69"/>
      <c r="HK789" s="69"/>
      <c r="HL789" s="69"/>
      <c r="HM789" s="69"/>
      <c r="HN789" s="69"/>
      <c r="HO789" s="69"/>
      <c r="HP789" s="69"/>
      <c r="HQ789" s="69"/>
      <c r="HR789" s="69"/>
      <c r="HS789" s="69"/>
      <c r="HT789" s="69"/>
      <c r="HU789" s="69"/>
      <c r="HV789" s="69"/>
      <c r="HW789" s="69"/>
      <c r="HX789" s="69"/>
      <c r="HY789" s="69"/>
      <c r="HZ789" s="69"/>
      <c r="IA789" s="69"/>
      <c r="IB789" s="69"/>
      <c r="IC789" s="69"/>
      <c r="ID789" s="69"/>
      <c r="IE789" s="69"/>
      <c r="IF789" s="69"/>
      <c r="IG789" s="69"/>
      <c r="IH789" s="69"/>
      <c r="II789" s="69"/>
      <c r="IJ789" s="69"/>
      <c r="IK789" s="69"/>
      <c r="IL789" s="69"/>
      <c r="IM789" s="69"/>
      <c r="IN789" s="69"/>
      <c r="IO789" s="69"/>
      <c r="IP789" s="69"/>
      <c r="IQ789" s="69"/>
      <c r="IR789" s="69"/>
      <c r="IS789" s="69"/>
      <c r="IT789" s="69"/>
      <c r="IU789" s="69"/>
      <c r="IV789" s="69"/>
      <c r="IW789" s="69"/>
    </row>
    <row r="790" customFormat="false" ht="12.75" hidden="false" customHeight="false" outlineLevel="0" collapsed="false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  <c r="BR790" s="69"/>
      <c r="BS790" s="69"/>
      <c r="BT790" s="69"/>
      <c r="BU790" s="69"/>
      <c r="BV790" s="69"/>
      <c r="BW790" s="69"/>
      <c r="BX790" s="69"/>
      <c r="BY790" s="69"/>
      <c r="BZ790" s="69"/>
      <c r="CA790" s="69"/>
      <c r="CB790" s="69"/>
      <c r="CC790" s="69"/>
      <c r="CD790" s="69"/>
      <c r="CE790" s="69"/>
      <c r="CF790" s="69"/>
      <c r="CG790" s="69"/>
      <c r="CH790" s="69"/>
      <c r="CI790" s="69"/>
      <c r="CJ790" s="69"/>
      <c r="CK790" s="69"/>
      <c r="CL790" s="69"/>
      <c r="CM790" s="69"/>
      <c r="CN790" s="69"/>
      <c r="CO790" s="69"/>
      <c r="CP790" s="69"/>
      <c r="CQ790" s="69"/>
      <c r="CR790" s="69"/>
      <c r="CS790" s="69"/>
      <c r="CT790" s="69"/>
      <c r="CU790" s="69"/>
      <c r="CV790" s="69"/>
      <c r="CW790" s="69"/>
      <c r="CX790" s="69"/>
      <c r="CY790" s="69"/>
      <c r="CZ790" s="69"/>
      <c r="DA790" s="69"/>
      <c r="DB790" s="69"/>
      <c r="DC790" s="69"/>
      <c r="DD790" s="69"/>
      <c r="DE790" s="69"/>
      <c r="DF790" s="69"/>
      <c r="DG790" s="69"/>
      <c r="DH790" s="69"/>
      <c r="DI790" s="69"/>
      <c r="DJ790" s="69"/>
      <c r="DK790" s="69"/>
      <c r="DL790" s="69"/>
      <c r="DM790" s="69"/>
      <c r="DN790" s="69"/>
      <c r="DO790" s="69"/>
      <c r="DP790" s="69"/>
      <c r="DQ790" s="69"/>
      <c r="DR790" s="69"/>
      <c r="DS790" s="69"/>
      <c r="DT790" s="69"/>
      <c r="DU790" s="69"/>
      <c r="DV790" s="69"/>
      <c r="DW790" s="69"/>
      <c r="DX790" s="69"/>
      <c r="DY790" s="69"/>
      <c r="DZ790" s="69"/>
      <c r="EA790" s="69"/>
      <c r="EB790" s="69"/>
      <c r="EC790" s="69"/>
      <c r="ED790" s="69"/>
      <c r="EE790" s="69"/>
      <c r="EF790" s="69"/>
      <c r="EG790" s="69"/>
      <c r="EH790" s="69"/>
      <c r="EI790" s="69"/>
      <c r="EJ790" s="69"/>
      <c r="EK790" s="69"/>
      <c r="EL790" s="69"/>
      <c r="EM790" s="69"/>
      <c r="EN790" s="69"/>
      <c r="EO790" s="69"/>
      <c r="EP790" s="69"/>
      <c r="EQ790" s="69"/>
      <c r="ER790" s="69"/>
      <c r="ES790" s="69"/>
      <c r="ET790" s="69"/>
      <c r="EU790" s="69"/>
      <c r="EV790" s="69"/>
      <c r="EW790" s="69"/>
      <c r="EX790" s="69"/>
      <c r="EY790" s="69"/>
      <c r="EZ790" s="69"/>
      <c r="FA790" s="69"/>
      <c r="FB790" s="69"/>
      <c r="FC790" s="69"/>
      <c r="FD790" s="69"/>
      <c r="FE790" s="69"/>
      <c r="FF790" s="69"/>
      <c r="FG790" s="69"/>
      <c r="FH790" s="69"/>
      <c r="FI790" s="69"/>
      <c r="FJ790" s="69"/>
      <c r="FK790" s="69"/>
      <c r="FL790" s="69"/>
      <c r="FM790" s="69"/>
      <c r="FN790" s="69"/>
      <c r="FO790" s="69"/>
      <c r="FP790" s="69"/>
      <c r="FQ790" s="69"/>
      <c r="FR790" s="69"/>
      <c r="FS790" s="69"/>
      <c r="FT790" s="69"/>
      <c r="FU790" s="69"/>
      <c r="FV790" s="69"/>
      <c r="FW790" s="69"/>
      <c r="FX790" s="69"/>
      <c r="FY790" s="69"/>
      <c r="FZ790" s="69"/>
      <c r="GA790" s="69"/>
      <c r="GB790" s="69"/>
      <c r="GC790" s="69"/>
      <c r="GD790" s="69"/>
      <c r="GE790" s="69"/>
      <c r="GF790" s="69"/>
      <c r="GG790" s="69"/>
      <c r="GH790" s="69"/>
      <c r="GI790" s="69"/>
      <c r="GJ790" s="69"/>
      <c r="GK790" s="69"/>
      <c r="GL790" s="69"/>
      <c r="GM790" s="69"/>
      <c r="GN790" s="69"/>
      <c r="GO790" s="69"/>
      <c r="GP790" s="69"/>
      <c r="GQ790" s="69"/>
      <c r="GR790" s="69"/>
      <c r="GS790" s="69"/>
      <c r="GT790" s="69"/>
      <c r="GU790" s="69"/>
      <c r="GV790" s="69"/>
      <c r="GW790" s="69"/>
      <c r="GX790" s="69"/>
      <c r="GY790" s="69"/>
      <c r="GZ790" s="69"/>
      <c r="HA790" s="69"/>
      <c r="HB790" s="69"/>
      <c r="HC790" s="69"/>
      <c r="HD790" s="69"/>
      <c r="HE790" s="69"/>
      <c r="HF790" s="69"/>
      <c r="HG790" s="69"/>
      <c r="HH790" s="69"/>
      <c r="HI790" s="69"/>
      <c r="HJ790" s="69"/>
      <c r="HK790" s="69"/>
      <c r="HL790" s="69"/>
      <c r="HM790" s="69"/>
      <c r="HN790" s="69"/>
      <c r="HO790" s="69"/>
      <c r="HP790" s="69"/>
      <c r="HQ790" s="69"/>
      <c r="HR790" s="69"/>
      <c r="HS790" s="69"/>
      <c r="HT790" s="69"/>
      <c r="HU790" s="69"/>
      <c r="HV790" s="69"/>
      <c r="HW790" s="69"/>
      <c r="HX790" s="69"/>
      <c r="HY790" s="69"/>
      <c r="HZ790" s="69"/>
      <c r="IA790" s="69"/>
      <c r="IB790" s="69"/>
      <c r="IC790" s="69"/>
      <c r="ID790" s="69"/>
      <c r="IE790" s="69"/>
      <c r="IF790" s="69"/>
      <c r="IG790" s="69"/>
      <c r="IH790" s="69"/>
      <c r="II790" s="69"/>
      <c r="IJ790" s="69"/>
      <c r="IK790" s="69"/>
      <c r="IL790" s="69"/>
      <c r="IM790" s="69"/>
      <c r="IN790" s="69"/>
      <c r="IO790" s="69"/>
      <c r="IP790" s="69"/>
      <c r="IQ790" s="69"/>
      <c r="IR790" s="69"/>
      <c r="IS790" s="69"/>
      <c r="IT790" s="69"/>
      <c r="IU790" s="69"/>
      <c r="IV790" s="69"/>
      <c r="IW790" s="69"/>
    </row>
    <row r="791" customFormat="false" ht="12.75" hidden="false" customHeight="false" outlineLevel="0" collapsed="false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  <c r="BR791" s="69"/>
      <c r="BS791" s="69"/>
      <c r="BT791" s="69"/>
      <c r="BU791" s="69"/>
      <c r="BV791" s="69"/>
      <c r="BW791" s="69"/>
      <c r="BX791" s="69"/>
      <c r="BY791" s="69"/>
      <c r="BZ791" s="69"/>
      <c r="CA791" s="69"/>
      <c r="CB791" s="69"/>
      <c r="CC791" s="69"/>
      <c r="CD791" s="69"/>
      <c r="CE791" s="69"/>
      <c r="CF791" s="69"/>
      <c r="CG791" s="69"/>
      <c r="CH791" s="69"/>
      <c r="CI791" s="69"/>
      <c r="CJ791" s="69"/>
      <c r="CK791" s="69"/>
      <c r="CL791" s="69"/>
      <c r="CM791" s="69"/>
      <c r="CN791" s="69"/>
      <c r="CO791" s="69"/>
      <c r="CP791" s="69"/>
      <c r="CQ791" s="69"/>
      <c r="CR791" s="69"/>
      <c r="CS791" s="69"/>
      <c r="CT791" s="69"/>
      <c r="CU791" s="69"/>
      <c r="CV791" s="69"/>
      <c r="CW791" s="69"/>
      <c r="CX791" s="69"/>
      <c r="CY791" s="69"/>
      <c r="CZ791" s="69"/>
      <c r="DA791" s="69"/>
      <c r="DB791" s="69"/>
      <c r="DC791" s="69"/>
      <c r="DD791" s="69"/>
      <c r="DE791" s="69"/>
      <c r="DF791" s="69"/>
      <c r="DG791" s="69"/>
      <c r="DH791" s="69"/>
      <c r="DI791" s="69"/>
      <c r="DJ791" s="69"/>
      <c r="DK791" s="69"/>
      <c r="DL791" s="69"/>
      <c r="DM791" s="69"/>
      <c r="DN791" s="69"/>
      <c r="DO791" s="69"/>
      <c r="DP791" s="69"/>
      <c r="DQ791" s="69"/>
      <c r="DR791" s="69"/>
      <c r="DS791" s="69"/>
      <c r="DT791" s="69"/>
      <c r="DU791" s="69"/>
      <c r="DV791" s="69"/>
      <c r="DW791" s="69"/>
      <c r="DX791" s="69"/>
      <c r="DY791" s="69"/>
      <c r="DZ791" s="69"/>
      <c r="EA791" s="69"/>
      <c r="EB791" s="69"/>
      <c r="EC791" s="69"/>
      <c r="ED791" s="69"/>
      <c r="EE791" s="69"/>
      <c r="EF791" s="69"/>
      <c r="EG791" s="69"/>
      <c r="EH791" s="69"/>
      <c r="EI791" s="69"/>
      <c r="EJ791" s="69"/>
      <c r="EK791" s="69"/>
      <c r="EL791" s="69"/>
      <c r="EM791" s="69"/>
      <c r="EN791" s="69"/>
      <c r="EO791" s="69"/>
      <c r="EP791" s="69"/>
      <c r="EQ791" s="69"/>
      <c r="ER791" s="69"/>
      <c r="ES791" s="69"/>
      <c r="ET791" s="69"/>
      <c r="EU791" s="69"/>
      <c r="EV791" s="69"/>
      <c r="EW791" s="69"/>
      <c r="EX791" s="69"/>
      <c r="EY791" s="69"/>
      <c r="EZ791" s="69"/>
      <c r="FA791" s="69"/>
      <c r="FB791" s="69"/>
      <c r="FC791" s="69"/>
      <c r="FD791" s="69"/>
      <c r="FE791" s="69"/>
      <c r="FF791" s="69"/>
      <c r="FG791" s="69"/>
      <c r="FH791" s="69"/>
      <c r="FI791" s="69"/>
      <c r="FJ791" s="69"/>
      <c r="FK791" s="69"/>
      <c r="FL791" s="69"/>
      <c r="FM791" s="69"/>
      <c r="FN791" s="69"/>
      <c r="FO791" s="69"/>
      <c r="FP791" s="69"/>
      <c r="FQ791" s="69"/>
      <c r="FR791" s="69"/>
      <c r="FS791" s="69"/>
      <c r="FT791" s="69"/>
      <c r="FU791" s="69"/>
      <c r="FV791" s="69"/>
      <c r="FW791" s="69"/>
      <c r="FX791" s="69"/>
      <c r="FY791" s="69"/>
      <c r="FZ791" s="69"/>
      <c r="GA791" s="69"/>
      <c r="GB791" s="69"/>
      <c r="GC791" s="69"/>
      <c r="GD791" s="69"/>
      <c r="GE791" s="69"/>
      <c r="GF791" s="69"/>
      <c r="GG791" s="69"/>
      <c r="GH791" s="69"/>
      <c r="GI791" s="69"/>
      <c r="GJ791" s="69"/>
      <c r="GK791" s="69"/>
      <c r="GL791" s="69"/>
      <c r="GM791" s="69"/>
      <c r="GN791" s="69"/>
      <c r="GO791" s="69"/>
      <c r="GP791" s="69"/>
      <c r="GQ791" s="69"/>
      <c r="GR791" s="69"/>
      <c r="GS791" s="69"/>
      <c r="GT791" s="69"/>
      <c r="GU791" s="69"/>
      <c r="GV791" s="69"/>
      <c r="GW791" s="69"/>
      <c r="GX791" s="69"/>
      <c r="GY791" s="69"/>
      <c r="GZ791" s="69"/>
      <c r="HA791" s="69"/>
      <c r="HB791" s="69"/>
      <c r="HC791" s="69"/>
      <c r="HD791" s="69"/>
      <c r="HE791" s="69"/>
      <c r="HF791" s="69"/>
      <c r="HG791" s="69"/>
      <c r="HH791" s="69"/>
      <c r="HI791" s="69"/>
      <c r="HJ791" s="69"/>
      <c r="HK791" s="69"/>
      <c r="HL791" s="69"/>
      <c r="HM791" s="69"/>
      <c r="HN791" s="69"/>
      <c r="HO791" s="69"/>
      <c r="HP791" s="69"/>
      <c r="HQ791" s="69"/>
      <c r="HR791" s="69"/>
      <c r="HS791" s="69"/>
      <c r="HT791" s="69"/>
      <c r="HU791" s="69"/>
      <c r="HV791" s="69"/>
      <c r="HW791" s="69"/>
      <c r="HX791" s="69"/>
      <c r="HY791" s="69"/>
      <c r="HZ791" s="69"/>
      <c r="IA791" s="69"/>
      <c r="IB791" s="69"/>
      <c r="IC791" s="69"/>
      <c r="ID791" s="69"/>
      <c r="IE791" s="69"/>
      <c r="IF791" s="69"/>
      <c r="IG791" s="69"/>
      <c r="IH791" s="69"/>
      <c r="II791" s="69"/>
      <c r="IJ791" s="69"/>
      <c r="IK791" s="69"/>
      <c r="IL791" s="69"/>
      <c r="IM791" s="69"/>
      <c r="IN791" s="69"/>
      <c r="IO791" s="69"/>
      <c r="IP791" s="69"/>
      <c r="IQ791" s="69"/>
      <c r="IR791" s="69"/>
      <c r="IS791" s="69"/>
      <c r="IT791" s="69"/>
      <c r="IU791" s="69"/>
      <c r="IV791" s="69"/>
      <c r="IW791" s="69"/>
    </row>
    <row r="792" customFormat="false" ht="12.75" hidden="false" customHeight="false" outlineLevel="0" collapsed="false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69"/>
      <c r="CC792" s="69"/>
      <c r="CD792" s="69"/>
      <c r="CE792" s="69"/>
      <c r="CF792" s="69"/>
      <c r="CG792" s="69"/>
      <c r="CH792" s="69"/>
      <c r="CI792" s="69"/>
      <c r="CJ792" s="69"/>
      <c r="CK792" s="69"/>
      <c r="CL792" s="69"/>
      <c r="CM792" s="69"/>
      <c r="CN792" s="69"/>
      <c r="CO792" s="69"/>
      <c r="CP792" s="69"/>
      <c r="CQ792" s="69"/>
      <c r="CR792" s="69"/>
      <c r="CS792" s="69"/>
      <c r="CT792" s="69"/>
      <c r="CU792" s="69"/>
      <c r="CV792" s="69"/>
      <c r="CW792" s="69"/>
      <c r="CX792" s="69"/>
      <c r="CY792" s="69"/>
      <c r="CZ792" s="69"/>
      <c r="DA792" s="69"/>
      <c r="DB792" s="69"/>
      <c r="DC792" s="69"/>
      <c r="DD792" s="69"/>
      <c r="DE792" s="69"/>
      <c r="DF792" s="69"/>
      <c r="DG792" s="69"/>
      <c r="DH792" s="69"/>
      <c r="DI792" s="69"/>
      <c r="DJ792" s="69"/>
      <c r="DK792" s="69"/>
      <c r="DL792" s="69"/>
      <c r="DM792" s="69"/>
      <c r="DN792" s="69"/>
      <c r="DO792" s="69"/>
      <c r="DP792" s="69"/>
      <c r="DQ792" s="69"/>
      <c r="DR792" s="69"/>
      <c r="DS792" s="69"/>
      <c r="DT792" s="69"/>
      <c r="DU792" s="69"/>
      <c r="DV792" s="69"/>
      <c r="DW792" s="69"/>
      <c r="DX792" s="69"/>
      <c r="DY792" s="69"/>
      <c r="DZ792" s="69"/>
      <c r="EA792" s="69"/>
      <c r="EB792" s="69"/>
      <c r="EC792" s="69"/>
      <c r="ED792" s="69"/>
      <c r="EE792" s="69"/>
      <c r="EF792" s="69"/>
      <c r="EG792" s="69"/>
      <c r="EH792" s="69"/>
      <c r="EI792" s="69"/>
      <c r="EJ792" s="69"/>
      <c r="EK792" s="69"/>
      <c r="EL792" s="69"/>
      <c r="EM792" s="69"/>
      <c r="EN792" s="69"/>
      <c r="EO792" s="69"/>
      <c r="EP792" s="69"/>
      <c r="EQ792" s="69"/>
      <c r="ER792" s="69"/>
      <c r="ES792" s="69"/>
      <c r="ET792" s="69"/>
      <c r="EU792" s="69"/>
      <c r="EV792" s="69"/>
      <c r="EW792" s="69"/>
      <c r="EX792" s="69"/>
      <c r="EY792" s="69"/>
      <c r="EZ792" s="69"/>
      <c r="FA792" s="69"/>
      <c r="FB792" s="69"/>
      <c r="FC792" s="69"/>
      <c r="FD792" s="69"/>
      <c r="FE792" s="69"/>
      <c r="FF792" s="69"/>
      <c r="FG792" s="69"/>
      <c r="FH792" s="69"/>
      <c r="FI792" s="69"/>
      <c r="FJ792" s="69"/>
      <c r="FK792" s="69"/>
      <c r="FL792" s="69"/>
      <c r="FM792" s="69"/>
      <c r="FN792" s="69"/>
      <c r="FO792" s="69"/>
      <c r="FP792" s="69"/>
      <c r="FQ792" s="69"/>
      <c r="FR792" s="69"/>
      <c r="FS792" s="69"/>
      <c r="FT792" s="69"/>
      <c r="FU792" s="69"/>
      <c r="FV792" s="69"/>
      <c r="FW792" s="69"/>
      <c r="FX792" s="69"/>
      <c r="FY792" s="69"/>
      <c r="FZ792" s="69"/>
      <c r="GA792" s="69"/>
      <c r="GB792" s="69"/>
      <c r="GC792" s="69"/>
      <c r="GD792" s="69"/>
      <c r="GE792" s="69"/>
      <c r="GF792" s="69"/>
      <c r="GG792" s="69"/>
      <c r="GH792" s="69"/>
      <c r="GI792" s="69"/>
      <c r="GJ792" s="69"/>
      <c r="GK792" s="69"/>
      <c r="GL792" s="69"/>
      <c r="GM792" s="69"/>
      <c r="GN792" s="69"/>
      <c r="GO792" s="69"/>
      <c r="GP792" s="69"/>
      <c r="GQ792" s="69"/>
      <c r="GR792" s="69"/>
      <c r="GS792" s="69"/>
      <c r="GT792" s="69"/>
      <c r="GU792" s="69"/>
      <c r="GV792" s="69"/>
      <c r="GW792" s="69"/>
      <c r="GX792" s="69"/>
      <c r="GY792" s="69"/>
      <c r="GZ792" s="69"/>
      <c r="HA792" s="69"/>
      <c r="HB792" s="69"/>
      <c r="HC792" s="69"/>
      <c r="HD792" s="69"/>
      <c r="HE792" s="69"/>
      <c r="HF792" s="69"/>
      <c r="HG792" s="69"/>
      <c r="HH792" s="69"/>
      <c r="HI792" s="69"/>
      <c r="HJ792" s="69"/>
      <c r="HK792" s="69"/>
      <c r="HL792" s="69"/>
      <c r="HM792" s="69"/>
      <c r="HN792" s="69"/>
      <c r="HO792" s="69"/>
      <c r="HP792" s="69"/>
      <c r="HQ792" s="69"/>
      <c r="HR792" s="69"/>
      <c r="HS792" s="69"/>
      <c r="HT792" s="69"/>
      <c r="HU792" s="69"/>
      <c r="HV792" s="69"/>
      <c r="HW792" s="69"/>
      <c r="HX792" s="69"/>
      <c r="HY792" s="69"/>
      <c r="HZ792" s="69"/>
      <c r="IA792" s="69"/>
      <c r="IB792" s="69"/>
      <c r="IC792" s="69"/>
      <c r="ID792" s="69"/>
      <c r="IE792" s="69"/>
      <c r="IF792" s="69"/>
      <c r="IG792" s="69"/>
      <c r="IH792" s="69"/>
      <c r="II792" s="69"/>
      <c r="IJ792" s="69"/>
      <c r="IK792" s="69"/>
      <c r="IL792" s="69"/>
      <c r="IM792" s="69"/>
      <c r="IN792" s="69"/>
      <c r="IO792" s="69"/>
      <c r="IP792" s="69"/>
      <c r="IQ792" s="69"/>
      <c r="IR792" s="69"/>
      <c r="IS792" s="69"/>
      <c r="IT792" s="69"/>
      <c r="IU792" s="69"/>
      <c r="IV792" s="69"/>
      <c r="IW792" s="69"/>
    </row>
    <row r="793" customFormat="false" ht="12.75" hidden="false" customHeight="false" outlineLevel="0" collapsed="false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  <c r="BR793" s="69"/>
      <c r="BS793" s="69"/>
      <c r="BT793" s="69"/>
      <c r="BU793" s="69"/>
      <c r="BV793" s="69"/>
      <c r="BW793" s="69"/>
      <c r="BX793" s="69"/>
      <c r="BY793" s="69"/>
      <c r="BZ793" s="69"/>
      <c r="CA793" s="69"/>
      <c r="CB793" s="69"/>
      <c r="CC793" s="69"/>
      <c r="CD793" s="69"/>
      <c r="CE793" s="69"/>
      <c r="CF793" s="69"/>
      <c r="CG793" s="69"/>
      <c r="CH793" s="69"/>
      <c r="CI793" s="69"/>
      <c r="CJ793" s="69"/>
      <c r="CK793" s="69"/>
      <c r="CL793" s="69"/>
      <c r="CM793" s="69"/>
      <c r="CN793" s="69"/>
      <c r="CO793" s="69"/>
      <c r="CP793" s="69"/>
      <c r="CQ793" s="69"/>
      <c r="CR793" s="69"/>
      <c r="CS793" s="69"/>
      <c r="CT793" s="69"/>
      <c r="CU793" s="69"/>
      <c r="CV793" s="69"/>
      <c r="CW793" s="69"/>
      <c r="CX793" s="69"/>
      <c r="CY793" s="69"/>
      <c r="CZ793" s="69"/>
      <c r="DA793" s="69"/>
      <c r="DB793" s="69"/>
      <c r="DC793" s="69"/>
      <c r="DD793" s="69"/>
      <c r="DE793" s="69"/>
      <c r="DF793" s="69"/>
      <c r="DG793" s="69"/>
      <c r="DH793" s="69"/>
      <c r="DI793" s="69"/>
      <c r="DJ793" s="69"/>
      <c r="DK793" s="69"/>
      <c r="DL793" s="69"/>
      <c r="DM793" s="69"/>
      <c r="DN793" s="69"/>
      <c r="DO793" s="69"/>
      <c r="DP793" s="69"/>
      <c r="DQ793" s="69"/>
      <c r="DR793" s="69"/>
      <c r="DS793" s="69"/>
      <c r="DT793" s="69"/>
      <c r="DU793" s="69"/>
      <c r="DV793" s="69"/>
      <c r="DW793" s="69"/>
      <c r="DX793" s="69"/>
      <c r="DY793" s="69"/>
      <c r="DZ793" s="69"/>
      <c r="EA793" s="69"/>
      <c r="EB793" s="69"/>
      <c r="EC793" s="69"/>
      <c r="ED793" s="69"/>
      <c r="EE793" s="69"/>
      <c r="EF793" s="69"/>
      <c r="EG793" s="69"/>
      <c r="EH793" s="69"/>
      <c r="EI793" s="69"/>
      <c r="EJ793" s="69"/>
      <c r="EK793" s="69"/>
      <c r="EL793" s="69"/>
      <c r="EM793" s="69"/>
      <c r="EN793" s="69"/>
      <c r="EO793" s="69"/>
      <c r="EP793" s="69"/>
      <c r="EQ793" s="69"/>
      <c r="ER793" s="69"/>
      <c r="ES793" s="69"/>
      <c r="ET793" s="69"/>
      <c r="EU793" s="69"/>
      <c r="EV793" s="69"/>
      <c r="EW793" s="69"/>
      <c r="EX793" s="69"/>
      <c r="EY793" s="69"/>
      <c r="EZ793" s="69"/>
      <c r="FA793" s="69"/>
      <c r="FB793" s="69"/>
      <c r="FC793" s="69"/>
      <c r="FD793" s="69"/>
      <c r="FE793" s="69"/>
      <c r="FF793" s="69"/>
      <c r="FG793" s="69"/>
      <c r="FH793" s="69"/>
      <c r="FI793" s="69"/>
      <c r="FJ793" s="69"/>
      <c r="FK793" s="69"/>
      <c r="FL793" s="69"/>
      <c r="FM793" s="69"/>
      <c r="FN793" s="69"/>
      <c r="FO793" s="69"/>
      <c r="FP793" s="69"/>
      <c r="FQ793" s="69"/>
      <c r="FR793" s="69"/>
      <c r="FS793" s="69"/>
      <c r="FT793" s="69"/>
      <c r="FU793" s="69"/>
      <c r="FV793" s="69"/>
      <c r="FW793" s="69"/>
      <c r="FX793" s="69"/>
      <c r="FY793" s="69"/>
      <c r="FZ793" s="69"/>
      <c r="GA793" s="69"/>
      <c r="GB793" s="69"/>
      <c r="GC793" s="69"/>
      <c r="GD793" s="69"/>
      <c r="GE793" s="69"/>
      <c r="GF793" s="69"/>
      <c r="GG793" s="69"/>
      <c r="GH793" s="69"/>
      <c r="GI793" s="69"/>
      <c r="GJ793" s="69"/>
      <c r="GK793" s="69"/>
      <c r="GL793" s="69"/>
      <c r="GM793" s="69"/>
      <c r="GN793" s="69"/>
      <c r="GO793" s="69"/>
      <c r="GP793" s="69"/>
      <c r="GQ793" s="69"/>
      <c r="GR793" s="69"/>
      <c r="GS793" s="69"/>
      <c r="GT793" s="69"/>
      <c r="GU793" s="69"/>
      <c r="GV793" s="69"/>
      <c r="GW793" s="69"/>
      <c r="GX793" s="69"/>
      <c r="GY793" s="69"/>
      <c r="GZ793" s="69"/>
      <c r="HA793" s="69"/>
      <c r="HB793" s="69"/>
      <c r="HC793" s="69"/>
      <c r="HD793" s="69"/>
      <c r="HE793" s="69"/>
      <c r="HF793" s="69"/>
      <c r="HG793" s="69"/>
      <c r="HH793" s="69"/>
      <c r="HI793" s="69"/>
      <c r="HJ793" s="69"/>
      <c r="HK793" s="69"/>
      <c r="HL793" s="69"/>
      <c r="HM793" s="69"/>
      <c r="HN793" s="69"/>
      <c r="HO793" s="69"/>
      <c r="HP793" s="69"/>
      <c r="HQ793" s="69"/>
      <c r="HR793" s="69"/>
      <c r="HS793" s="69"/>
      <c r="HT793" s="69"/>
      <c r="HU793" s="69"/>
      <c r="HV793" s="69"/>
      <c r="HW793" s="69"/>
      <c r="HX793" s="69"/>
      <c r="HY793" s="69"/>
      <c r="HZ793" s="69"/>
      <c r="IA793" s="69"/>
      <c r="IB793" s="69"/>
      <c r="IC793" s="69"/>
      <c r="ID793" s="69"/>
      <c r="IE793" s="69"/>
      <c r="IF793" s="69"/>
      <c r="IG793" s="69"/>
      <c r="IH793" s="69"/>
      <c r="II793" s="69"/>
      <c r="IJ793" s="69"/>
      <c r="IK793" s="69"/>
      <c r="IL793" s="69"/>
      <c r="IM793" s="69"/>
      <c r="IN793" s="69"/>
      <c r="IO793" s="69"/>
      <c r="IP793" s="69"/>
      <c r="IQ793" s="69"/>
      <c r="IR793" s="69"/>
      <c r="IS793" s="69"/>
      <c r="IT793" s="69"/>
      <c r="IU793" s="69"/>
      <c r="IV793" s="69"/>
      <c r="IW793" s="69"/>
    </row>
    <row r="794" customFormat="false" ht="12.75" hidden="false" customHeight="false" outlineLevel="0" collapsed="false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  <c r="DP794" s="69"/>
      <c r="DQ794" s="69"/>
      <c r="DR794" s="69"/>
      <c r="DS794" s="69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  <c r="EO794" s="69"/>
      <c r="EP794" s="69"/>
      <c r="EQ794" s="69"/>
      <c r="ER794" s="69"/>
      <c r="ES794" s="69"/>
      <c r="ET794" s="69"/>
      <c r="EU794" s="69"/>
      <c r="EV794" s="69"/>
      <c r="EW794" s="69"/>
      <c r="EX794" s="69"/>
      <c r="EY794" s="69"/>
      <c r="EZ794" s="69"/>
      <c r="FA794" s="69"/>
      <c r="FB794" s="69"/>
      <c r="FC794" s="69"/>
      <c r="FD794" s="69"/>
      <c r="FE794" s="69"/>
      <c r="FF794" s="69"/>
      <c r="FG794" s="69"/>
      <c r="FH794" s="69"/>
      <c r="FI794" s="69"/>
      <c r="FJ794" s="69"/>
      <c r="FK794" s="69"/>
      <c r="FL794" s="69"/>
      <c r="FM794" s="69"/>
      <c r="FN794" s="69"/>
      <c r="FO794" s="69"/>
      <c r="FP794" s="69"/>
      <c r="FQ794" s="69"/>
      <c r="FR794" s="69"/>
      <c r="FS794" s="69"/>
      <c r="FT794" s="69"/>
      <c r="FU794" s="69"/>
      <c r="FV794" s="69"/>
      <c r="FW794" s="69"/>
      <c r="FX794" s="69"/>
      <c r="FY794" s="69"/>
      <c r="FZ794" s="69"/>
      <c r="GA794" s="69"/>
      <c r="GB794" s="69"/>
      <c r="GC794" s="69"/>
      <c r="GD794" s="69"/>
      <c r="GE794" s="69"/>
      <c r="GF794" s="69"/>
      <c r="GG794" s="69"/>
      <c r="GH794" s="69"/>
      <c r="GI794" s="69"/>
      <c r="GJ794" s="69"/>
      <c r="GK794" s="69"/>
      <c r="GL794" s="69"/>
      <c r="GM794" s="69"/>
      <c r="GN794" s="69"/>
      <c r="GO794" s="69"/>
      <c r="GP794" s="69"/>
      <c r="GQ794" s="69"/>
      <c r="GR794" s="69"/>
      <c r="GS794" s="69"/>
      <c r="GT794" s="69"/>
      <c r="GU794" s="69"/>
      <c r="GV794" s="69"/>
      <c r="GW794" s="69"/>
      <c r="GX794" s="69"/>
      <c r="GY794" s="69"/>
      <c r="GZ794" s="69"/>
      <c r="HA794" s="69"/>
      <c r="HB794" s="69"/>
      <c r="HC794" s="69"/>
      <c r="HD794" s="69"/>
      <c r="HE794" s="69"/>
      <c r="HF794" s="69"/>
      <c r="HG794" s="69"/>
      <c r="HH794" s="69"/>
      <c r="HI794" s="69"/>
      <c r="HJ794" s="69"/>
      <c r="HK794" s="69"/>
      <c r="HL794" s="69"/>
      <c r="HM794" s="69"/>
      <c r="HN794" s="69"/>
      <c r="HO794" s="69"/>
      <c r="HP794" s="69"/>
      <c r="HQ794" s="69"/>
      <c r="HR794" s="69"/>
      <c r="HS794" s="69"/>
      <c r="HT794" s="69"/>
      <c r="HU794" s="69"/>
      <c r="HV794" s="69"/>
      <c r="HW794" s="69"/>
      <c r="HX794" s="69"/>
      <c r="HY794" s="69"/>
      <c r="HZ794" s="69"/>
      <c r="IA794" s="69"/>
      <c r="IB794" s="69"/>
      <c r="IC794" s="69"/>
      <c r="ID794" s="69"/>
      <c r="IE794" s="69"/>
      <c r="IF794" s="69"/>
      <c r="IG794" s="69"/>
      <c r="IH794" s="69"/>
      <c r="II794" s="69"/>
      <c r="IJ794" s="69"/>
      <c r="IK794" s="69"/>
      <c r="IL794" s="69"/>
      <c r="IM794" s="69"/>
      <c r="IN794" s="69"/>
      <c r="IO794" s="69"/>
      <c r="IP794" s="69"/>
      <c r="IQ794" s="69"/>
      <c r="IR794" s="69"/>
      <c r="IS794" s="69"/>
      <c r="IT794" s="69"/>
      <c r="IU794" s="69"/>
      <c r="IV794" s="69"/>
      <c r="IW794" s="69"/>
    </row>
    <row r="795" customFormat="false" ht="12.75" hidden="false" customHeight="false" outlineLevel="0" collapsed="false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  <c r="BR795" s="69"/>
      <c r="BS795" s="69"/>
      <c r="BT795" s="69"/>
      <c r="BU795" s="69"/>
      <c r="BV795" s="69"/>
      <c r="BW795" s="69"/>
      <c r="BX795" s="69"/>
      <c r="BY795" s="69"/>
      <c r="BZ795" s="69"/>
      <c r="CA795" s="69"/>
      <c r="CB795" s="69"/>
      <c r="CC795" s="69"/>
      <c r="CD795" s="69"/>
      <c r="CE795" s="69"/>
      <c r="CF795" s="69"/>
      <c r="CG795" s="69"/>
      <c r="CH795" s="69"/>
      <c r="CI795" s="69"/>
      <c r="CJ795" s="69"/>
      <c r="CK795" s="69"/>
      <c r="CL795" s="69"/>
      <c r="CM795" s="69"/>
      <c r="CN795" s="69"/>
      <c r="CO795" s="69"/>
      <c r="CP795" s="69"/>
      <c r="CQ795" s="69"/>
      <c r="CR795" s="69"/>
      <c r="CS795" s="69"/>
      <c r="CT795" s="69"/>
      <c r="CU795" s="69"/>
      <c r="CV795" s="69"/>
      <c r="CW795" s="69"/>
      <c r="CX795" s="69"/>
      <c r="CY795" s="69"/>
      <c r="CZ795" s="69"/>
      <c r="DA795" s="69"/>
      <c r="DB795" s="69"/>
      <c r="DC795" s="69"/>
      <c r="DD795" s="69"/>
      <c r="DE795" s="69"/>
      <c r="DF795" s="69"/>
      <c r="DG795" s="69"/>
      <c r="DH795" s="69"/>
      <c r="DI795" s="69"/>
      <c r="DJ795" s="69"/>
      <c r="DK795" s="69"/>
      <c r="DL795" s="69"/>
      <c r="DM795" s="69"/>
      <c r="DN795" s="69"/>
      <c r="DO795" s="69"/>
      <c r="DP795" s="69"/>
      <c r="DQ795" s="69"/>
      <c r="DR795" s="69"/>
      <c r="DS795" s="69"/>
      <c r="DT795" s="69"/>
      <c r="DU795" s="69"/>
      <c r="DV795" s="69"/>
      <c r="DW795" s="69"/>
      <c r="DX795" s="69"/>
      <c r="DY795" s="69"/>
      <c r="DZ795" s="69"/>
      <c r="EA795" s="69"/>
      <c r="EB795" s="69"/>
      <c r="EC795" s="69"/>
      <c r="ED795" s="69"/>
      <c r="EE795" s="69"/>
      <c r="EF795" s="69"/>
      <c r="EG795" s="69"/>
      <c r="EH795" s="69"/>
      <c r="EI795" s="69"/>
      <c r="EJ795" s="69"/>
      <c r="EK795" s="69"/>
      <c r="EL795" s="69"/>
      <c r="EM795" s="69"/>
      <c r="EN795" s="69"/>
      <c r="EO795" s="69"/>
      <c r="EP795" s="69"/>
      <c r="EQ795" s="69"/>
      <c r="ER795" s="69"/>
      <c r="ES795" s="69"/>
      <c r="ET795" s="69"/>
      <c r="EU795" s="69"/>
      <c r="EV795" s="69"/>
      <c r="EW795" s="69"/>
      <c r="EX795" s="69"/>
      <c r="EY795" s="69"/>
      <c r="EZ795" s="69"/>
      <c r="FA795" s="69"/>
      <c r="FB795" s="69"/>
      <c r="FC795" s="69"/>
      <c r="FD795" s="69"/>
      <c r="FE795" s="69"/>
      <c r="FF795" s="69"/>
      <c r="FG795" s="69"/>
      <c r="FH795" s="69"/>
      <c r="FI795" s="69"/>
      <c r="FJ795" s="69"/>
      <c r="FK795" s="69"/>
      <c r="FL795" s="69"/>
      <c r="FM795" s="69"/>
      <c r="FN795" s="69"/>
      <c r="FO795" s="69"/>
      <c r="FP795" s="69"/>
      <c r="FQ795" s="69"/>
      <c r="FR795" s="69"/>
      <c r="FS795" s="69"/>
      <c r="FT795" s="69"/>
      <c r="FU795" s="69"/>
      <c r="FV795" s="69"/>
      <c r="FW795" s="69"/>
      <c r="FX795" s="69"/>
      <c r="FY795" s="69"/>
      <c r="FZ795" s="69"/>
      <c r="GA795" s="69"/>
      <c r="GB795" s="69"/>
      <c r="GC795" s="69"/>
      <c r="GD795" s="69"/>
      <c r="GE795" s="69"/>
      <c r="GF795" s="69"/>
      <c r="GG795" s="69"/>
      <c r="GH795" s="69"/>
      <c r="GI795" s="69"/>
      <c r="GJ795" s="69"/>
      <c r="GK795" s="69"/>
      <c r="GL795" s="69"/>
      <c r="GM795" s="69"/>
      <c r="GN795" s="69"/>
      <c r="GO795" s="69"/>
      <c r="GP795" s="69"/>
      <c r="GQ795" s="69"/>
      <c r="GR795" s="69"/>
      <c r="GS795" s="69"/>
      <c r="GT795" s="69"/>
      <c r="GU795" s="69"/>
      <c r="GV795" s="69"/>
      <c r="GW795" s="69"/>
      <c r="GX795" s="69"/>
      <c r="GY795" s="69"/>
      <c r="GZ795" s="69"/>
      <c r="HA795" s="69"/>
      <c r="HB795" s="69"/>
      <c r="HC795" s="69"/>
      <c r="HD795" s="69"/>
      <c r="HE795" s="69"/>
      <c r="HF795" s="69"/>
      <c r="HG795" s="69"/>
      <c r="HH795" s="69"/>
      <c r="HI795" s="69"/>
      <c r="HJ795" s="69"/>
      <c r="HK795" s="69"/>
      <c r="HL795" s="69"/>
      <c r="HM795" s="69"/>
      <c r="HN795" s="69"/>
      <c r="HO795" s="69"/>
      <c r="HP795" s="69"/>
      <c r="HQ795" s="69"/>
      <c r="HR795" s="69"/>
      <c r="HS795" s="69"/>
      <c r="HT795" s="69"/>
      <c r="HU795" s="69"/>
      <c r="HV795" s="69"/>
      <c r="HW795" s="69"/>
      <c r="HX795" s="69"/>
      <c r="HY795" s="69"/>
      <c r="HZ795" s="69"/>
      <c r="IA795" s="69"/>
      <c r="IB795" s="69"/>
      <c r="IC795" s="69"/>
      <c r="ID795" s="69"/>
      <c r="IE795" s="69"/>
      <c r="IF795" s="69"/>
      <c r="IG795" s="69"/>
      <c r="IH795" s="69"/>
      <c r="II795" s="69"/>
      <c r="IJ795" s="69"/>
      <c r="IK795" s="69"/>
      <c r="IL795" s="69"/>
      <c r="IM795" s="69"/>
      <c r="IN795" s="69"/>
      <c r="IO795" s="69"/>
      <c r="IP795" s="69"/>
      <c r="IQ795" s="69"/>
      <c r="IR795" s="69"/>
      <c r="IS795" s="69"/>
      <c r="IT795" s="69"/>
      <c r="IU795" s="69"/>
      <c r="IV795" s="69"/>
      <c r="IW795" s="69"/>
    </row>
    <row r="796" customFormat="false" ht="12.75" hidden="false" customHeight="false" outlineLevel="0" collapsed="false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  <c r="BR796" s="69"/>
      <c r="BS796" s="69"/>
      <c r="BT796" s="69"/>
      <c r="BU796" s="69"/>
      <c r="BV796" s="69"/>
      <c r="BW796" s="69"/>
      <c r="BX796" s="69"/>
      <c r="BY796" s="69"/>
      <c r="BZ796" s="69"/>
      <c r="CA796" s="69"/>
      <c r="CB796" s="69"/>
      <c r="CC796" s="69"/>
      <c r="CD796" s="69"/>
      <c r="CE796" s="69"/>
      <c r="CF796" s="69"/>
      <c r="CG796" s="69"/>
      <c r="CH796" s="69"/>
      <c r="CI796" s="69"/>
      <c r="CJ796" s="69"/>
      <c r="CK796" s="69"/>
      <c r="CL796" s="69"/>
      <c r="CM796" s="69"/>
      <c r="CN796" s="69"/>
      <c r="CO796" s="69"/>
      <c r="CP796" s="69"/>
      <c r="CQ796" s="69"/>
      <c r="CR796" s="69"/>
      <c r="CS796" s="69"/>
      <c r="CT796" s="69"/>
      <c r="CU796" s="69"/>
      <c r="CV796" s="69"/>
      <c r="CW796" s="69"/>
      <c r="CX796" s="69"/>
      <c r="CY796" s="69"/>
      <c r="CZ796" s="69"/>
      <c r="DA796" s="69"/>
      <c r="DB796" s="69"/>
      <c r="DC796" s="69"/>
      <c r="DD796" s="69"/>
      <c r="DE796" s="69"/>
      <c r="DF796" s="69"/>
      <c r="DG796" s="69"/>
      <c r="DH796" s="69"/>
      <c r="DI796" s="69"/>
      <c r="DJ796" s="69"/>
      <c r="DK796" s="69"/>
      <c r="DL796" s="69"/>
      <c r="DM796" s="69"/>
      <c r="DN796" s="69"/>
      <c r="DO796" s="69"/>
      <c r="DP796" s="69"/>
      <c r="DQ796" s="69"/>
      <c r="DR796" s="69"/>
      <c r="DS796" s="69"/>
      <c r="DT796" s="69"/>
      <c r="DU796" s="69"/>
      <c r="DV796" s="69"/>
      <c r="DW796" s="69"/>
      <c r="DX796" s="69"/>
      <c r="DY796" s="69"/>
      <c r="DZ796" s="69"/>
      <c r="EA796" s="69"/>
      <c r="EB796" s="69"/>
      <c r="EC796" s="69"/>
      <c r="ED796" s="69"/>
      <c r="EE796" s="69"/>
      <c r="EF796" s="69"/>
      <c r="EG796" s="69"/>
      <c r="EH796" s="69"/>
      <c r="EI796" s="69"/>
      <c r="EJ796" s="69"/>
      <c r="EK796" s="69"/>
      <c r="EL796" s="69"/>
      <c r="EM796" s="69"/>
      <c r="EN796" s="69"/>
      <c r="EO796" s="69"/>
      <c r="EP796" s="69"/>
      <c r="EQ796" s="69"/>
      <c r="ER796" s="69"/>
      <c r="ES796" s="69"/>
      <c r="ET796" s="69"/>
      <c r="EU796" s="69"/>
      <c r="EV796" s="69"/>
      <c r="EW796" s="69"/>
      <c r="EX796" s="69"/>
      <c r="EY796" s="69"/>
      <c r="EZ796" s="69"/>
      <c r="FA796" s="69"/>
      <c r="FB796" s="69"/>
      <c r="FC796" s="69"/>
      <c r="FD796" s="69"/>
      <c r="FE796" s="69"/>
      <c r="FF796" s="69"/>
      <c r="FG796" s="69"/>
      <c r="FH796" s="69"/>
      <c r="FI796" s="69"/>
      <c r="FJ796" s="69"/>
      <c r="FK796" s="69"/>
      <c r="FL796" s="69"/>
      <c r="FM796" s="69"/>
      <c r="FN796" s="69"/>
      <c r="FO796" s="69"/>
      <c r="FP796" s="69"/>
      <c r="FQ796" s="69"/>
      <c r="FR796" s="69"/>
      <c r="FS796" s="69"/>
      <c r="FT796" s="69"/>
      <c r="FU796" s="69"/>
      <c r="FV796" s="69"/>
      <c r="FW796" s="69"/>
      <c r="FX796" s="69"/>
      <c r="FY796" s="69"/>
      <c r="FZ796" s="69"/>
      <c r="GA796" s="69"/>
      <c r="GB796" s="69"/>
      <c r="GC796" s="69"/>
      <c r="GD796" s="69"/>
      <c r="GE796" s="69"/>
      <c r="GF796" s="69"/>
      <c r="GG796" s="69"/>
      <c r="GH796" s="69"/>
      <c r="GI796" s="69"/>
      <c r="GJ796" s="69"/>
      <c r="GK796" s="69"/>
      <c r="GL796" s="69"/>
      <c r="GM796" s="69"/>
      <c r="GN796" s="69"/>
      <c r="GO796" s="69"/>
      <c r="GP796" s="69"/>
      <c r="GQ796" s="69"/>
      <c r="GR796" s="69"/>
      <c r="GS796" s="69"/>
      <c r="GT796" s="69"/>
      <c r="GU796" s="69"/>
      <c r="GV796" s="69"/>
      <c r="GW796" s="69"/>
      <c r="GX796" s="69"/>
      <c r="GY796" s="69"/>
      <c r="GZ796" s="69"/>
      <c r="HA796" s="69"/>
      <c r="HB796" s="69"/>
      <c r="HC796" s="69"/>
      <c r="HD796" s="69"/>
      <c r="HE796" s="69"/>
      <c r="HF796" s="69"/>
      <c r="HG796" s="69"/>
      <c r="HH796" s="69"/>
      <c r="HI796" s="69"/>
      <c r="HJ796" s="69"/>
      <c r="HK796" s="69"/>
      <c r="HL796" s="69"/>
      <c r="HM796" s="69"/>
      <c r="HN796" s="69"/>
      <c r="HO796" s="69"/>
      <c r="HP796" s="69"/>
      <c r="HQ796" s="69"/>
      <c r="HR796" s="69"/>
      <c r="HS796" s="69"/>
      <c r="HT796" s="69"/>
      <c r="HU796" s="69"/>
      <c r="HV796" s="69"/>
      <c r="HW796" s="69"/>
      <c r="HX796" s="69"/>
      <c r="HY796" s="69"/>
      <c r="HZ796" s="69"/>
      <c r="IA796" s="69"/>
      <c r="IB796" s="69"/>
      <c r="IC796" s="69"/>
      <c r="ID796" s="69"/>
      <c r="IE796" s="69"/>
      <c r="IF796" s="69"/>
      <c r="IG796" s="69"/>
      <c r="IH796" s="69"/>
      <c r="II796" s="69"/>
      <c r="IJ796" s="69"/>
      <c r="IK796" s="69"/>
      <c r="IL796" s="69"/>
      <c r="IM796" s="69"/>
      <c r="IN796" s="69"/>
      <c r="IO796" s="69"/>
      <c r="IP796" s="69"/>
      <c r="IQ796" s="69"/>
      <c r="IR796" s="69"/>
      <c r="IS796" s="69"/>
      <c r="IT796" s="69"/>
      <c r="IU796" s="69"/>
      <c r="IV796" s="69"/>
      <c r="IW796" s="69"/>
    </row>
    <row r="797" customFormat="false" ht="12.75" hidden="false" customHeight="false" outlineLevel="0" collapsed="false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  <c r="BR797" s="69"/>
      <c r="BS797" s="69"/>
      <c r="BT797" s="69"/>
      <c r="BU797" s="69"/>
      <c r="BV797" s="69"/>
      <c r="BW797" s="69"/>
      <c r="BX797" s="69"/>
      <c r="BY797" s="69"/>
      <c r="BZ797" s="69"/>
      <c r="CA797" s="69"/>
      <c r="CB797" s="69"/>
      <c r="CC797" s="69"/>
      <c r="CD797" s="69"/>
      <c r="CE797" s="69"/>
      <c r="CF797" s="69"/>
      <c r="CG797" s="69"/>
      <c r="CH797" s="69"/>
      <c r="CI797" s="69"/>
      <c r="CJ797" s="69"/>
      <c r="CK797" s="69"/>
      <c r="CL797" s="69"/>
      <c r="CM797" s="69"/>
      <c r="CN797" s="69"/>
      <c r="CO797" s="69"/>
      <c r="CP797" s="69"/>
      <c r="CQ797" s="69"/>
      <c r="CR797" s="69"/>
      <c r="CS797" s="69"/>
      <c r="CT797" s="69"/>
      <c r="CU797" s="69"/>
      <c r="CV797" s="69"/>
      <c r="CW797" s="69"/>
      <c r="CX797" s="69"/>
      <c r="CY797" s="69"/>
      <c r="CZ797" s="69"/>
      <c r="DA797" s="69"/>
      <c r="DB797" s="69"/>
      <c r="DC797" s="69"/>
      <c r="DD797" s="69"/>
      <c r="DE797" s="69"/>
      <c r="DF797" s="69"/>
      <c r="DG797" s="69"/>
      <c r="DH797" s="69"/>
      <c r="DI797" s="69"/>
      <c r="DJ797" s="69"/>
      <c r="DK797" s="69"/>
      <c r="DL797" s="69"/>
      <c r="DM797" s="69"/>
      <c r="DN797" s="69"/>
      <c r="DO797" s="69"/>
      <c r="DP797" s="69"/>
      <c r="DQ797" s="69"/>
      <c r="DR797" s="69"/>
      <c r="DS797" s="69"/>
      <c r="DT797" s="69"/>
      <c r="DU797" s="69"/>
      <c r="DV797" s="69"/>
      <c r="DW797" s="69"/>
      <c r="DX797" s="69"/>
      <c r="DY797" s="69"/>
      <c r="DZ797" s="69"/>
      <c r="EA797" s="69"/>
      <c r="EB797" s="69"/>
      <c r="EC797" s="69"/>
      <c r="ED797" s="69"/>
      <c r="EE797" s="69"/>
      <c r="EF797" s="69"/>
      <c r="EG797" s="69"/>
      <c r="EH797" s="69"/>
      <c r="EI797" s="69"/>
      <c r="EJ797" s="69"/>
      <c r="EK797" s="69"/>
      <c r="EL797" s="69"/>
      <c r="EM797" s="69"/>
      <c r="EN797" s="69"/>
      <c r="EO797" s="69"/>
      <c r="EP797" s="69"/>
      <c r="EQ797" s="69"/>
      <c r="ER797" s="69"/>
      <c r="ES797" s="69"/>
      <c r="ET797" s="69"/>
      <c r="EU797" s="69"/>
      <c r="EV797" s="69"/>
      <c r="EW797" s="69"/>
      <c r="EX797" s="69"/>
      <c r="EY797" s="69"/>
      <c r="EZ797" s="69"/>
      <c r="FA797" s="69"/>
      <c r="FB797" s="69"/>
      <c r="FC797" s="69"/>
      <c r="FD797" s="69"/>
      <c r="FE797" s="69"/>
      <c r="FF797" s="69"/>
      <c r="FG797" s="69"/>
      <c r="FH797" s="69"/>
      <c r="FI797" s="69"/>
      <c r="FJ797" s="69"/>
      <c r="FK797" s="69"/>
      <c r="FL797" s="69"/>
      <c r="FM797" s="69"/>
      <c r="FN797" s="69"/>
      <c r="FO797" s="69"/>
      <c r="FP797" s="69"/>
      <c r="FQ797" s="69"/>
      <c r="FR797" s="69"/>
      <c r="FS797" s="69"/>
      <c r="FT797" s="69"/>
      <c r="FU797" s="69"/>
      <c r="FV797" s="69"/>
      <c r="FW797" s="69"/>
      <c r="FX797" s="69"/>
      <c r="FY797" s="69"/>
      <c r="FZ797" s="69"/>
      <c r="GA797" s="69"/>
      <c r="GB797" s="69"/>
      <c r="GC797" s="69"/>
      <c r="GD797" s="69"/>
      <c r="GE797" s="69"/>
      <c r="GF797" s="69"/>
      <c r="GG797" s="69"/>
      <c r="GH797" s="69"/>
      <c r="GI797" s="69"/>
      <c r="GJ797" s="69"/>
      <c r="GK797" s="69"/>
      <c r="GL797" s="69"/>
      <c r="GM797" s="69"/>
      <c r="GN797" s="69"/>
      <c r="GO797" s="69"/>
      <c r="GP797" s="69"/>
      <c r="GQ797" s="69"/>
      <c r="GR797" s="69"/>
      <c r="GS797" s="69"/>
      <c r="GT797" s="69"/>
      <c r="GU797" s="69"/>
      <c r="GV797" s="69"/>
      <c r="GW797" s="69"/>
      <c r="GX797" s="69"/>
      <c r="GY797" s="69"/>
      <c r="GZ797" s="69"/>
      <c r="HA797" s="69"/>
      <c r="HB797" s="69"/>
      <c r="HC797" s="69"/>
      <c r="HD797" s="69"/>
      <c r="HE797" s="69"/>
      <c r="HF797" s="69"/>
      <c r="HG797" s="69"/>
      <c r="HH797" s="69"/>
      <c r="HI797" s="69"/>
      <c r="HJ797" s="69"/>
      <c r="HK797" s="69"/>
      <c r="HL797" s="69"/>
      <c r="HM797" s="69"/>
      <c r="HN797" s="69"/>
      <c r="HO797" s="69"/>
      <c r="HP797" s="69"/>
      <c r="HQ797" s="69"/>
      <c r="HR797" s="69"/>
      <c r="HS797" s="69"/>
      <c r="HT797" s="69"/>
      <c r="HU797" s="69"/>
      <c r="HV797" s="69"/>
      <c r="HW797" s="69"/>
      <c r="HX797" s="69"/>
      <c r="HY797" s="69"/>
      <c r="HZ797" s="69"/>
      <c r="IA797" s="69"/>
      <c r="IB797" s="69"/>
      <c r="IC797" s="69"/>
      <c r="ID797" s="69"/>
      <c r="IE797" s="69"/>
      <c r="IF797" s="69"/>
      <c r="IG797" s="69"/>
      <c r="IH797" s="69"/>
      <c r="II797" s="69"/>
      <c r="IJ797" s="69"/>
      <c r="IK797" s="69"/>
      <c r="IL797" s="69"/>
      <c r="IM797" s="69"/>
      <c r="IN797" s="69"/>
      <c r="IO797" s="69"/>
      <c r="IP797" s="69"/>
      <c r="IQ797" s="69"/>
      <c r="IR797" s="69"/>
      <c r="IS797" s="69"/>
      <c r="IT797" s="69"/>
      <c r="IU797" s="69"/>
      <c r="IV797" s="69"/>
      <c r="IW797" s="69"/>
    </row>
    <row r="798" customFormat="false" ht="12.75" hidden="false" customHeight="false" outlineLevel="0" collapsed="false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69"/>
      <c r="CC798" s="69"/>
      <c r="CD798" s="69"/>
      <c r="CE798" s="69"/>
      <c r="CF798" s="69"/>
      <c r="CG798" s="69"/>
      <c r="CH798" s="69"/>
      <c r="CI798" s="69"/>
      <c r="CJ798" s="69"/>
      <c r="CK798" s="69"/>
      <c r="CL798" s="69"/>
      <c r="CM798" s="69"/>
      <c r="CN798" s="69"/>
      <c r="CO798" s="69"/>
      <c r="CP798" s="69"/>
      <c r="CQ798" s="69"/>
      <c r="CR798" s="69"/>
      <c r="CS798" s="69"/>
      <c r="CT798" s="69"/>
      <c r="CU798" s="69"/>
      <c r="CV798" s="69"/>
      <c r="CW798" s="69"/>
      <c r="CX798" s="69"/>
      <c r="CY798" s="69"/>
      <c r="CZ798" s="69"/>
      <c r="DA798" s="69"/>
      <c r="DB798" s="69"/>
      <c r="DC798" s="69"/>
      <c r="DD798" s="69"/>
      <c r="DE798" s="69"/>
      <c r="DF798" s="69"/>
      <c r="DG798" s="69"/>
      <c r="DH798" s="69"/>
      <c r="DI798" s="69"/>
      <c r="DJ798" s="69"/>
      <c r="DK798" s="69"/>
      <c r="DL798" s="69"/>
      <c r="DM798" s="69"/>
      <c r="DN798" s="69"/>
      <c r="DO798" s="69"/>
      <c r="DP798" s="69"/>
      <c r="DQ798" s="69"/>
      <c r="DR798" s="69"/>
      <c r="DS798" s="69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  <c r="EO798" s="69"/>
      <c r="EP798" s="69"/>
      <c r="EQ798" s="69"/>
      <c r="ER798" s="69"/>
      <c r="ES798" s="69"/>
      <c r="ET798" s="69"/>
      <c r="EU798" s="69"/>
      <c r="EV798" s="69"/>
      <c r="EW798" s="69"/>
      <c r="EX798" s="69"/>
      <c r="EY798" s="69"/>
      <c r="EZ798" s="69"/>
      <c r="FA798" s="69"/>
      <c r="FB798" s="69"/>
      <c r="FC798" s="69"/>
      <c r="FD798" s="69"/>
      <c r="FE798" s="69"/>
      <c r="FF798" s="69"/>
      <c r="FG798" s="69"/>
      <c r="FH798" s="69"/>
      <c r="FI798" s="69"/>
      <c r="FJ798" s="69"/>
      <c r="FK798" s="69"/>
      <c r="FL798" s="69"/>
      <c r="FM798" s="69"/>
      <c r="FN798" s="69"/>
      <c r="FO798" s="69"/>
      <c r="FP798" s="69"/>
      <c r="FQ798" s="69"/>
      <c r="FR798" s="69"/>
      <c r="FS798" s="69"/>
      <c r="FT798" s="69"/>
      <c r="FU798" s="69"/>
      <c r="FV798" s="69"/>
      <c r="FW798" s="69"/>
      <c r="FX798" s="69"/>
      <c r="FY798" s="69"/>
      <c r="FZ798" s="69"/>
      <c r="GA798" s="69"/>
      <c r="GB798" s="69"/>
      <c r="GC798" s="69"/>
      <c r="GD798" s="69"/>
      <c r="GE798" s="69"/>
      <c r="GF798" s="69"/>
      <c r="GG798" s="69"/>
      <c r="GH798" s="69"/>
      <c r="GI798" s="69"/>
      <c r="GJ798" s="69"/>
      <c r="GK798" s="69"/>
      <c r="GL798" s="69"/>
      <c r="GM798" s="69"/>
      <c r="GN798" s="69"/>
      <c r="GO798" s="69"/>
      <c r="GP798" s="69"/>
      <c r="GQ798" s="69"/>
      <c r="GR798" s="69"/>
      <c r="GS798" s="69"/>
      <c r="GT798" s="69"/>
      <c r="GU798" s="69"/>
      <c r="GV798" s="69"/>
      <c r="GW798" s="69"/>
      <c r="GX798" s="69"/>
      <c r="GY798" s="69"/>
      <c r="GZ798" s="69"/>
      <c r="HA798" s="69"/>
      <c r="HB798" s="69"/>
      <c r="HC798" s="69"/>
      <c r="HD798" s="69"/>
      <c r="HE798" s="69"/>
      <c r="HF798" s="69"/>
      <c r="HG798" s="69"/>
      <c r="HH798" s="69"/>
      <c r="HI798" s="69"/>
      <c r="HJ798" s="69"/>
      <c r="HK798" s="69"/>
      <c r="HL798" s="69"/>
      <c r="HM798" s="69"/>
      <c r="HN798" s="69"/>
      <c r="HO798" s="69"/>
      <c r="HP798" s="69"/>
      <c r="HQ798" s="69"/>
      <c r="HR798" s="69"/>
      <c r="HS798" s="69"/>
      <c r="HT798" s="69"/>
      <c r="HU798" s="69"/>
      <c r="HV798" s="69"/>
      <c r="HW798" s="69"/>
      <c r="HX798" s="69"/>
      <c r="HY798" s="69"/>
      <c r="HZ798" s="69"/>
      <c r="IA798" s="69"/>
      <c r="IB798" s="69"/>
      <c r="IC798" s="69"/>
      <c r="ID798" s="69"/>
      <c r="IE798" s="69"/>
      <c r="IF798" s="69"/>
      <c r="IG798" s="69"/>
      <c r="IH798" s="69"/>
      <c r="II798" s="69"/>
      <c r="IJ798" s="69"/>
      <c r="IK798" s="69"/>
      <c r="IL798" s="69"/>
      <c r="IM798" s="69"/>
      <c r="IN798" s="69"/>
      <c r="IO798" s="69"/>
      <c r="IP798" s="69"/>
      <c r="IQ798" s="69"/>
      <c r="IR798" s="69"/>
      <c r="IS798" s="69"/>
      <c r="IT798" s="69"/>
      <c r="IU798" s="69"/>
      <c r="IV798" s="69"/>
      <c r="IW798" s="69"/>
    </row>
    <row r="799" customFormat="false" ht="12.75" hidden="false" customHeight="false" outlineLevel="0" collapsed="false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  <c r="BR799" s="69"/>
      <c r="BS799" s="69"/>
      <c r="BT799" s="69"/>
      <c r="BU799" s="69"/>
      <c r="BV799" s="69"/>
      <c r="BW799" s="69"/>
      <c r="BX799" s="69"/>
      <c r="BY799" s="69"/>
      <c r="BZ799" s="69"/>
      <c r="CA799" s="69"/>
      <c r="CB799" s="69"/>
      <c r="CC799" s="69"/>
      <c r="CD799" s="69"/>
      <c r="CE799" s="69"/>
      <c r="CF799" s="69"/>
      <c r="CG799" s="69"/>
      <c r="CH799" s="69"/>
      <c r="CI799" s="69"/>
      <c r="CJ799" s="69"/>
      <c r="CK799" s="69"/>
      <c r="CL799" s="69"/>
      <c r="CM799" s="69"/>
      <c r="CN799" s="69"/>
      <c r="CO799" s="69"/>
      <c r="CP799" s="69"/>
      <c r="CQ799" s="69"/>
      <c r="CR799" s="69"/>
      <c r="CS799" s="69"/>
      <c r="CT799" s="69"/>
      <c r="CU799" s="69"/>
      <c r="CV799" s="69"/>
      <c r="CW799" s="69"/>
      <c r="CX799" s="69"/>
      <c r="CY799" s="69"/>
      <c r="CZ799" s="69"/>
      <c r="DA799" s="69"/>
      <c r="DB799" s="69"/>
      <c r="DC799" s="69"/>
      <c r="DD799" s="69"/>
      <c r="DE799" s="69"/>
      <c r="DF799" s="69"/>
      <c r="DG799" s="69"/>
      <c r="DH799" s="69"/>
      <c r="DI799" s="69"/>
      <c r="DJ799" s="69"/>
      <c r="DK799" s="69"/>
      <c r="DL799" s="69"/>
      <c r="DM799" s="69"/>
      <c r="DN799" s="69"/>
      <c r="DO799" s="69"/>
      <c r="DP799" s="69"/>
      <c r="DQ799" s="69"/>
      <c r="DR799" s="69"/>
      <c r="DS799" s="69"/>
      <c r="DT799" s="69"/>
      <c r="DU799" s="69"/>
      <c r="DV799" s="69"/>
      <c r="DW799" s="69"/>
      <c r="DX799" s="69"/>
      <c r="DY799" s="69"/>
      <c r="DZ799" s="69"/>
      <c r="EA799" s="69"/>
      <c r="EB799" s="69"/>
      <c r="EC799" s="69"/>
      <c r="ED799" s="69"/>
      <c r="EE799" s="69"/>
      <c r="EF799" s="69"/>
      <c r="EG799" s="69"/>
      <c r="EH799" s="69"/>
      <c r="EI799" s="69"/>
      <c r="EJ799" s="69"/>
      <c r="EK799" s="69"/>
      <c r="EL799" s="69"/>
      <c r="EM799" s="69"/>
      <c r="EN799" s="69"/>
      <c r="EO799" s="69"/>
      <c r="EP799" s="69"/>
      <c r="EQ799" s="69"/>
      <c r="ER799" s="69"/>
      <c r="ES799" s="69"/>
      <c r="ET799" s="69"/>
      <c r="EU799" s="69"/>
      <c r="EV799" s="69"/>
      <c r="EW799" s="69"/>
      <c r="EX799" s="69"/>
      <c r="EY799" s="69"/>
      <c r="EZ799" s="69"/>
      <c r="FA799" s="69"/>
      <c r="FB799" s="69"/>
      <c r="FC799" s="69"/>
      <c r="FD799" s="69"/>
      <c r="FE799" s="69"/>
      <c r="FF799" s="69"/>
      <c r="FG799" s="69"/>
      <c r="FH799" s="69"/>
      <c r="FI799" s="69"/>
      <c r="FJ799" s="69"/>
      <c r="FK799" s="69"/>
      <c r="FL799" s="69"/>
      <c r="FM799" s="69"/>
      <c r="FN799" s="69"/>
      <c r="FO799" s="69"/>
      <c r="FP799" s="69"/>
      <c r="FQ799" s="69"/>
      <c r="FR799" s="69"/>
      <c r="FS799" s="69"/>
      <c r="FT799" s="69"/>
      <c r="FU799" s="69"/>
      <c r="FV799" s="69"/>
      <c r="FW799" s="69"/>
      <c r="FX799" s="69"/>
      <c r="FY799" s="69"/>
      <c r="FZ799" s="69"/>
      <c r="GA799" s="69"/>
      <c r="GB799" s="69"/>
      <c r="GC799" s="69"/>
      <c r="GD799" s="69"/>
      <c r="GE799" s="69"/>
      <c r="GF799" s="69"/>
      <c r="GG799" s="69"/>
      <c r="GH799" s="69"/>
      <c r="GI799" s="69"/>
      <c r="GJ799" s="69"/>
      <c r="GK799" s="69"/>
      <c r="GL799" s="69"/>
      <c r="GM799" s="69"/>
      <c r="GN799" s="69"/>
      <c r="GO799" s="69"/>
      <c r="GP799" s="69"/>
      <c r="GQ799" s="69"/>
      <c r="GR799" s="69"/>
      <c r="GS799" s="69"/>
      <c r="GT799" s="69"/>
      <c r="GU799" s="69"/>
      <c r="GV799" s="69"/>
      <c r="GW799" s="69"/>
      <c r="GX799" s="69"/>
      <c r="GY799" s="69"/>
      <c r="GZ799" s="69"/>
      <c r="HA799" s="69"/>
      <c r="HB799" s="69"/>
      <c r="HC799" s="69"/>
      <c r="HD799" s="69"/>
      <c r="HE799" s="69"/>
      <c r="HF799" s="69"/>
      <c r="HG799" s="69"/>
      <c r="HH799" s="69"/>
      <c r="HI799" s="69"/>
      <c r="HJ799" s="69"/>
      <c r="HK799" s="69"/>
      <c r="HL799" s="69"/>
      <c r="HM799" s="69"/>
      <c r="HN799" s="69"/>
      <c r="HO799" s="69"/>
      <c r="HP799" s="69"/>
      <c r="HQ799" s="69"/>
      <c r="HR799" s="69"/>
      <c r="HS799" s="69"/>
      <c r="HT799" s="69"/>
      <c r="HU799" s="69"/>
      <c r="HV799" s="69"/>
      <c r="HW799" s="69"/>
      <c r="HX799" s="69"/>
      <c r="HY799" s="69"/>
      <c r="HZ799" s="69"/>
      <c r="IA799" s="69"/>
      <c r="IB799" s="69"/>
      <c r="IC799" s="69"/>
      <c r="ID799" s="69"/>
      <c r="IE799" s="69"/>
      <c r="IF799" s="69"/>
      <c r="IG799" s="69"/>
      <c r="IH799" s="69"/>
      <c r="II799" s="69"/>
      <c r="IJ799" s="69"/>
      <c r="IK799" s="69"/>
      <c r="IL799" s="69"/>
      <c r="IM799" s="69"/>
      <c r="IN799" s="69"/>
      <c r="IO799" s="69"/>
      <c r="IP799" s="69"/>
      <c r="IQ799" s="69"/>
      <c r="IR799" s="69"/>
      <c r="IS799" s="69"/>
      <c r="IT799" s="69"/>
      <c r="IU799" s="69"/>
      <c r="IV799" s="69"/>
      <c r="IW799" s="69"/>
    </row>
    <row r="800" customFormat="false" ht="12.75" hidden="false" customHeight="false" outlineLevel="0" collapsed="false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69"/>
      <c r="CC800" s="69"/>
      <c r="CD800" s="69"/>
      <c r="CE800" s="69"/>
      <c r="CF800" s="69"/>
      <c r="CG800" s="69"/>
      <c r="CH800" s="69"/>
      <c r="CI800" s="69"/>
      <c r="CJ800" s="69"/>
      <c r="CK800" s="69"/>
      <c r="CL800" s="69"/>
      <c r="CM800" s="69"/>
      <c r="CN800" s="69"/>
      <c r="CO800" s="69"/>
      <c r="CP800" s="69"/>
      <c r="CQ800" s="69"/>
      <c r="CR800" s="69"/>
      <c r="CS800" s="69"/>
      <c r="CT800" s="69"/>
      <c r="CU800" s="69"/>
      <c r="CV800" s="69"/>
      <c r="CW800" s="69"/>
      <c r="CX800" s="69"/>
      <c r="CY800" s="69"/>
      <c r="CZ800" s="69"/>
      <c r="DA800" s="69"/>
      <c r="DB800" s="69"/>
      <c r="DC800" s="69"/>
      <c r="DD800" s="69"/>
      <c r="DE800" s="69"/>
      <c r="DF800" s="69"/>
      <c r="DG800" s="69"/>
      <c r="DH800" s="69"/>
      <c r="DI800" s="69"/>
      <c r="DJ800" s="69"/>
      <c r="DK800" s="69"/>
      <c r="DL800" s="69"/>
      <c r="DM800" s="69"/>
      <c r="DN800" s="69"/>
      <c r="DO800" s="69"/>
      <c r="DP800" s="69"/>
      <c r="DQ800" s="69"/>
      <c r="DR800" s="69"/>
      <c r="DS800" s="69"/>
      <c r="DT800" s="69"/>
      <c r="DU800" s="69"/>
      <c r="DV800" s="69"/>
      <c r="DW800" s="69"/>
      <c r="DX800" s="69"/>
      <c r="DY800" s="69"/>
      <c r="DZ800" s="69"/>
      <c r="EA800" s="69"/>
      <c r="EB800" s="69"/>
      <c r="EC800" s="69"/>
      <c r="ED800" s="69"/>
      <c r="EE800" s="69"/>
      <c r="EF800" s="69"/>
      <c r="EG800" s="69"/>
      <c r="EH800" s="69"/>
      <c r="EI800" s="69"/>
      <c r="EJ800" s="69"/>
      <c r="EK800" s="69"/>
      <c r="EL800" s="69"/>
      <c r="EM800" s="69"/>
      <c r="EN800" s="69"/>
      <c r="EO800" s="69"/>
      <c r="EP800" s="69"/>
      <c r="EQ800" s="69"/>
      <c r="ER800" s="69"/>
      <c r="ES800" s="69"/>
      <c r="ET800" s="69"/>
      <c r="EU800" s="69"/>
      <c r="EV800" s="69"/>
      <c r="EW800" s="69"/>
      <c r="EX800" s="69"/>
      <c r="EY800" s="69"/>
      <c r="EZ800" s="69"/>
      <c r="FA800" s="69"/>
      <c r="FB800" s="69"/>
      <c r="FC800" s="69"/>
      <c r="FD800" s="69"/>
      <c r="FE800" s="69"/>
      <c r="FF800" s="69"/>
      <c r="FG800" s="69"/>
      <c r="FH800" s="69"/>
      <c r="FI800" s="69"/>
      <c r="FJ800" s="69"/>
      <c r="FK800" s="69"/>
      <c r="FL800" s="69"/>
      <c r="FM800" s="69"/>
      <c r="FN800" s="69"/>
      <c r="FO800" s="69"/>
      <c r="FP800" s="69"/>
      <c r="FQ800" s="69"/>
      <c r="FR800" s="69"/>
      <c r="FS800" s="69"/>
      <c r="FT800" s="69"/>
      <c r="FU800" s="69"/>
      <c r="FV800" s="69"/>
      <c r="FW800" s="69"/>
      <c r="FX800" s="69"/>
      <c r="FY800" s="69"/>
      <c r="FZ800" s="69"/>
      <c r="GA800" s="69"/>
      <c r="GB800" s="69"/>
      <c r="GC800" s="69"/>
      <c r="GD800" s="69"/>
      <c r="GE800" s="69"/>
      <c r="GF800" s="69"/>
      <c r="GG800" s="69"/>
      <c r="GH800" s="69"/>
      <c r="GI800" s="69"/>
      <c r="GJ800" s="69"/>
      <c r="GK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  <c r="HE800" s="69"/>
      <c r="HF800" s="69"/>
      <c r="HG800" s="69"/>
      <c r="HH800" s="69"/>
      <c r="HI800" s="69"/>
      <c r="HJ800" s="69"/>
      <c r="HK800" s="69"/>
      <c r="HL800" s="69"/>
      <c r="HM800" s="69"/>
      <c r="HN800" s="69"/>
      <c r="HO800" s="69"/>
      <c r="HP800" s="69"/>
      <c r="HQ800" s="69"/>
      <c r="HR800" s="69"/>
      <c r="HS800" s="69"/>
      <c r="HT800" s="69"/>
      <c r="HU800" s="69"/>
      <c r="HV800" s="69"/>
      <c r="HW800" s="69"/>
      <c r="HX800" s="69"/>
      <c r="HY800" s="69"/>
      <c r="HZ800" s="69"/>
      <c r="IA800" s="69"/>
      <c r="IB800" s="69"/>
      <c r="IC800" s="69"/>
      <c r="ID800" s="69"/>
      <c r="IE800" s="69"/>
      <c r="IF800" s="69"/>
      <c r="IG800" s="69"/>
      <c r="IH800" s="69"/>
      <c r="II800" s="69"/>
      <c r="IJ800" s="69"/>
      <c r="IK800" s="69"/>
      <c r="IL800" s="69"/>
      <c r="IM800" s="69"/>
      <c r="IN800" s="69"/>
      <c r="IO800" s="69"/>
      <c r="IP800" s="69"/>
      <c r="IQ800" s="69"/>
      <c r="IR800" s="69"/>
      <c r="IS800" s="69"/>
      <c r="IT800" s="69"/>
      <c r="IU800" s="69"/>
      <c r="IV800" s="69"/>
      <c r="IW800" s="69"/>
    </row>
    <row r="801" customFormat="false" ht="12.75" hidden="false" customHeight="false" outlineLevel="0" collapsed="false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  <c r="BR801" s="69"/>
      <c r="BS801" s="69"/>
      <c r="BT801" s="69"/>
      <c r="BU801" s="69"/>
      <c r="BV801" s="69"/>
      <c r="BW801" s="69"/>
      <c r="BX801" s="69"/>
      <c r="BY801" s="69"/>
      <c r="BZ801" s="69"/>
      <c r="CA801" s="69"/>
      <c r="CB801" s="69"/>
      <c r="CC801" s="69"/>
      <c r="CD801" s="69"/>
      <c r="CE801" s="69"/>
      <c r="CF801" s="69"/>
      <c r="CG801" s="69"/>
      <c r="CH801" s="69"/>
      <c r="CI801" s="69"/>
      <c r="CJ801" s="69"/>
      <c r="CK801" s="69"/>
      <c r="CL801" s="69"/>
      <c r="CM801" s="69"/>
      <c r="CN801" s="69"/>
      <c r="CO801" s="69"/>
      <c r="CP801" s="69"/>
      <c r="CQ801" s="69"/>
      <c r="CR801" s="69"/>
      <c r="CS801" s="69"/>
      <c r="CT801" s="69"/>
      <c r="CU801" s="69"/>
      <c r="CV801" s="69"/>
      <c r="CW801" s="69"/>
      <c r="CX801" s="69"/>
      <c r="CY801" s="69"/>
      <c r="CZ801" s="69"/>
      <c r="DA801" s="69"/>
      <c r="DB801" s="69"/>
      <c r="DC801" s="69"/>
      <c r="DD801" s="69"/>
      <c r="DE801" s="69"/>
      <c r="DF801" s="69"/>
      <c r="DG801" s="69"/>
      <c r="DH801" s="69"/>
      <c r="DI801" s="69"/>
      <c r="DJ801" s="69"/>
      <c r="DK801" s="69"/>
      <c r="DL801" s="69"/>
      <c r="DM801" s="69"/>
      <c r="DN801" s="69"/>
      <c r="DO801" s="69"/>
      <c r="DP801" s="69"/>
      <c r="DQ801" s="69"/>
      <c r="DR801" s="69"/>
      <c r="DS801" s="69"/>
      <c r="DT801" s="69"/>
      <c r="DU801" s="69"/>
      <c r="DV801" s="69"/>
      <c r="DW801" s="69"/>
      <c r="DX801" s="69"/>
      <c r="DY801" s="69"/>
      <c r="DZ801" s="69"/>
      <c r="EA801" s="69"/>
      <c r="EB801" s="69"/>
      <c r="EC801" s="69"/>
      <c r="ED801" s="69"/>
      <c r="EE801" s="69"/>
      <c r="EF801" s="69"/>
      <c r="EG801" s="69"/>
      <c r="EH801" s="69"/>
      <c r="EI801" s="69"/>
      <c r="EJ801" s="69"/>
      <c r="EK801" s="69"/>
      <c r="EL801" s="69"/>
      <c r="EM801" s="69"/>
      <c r="EN801" s="69"/>
      <c r="EO801" s="69"/>
      <c r="EP801" s="69"/>
      <c r="EQ801" s="69"/>
      <c r="ER801" s="69"/>
      <c r="ES801" s="69"/>
      <c r="ET801" s="69"/>
      <c r="EU801" s="69"/>
      <c r="EV801" s="69"/>
      <c r="EW801" s="69"/>
      <c r="EX801" s="69"/>
      <c r="EY801" s="69"/>
      <c r="EZ801" s="69"/>
      <c r="FA801" s="69"/>
      <c r="FB801" s="69"/>
      <c r="FC801" s="69"/>
      <c r="FD801" s="69"/>
      <c r="FE801" s="69"/>
      <c r="FF801" s="69"/>
      <c r="FG801" s="69"/>
      <c r="FH801" s="69"/>
      <c r="FI801" s="69"/>
      <c r="FJ801" s="69"/>
      <c r="FK801" s="69"/>
      <c r="FL801" s="69"/>
      <c r="FM801" s="69"/>
      <c r="FN801" s="69"/>
      <c r="FO801" s="69"/>
      <c r="FP801" s="69"/>
      <c r="FQ801" s="69"/>
      <c r="FR801" s="69"/>
      <c r="FS801" s="69"/>
      <c r="FT801" s="69"/>
      <c r="FU801" s="69"/>
      <c r="FV801" s="69"/>
      <c r="FW801" s="69"/>
      <c r="FX801" s="69"/>
      <c r="FY801" s="69"/>
      <c r="FZ801" s="69"/>
      <c r="GA801" s="69"/>
      <c r="GB801" s="69"/>
      <c r="GC801" s="69"/>
      <c r="GD801" s="69"/>
      <c r="GE801" s="69"/>
      <c r="GF801" s="69"/>
      <c r="GG801" s="69"/>
      <c r="GH801" s="69"/>
      <c r="GI801" s="69"/>
      <c r="GJ801" s="69"/>
      <c r="GK801" s="69"/>
      <c r="GL801" s="69"/>
      <c r="GM801" s="69"/>
      <c r="GN801" s="69"/>
      <c r="GO801" s="69"/>
      <c r="GP801" s="69"/>
      <c r="GQ801" s="69"/>
      <c r="GR801" s="69"/>
      <c r="GS801" s="69"/>
      <c r="GT801" s="69"/>
      <c r="GU801" s="69"/>
      <c r="GV801" s="69"/>
      <c r="GW801" s="69"/>
      <c r="GX801" s="69"/>
      <c r="GY801" s="69"/>
      <c r="GZ801" s="69"/>
      <c r="HA801" s="69"/>
      <c r="HB801" s="69"/>
      <c r="HC801" s="69"/>
      <c r="HD801" s="69"/>
      <c r="HE801" s="69"/>
      <c r="HF801" s="69"/>
      <c r="HG801" s="69"/>
      <c r="HH801" s="69"/>
      <c r="HI801" s="69"/>
      <c r="HJ801" s="69"/>
      <c r="HK801" s="69"/>
      <c r="HL801" s="69"/>
      <c r="HM801" s="69"/>
      <c r="HN801" s="69"/>
      <c r="HO801" s="69"/>
      <c r="HP801" s="69"/>
      <c r="HQ801" s="69"/>
      <c r="HR801" s="69"/>
      <c r="HS801" s="69"/>
      <c r="HT801" s="69"/>
      <c r="HU801" s="69"/>
      <c r="HV801" s="69"/>
      <c r="HW801" s="69"/>
      <c r="HX801" s="69"/>
      <c r="HY801" s="69"/>
      <c r="HZ801" s="69"/>
      <c r="IA801" s="69"/>
      <c r="IB801" s="69"/>
      <c r="IC801" s="69"/>
      <c r="ID801" s="69"/>
      <c r="IE801" s="69"/>
      <c r="IF801" s="69"/>
      <c r="IG801" s="69"/>
      <c r="IH801" s="69"/>
      <c r="II801" s="69"/>
      <c r="IJ801" s="69"/>
      <c r="IK801" s="69"/>
      <c r="IL801" s="69"/>
      <c r="IM801" s="69"/>
      <c r="IN801" s="69"/>
      <c r="IO801" s="69"/>
      <c r="IP801" s="69"/>
      <c r="IQ801" s="69"/>
      <c r="IR801" s="69"/>
      <c r="IS801" s="69"/>
      <c r="IT801" s="69"/>
      <c r="IU801" s="69"/>
      <c r="IV801" s="69"/>
      <c r="IW801" s="69"/>
    </row>
    <row r="802" customFormat="false" ht="12.75" hidden="false" customHeight="false" outlineLevel="0" collapsed="false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69"/>
      <c r="CC802" s="69"/>
      <c r="CD802" s="69"/>
      <c r="CE802" s="69"/>
      <c r="CF802" s="69"/>
      <c r="CG802" s="69"/>
      <c r="CH802" s="69"/>
      <c r="CI802" s="69"/>
      <c r="CJ802" s="69"/>
      <c r="CK802" s="69"/>
      <c r="CL802" s="69"/>
      <c r="CM802" s="69"/>
      <c r="CN802" s="69"/>
      <c r="CO802" s="69"/>
      <c r="CP802" s="69"/>
      <c r="CQ802" s="69"/>
      <c r="CR802" s="69"/>
      <c r="CS802" s="69"/>
      <c r="CT802" s="69"/>
      <c r="CU802" s="69"/>
      <c r="CV802" s="69"/>
      <c r="CW802" s="69"/>
      <c r="CX802" s="69"/>
      <c r="CY802" s="69"/>
      <c r="CZ802" s="69"/>
      <c r="DA802" s="69"/>
      <c r="DB802" s="69"/>
      <c r="DC802" s="69"/>
      <c r="DD802" s="69"/>
      <c r="DE802" s="69"/>
      <c r="DF802" s="69"/>
      <c r="DG802" s="69"/>
      <c r="DH802" s="69"/>
      <c r="DI802" s="69"/>
      <c r="DJ802" s="69"/>
      <c r="DK802" s="69"/>
      <c r="DL802" s="69"/>
      <c r="DM802" s="69"/>
      <c r="DN802" s="69"/>
      <c r="DO802" s="69"/>
      <c r="DP802" s="69"/>
      <c r="DQ802" s="69"/>
      <c r="DR802" s="69"/>
      <c r="DS802" s="69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  <c r="EO802" s="69"/>
      <c r="EP802" s="69"/>
      <c r="EQ802" s="69"/>
      <c r="ER802" s="69"/>
      <c r="ES802" s="69"/>
      <c r="ET802" s="69"/>
      <c r="EU802" s="69"/>
      <c r="EV802" s="69"/>
      <c r="EW802" s="69"/>
      <c r="EX802" s="69"/>
      <c r="EY802" s="69"/>
      <c r="EZ802" s="69"/>
      <c r="FA802" s="69"/>
      <c r="FB802" s="69"/>
      <c r="FC802" s="69"/>
      <c r="FD802" s="69"/>
      <c r="FE802" s="69"/>
      <c r="FF802" s="69"/>
      <c r="FG802" s="69"/>
      <c r="FH802" s="69"/>
      <c r="FI802" s="69"/>
      <c r="FJ802" s="69"/>
      <c r="FK802" s="69"/>
      <c r="FL802" s="69"/>
      <c r="FM802" s="69"/>
      <c r="FN802" s="69"/>
      <c r="FO802" s="69"/>
      <c r="FP802" s="69"/>
      <c r="FQ802" s="69"/>
      <c r="FR802" s="69"/>
      <c r="FS802" s="69"/>
      <c r="FT802" s="69"/>
      <c r="FU802" s="69"/>
      <c r="FV802" s="69"/>
      <c r="FW802" s="69"/>
      <c r="FX802" s="69"/>
      <c r="FY802" s="69"/>
      <c r="FZ802" s="69"/>
      <c r="GA802" s="69"/>
      <c r="GB802" s="69"/>
      <c r="GC802" s="69"/>
      <c r="GD802" s="69"/>
      <c r="GE802" s="69"/>
      <c r="GF802" s="69"/>
      <c r="GG802" s="69"/>
      <c r="GH802" s="69"/>
      <c r="GI802" s="69"/>
      <c r="GJ802" s="69"/>
      <c r="GK802" s="69"/>
      <c r="GL802" s="69"/>
      <c r="GM802" s="69"/>
      <c r="GN802" s="69"/>
      <c r="GO802" s="69"/>
      <c r="GP802" s="69"/>
      <c r="GQ802" s="69"/>
      <c r="GR802" s="69"/>
      <c r="GS802" s="69"/>
      <c r="GT802" s="69"/>
      <c r="GU802" s="69"/>
      <c r="GV802" s="69"/>
      <c r="GW802" s="69"/>
      <c r="GX802" s="69"/>
      <c r="GY802" s="69"/>
      <c r="GZ802" s="69"/>
      <c r="HA802" s="69"/>
      <c r="HB802" s="69"/>
      <c r="HC802" s="69"/>
      <c r="HD802" s="69"/>
      <c r="HE802" s="69"/>
      <c r="HF802" s="69"/>
      <c r="HG802" s="69"/>
      <c r="HH802" s="69"/>
      <c r="HI802" s="69"/>
      <c r="HJ802" s="69"/>
      <c r="HK802" s="69"/>
      <c r="HL802" s="69"/>
      <c r="HM802" s="69"/>
      <c r="HN802" s="69"/>
      <c r="HO802" s="69"/>
      <c r="HP802" s="69"/>
      <c r="HQ802" s="69"/>
      <c r="HR802" s="69"/>
      <c r="HS802" s="69"/>
      <c r="HT802" s="69"/>
      <c r="HU802" s="69"/>
      <c r="HV802" s="69"/>
      <c r="HW802" s="69"/>
      <c r="HX802" s="69"/>
      <c r="HY802" s="69"/>
      <c r="HZ802" s="69"/>
      <c r="IA802" s="69"/>
      <c r="IB802" s="69"/>
      <c r="IC802" s="69"/>
      <c r="ID802" s="69"/>
      <c r="IE802" s="69"/>
      <c r="IF802" s="69"/>
      <c r="IG802" s="69"/>
      <c r="IH802" s="69"/>
      <c r="II802" s="69"/>
      <c r="IJ802" s="69"/>
      <c r="IK802" s="69"/>
      <c r="IL802" s="69"/>
      <c r="IM802" s="69"/>
      <c r="IN802" s="69"/>
      <c r="IO802" s="69"/>
      <c r="IP802" s="69"/>
      <c r="IQ802" s="69"/>
      <c r="IR802" s="69"/>
      <c r="IS802" s="69"/>
      <c r="IT802" s="69"/>
      <c r="IU802" s="69"/>
      <c r="IV802" s="69"/>
      <c r="IW802" s="69"/>
    </row>
    <row r="803" customFormat="false" ht="12.75" hidden="false" customHeight="false" outlineLevel="0" collapsed="false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69"/>
      <c r="CC803" s="69"/>
      <c r="CD803" s="69"/>
      <c r="CE803" s="69"/>
      <c r="CF803" s="69"/>
      <c r="CG803" s="69"/>
      <c r="CH803" s="69"/>
      <c r="CI803" s="69"/>
      <c r="CJ803" s="69"/>
      <c r="CK803" s="69"/>
      <c r="CL803" s="69"/>
      <c r="CM803" s="69"/>
      <c r="CN803" s="69"/>
      <c r="CO803" s="69"/>
      <c r="CP803" s="69"/>
      <c r="CQ803" s="69"/>
      <c r="CR803" s="69"/>
      <c r="CS803" s="69"/>
      <c r="CT803" s="69"/>
      <c r="CU803" s="69"/>
      <c r="CV803" s="69"/>
      <c r="CW803" s="69"/>
      <c r="CX803" s="69"/>
      <c r="CY803" s="69"/>
      <c r="CZ803" s="69"/>
      <c r="DA803" s="69"/>
      <c r="DB803" s="69"/>
      <c r="DC803" s="69"/>
      <c r="DD803" s="69"/>
      <c r="DE803" s="69"/>
      <c r="DF803" s="69"/>
      <c r="DG803" s="69"/>
      <c r="DH803" s="69"/>
      <c r="DI803" s="69"/>
      <c r="DJ803" s="69"/>
      <c r="DK803" s="69"/>
      <c r="DL803" s="69"/>
      <c r="DM803" s="69"/>
      <c r="DN803" s="69"/>
      <c r="DO803" s="69"/>
      <c r="DP803" s="69"/>
      <c r="DQ803" s="69"/>
      <c r="DR803" s="69"/>
      <c r="DS803" s="69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  <c r="EO803" s="69"/>
      <c r="EP803" s="69"/>
      <c r="EQ803" s="69"/>
      <c r="ER803" s="69"/>
      <c r="ES803" s="69"/>
      <c r="ET803" s="69"/>
      <c r="EU803" s="69"/>
      <c r="EV803" s="69"/>
      <c r="EW803" s="69"/>
      <c r="EX803" s="69"/>
      <c r="EY803" s="69"/>
      <c r="EZ803" s="69"/>
      <c r="FA803" s="69"/>
      <c r="FB803" s="69"/>
      <c r="FC803" s="69"/>
      <c r="FD803" s="69"/>
      <c r="FE803" s="69"/>
      <c r="FF803" s="69"/>
      <c r="FG803" s="69"/>
      <c r="FH803" s="69"/>
      <c r="FI803" s="69"/>
      <c r="FJ803" s="69"/>
      <c r="FK803" s="69"/>
      <c r="FL803" s="69"/>
      <c r="FM803" s="69"/>
      <c r="FN803" s="69"/>
      <c r="FO803" s="69"/>
      <c r="FP803" s="69"/>
      <c r="FQ803" s="69"/>
      <c r="FR803" s="69"/>
      <c r="FS803" s="69"/>
      <c r="FT803" s="69"/>
      <c r="FU803" s="69"/>
      <c r="FV803" s="69"/>
      <c r="FW803" s="69"/>
      <c r="FX803" s="69"/>
      <c r="FY803" s="69"/>
      <c r="FZ803" s="69"/>
      <c r="GA803" s="69"/>
      <c r="GB803" s="69"/>
      <c r="GC803" s="69"/>
      <c r="GD803" s="69"/>
      <c r="GE803" s="69"/>
      <c r="GF803" s="69"/>
      <c r="GG803" s="69"/>
      <c r="GH803" s="69"/>
      <c r="GI803" s="69"/>
      <c r="GJ803" s="69"/>
      <c r="GK803" s="69"/>
      <c r="GL803" s="69"/>
      <c r="GM803" s="69"/>
      <c r="GN803" s="69"/>
      <c r="GO803" s="69"/>
      <c r="GP803" s="69"/>
      <c r="GQ803" s="69"/>
      <c r="GR803" s="69"/>
      <c r="GS803" s="69"/>
      <c r="GT803" s="69"/>
      <c r="GU803" s="69"/>
      <c r="GV803" s="69"/>
      <c r="GW803" s="69"/>
      <c r="GX803" s="69"/>
      <c r="GY803" s="69"/>
      <c r="GZ803" s="69"/>
      <c r="HA803" s="69"/>
      <c r="HB803" s="69"/>
      <c r="HC803" s="69"/>
      <c r="HD803" s="69"/>
      <c r="HE803" s="69"/>
      <c r="HF803" s="69"/>
      <c r="HG803" s="69"/>
      <c r="HH803" s="69"/>
      <c r="HI803" s="69"/>
      <c r="HJ803" s="69"/>
      <c r="HK803" s="69"/>
      <c r="HL803" s="69"/>
      <c r="HM803" s="69"/>
      <c r="HN803" s="69"/>
      <c r="HO803" s="69"/>
      <c r="HP803" s="69"/>
      <c r="HQ803" s="69"/>
      <c r="HR803" s="69"/>
      <c r="HS803" s="69"/>
      <c r="HT803" s="69"/>
      <c r="HU803" s="69"/>
      <c r="HV803" s="69"/>
      <c r="HW803" s="69"/>
      <c r="HX803" s="69"/>
      <c r="HY803" s="69"/>
      <c r="HZ803" s="69"/>
      <c r="IA803" s="69"/>
      <c r="IB803" s="69"/>
      <c r="IC803" s="69"/>
      <c r="ID803" s="69"/>
      <c r="IE803" s="69"/>
      <c r="IF803" s="69"/>
      <c r="IG803" s="69"/>
      <c r="IH803" s="69"/>
      <c r="II803" s="69"/>
      <c r="IJ803" s="69"/>
      <c r="IK803" s="69"/>
      <c r="IL803" s="69"/>
      <c r="IM803" s="69"/>
      <c r="IN803" s="69"/>
      <c r="IO803" s="69"/>
      <c r="IP803" s="69"/>
      <c r="IQ803" s="69"/>
      <c r="IR803" s="69"/>
      <c r="IS803" s="69"/>
      <c r="IT803" s="69"/>
      <c r="IU803" s="69"/>
      <c r="IV803" s="69"/>
      <c r="IW803" s="69"/>
    </row>
    <row r="804" customFormat="false" ht="12.75" hidden="false" customHeight="false" outlineLevel="0" collapsed="false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  <c r="BR804" s="69"/>
      <c r="BS804" s="69"/>
      <c r="BT804" s="69"/>
      <c r="BU804" s="69"/>
      <c r="BV804" s="69"/>
      <c r="BW804" s="69"/>
      <c r="BX804" s="69"/>
      <c r="BY804" s="69"/>
      <c r="BZ804" s="69"/>
      <c r="CA804" s="69"/>
      <c r="CB804" s="69"/>
      <c r="CC804" s="69"/>
      <c r="CD804" s="69"/>
      <c r="CE804" s="69"/>
      <c r="CF804" s="69"/>
      <c r="CG804" s="69"/>
      <c r="CH804" s="69"/>
      <c r="CI804" s="69"/>
      <c r="CJ804" s="69"/>
      <c r="CK804" s="69"/>
      <c r="CL804" s="69"/>
      <c r="CM804" s="69"/>
      <c r="CN804" s="69"/>
      <c r="CO804" s="69"/>
      <c r="CP804" s="69"/>
      <c r="CQ804" s="69"/>
      <c r="CR804" s="69"/>
      <c r="CS804" s="69"/>
      <c r="CT804" s="69"/>
      <c r="CU804" s="69"/>
      <c r="CV804" s="69"/>
      <c r="CW804" s="69"/>
      <c r="CX804" s="69"/>
      <c r="CY804" s="69"/>
      <c r="CZ804" s="69"/>
      <c r="DA804" s="69"/>
      <c r="DB804" s="69"/>
      <c r="DC804" s="69"/>
      <c r="DD804" s="69"/>
      <c r="DE804" s="69"/>
      <c r="DF804" s="69"/>
      <c r="DG804" s="69"/>
      <c r="DH804" s="69"/>
      <c r="DI804" s="69"/>
      <c r="DJ804" s="69"/>
      <c r="DK804" s="69"/>
      <c r="DL804" s="69"/>
      <c r="DM804" s="69"/>
      <c r="DN804" s="69"/>
      <c r="DO804" s="69"/>
      <c r="DP804" s="69"/>
      <c r="DQ804" s="69"/>
      <c r="DR804" s="69"/>
      <c r="DS804" s="69"/>
      <c r="DT804" s="69"/>
      <c r="DU804" s="69"/>
      <c r="DV804" s="69"/>
      <c r="DW804" s="69"/>
      <c r="DX804" s="69"/>
      <c r="DY804" s="69"/>
      <c r="DZ804" s="69"/>
      <c r="EA804" s="69"/>
      <c r="EB804" s="69"/>
      <c r="EC804" s="69"/>
      <c r="ED804" s="69"/>
      <c r="EE804" s="69"/>
      <c r="EF804" s="69"/>
      <c r="EG804" s="69"/>
      <c r="EH804" s="69"/>
      <c r="EI804" s="69"/>
      <c r="EJ804" s="69"/>
      <c r="EK804" s="69"/>
      <c r="EL804" s="69"/>
      <c r="EM804" s="69"/>
      <c r="EN804" s="69"/>
      <c r="EO804" s="69"/>
      <c r="EP804" s="69"/>
      <c r="EQ804" s="69"/>
      <c r="ER804" s="69"/>
      <c r="ES804" s="69"/>
      <c r="ET804" s="69"/>
      <c r="EU804" s="69"/>
      <c r="EV804" s="69"/>
      <c r="EW804" s="69"/>
      <c r="EX804" s="69"/>
      <c r="EY804" s="69"/>
      <c r="EZ804" s="69"/>
      <c r="FA804" s="69"/>
      <c r="FB804" s="69"/>
      <c r="FC804" s="69"/>
      <c r="FD804" s="69"/>
      <c r="FE804" s="69"/>
      <c r="FF804" s="69"/>
      <c r="FG804" s="69"/>
      <c r="FH804" s="69"/>
      <c r="FI804" s="69"/>
      <c r="FJ804" s="69"/>
      <c r="FK804" s="69"/>
      <c r="FL804" s="69"/>
      <c r="FM804" s="69"/>
      <c r="FN804" s="69"/>
      <c r="FO804" s="69"/>
      <c r="FP804" s="69"/>
      <c r="FQ804" s="69"/>
      <c r="FR804" s="69"/>
      <c r="FS804" s="69"/>
      <c r="FT804" s="69"/>
      <c r="FU804" s="69"/>
      <c r="FV804" s="69"/>
      <c r="FW804" s="69"/>
      <c r="FX804" s="69"/>
      <c r="FY804" s="69"/>
      <c r="FZ804" s="69"/>
      <c r="GA804" s="69"/>
      <c r="GB804" s="69"/>
      <c r="GC804" s="69"/>
      <c r="GD804" s="69"/>
      <c r="GE804" s="69"/>
      <c r="GF804" s="69"/>
      <c r="GG804" s="69"/>
      <c r="GH804" s="69"/>
      <c r="GI804" s="69"/>
      <c r="GJ804" s="69"/>
      <c r="GK804" s="69"/>
      <c r="GL804" s="69"/>
      <c r="GM804" s="69"/>
      <c r="GN804" s="69"/>
      <c r="GO804" s="69"/>
      <c r="GP804" s="69"/>
      <c r="GQ804" s="69"/>
      <c r="GR804" s="69"/>
      <c r="GS804" s="69"/>
      <c r="GT804" s="69"/>
      <c r="GU804" s="69"/>
      <c r="GV804" s="69"/>
      <c r="GW804" s="69"/>
      <c r="GX804" s="69"/>
      <c r="GY804" s="69"/>
      <c r="GZ804" s="69"/>
      <c r="HA804" s="69"/>
      <c r="HB804" s="69"/>
      <c r="HC804" s="69"/>
      <c r="HD804" s="69"/>
      <c r="HE804" s="69"/>
      <c r="HF804" s="69"/>
      <c r="HG804" s="69"/>
      <c r="HH804" s="69"/>
      <c r="HI804" s="69"/>
      <c r="HJ804" s="69"/>
      <c r="HK804" s="69"/>
      <c r="HL804" s="69"/>
      <c r="HM804" s="69"/>
      <c r="HN804" s="69"/>
      <c r="HO804" s="69"/>
      <c r="HP804" s="69"/>
      <c r="HQ804" s="69"/>
      <c r="HR804" s="69"/>
      <c r="HS804" s="69"/>
      <c r="HT804" s="69"/>
      <c r="HU804" s="69"/>
      <c r="HV804" s="69"/>
      <c r="HW804" s="69"/>
      <c r="HX804" s="69"/>
      <c r="HY804" s="69"/>
      <c r="HZ804" s="69"/>
      <c r="IA804" s="69"/>
      <c r="IB804" s="69"/>
      <c r="IC804" s="69"/>
      <c r="ID804" s="69"/>
      <c r="IE804" s="69"/>
      <c r="IF804" s="69"/>
      <c r="IG804" s="69"/>
      <c r="IH804" s="69"/>
      <c r="II804" s="69"/>
      <c r="IJ804" s="69"/>
      <c r="IK804" s="69"/>
      <c r="IL804" s="69"/>
      <c r="IM804" s="69"/>
      <c r="IN804" s="69"/>
      <c r="IO804" s="69"/>
      <c r="IP804" s="69"/>
      <c r="IQ804" s="69"/>
      <c r="IR804" s="69"/>
      <c r="IS804" s="69"/>
      <c r="IT804" s="69"/>
      <c r="IU804" s="69"/>
      <c r="IV804" s="69"/>
      <c r="IW804" s="69"/>
    </row>
    <row r="805" customFormat="false" ht="12.75" hidden="false" customHeight="false" outlineLevel="0" collapsed="false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  <c r="BR805" s="69"/>
      <c r="BS805" s="69"/>
      <c r="BT805" s="69"/>
      <c r="BU805" s="69"/>
      <c r="BV805" s="69"/>
      <c r="BW805" s="69"/>
      <c r="BX805" s="69"/>
      <c r="BY805" s="69"/>
      <c r="BZ805" s="69"/>
      <c r="CA805" s="69"/>
      <c r="CB805" s="69"/>
      <c r="CC805" s="69"/>
      <c r="CD805" s="69"/>
      <c r="CE805" s="69"/>
      <c r="CF805" s="69"/>
      <c r="CG805" s="69"/>
      <c r="CH805" s="69"/>
      <c r="CI805" s="69"/>
      <c r="CJ805" s="69"/>
      <c r="CK805" s="69"/>
      <c r="CL805" s="69"/>
      <c r="CM805" s="69"/>
      <c r="CN805" s="69"/>
      <c r="CO805" s="69"/>
      <c r="CP805" s="69"/>
      <c r="CQ805" s="69"/>
      <c r="CR805" s="69"/>
      <c r="CS805" s="69"/>
      <c r="CT805" s="69"/>
      <c r="CU805" s="69"/>
      <c r="CV805" s="69"/>
      <c r="CW805" s="69"/>
      <c r="CX805" s="69"/>
      <c r="CY805" s="69"/>
      <c r="CZ805" s="69"/>
      <c r="DA805" s="69"/>
      <c r="DB805" s="69"/>
      <c r="DC805" s="69"/>
      <c r="DD805" s="69"/>
      <c r="DE805" s="69"/>
      <c r="DF805" s="69"/>
      <c r="DG805" s="69"/>
      <c r="DH805" s="69"/>
      <c r="DI805" s="69"/>
      <c r="DJ805" s="69"/>
      <c r="DK805" s="69"/>
      <c r="DL805" s="69"/>
      <c r="DM805" s="69"/>
      <c r="DN805" s="69"/>
      <c r="DO805" s="69"/>
      <c r="DP805" s="69"/>
      <c r="DQ805" s="69"/>
      <c r="DR805" s="69"/>
      <c r="DS805" s="69"/>
      <c r="DT805" s="69"/>
      <c r="DU805" s="69"/>
      <c r="DV805" s="69"/>
      <c r="DW805" s="69"/>
      <c r="DX805" s="69"/>
      <c r="DY805" s="69"/>
      <c r="DZ805" s="69"/>
      <c r="EA805" s="69"/>
      <c r="EB805" s="69"/>
      <c r="EC805" s="69"/>
      <c r="ED805" s="69"/>
      <c r="EE805" s="69"/>
      <c r="EF805" s="69"/>
      <c r="EG805" s="69"/>
      <c r="EH805" s="69"/>
      <c r="EI805" s="69"/>
      <c r="EJ805" s="69"/>
      <c r="EK805" s="69"/>
      <c r="EL805" s="69"/>
      <c r="EM805" s="69"/>
      <c r="EN805" s="69"/>
      <c r="EO805" s="69"/>
      <c r="EP805" s="69"/>
      <c r="EQ805" s="69"/>
      <c r="ER805" s="69"/>
      <c r="ES805" s="69"/>
      <c r="ET805" s="69"/>
      <c r="EU805" s="69"/>
      <c r="EV805" s="69"/>
      <c r="EW805" s="69"/>
      <c r="EX805" s="69"/>
      <c r="EY805" s="69"/>
      <c r="EZ805" s="69"/>
      <c r="FA805" s="69"/>
      <c r="FB805" s="69"/>
      <c r="FC805" s="69"/>
      <c r="FD805" s="69"/>
      <c r="FE805" s="69"/>
      <c r="FF805" s="69"/>
      <c r="FG805" s="69"/>
      <c r="FH805" s="69"/>
      <c r="FI805" s="69"/>
      <c r="FJ805" s="69"/>
      <c r="FK805" s="69"/>
      <c r="FL805" s="69"/>
      <c r="FM805" s="69"/>
      <c r="FN805" s="69"/>
      <c r="FO805" s="69"/>
      <c r="FP805" s="69"/>
      <c r="FQ805" s="69"/>
      <c r="FR805" s="69"/>
      <c r="FS805" s="69"/>
      <c r="FT805" s="69"/>
      <c r="FU805" s="69"/>
      <c r="FV805" s="69"/>
      <c r="FW805" s="69"/>
      <c r="FX805" s="69"/>
      <c r="FY805" s="69"/>
      <c r="FZ805" s="69"/>
      <c r="GA805" s="69"/>
      <c r="GB805" s="69"/>
      <c r="GC805" s="69"/>
      <c r="GD805" s="69"/>
      <c r="GE805" s="69"/>
      <c r="GF805" s="69"/>
      <c r="GG805" s="69"/>
      <c r="GH805" s="69"/>
      <c r="GI805" s="69"/>
      <c r="GJ805" s="69"/>
      <c r="GK805" s="69"/>
      <c r="GL805" s="69"/>
      <c r="GM805" s="69"/>
      <c r="GN805" s="69"/>
      <c r="GO805" s="69"/>
      <c r="GP805" s="69"/>
      <c r="GQ805" s="69"/>
      <c r="GR805" s="69"/>
      <c r="GS805" s="69"/>
      <c r="GT805" s="69"/>
      <c r="GU805" s="69"/>
      <c r="GV805" s="69"/>
      <c r="GW805" s="69"/>
      <c r="GX805" s="69"/>
      <c r="GY805" s="69"/>
      <c r="GZ805" s="69"/>
      <c r="HA805" s="69"/>
      <c r="HB805" s="69"/>
      <c r="HC805" s="69"/>
      <c r="HD805" s="69"/>
      <c r="HE805" s="69"/>
      <c r="HF805" s="69"/>
      <c r="HG805" s="69"/>
      <c r="HH805" s="69"/>
      <c r="HI805" s="69"/>
      <c r="HJ805" s="69"/>
      <c r="HK805" s="69"/>
      <c r="HL805" s="69"/>
      <c r="HM805" s="69"/>
      <c r="HN805" s="69"/>
      <c r="HO805" s="69"/>
      <c r="HP805" s="69"/>
      <c r="HQ805" s="69"/>
      <c r="HR805" s="69"/>
      <c r="HS805" s="69"/>
      <c r="HT805" s="69"/>
      <c r="HU805" s="69"/>
      <c r="HV805" s="69"/>
      <c r="HW805" s="69"/>
      <c r="HX805" s="69"/>
      <c r="HY805" s="69"/>
      <c r="HZ805" s="69"/>
      <c r="IA805" s="69"/>
      <c r="IB805" s="69"/>
      <c r="IC805" s="69"/>
      <c r="ID805" s="69"/>
      <c r="IE805" s="69"/>
      <c r="IF805" s="69"/>
      <c r="IG805" s="69"/>
      <c r="IH805" s="69"/>
      <c r="II805" s="69"/>
      <c r="IJ805" s="69"/>
      <c r="IK805" s="69"/>
      <c r="IL805" s="69"/>
      <c r="IM805" s="69"/>
      <c r="IN805" s="69"/>
      <c r="IO805" s="69"/>
      <c r="IP805" s="69"/>
      <c r="IQ805" s="69"/>
      <c r="IR805" s="69"/>
      <c r="IS805" s="69"/>
      <c r="IT805" s="69"/>
      <c r="IU805" s="69"/>
      <c r="IV805" s="69"/>
      <c r="IW805" s="69"/>
    </row>
    <row r="806" customFormat="false" ht="12.75" hidden="false" customHeight="false" outlineLevel="0" collapsed="false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  <c r="BR806" s="69"/>
      <c r="BS806" s="69"/>
      <c r="BT806" s="69"/>
      <c r="BU806" s="69"/>
      <c r="BV806" s="69"/>
      <c r="BW806" s="69"/>
      <c r="BX806" s="69"/>
      <c r="BY806" s="69"/>
      <c r="BZ806" s="69"/>
      <c r="CA806" s="69"/>
      <c r="CB806" s="69"/>
      <c r="CC806" s="69"/>
      <c r="CD806" s="69"/>
      <c r="CE806" s="69"/>
      <c r="CF806" s="69"/>
      <c r="CG806" s="69"/>
      <c r="CH806" s="69"/>
      <c r="CI806" s="69"/>
      <c r="CJ806" s="69"/>
      <c r="CK806" s="69"/>
      <c r="CL806" s="69"/>
      <c r="CM806" s="69"/>
      <c r="CN806" s="69"/>
      <c r="CO806" s="69"/>
      <c r="CP806" s="69"/>
      <c r="CQ806" s="69"/>
      <c r="CR806" s="69"/>
      <c r="CS806" s="69"/>
      <c r="CT806" s="69"/>
      <c r="CU806" s="69"/>
      <c r="CV806" s="69"/>
      <c r="CW806" s="69"/>
      <c r="CX806" s="69"/>
      <c r="CY806" s="69"/>
      <c r="CZ806" s="69"/>
      <c r="DA806" s="69"/>
      <c r="DB806" s="69"/>
      <c r="DC806" s="69"/>
      <c r="DD806" s="69"/>
      <c r="DE806" s="69"/>
      <c r="DF806" s="69"/>
      <c r="DG806" s="69"/>
      <c r="DH806" s="69"/>
      <c r="DI806" s="69"/>
      <c r="DJ806" s="69"/>
      <c r="DK806" s="69"/>
      <c r="DL806" s="69"/>
      <c r="DM806" s="69"/>
      <c r="DN806" s="69"/>
      <c r="DO806" s="69"/>
      <c r="DP806" s="69"/>
      <c r="DQ806" s="69"/>
      <c r="DR806" s="69"/>
      <c r="DS806" s="69"/>
      <c r="DT806" s="69"/>
      <c r="DU806" s="69"/>
      <c r="DV806" s="69"/>
      <c r="DW806" s="69"/>
      <c r="DX806" s="69"/>
      <c r="DY806" s="69"/>
      <c r="DZ806" s="69"/>
      <c r="EA806" s="69"/>
      <c r="EB806" s="69"/>
      <c r="EC806" s="69"/>
      <c r="ED806" s="69"/>
      <c r="EE806" s="69"/>
      <c r="EF806" s="69"/>
      <c r="EG806" s="69"/>
      <c r="EH806" s="69"/>
      <c r="EI806" s="69"/>
      <c r="EJ806" s="69"/>
      <c r="EK806" s="69"/>
      <c r="EL806" s="69"/>
      <c r="EM806" s="69"/>
      <c r="EN806" s="69"/>
      <c r="EO806" s="69"/>
      <c r="EP806" s="69"/>
      <c r="EQ806" s="69"/>
      <c r="ER806" s="69"/>
      <c r="ES806" s="69"/>
      <c r="ET806" s="69"/>
      <c r="EU806" s="69"/>
      <c r="EV806" s="69"/>
      <c r="EW806" s="69"/>
      <c r="EX806" s="69"/>
      <c r="EY806" s="69"/>
      <c r="EZ806" s="69"/>
      <c r="FA806" s="69"/>
      <c r="FB806" s="69"/>
      <c r="FC806" s="69"/>
      <c r="FD806" s="69"/>
      <c r="FE806" s="69"/>
      <c r="FF806" s="69"/>
      <c r="FG806" s="69"/>
      <c r="FH806" s="69"/>
      <c r="FI806" s="69"/>
      <c r="FJ806" s="69"/>
      <c r="FK806" s="69"/>
      <c r="FL806" s="69"/>
      <c r="FM806" s="69"/>
      <c r="FN806" s="69"/>
      <c r="FO806" s="69"/>
      <c r="FP806" s="69"/>
      <c r="FQ806" s="69"/>
      <c r="FR806" s="69"/>
      <c r="FS806" s="69"/>
      <c r="FT806" s="69"/>
      <c r="FU806" s="69"/>
      <c r="FV806" s="69"/>
      <c r="FW806" s="69"/>
      <c r="FX806" s="69"/>
      <c r="FY806" s="69"/>
      <c r="FZ806" s="69"/>
      <c r="GA806" s="69"/>
      <c r="GB806" s="69"/>
      <c r="GC806" s="69"/>
      <c r="GD806" s="69"/>
      <c r="GE806" s="69"/>
      <c r="GF806" s="69"/>
      <c r="GG806" s="69"/>
      <c r="GH806" s="69"/>
      <c r="GI806" s="69"/>
      <c r="GJ806" s="69"/>
      <c r="GK806" s="69"/>
      <c r="GL806" s="69"/>
      <c r="GM806" s="69"/>
      <c r="GN806" s="69"/>
      <c r="GO806" s="69"/>
      <c r="GP806" s="69"/>
      <c r="GQ806" s="69"/>
      <c r="GR806" s="69"/>
      <c r="GS806" s="69"/>
      <c r="GT806" s="69"/>
      <c r="GU806" s="69"/>
      <c r="GV806" s="69"/>
      <c r="GW806" s="69"/>
      <c r="GX806" s="69"/>
      <c r="GY806" s="69"/>
      <c r="GZ806" s="69"/>
      <c r="HA806" s="69"/>
      <c r="HB806" s="69"/>
      <c r="HC806" s="69"/>
      <c r="HD806" s="69"/>
      <c r="HE806" s="69"/>
      <c r="HF806" s="69"/>
      <c r="HG806" s="69"/>
      <c r="HH806" s="69"/>
      <c r="HI806" s="69"/>
      <c r="HJ806" s="69"/>
      <c r="HK806" s="69"/>
      <c r="HL806" s="69"/>
      <c r="HM806" s="69"/>
      <c r="HN806" s="69"/>
      <c r="HO806" s="69"/>
      <c r="HP806" s="69"/>
      <c r="HQ806" s="69"/>
      <c r="HR806" s="69"/>
      <c r="HS806" s="69"/>
      <c r="HT806" s="69"/>
      <c r="HU806" s="69"/>
      <c r="HV806" s="69"/>
      <c r="HW806" s="69"/>
      <c r="HX806" s="69"/>
      <c r="HY806" s="69"/>
      <c r="HZ806" s="69"/>
      <c r="IA806" s="69"/>
      <c r="IB806" s="69"/>
      <c r="IC806" s="69"/>
      <c r="ID806" s="69"/>
      <c r="IE806" s="69"/>
      <c r="IF806" s="69"/>
      <c r="IG806" s="69"/>
      <c r="IH806" s="69"/>
      <c r="II806" s="69"/>
      <c r="IJ806" s="69"/>
      <c r="IK806" s="69"/>
      <c r="IL806" s="69"/>
      <c r="IM806" s="69"/>
      <c r="IN806" s="69"/>
      <c r="IO806" s="69"/>
      <c r="IP806" s="69"/>
      <c r="IQ806" s="69"/>
      <c r="IR806" s="69"/>
      <c r="IS806" s="69"/>
      <c r="IT806" s="69"/>
      <c r="IU806" s="69"/>
      <c r="IV806" s="69"/>
      <c r="IW806" s="69"/>
    </row>
    <row r="807" customFormat="false" ht="12.75" hidden="false" customHeight="false" outlineLevel="0" collapsed="false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  <c r="BR807" s="69"/>
      <c r="BS807" s="69"/>
      <c r="BT807" s="69"/>
      <c r="BU807" s="69"/>
      <c r="BV807" s="69"/>
      <c r="BW807" s="69"/>
      <c r="BX807" s="69"/>
      <c r="BY807" s="69"/>
      <c r="BZ807" s="69"/>
      <c r="CA807" s="69"/>
      <c r="CB807" s="69"/>
      <c r="CC807" s="69"/>
      <c r="CD807" s="69"/>
      <c r="CE807" s="69"/>
      <c r="CF807" s="69"/>
      <c r="CG807" s="69"/>
      <c r="CH807" s="69"/>
      <c r="CI807" s="69"/>
      <c r="CJ807" s="69"/>
      <c r="CK807" s="69"/>
      <c r="CL807" s="69"/>
      <c r="CM807" s="69"/>
      <c r="CN807" s="69"/>
      <c r="CO807" s="69"/>
      <c r="CP807" s="69"/>
      <c r="CQ807" s="69"/>
      <c r="CR807" s="69"/>
      <c r="CS807" s="69"/>
      <c r="CT807" s="69"/>
      <c r="CU807" s="69"/>
      <c r="CV807" s="69"/>
      <c r="CW807" s="69"/>
      <c r="CX807" s="69"/>
      <c r="CY807" s="69"/>
      <c r="CZ807" s="69"/>
      <c r="DA807" s="69"/>
      <c r="DB807" s="69"/>
      <c r="DC807" s="69"/>
      <c r="DD807" s="69"/>
      <c r="DE807" s="69"/>
      <c r="DF807" s="69"/>
      <c r="DG807" s="69"/>
      <c r="DH807" s="69"/>
      <c r="DI807" s="69"/>
      <c r="DJ807" s="69"/>
      <c r="DK807" s="69"/>
      <c r="DL807" s="69"/>
      <c r="DM807" s="69"/>
      <c r="DN807" s="69"/>
      <c r="DO807" s="69"/>
      <c r="DP807" s="69"/>
      <c r="DQ807" s="69"/>
      <c r="DR807" s="69"/>
      <c r="DS807" s="69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69"/>
      <c r="EL807" s="69"/>
      <c r="EM807" s="69"/>
      <c r="EN807" s="69"/>
      <c r="EO807" s="69"/>
      <c r="EP807" s="69"/>
      <c r="EQ807" s="69"/>
      <c r="ER807" s="69"/>
      <c r="ES807" s="69"/>
      <c r="ET807" s="69"/>
      <c r="EU807" s="69"/>
      <c r="EV807" s="69"/>
      <c r="EW807" s="69"/>
      <c r="EX807" s="69"/>
      <c r="EY807" s="69"/>
      <c r="EZ807" s="69"/>
      <c r="FA807" s="69"/>
      <c r="FB807" s="69"/>
      <c r="FC807" s="69"/>
      <c r="FD807" s="69"/>
      <c r="FE807" s="69"/>
      <c r="FF807" s="69"/>
      <c r="FG807" s="69"/>
      <c r="FH807" s="69"/>
      <c r="FI807" s="69"/>
      <c r="FJ807" s="69"/>
      <c r="FK807" s="69"/>
      <c r="FL807" s="69"/>
      <c r="FM807" s="69"/>
      <c r="FN807" s="69"/>
      <c r="FO807" s="69"/>
      <c r="FP807" s="69"/>
      <c r="FQ807" s="69"/>
      <c r="FR807" s="69"/>
      <c r="FS807" s="69"/>
      <c r="FT807" s="69"/>
      <c r="FU807" s="69"/>
      <c r="FV807" s="69"/>
      <c r="FW807" s="69"/>
      <c r="FX807" s="69"/>
      <c r="FY807" s="69"/>
      <c r="FZ807" s="69"/>
      <c r="GA807" s="69"/>
      <c r="GB807" s="69"/>
      <c r="GC807" s="69"/>
      <c r="GD807" s="69"/>
      <c r="GE807" s="69"/>
      <c r="GF807" s="69"/>
      <c r="GG807" s="69"/>
      <c r="GH807" s="69"/>
      <c r="GI807" s="69"/>
      <c r="GJ807" s="69"/>
      <c r="GK807" s="69"/>
      <c r="GL807" s="69"/>
      <c r="GM807" s="69"/>
      <c r="GN807" s="69"/>
      <c r="GO807" s="69"/>
      <c r="GP807" s="69"/>
      <c r="GQ807" s="69"/>
      <c r="GR807" s="69"/>
      <c r="GS807" s="69"/>
      <c r="GT807" s="69"/>
      <c r="GU807" s="69"/>
      <c r="GV807" s="69"/>
      <c r="GW807" s="69"/>
      <c r="GX807" s="69"/>
      <c r="GY807" s="69"/>
      <c r="GZ807" s="69"/>
      <c r="HA807" s="69"/>
      <c r="HB807" s="69"/>
      <c r="HC807" s="69"/>
      <c r="HD807" s="69"/>
      <c r="HE807" s="69"/>
      <c r="HF807" s="69"/>
      <c r="HG807" s="69"/>
      <c r="HH807" s="69"/>
      <c r="HI807" s="69"/>
      <c r="HJ807" s="69"/>
      <c r="HK807" s="69"/>
      <c r="HL807" s="69"/>
      <c r="HM807" s="69"/>
      <c r="HN807" s="69"/>
      <c r="HO807" s="69"/>
      <c r="HP807" s="69"/>
      <c r="HQ807" s="69"/>
      <c r="HR807" s="69"/>
      <c r="HS807" s="69"/>
      <c r="HT807" s="69"/>
      <c r="HU807" s="69"/>
      <c r="HV807" s="69"/>
      <c r="HW807" s="69"/>
      <c r="HX807" s="69"/>
      <c r="HY807" s="69"/>
      <c r="HZ807" s="69"/>
      <c r="IA807" s="69"/>
      <c r="IB807" s="69"/>
      <c r="IC807" s="69"/>
      <c r="ID807" s="69"/>
      <c r="IE807" s="69"/>
      <c r="IF807" s="69"/>
      <c r="IG807" s="69"/>
      <c r="IH807" s="69"/>
      <c r="II807" s="69"/>
      <c r="IJ807" s="69"/>
      <c r="IK807" s="69"/>
      <c r="IL807" s="69"/>
      <c r="IM807" s="69"/>
      <c r="IN807" s="69"/>
      <c r="IO807" s="69"/>
      <c r="IP807" s="69"/>
      <c r="IQ807" s="69"/>
      <c r="IR807" s="69"/>
      <c r="IS807" s="69"/>
      <c r="IT807" s="69"/>
      <c r="IU807" s="69"/>
      <c r="IV807" s="69"/>
      <c r="IW807" s="69"/>
    </row>
    <row r="808" customFormat="false" ht="12.75" hidden="false" customHeight="false" outlineLevel="0" collapsed="false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  <c r="BR808" s="69"/>
      <c r="BS808" s="69"/>
      <c r="BT808" s="69"/>
      <c r="BU808" s="69"/>
      <c r="BV808" s="69"/>
      <c r="BW808" s="69"/>
      <c r="BX808" s="69"/>
      <c r="BY808" s="69"/>
      <c r="BZ808" s="69"/>
      <c r="CA808" s="69"/>
      <c r="CB808" s="69"/>
      <c r="CC808" s="69"/>
      <c r="CD808" s="69"/>
      <c r="CE808" s="69"/>
      <c r="CF808" s="69"/>
      <c r="CG808" s="69"/>
      <c r="CH808" s="69"/>
      <c r="CI808" s="69"/>
      <c r="CJ808" s="69"/>
      <c r="CK808" s="69"/>
      <c r="CL808" s="69"/>
      <c r="CM808" s="69"/>
      <c r="CN808" s="69"/>
      <c r="CO808" s="69"/>
      <c r="CP808" s="69"/>
      <c r="CQ808" s="69"/>
      <c r="CR808" s="69"/>
      <c r="CS808" s="69"/>
      <c r="CT808" s="69"/>
      <c r="CU808" s="69"/>
      <c r="CV808" s="69"/>
      <c r="CW808" s="69"/>
      <c r="CX808" s="69"/>
      <c r="CY808" s="69"/>
      <c r="CZ808" s="69"/>
      <c r="DA808" s="69"/>
      <c r="DB808" s="69"/>
      <c r="DC808" s="69"/>
      <c r="DD808" s="69"/>
      <c r="DE808" s="69"/>
      <c r="DF808" s="69"/>
      <c r="DG808" s="69"/>
      <c r="DH808" s="69"/>
      <c r="DI808" s="69"/>
      <c r="DJ808" s="69"/>
      <c r="DK808" s="69"/>
      <c r="DL808" s="69"/>
      <c r="DM808" s="69"/>
      <c r="DN808" s="69"/>
      <c r="DO808" s="69"/>
      <c r="DP808" s="69"/>
      <c r="DQ808" s="69"/>
      <c r="DR808" s="69"/>
      <c r="DS808" s="69"/>
      <c r="DT808" s="69"/>
      <c r="DU808" s="69"/>
      <c r="DV808" s="69"/>
      <c r="DW808" s="69"/>
      <c r="DX808" s="69"/>
      <c r="DY808" s="69"/>
      <c r="DZ808" s="69"/>
      <c r="EA808" s="69"/>
      <c r="EB808" s="69"/>
      <c r="EC808" s="69"/>
      <c r="ED808" s="69"/>
      <c r="EE808" s="69"/>
      <c r="EF808" s="69"/>
      <c r="EG808" s="69"/>
      <c r="EH808" s="69"/>
      <c r="EI808" s="69"/>
      <c r="EJ808" s="69"/>
      <c r="EK808" s="69"/>
      <c r="EL808" s="69"/>
      <c r="EM808" s="69"/>
      <c r="EN808" s="69"/>
      <c r="EO808" s="69"/>
      <c r="EP808" s="69"/>
      <c r="EQ808" s="69"/>
      <c r="ER808" s="69"/>
      <c r="ES808" s="69"/>
      <c r="ET808" s="69"/>
      <c r="EU808" s="69"/>
      <c r="EV808" s="69"/>
      <c r="EW808" s="69"/>
      <c r="EX808" s="69"/>
      <c r="EY808" s="69"/>
      <c r="EZ808" s="69"/>
      <c r="FA808" s="69"/>
      <c r="FB808" s="69"/>
      <c r="FC808" s="69"/>
      <c r="FD808" s="69"/>
      <c r="FE808" s="69"/>
      <c r="FF808" s="69"/>
      <c r="FG808" s="69"/>
      <c r="FH808" s="69"/>
      <c r="FI808" s="69"/>
      <c r="FJ808" s="69"/>
      <c r="FK808" s="69"/>
      <c r="FL808" s="69"/>
      <c r="FM808" s="69"/>
      <c r="FN808" s="69"/>
      <c r="FO808" s="69"/>
      <c r="FP808" s="69"/>
      <c r="FQ808" s="69"/>
      <c r="FR808" s="69"/>
      <c r="FS808" s="69"/>
      <c r="FT808" s="69"/>
      <c r="FU808" s="69"/>
      <c r="FV808" s="69"/>
      <c r="FW808" s="69"/>
      <c r="FX808" s="69"/>
      <c r="FY808" s="69"/>
      <c r="FZ808" s="69"/>
      <c r="GA808" s="69"/>
      <c r="GB808" s="69"/>
      <c r="GC808" s="69"/>
      <c r="GD808" s="69"/>
      <c r="GE808" s="69"/>
      <c r="GF808" s="69"/>
      <c r="GG808" s="69"/>
      <c r="GH808" s="69"/>
      <c r="GI808" s="69"/>
      <c r="GJ808" s="69"/>
      <c r="GK808" s="69"/>
      <c r="GL808" s="69"/>
      <c r="GM808" s="69"/>
      <c r="GN808" s="69"/>
      <c r="GO808" s="69"/>
      <c r="GP808" s="69"/>
      <c r="GQ808" s="69"/>
      <c r="GR808" s="69"/>
      <c r="GS808" s="69"/>
      <c r="GT808" s="69"/>
      <c r="GU808" s="69"/>
      <c r="GV808" s="69"/>
      <c r="GW808" s="69"/>
      <c r="GX808" s="69"/>
      <c r="GY808" s="69"/>
      <c r="GZ808" s="69"/>
      <c r="HA808" s="69"/>
      <c r="HB808" s="69"/>
      <c r="HC808" s="69"/>
      <c r="HD808" s="69"/>
      <c r="HE808" s="69"/>
      <c r="HF808" s="69"/>
      <c r="HG808" s="69"/>
      <c r="HH808" s="69"/>
      <c r="HI808" s="69"/>
      <c r="HJ808" s="69"/>
      <c r="HK808" s="69"/>
      <c r="HL808" s="69"/>
      <c r="HM808" s="69"/>
      <c r="HN808" s="69"/>
      <c r="HO808" s="69"/>
      <c r="HP808" s="69"/>
      <c r="HQ808" s="69"/>
      <c r="HR808" s="69"/>
      <c r="HS808" s="69"/>
      <c r="HT808" s="69"/>
      <c r="HU808" s="69"/>
      <c r="HV808" s="69"/>
      <c r="HW808" s="69"/>
      <c r="HX808" s="69"/>
      <c r="HY808" s="69"/>
      <c r="HZ808" s="69"/>
      <c r="IA808" s="69"/>
      <c r="IB808" s="69"/>
      <c r="IC808" s="69"/>
      <c r="ID808" s="69"/>
      <c r="IE808" s="69"/>
      <c r="IF808" s="69"/>
      <c r="IG808" s="69"/>
      <c r="IH808" s="69"/>
      <c r="II808" s="69"/>
      <c r="IJ808" s="69"/>
      <c r="IK808" s="69"/>
      <c r="IL808" s="69"/>
      <c r="IM808" s="69"/>
      <c r="IN808" s="69"/>
      <c r="IO808" s="69"/>
      <c r="IP808" s="69"/>
      <c r="IQ808" s="69"/>
      <c r="IR808" s="69"/>
      <c r="IS808" s="69"/>
      <c r="IT808" s="69"/>
      <c r="IU808" s="69"/>
      <c r="IV808" s="69"/>
      <c r="IW808" s="69"/>
    </row>
    <row r="809" customFormat="false" ht="12.75" hidden="false" customHeight="false" outlineLevel="0" collapsed="false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  <c r="CT809" s="69"/>
      <c r="CU809" s="69"/>
      <c r="CV809" s="69"/>
      <c r="CW809" s="69"/>
      <c r="CX809" s="69"/>
      <c r="CY809" s="69"/>
      <c r="CZ809" s="69"/>
      <c r="DA809" s="69"/>
      <c r="DB809" s="69"/>
      <c r="DC809" s="69"/>
      <c r="DD809" s="69"/>
      <c r="DE809" s="69"/>
      <c r="DF809" s="69"/>
      <c r="DG809" s="69"/>
      <c r="DH809" s="69"/>
      <c r="DI809" s="69"/>
      <c r="DJ809" s="69"/>
      <c r="DK809" s="69"/>
      <c r="DL809" s="69"/>
      <c r="DM809" s="69"/>
      <c r="DN809" s="69"/>
      <c r="DO809" s="69"/>
      <c r="DP809" s="69"/>
      <c r="DQ809" s="69"/>
      <c r="DR809" s="69"/>
      <c r="DS809" s="69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  <c r="EO809" s="69"/>
      <c r="EP809" s="69"/>
      <c r="EQ809" s="69"/>
      <c r="ER809" s="69"/>
      <c r="ES809" s="69"/>
      <c r="ET809" s="69"/>
      <c r="EU809" s="69"/>
      <c r="EV809" s="69"/>
      <c r="EW809" s="69"/>
      <c r="EX809" s="69"/>
      <c r="EY809" s="69"/>
      <c r="EZ809" s="69"/>
      <c r="FA809" s="69"/>
      <c r="FB809" s="69"/>
      <c r="FC809" s="69"/>
      <c r="FD809" s="69"/>
      <c r="FE809" s="69"/>
      <c r="FF809" s="69"/>
      <c r="FG809" s="69"/>
      <c r="FH809" s="69"/>
      <c r="FI809" s="69"/>
      <c r="FJ809" s="69"/>
      <c r="FK809" s="69"/>
      <c r="FL809" s="69"/>
      <c r="FM809" s="69"/>
      <c r="FN809" s="69"/>
      <c r="FO809" s="69"/>
      <c r="FP809" s="69"/>
      <c r="FQ809" s="69"/>
      <c r="FR809" s="69"/>
      <c r="FS809" s="69"/>
      <c r="FT809" s="69"/>
      <c r="FU809" s="69"/>
      <c r="FV809" s="69"/>
      <c r="FW809" s="69"/>
      <c r="FX809" s="69"/>
      <c r="FY809" s="69"/>
      <c r="FZ809" s="69"/>
      <c r="GA809" s="69"/>
      <c r="GB809" s="69"/>
      <c r="GC809" s="69"/>
      <c r="GD809" s="69"/>
      <c r="GE809" s="69"/>
      <c r="GF809" s="69"/>
      <c r="GG809" s="69"/>
      <c r="GH809" s="69"/>
      <c r="GI809" s="69"/>
      <c r="GJ809" s="69"/>
      <c r="GK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  <c r="HE809" s="69"/>
      <c r="HF809" s="69"/>
      <c r="HG809" s="69"/>
      <c r="HH809" s="69"/>
      <c r="HI809" s="69"/>
      <c r="HJ809" s="69"/>
      <c r="HK809" s="69"/>
      <c r="HL809" s="69"/>
      <c r="HM809" s="69"/>
      <c r="HN809" s="69"/>
      <c r="HO809" s="69"/>
      <c r="HP809" s="69"/>
      <c r="HQ809" s="69"/>
      <c r="HR809" s="69"/>
      <c r="HS809" s="69"/>
      <c r="HT809" s="69"/>
      <c r="HU809" s="69"/>
      <c r="HV809" s="69"/>
      <c r="HW809" s="69"/>
      <c r="HX809" s="69"/>
      <c r="HY809" s="69"/>
      <c r="HZ809" s="69"/>
      <c r="IA809" s="69"/>
      <c r="IB809" s="69"/>
      <c r="IC809" s="69"/>
      <c r="ID809" s="69"/>
      <c r="IE809" s="69"/>
      <c r="IF809" s="69"/>
      <c r="IG809" s="69"/>
      <c r="IH809" s="69"/>
      <c r="II809" s="69"/>
      <c r="IJ809" s="69"/>
      <c r="IK809" s="69"/>
      <c r="IL809" s="69"/>
      <c r="IM809" s="69"/>
      <c r="IN809" s="69"/>
      <c r="IO809" s="69"/>
      <c r="IP809" s="69"/>
      <c r="IQ809" s="69"/>
      <c r="IR809" s="69"/>
      <c r="IS809" s="69"/>
      <c r="IT809" s="69"/>
      <c r="IU809" s="69"/>
      <c r="IV809" s="69"/>
      <c r="IW809" s="69"/>
    </row>
    <row r="810" customFormat="false" ht="12.75" hidden="false" customHeight="false" outlineLevel="0" collapsed="false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69"/>
      <c r="CC810" s="69"/>
      <c r="CD810" s="69"/>
      <c r="CE810" s="69"/>
      <c r="CF810" s="69"/>
      <c r="CG810" s="69"/>
      <c r="CH810" s="69"/>
      <c r="CI810" s="69"/>
      <c r="CJ810" s="69"/>
      <c r="CK810" s="69"/>
      <c r="CL810" s="69"/>
      <c r="CM810" s="69"/>
      <c r="CN810" s="69"/>
      <c r="CO810" s="69"/>
      <c r="CP810" s="69"/>
      <c r="CQ810" s="69"/>
      <c r="CR810" s="69"/>
      <c r="CS810" s="69"/>
      <c r="CT810" s="69"/>
      <c r="CU810" s="69"/>
      <c r="CV810" s="69"/>
      <c r="CW810" s="69"/>
      <c r="CX810" s="69"/>
      <c r="CY810" s="69"/>
      <c r="CZ810" s="69"/>
      <c r="DA810" s="69"/>
      <c r="DB810" s="69"/>
      <c r="DC810" s="69"/>
      <c r="DD810" s="69"/>
      <c r="DE810" s="69"/>
      <c r="DF810" s="69"/>
      <c r="DG810" s="69"/>
      <c r="DH810" s="69"/>
      <c r="DI810" s="69"/>
      <c r="DJ810" s="69"/>
      <c r="DK810" s="69"/>
      <c r="DL810" s="69"/>
      <c r="DM810" s="69"/>
      <c r="DN810" s="69"/>
      <c r="DO810" s="69"/>
      <c r="DP810" s="69"/>
      <c r="DQ810" s="69"/>
      <c r="DR810" s="69"/>
      <c r="DS810" s="69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  <c r="EO810" s="69"/>
      <c r="EP810" s="69"/>
      <c r="EQ810" s="69"/>
      <c r="ER810" s="69"/>
      <c r="ES810" s="69"/>
      <c r="ET810" s="69"/>
      <c r="EU810" s="69"/>
      <c r="EV810" s="69"/>
      <c r="EW810" s="69"/>
      <c r="EX810" s="69"/>
      <c r="EY810" s="69"/>
      <c r="EZ810" s="69"/>
      <c r="FA810" s="69"/>
      <c r="FB810" s="69"/>
      <c r="FC810" s="69"/>
      <c r="FD810" s="69"/>
      <c r="FE810" s="69"/>
      <c r="FF810" s="69"/>
      <c r="FG810" s="69"/>
      <c r="FH810" s="69"/>
      <c r="FI810" s="69"/>
      <c r="FJ810" s="69"/>
      <c r="FK810" s="69"/>
      <c r="FL810" s="69"/>
      <c r="FM810" s="69"/>
      <c r="FN810" s="69"/>
      <c r="FO810" s="69"/>
      <c r="FP810" s="69"/>
      <c r="FQ810" s="69"/>
      <c r="FR810" s="69"/>
      <c r="FS810" s="69"/>
      <c r="FT810" s="69"/>
      <c r="FU810" s="69"/>
      <c r="FV810" s="69"/>
      <c r="FW810" s="69"/>
      <c r="FX810" s="69"/>
      <c r="FY810" s="69"/>
      <c r="FZ810" s="69"/>
      <c r="GA810" s="69"/>
      <c r="GB810" s="69"/>
      <c r="GC810" s="69"/>
      <c r="GD810" s="69"/>
      <c r="GE810" s="69"/>
      <c r="GF810" s="69"/>
      <c r="GG810" s="69"/>
      <c r="GH810" s="69"/>
      <c r="GI810" s="69"/>
      <c r="GJ810" s="69"/>
      <c r="GK810" s="69"/>
      <c r="GL810" s="69"/>
      <c r="GM810" s="69"/>
      <c r="GN810" s="69"/>
      <c r="GO810" s="69"/>
      <c r="GP810" s="69"/>
      <c r="GQ810" s="69"/>
      <c r="GR810" s="69"/>
      <c r="GS810" s="69"/>
      <c r="GT810" s="69"/>
      <c r="GU810" s="69"/>
      <c r="GV810" s="69"/>
      <c r="GW810" s="69"/>
      <c r="GX810" s="69"/>
      <c r="GY810" s="69"/>
      <c r="GZ810" s="69"/>
      <c r="HA810" s="69"/>
      <c r="HB810" s="69"/>
      <c r="HC810" s="69"/>
      <c r="HD810" s="69"/>
      <c r="HE810" s="69"/>
      <c r="HF810" s="69"/>
      <c r="HG810" s="69"/>
      <c r="HH810" s="69"/>
      <c r="HI810" s="69"/>
      <c r="HJ810" s="69"/>
      <c r="HK810" s="69"/>
      <c r="HL810" s="69"/>
      <c r="HM810" s="69"/>
      <c r="HN810" s="69"/>
      <c r="HO810" s="69"/>
      <c r="HP810" s="69"/>
      <c r="HQ810" s="69"/>
      <c r="HR810" s="69"/>
      <c r="HS810" s="69"/>
      <c r="HT810" s="69"/>
      <c r="HU810" s="69"/>
      <c r="HV810" s="69"/>
      <c r="HW810" s="69"/>
      <c r="HX810" s="69"/>
      <c r="HY810" s="69"/>
      <c r="HZ810" s="69"/>
      <c r="IA810" s="69"/>
      <c r="IB810" s="69"/>
      <c r="IC810" s="69"/>
      <c r="ID810" s="69"/>
      <c r="IE810" s="69"/>
      <c r="IF810" s="69"/>
      <c r="IG810" s="69"/>
      <c r="IH810" s="69"/>
      <c r="II810" s="69"/>
      <c r="IJ810" s="69"/>
      <c r="IK810" s="69"/>
      <c r="IL810" s="69"/>
      <c r="IM810" s="69"/>
      <c r="IN810" s="69"/>
      <c r="IO810" s="69"/>
      <c r="IP810" s="69"/>
      <c r="IQ810" s="69"/>
      <c r="IR810" s="69"/>
      <c r="IS810" s="69"/>
      <c r="IT810" s="69"/>
      <c r="IU810" s="69"/>
      <c r="IV810" s="69"/>
      <c r="IW810" s="69"/>
    </row>
    <row r="811" customFormat="false" ht="12.75" hidden="false" customHeight="false" outlineLevel="0" collapsed="false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  <c r="BR811" s="69"/>
      <c r="BS811" s="69"/>
      <c r="BT811" s="69"/>
      <c r="BU811" s="69"/>
      <c r="BV811" s="69"/>
      <c r="BW811" s="69"/>
      <c r="BX811" s="69"/>
      <c r="BY811" s="69"/>
      <c r="BZ811" s="69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  <c r="EK811" s="69"/>
      <c r="EL811" s="69"/>
      <c r="EM811" s="69"/>
      <c r="EN811" s="69"/>
      <c r="EO811" s="69"/>
      <c r="EP811" s="69"/>
      <c r="EQ811" s="69"/>
      <c r="ER811" s="69"/>
      <c r="ES811" s="69"/>
      <c r="ET811" s="69"/>
      <c r="EU811" s="69"/>
      <c r="EV811" s="69"/>
      <c r="EW811" s="69"/>
      <c r="EX811" s="69"/>
      <c r="EY811" s="69"/>
      <c r="EZ811" s="69"/>
      <c r="FA811" s="69"/>
      <c r="FB811" s="69"/>
      <c r="FC811" s="69"/>
      <c r="FD811" s="69"/>
      <c r="FE811" s="69"/>
      <c r="FF811" s="69"/>
      <c r="FG811" s="69"/>
      <c r="FH811" s="69"/>
      <c r="FI811" s="69"/>
      <c r="FJ811" s="69"/>
      <c r="FK811" s="69"/>
      <c r="FL811" s="69"/>
      <c r="FM811" s="69"/>
      <c r="FN811" s="69"/>
      <c r="FO811" s="69"/>
      <c r="FP811" s="69"/>
      <c r="FQ811" s="69"/>
      <c r="FR811" s="69"/>
      <c r="FS811" s="69"/>
      <c r="FT811" s="69"/>
      <c r="FU811" s="69"/>
      <c r="FV811" s="69"/>
      <c r="FW811" s="69"/>
      <c r="FX811" s="69"/>
      <c r="FY811" s="69"/>
      <c r="FZ811" s="69"/>
      <c r="GA811" s="69"/>
      <c r="GB811" s="69"/>
      <c r="GC811" s="69"/>
      <c r="GD811" s="69"/>
      <c r="GE811" s="69"/>
      <c r="GF811" s="69"/>
      <c r="GG811" s="69"/>
      <c r="GH811" s="69"/>
      <c r="GI811" s="69"/>
      <c r="GJ811" s="69"/>
      <c r="GK811" s="69"/>
      <c r="GL811" s="69"/>
      <c r="GM811" s="69"/>
      <c r="GN811" s="69"/>
      <c r="GO811" s="69"/>
      <c r="GP811" s="69"/>
      <c r="GQ811" s="69"/>
      <c r="GR811" s="69"/>
      <c r="GS811" s="69"/>
      <c r="GT811" s="69"/>
      <c r="GU811" s="69"/>
      <c r="GV811" s="69"/>
      <c r="GW811" s="69"/>
      <c r="GX811" s="69"/>
      <c r="GY811" s="69"/>
      <c r="GZ811" s="69"/>
      <c r="HA811" s="69"/>
      <c r="HB811" s="69"/>
      <c r="HC811" s="69"/>
      <c r="HD811" s="69"/>
      <c r="HE811" s="69"/>
      <c r="HF811" s="69"/>
      <c r="HG811" s="69"/>
      <c r="HH811" s="69"/>
      <c r="HI811" s="69"/>
      <c r="HJ811" s="69"/>
      <c r="HK811" s="69"/>
      <c r="HL811" s="69"/>
      <c r="HM811" s="69"/>
      <c r="HN811" s="69"/>
      <c r="HO811" s="69"/>
      <c r="HP811" s="69"/>
      <c r="HQ811" s="69"/>
      <c r="HR811" s="69"/>
      <c r="HS811" s="69"/>
      <c r="HT811" s="69"/>
      <c r="HU811" s="69"/>
      <c r="HV811" s="69"/>
      <c r="HW811" s="69"/>
      <c r="HX811" s="69"/>
      <c r="HY811" s="69"/>
      <c r="HZ811" s="69"/>
      <c r="IA811" s="69"/>
      <c r="IB811" s="69"/>
      <c r="IC811" s="69"/>
      <c r="ID811" s="69"/>
      <c r="IE811" s="69"/>
      <c r="IF811" s="69"/>
      <c r="IG811" s="69"/>
      <c r="IH811" s="69"/>
      <c r="II811" s="69"/>
      <c r="IJ811" s="69"/>
      <c r="IK811" s="69"/>
      <c r="IL811" s="69"/>
      <c r="IM811" s="69"/>
      <c r="IN811" s="69"/>
      <c r="IO811" s="69"/>
      <c r="IP811" s="69"/>
      <c r="IQ811" s="69"/>
      <c r="IR811" s="69"/>
      <c r="IS811" s="69"/>
      <c r="IT811" s="69"/>
      <c r="IU811" s="69"/>
      <c r="IV811" s="69"/>
      <c r="IW811" s="69"/>
    </row>
    <row r="812" customFormat="false" ht="12.75" hidden="false" customHeight="false" outlineLevel="0" collapsed="false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  <c r="BR812" s="69"/>
      <c r="BS812" s="69"/>
      <c r="BT812" s="69"/>
      <c r="BU812" s="69"/>
      <c r="BV812" s="69"/>
      <c r="BW812" s="69"/>
      <c r="BX812" s="69"/>
      <c r="BY812" s="69"/>
      <c r="BZ812" s="69"/>
      <c r="CA812" s="69"/>
      <c r="CB812" s="69"/>
      <c r="CC812" s="69"/>
      <c r="CD812" s="69"/>
      <c r="CE812" s="69"/>
      <c r="CF812" s="69"/>
      <c r="CG812" s="69"/>
      <c r="CH812" s="69"/>
      <c r="CI812" s="69"/>
      <c r="CJ812" s="69"/>
      <c r="CK812" s="69"/>
      <c r="CL812" s="69"/>
      <c r="CM812" s="69"/>
      <c r="CN812" s="69"/>
      <c r="CO812" s="69"/>
      <c r="CP812" s="69"/>
      <c r="CQ812" s="69"/>
      <c r="CR812" s="69"/>
      <c r="CS812" s="69"/>
      <c r="CT812" s="69"/>
      <c r="CU812" s="69"/>
      <c r="CV812" s="69"/>
      <c r="CW812" s="69"/>
      <c r="CX812" s="69"/>
      <c r="CY812" s="69"/>
      <c r="CZ812" s="69"/>
      <c r="DA812" s="69"/>
      <c r="DB812" s="69"/>
      <c r="DC812" s="69"/>
      <c r="DD812" s="69"/>
      <c r="DE812" s="69"/>
      <c r="DF812" s="69"/>
      <c r="DG812" s="69"/>
      <c r="DH812" s="69"/>
      <c r="DI812" s="69"/>
      <c r="DJ812" s="69"/>
      <c r="DK812" s="69"/>
      <c r="DL812" s="69"/>
      <c r="DM812" s="69"/>
      <c r="DN812" s="69"/>
      <c r="DO812" s="69"/>
      <c r="DP812" s="69"/>
      <c r="DQ812" s="69"/>
      <c r="DR812" s="69"/>
      <c r="DS812" s="69"/>
      <c r="DT812" s="69"/>
      <c r="DU812" s="69"/>
      <c r="DV812" s="69"/>
      <c r="DW812" s="69"/>
      <c r="DX812" s="69"/>
      <c r="DY812" s="69"/>
      <c r="DZ812" s="69"/>
      <c r="EA812" s="69"/>
      <c r="EB812" s="69"/>
      <c r="EC812" s="69"/>
      <c r="ED812" s="69"/>
      <c r="EE812" s="69"/>
      <c r="EF812" s="69"/>
      <c r="EG812" s="69"/>
      <c r="EH812" s="69"/>
      <c r="EI812" s="69"/>
      <c r="EJ812" s="69"/>
      <c r="EK812" s="69"/>
      <c r="EL812" s="69"/>
      <c r="EM812" s="69"/>
      <c r="EN812" s="69"/>
      <c r="EO812" s="69"/>
      <c r="EP812" s="69"/>
      <c r="EQ812" s="69"/>
      <c r="ER812" s="69"/>
      <c r="ES812" s="69"/>
      <c r="ET812" s="69"/>
      <c r="EU812" s="69"/>
      <c r="EV812" s="69"/>
      <c r="EW812" s="69"/>
      <c r="EX812" s="69"/>
      <c r="EY812" s="69"/>
      <c r="EZ812" s="69"/>
      <c r="FA812" s="69"/>
      <c r="FB812" s="69"/>
      <c r="FC812" s="69"/>
      <c r="FD812" s="69"/>
      <c r="FE812" s="69"/>
      <c r="FF812" s="69"/>
      <c r="FG812" s="69"/>
      <c r="FH812" s="69"/>
      <c r="FI812" s="69"/>
      <c r="FJ812" s="69"/>
      <c r="FK812" s="69"/>
      <c r="FL812" s="69"/>
      <c r="FM812" s="69"/>
      <c r="FN812" s="69"/>
      <c r="FO812" s="69"/>
      <c r="FP812" s="69"/>
      <c r="FQ812" s="69"/>
      <c r="FR812" s="69"/>
      <c r="FS812" s="69"/>
      <c r="FT812" s="69"/>
      <c r="FU812" s="69"/>
      <c r="FV812" s="69"/>
      <c r="FW812" s="69"/>
      <c r="FX812" s="69"/>
      <c r="FY812" s="69"/>
      <c r="FZ812" s="69"/>
      <c r="GA812" s="69"/>
      <c r="GB812" s="69"/>
      <c r="GC812" s="69"/>
      <c r="GD812" s="69"/>
      <c r="GE812" s="69"/>
      <c r="GF812" s="69"/>
      <c r="GG812" s="69"/>
      <c r="GH812" s="69"/>
      <c r="GI812" s="69"/>
      <c r="GJ812" s="69"/>
      <c r="GK812" s="69"/>
      <c r="GL812" s="69"/>
      <c r="GM812" s="69"/>
      <c r="GN812" s="69"/>
      <c r="GO812" s="69"/>
      <c r="GP812" s="69"/>
      <c r="GQ812" s="69"/>
      <c r="GR812" s="69"/>
      <c r="GS812" s="69"/>
      <c r="GT812" s="69"/>
      <c r="GU812" s="69"/>
      <c r="GV812" s="69"/>
      <c r="GW812" s="69"/>
      <c r="GX812" s="69"/>
      <c r="GY812" s="69"/>
      <c r="GZ812" s="69"/>
      <c r="HA812" s="69"/>
      <c r="HB812" s="69"/>
      <c r="HC812" s="69"/>
      <c r="HD812" s="69"/>
      <c r="HE812" s="69"/>
      <c r="HF812" s="69"/>
      <c r="HG812" s="69"/>
      <c r="HH812" s="69"/>
      <c r="HI812" s="69"/>
      <c r="HJ812" s="69"/>
      <c r="HK812" s="69"/>
      <c r="HL812" s="69"/>
      <c r="HM812" s="69"/>
      <c r="HN812" s="69"/>
      <c r="HO812" s="69"/>
      <c r="HP812" s="69"/>
      <c r="HQ812" s="69"/>
      <c r="HR812" s="69"/>
      <c r="HS812" s="69"/>
      <c r="HT812" s="69"/>
      <c r="HU812" s="69"/>
      <c r="HV812" s="69"/>
      <c r="HW812" s="69"/>
      <c r="HX812" s="69"/>
      <c r="HY812" s="69"/>
      <c r="HZ812" s="69"/>
      <c r="IA812" s="69"/>
      <c r="IB812" s="69"/>
      <c r="IC812" s="69"/>
      <c r="ID812" s="69"/>
      <c r="IE812" s="69"/>
      <c r="IF812" s="69"/>
      <c r="IG812" s="69"/>
      <c r="IH812" s="69"/>
      <c r="II812" s="69"/>
      <c r="IJ812" s="69"/>
      <c r="IK812" s="69"/>
      <c r="IL812" s="69"/>
      <c r="IM812" s="69"/>
      <c r="IN812" s="69"/>
      <c r="IO812" s="69"/>
      <c r="IP812" s="69"/>
      <c r="IQ812" s="69"/>
      <c r="IR812" s="69"/>
      <c r="IS812" s="69"/>
      <c r="IT812" s="69"/>
      <c r="IU812" s="69"/>
      <c r="IV812" s="69"/>
      <c r="IW812" s="69"/>
    </row>
    <row r="813" customFormat="false" ht="12.75" hidden="false" customHeight="false" outlineLevel="0" collapsed="false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  <c r="BR813" s="69"/>
      <c r="BS813" s="69"/>
      <c r="BT813" s="69"/>
      <c r="BU813" s="69"/>
      <c r="BV813" s="69"/>
      <c r="BW813" s="69"/>
      <c r="BX813" s="69"/>
      <c r="BY813" s="69"/>
      <c r="BZ813" s="69"/>
      <c r="CA813" s="69"/>
      <c r="CB813" s="69"/>
      <c r="CC813" s="69"/>
      <c r="CD813" s="69"/>
      <c r="CE813" s="69"/>
      <c r="CF813" s="69"/>
      <c r="CG813" s="69"/>
      <c r="CH813" s="69"/>
      <c r="CI813" s="69"/>
      <c r="CJ813" s="69"/>
      <c r="CK813" s="69"/>
      <c r="CL813" s="69"/>
      <c r="CM813" s="69"/>
      <c r="CN813" s="69"/>
      <c r="CO813" s="69"/>
      <c r="CP813" s="69"/>
      <c r="CQ813" s="69"/>
      <c r="CR813" s="69"/>
      <c r="CS813" s="69"/>
      <c r="CT813" s="69"/>
      <c r="CU813" s="69"/>
      <c r="CV813" s="69"/>
      <c r="CW813" s="69"/>
      <c r="CX813" s="69"/>
      <c r="CY813" s="69"/>
      <c r="CZ813" s="69"/>
      <c r="DA813" s="69"/>
      <c r="DB813" s="69"/>
      <c r="DC813" s="69"/>
      <c r="DD813" s="69"/>
      <c r="DE813" s="69"/>
      <c r="DF813" s="69"/>
      <c r="DG813" s="69"/>
      <c r="DH813" s="69"/>
      <c r="DI813" s="69"/>
      <c r="DJ813" s="69"/>
      <c r="DK813" s="69"/>
      <c r="DL813" s="69"/>
      <c r="DM813" s="69"/>
      <c r="DN813" s="69"/>
      <c r="DO813" s="69"/>
      <c r="DP813" s="69"/>
      <c r="DQ813" s="69"/>
      <c r="DR813" s="69"/>
      <c r="DS813" s="69"/>
      <c r="DT813" s="69"/>
      <c r="DU813" s="69"/>
      <c r="DV813" s="69"/>
      <c r="DW813" s="69"/>
      <c r="DX813" s="69"/>
      <c r="DY813" s="69"/>
      <c r="DZ813" s="69"/>
      <c r="EA813" s="69"/>
      <c r="EB813" s="69"/>
      <c r="EC813" s="69"/>
      <c r="ED813" s="69"/>
      <c r="EE813" s="69"/>
      <c r="EF813" s="69"/>
      <c r="EG813" s="69"/>
      <c r="EH813" s="69"/>
      <c r="EI813" s="69"/>
      <c r="EJ813" s="69"/>
      <c r="EK813" s="69"/>
      <c r="EL813" s="69"/>
      <c r="EM813" s="69"/>
      <c r="EN813" s="69"/>
      <c r="EO813" s="69"/>
      <c r="EP813" s="69"/>
      <c r="EQ813" s="69"/>
      <c r="ER813" s="69"/>
      <c r="ES813" s="69"/>
      <c r="ET813" s="69"/>
      <c r="EU813" s="69"/>
      <c r="EV813" s="69"/>
      <c r="EW813" s="69"/>
      <c r="EX813" s="69"/>
      <c r="EY813" s="69"/>
      <c r="EZ813" s="69"/>
      <c r="FA813" s="69"/>
      <c r="FB813" s="69"/>
      <c r="FC813" s="69"/>
      <c r="FD813" s="69"/>
      <c r="FE813" s="69"/>
      <c r="FF813" s="69"/>
      <c r="FG813" s="69"/>
      <c r="FH813" s="69"/>
      <c r="FI813" s="69"/>
      <c r="FJ813" s="69"/>
      <c r="FK813" s="69"/>
      <c r="FL813" s="69"/>
      <c r="FM813" s="69"/>
      <c r="FN813" s="69"/>
      <c r="FO813" s="69"/>
      <c r="FP813" s="69"/>
      <c r="FQ813" s="69"/>
      <c r="FR813" s="69"/>
      <c r="FS813" s="69"/>
      <c r="FT813" s="69"/>
      <c r="FU813" s="69"/>
      <c r="FV813" s="69"/>
      <c r="FW813" s="69"/>
      <c r="FX813" s="69"/>
      <c r="FY813" s="69"/>
      <c r="FZ813" s="69"/>
      <c r="GA813" s="69"/>
      <c r="GB813" s="69"/>
      <c r="GC813" s="69"/>
      <c r="GD813" s="69"/>
      <c r="GE813" s="69"/>
      <c r="GF813" s="69"/>
      <c r="GG813" s="69"/>
      <c r="GH813" s="69"/>
      <c r="GI813" s="69"/>
      <c r="GJ813" s="69"/>
      <c r="GK813" s="69"/>
      <c r="GL813" s="69"/>
      <c r="GM813" s="69"/>
      <c r="GN813" s="69"/>
      <c r="GO813" s="69"/>
      <c r="GP813" s="69"/>
      <c r="GQ813" s="69"/>
      <c r="GR813" s="69"/>
      <c r="GS813" s="69"/>
      <c r="GT813" s="69"/>
      <c r="GU813" s="69"/>
      <c r="GV813" s="69"/>
      <c r="GW813" s="69"/>
      <c r="GX813" s="69"/>
      <c r="GY813" s="69"/>
      <c r="GZ813" s="69"/>
      <c r="HA813" s="69"/>
      <c r="HB813" s="69"/>
      <c r="HC813" s="69"/>
      <c r="HD813" s="69"/>
      <c r="HE813" s="69"/>
      <c r="HF813" s="69"/>
      <c r="HG813" s="69"/>
      <c r="HH813" s="69"/>
      <c r="HI813" s="69"/>
      <c r="HJ813" s="69"/>
      <c r="HK813" s="69"/>
      <c r="HL813" s="69"/>
      <c r="HM813" s="69"/>
      <c r="HN813" s="69"/>
      <c r="HO813" s="69"/>
      <c r="HP813" s="69"/>
      <c r="HQ813" s="69"/>
      <c r="HR813" s="69"/>
      <c r="HS813" s="69"/>
      <c r="HT813" s="69"/>
      <c r="HU813" s="69"/>
      <c r="HV813" s="69"/>
      <c r="HW813" s="69"/>
      <c r="HX813" s="69"/>
      <c r="HY813" s="69"/>
      <c r="HZ813" s="69"/>
      <c r="IA813" s="69"/>
      <c r="IB813" s="69"/>
      <c r="IC813" s="69"/>
      <c r="ID813" s="69"/>
      <c r="IE813" s="69"/>
      <c r="IF813" s="69"/>
      <c r="IG813" s="69"/>
      <c r="IH813" s="69"/>
      <c r="II813" s="69"/>
      <c r="IJ813" s="69"/>
      <c r="IK813" s="69"/>
      <c r="IL813" s="69"/>
      <c r="IM813" s="69"/>
      <c r="IN813" s="69"/>
      <c r="IO813" s="69"/>
      <c r="IP813" s="69"/>
      <c r="IQ813" s="69"/>
      <c r="IR813" s="69"/>
      <c r="IS813" s="69"/>
      <c r="IT813" s="69"/>
      <c r="IU813" s="69"/>
      <c r="IV813" s="69"/>
      <c r="IW813" s="69"/>
    </row>
    <row r="814" customFormat="false" ht="12.75" hidden="false" customHeight="false" outlineLevel="0" collapsed="false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  <c r="BR814" s="69"/>
      <c r="BS814" s="69"/>
      <c r="BT814" s="69"/>
      <c r="BU814" s="69"/>
      <c r="BV814" s="69"/>
      <c r="BW814" s="69"/>
      <c r="BX814" s="69"/>
      <c r="BY814" s="69"/>
      <c r="BZ814" s="69"/>
      <c r="CA814" s="69"/>
      <c r="CB814" s="69"/>
      <c r="CC814" s="69"/>
      <c r="CD814" s="69"/>
      <c r="CE814" s="69"/>
      <c r="CF814" s="69"/>
      <c r="CG814" s="69"/>
      <c r="CH814" s="69"/>
      <c r="CI814" s="69"/>
      <c r="CJ814" s="69"/>
      <c r="CK814" s="69"/>
      <c r="CL814" s="69"/>
      <c r="CM814" s="69"/>
      <c r="CN814" s="69"/>
      <c r="CO814" s="69"/>
      <c r="CP814" s="69"/>
      <c r="CQ814" s="69"/>
      <c r="CR814" s="69"/>
      <c r="CS814" s="69"/>
      <c r="CT814" s="69"/>
      <c r="CU814" s="69"/>
      <c r="CV814" s="69"/>
      <c r="CW814" s="69"/>
      <c r="CX814" s="69"/>
      <c r="CY814" s="69"/>
      <c r="CZ814" s="69"/>
      <c r="DA814" s="69"/>
      <c r="DB814" s="69"/>
      <c r="DC814" s="69"/>
      <c r="DD814" s="69"/>
      <c r="DE814" s="69"/>
      <c r="DF814" s="69"/>
      <c r="DG814" s="69"/>
      <c r="DH814" s="69"/>
      <c r="DI814" s="69"/>
      <c r="DJ814" s="69"/>
      <c r="DK814" s="69"/>
      <c r="DL814" s="69"/>
      <c r="DM814" s="69"/>
      <c r="DN814" s="69"/>
      <c r="DO814" s="69"/>
      <c r="DP814" s="69"/>
      <c r="DQ814" s="69"/>
      <c r="DR814" s="69"/>
      <c r="DS814" s="69"/>
      <c r="DT814" s="69"/>
      <c r="DU814" s="69"/>
      <c r="DV814" s="69"/>
      <c r="DW814" s="69"/>
      <c r="DX814" s="69"/>
      <c r="DY814" s="69"/>
      <c r="DZ814" s="69"/>
      <c r="EA814" s="69"/>
      <c r="EB814" s="69"/>
      <c r="EC814" s="69"/>
      <c r="ED814" s="69"/>
      <c r="EE814" s="69"/>
      <c r="EF814" s="69"/>
      <c r="EG814" s="69"/>
      <c r="EH814" s="69"/>
      <c r="EI814" s="69"/>
      <c r="EJ814" s="69"/>
      <c r="EK814" s="69"/>
      <c r="EL814" s="69"/>
      <c r="EM814" s="69"/>
      <c r="EN814" s="69"/>
      <c r="EO814" s="69"/>
      <c r="EP814" s="69"/>
      <c r="EQ814" s="69"/>
      <c r="ER814" s="69"/>
      <c r="ES814" s="69"/>
      <c r="ET814" s="69"/>
      <c r="EU814" s="69"/>
      <c r="EV814" s="69"/>
      <c r="EW814" s="69"/>
      <c r="EX814" s="69"/>
      <c r="EY814" s="69"/>
      <c r="EZ814" s="69"/>
      <c r="FA814" s="69"/>
      <c r="FB814" s="69"/>
      <c r="FC814" s="69"/>
      <c r="FD814" s="69"/>
      <c r="FE814" s="69"/>
      <c r="FF814" s="69"/>
      <c r="FG814" s="69"/>
      <c r="FH814" s="69"/>
      <c r="FI814" s="69"/>
      <c r="FJ814" s="69"/>
      <c r="FK814" s="69"/>
      <c r="FL814" s="69"/>
      <c r="FM814" s="69"/>
      <c r="FN814" s="69"/>
      <c r="FO814" s="69"/>
      <c r="FP814" s="69"/>
      <c r="FQ814" s="69"/>
      <c r="FR814" s="69"/>
      <c r="FS814" s="69"/>
      <c r="FT814" s="69"/>
      <c r="FU814" s="69"/>
      <c r="FV814" s="69"/>
      <c r="FW814" s="69"/>
      <c r="FX814" s="69"/>
      <c r="FY814" s="69"/>
      <c r="FZ814" s="69"/>
      <c r="GA814" s="69"/>
      <c r="GB814" s="69"/>
      <c r="GC814" s="69"/>
      <c r="GD814" s="69"/>
      <c r="GE814" s="69"/>
      <c r="GF814" s="69"/>
      <c r="GG814" s="69"/>
      <c r="GH814" s="69"/>
      <c r="GI814" s="69"/>
      <c r="GJ814" s="69"/>
      <c r="GK814" s="69"/>
      <c r="GL814" s="69"/>
      <c r="GM814" s="69"/>
      <c r="GN814" s="69"/>
      <c r="GO814" s="69"/>
      <c r="GP814" s="69"/>
      <c r="GQ814" s="69"/>
      <c r="GR814" s="69"/>
      <c r="GS814" s="69"/>
      <c r="GT814" s="69"/>
      <c r="GU814" s="69"/>
      <c r="GV814" s="69"/>
      <c r="GW814" s="69"/>
      <c r="GX814" s="69"/>
      <c r="GY814" s="69"/>
      <c r="GZ814" s="69"/>
      <c r="HA814" s="69"/>
      <c r="HB814" s="69"/>
      <c r="HC814" s="69"/>
      <c r="HD814" s="69"/>
      <c r="HE814" s="69"/>
      <c r="HF814" s="69"/>
      <c r="HG814" s="69"/>
      <c r="HH814" s="69"/>
      <c r="HI814" s="69"/>
      <c r="HJ814" s="69"/>
      <c r="HK814" s="69"/>
      <c r="HL814" s="69"/>
      <c r="HM814" s="69"/>
      <c r="HN814" s="69"/>
      <c r="HO814" s="69"/>
      <c r="HP814" s="69"/>
      <c r="HQ814" s="69"/>
      <c r="HR814" s="69"/>
      <c r="HS814" s="69"/>
      <c r="HT814" s="69"/>
      <c r="HU814" s="69"/>
      <c r="HV814" s="69"/>
      <c r="HW814" s="69"/>
      <c r="HX814" s="69"/>
      <c r="HY814" s="69"/>
      <c r="HZ814" s="69"/>
      <c r="IA814" s="69"/>
      <c r="IB814" s="69"/>
      <c r="IC814" s="69"/>
      <c r="ID814" s="69"/>
      <c r="IE814" s="69"/>
      <c r="IF814" s="69"/>
      <c r="IG814" s="69"/>
      <c r="IH814" s="69"/>
      <c r="II814" s="69"/>
      <c r="IJ814" s="69"/>
      <c r="IK814" s="69"/>
      <c r="IL814" s="69"/>
      <c r="IM814" s="69"/>
      <c r="IN814" s="69"/>
      <c r="IO814" s="69"/>
      <c r="IP814" s="69"/>
      <c r="IQ814" s="69"/>
      <c r="IR814" s="69"/>
      <c r="IS814" s="69"/>
      <c r="IT814" s="69"/>
      <c r="IU814" s="69"/>
      <c r="IV814" s="69"/>
      <c r="IW814" s="69"/>
    </row>
    <row r="815" customFormat="false" ht="12.75" hidden="false" customHeight="false" outlineLevel="0" collapsed="false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  <c r="BR815" s="69"/>
      <c r="BS815" s="69"/>
      <c r="BT815" s="69"/>
      <c r="BU815" s="69"/>
      <c r="BV815" s="69"/>
      <c r="BW815" s="69"/>
      <c r="BX815" s="69"/>
      <c r="BY815" s="69"/>
      <c r="BZ815" s="69"/>
      <c r="CA815" s="69"/>
      <c r="CB815" s="69"/>
      <c r="CC815" s="69"/>
      <c r="CD815" s="69"/>
      <c r="CE815" s="69"/>
      <c r="CF815" s="69"/>
      <c r="CG815" s="69"/>
      <c r="CH815" s="69"/>
      <c r="CI815" s="69"/>
      <c r="CJ815" s="69"/>
      <c r="CK815" s="69"/>
      <c r="CL815" s="69"/>
      <c r="CM815" s="69"/>
      <c r="CN815" s="69"/>
      <c r="CO815" s="69"/>
      <c r="CP815" s="69"/>
      <c r="CQ815" s="69"/>
      <c r="CR815" s="69"/>
      <c r="CS815" s="69"/>
      <c r="CT815" s="69"/>
      <c r="CU815" s="69"/>
      <c r="CV815" s="69"/>
      <c r="CW815" s="69"/>
      <c r="CX815" s="69"/>
      <c r="CY815" s="69"/>
      <c r="CZ815" s="69"/>
      <c r="DA815" s="69"/>
      <c r="DB815" s="69"/>
      <c r="DC815" s="69"/>
      <c r="DD815" s="69"/>
      <c r="DE815" s="69"/>
      <c r="DF815" s="69"/>
      <c r="DG815" s="69"/>
      <c r="DH815" s="69"/>
      <c r="DI815" s="69"/>
      <c r="DJ815" s="69"/>
      <c r="DK815" s="69"/>
      <c r="DL815" s="69"/>
      <c r="DM815" s="69"/>
      <c r="DN815" s="69"/>
      <c r="DO815" s="69"/>
      <c r="DP815" s="69"/>
      <c r="DQ815" s="69"/>
      <c r="DR815" s="69"/>
      <c r="DS815" s="69"/>
      <c r="DT815" s="69"/>
      <c r="DU815" s="69"/>
      <c r="DV815" s="69"/>
      <c r="DW815" s="69"/>
      <c r="DX815" s="69"/>
      <c r="DY815" s="69"/>
      <c r="DZ815" s="69"/>
      <c r="EA815" s="69"/>
      <c r="EB815" s="69"/>
      <c r="EC815" s="69"/>
      <c r="ED815" s="69"/>
      <c r="EE815" s="69"/>
      <c r="EF815" s="69"/>
      <c r="EG815" s="69"/>
      <c r="EH815" s="69"/>
      <c r="EI815" s="69"/>
      <c r="EJ815" s="69"/>
      <c r="EK815" s="69"/>
      <c r="EL815" s="69"/>
      <c r="EM815" s="69"/>
      <c r="EN815" s="69"/>
      <c r="EO815" s="69"/>
      <c r="EP815" s="69"/>
      <c r="EQ815" s="69"/>
      <c r="ER815" s="69"/>
      <c r="ES815" s="69"/>
      <c r="ET815" s="69"/>
      <c r="EU815" s="69"/>
      <c r="EV815" s="69"/>
      <c r="EW815" s="69"/>
      <c r="EX815" s="69"/>
      <c r="EY815" s="69"/>
      <c r="EZ815" s="69"/>
      <c r="FA815" s="69"/>
      <c r="FB815" s="69"/>
      <c r="FC815" s="69"/>
      <c r="FD815" s="69"/>
      <c r="FE815" s="69"/>
      <c r="FF815" s="69"/>
      <c r="FG815" s="69"/>
      <c r="FH815" s="69"/>
      <c r="FI815" s="69"/>
      <c r="FJ815" s="69"/>
      <c r="FK815" s="69"/>
      <c r="FL815" s="69"/>
      <c r="FM815" s="69"/>
      <c r="FN815" s="69"/>
      <c r="FO815" s="69"/>
      <c r="FP815" s="69"/>
      <c r="FQ815" s="69"/>
      <c r="FR815" s="69"/>
      <c r="FS815" s="69"/>
      <c r="FT815" s="69"/>
      <c r="FU815" s="69"/>
      <c r="FV815" s="69"/>
      <c r="FW815" s="69"/>
      <c r="FX815" s="69"/>
      <c r="FY815" s="69"/>
      <c r="FZ815" s="69"/>
      <c r="GA815" s="69"/>
      <c r="GB815" s="69"/>
      <c r="GC815" s="69"/>
      <c r="GD815" s="69"/>
      <c r="GE815" s="69"/>
      <c r="GF815" s="69"/>
      <c r="GG815" s="69"/>
      <c r="GH815" s="69"/>
      <c r="GI815" s="69"/>
      <c r="GJ815" s="69"/>
      <c r="GK815" s="69"/>
      <c r="GL815" s="69"/>
      <c r="GM815" s="69"/>
      <c r="GN815" s="69"/>
      <c r="GO815" s="69"/>
      <c r="GP815" s="69"/>
      <c r="GQ815" s="69"/>
      <c r="GR815" s="69"/>
      <c r="GS815" s="69"/>
      <c r="GT815" s="69"/>
      <c r="GU815" s="69"/>
      <c r="GV815" s="69"/>
      <c r="GW815" s="69"/>
      <c r="GX815" s="69"/>
      <c r="GY815" s="69"/>
      <c r="GZ815" s="69"/>
      <c r="HA815" s="69"/>
      <c r="HB815" s="69"/>
      <c r="HC815" s="69"/>
      <c r="HD815" s="69"/>
      <c r="HE815" s="69"/>
      <c r="HF815" s="69"/>
      <c r="HG815" s="69"/>
      <c r="HH815" s="69"/>
      <c r="HI815" s="69"/>
      <c r="HJ815" s="69"/>
      <c r="HK815" s="69"/>
      <c r="HL815" s="69"/>
      <c r="HM815" s="69"/>
      <c r="HN815" s="69"/>
      <c r="HO815" s="69"/>
      <c r="HP815" s="69"/>
      <c r="HQ815" s="69"/>
      <c r="HR815" s="69"/>
      <c r="HS815" s="69"/>
      <c r="HT815" s="69"/>
      <c r="HU815" s="69"/>
      <c r="HV815" s="69"/>
      <c r="HW815" s="69"/>
      <c r="HX815" s="69"/>
      <c r="HY815" s="69"/>
      <c r="HZ815" s="69"/>
      <c r="IA815" s="69"/>
      <c r="IB815" s="69"/>
      <c r="IC815" s="69"/>
      <c r="ID815" s="69"/>
      <c r="IE815" s="69"/>
      <c r="IF815" s="69"/>
      <c r="IG815" s="69"/>
      <c r="IH815" s="69"/>
      <c r="II815" s="69"/>
      <c r="IJ815" s="69"/>
      <c r="IK815" s="69"/>
      <c r="IL815" s="69"/>
      <c r="IM815" s="69"/>
      <c r="IN815" s="69"/>
      <c r="IO815" s="69"/>
      <c r="IP815" s="69"/>
      <c r="IQ815" s="69"/>
      <c r="IR815" s="69"/>
      <c r="IS815" s="69"/>
      <c r="IT815" s="69"/>
      <c r="IU815" s="69"/>
      <c r="IV815" s="69"/>
      <c r="IW815" s="69"/>
    </row>
    <row r="816" customFormat="false" ht="12.75" hidden="false" customHeight="false" outlineLevel="0" collapsed="false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  <c r="BR816" s="69"/>
      <c r="BS816" s="69"/>
      <c r="BT816" s="69"/>
      <c r="BU816" s="69"/>
      <c r="BV816" s="69"/>
      <c r="BW816" s="69"/>
      <c r="BX816" s="69"/>
      <c r="BY816" s="69"/>
      <c r="BZ816" s="69"/>
      <c r="CA816" s="69"/>
      <c r="CB816" s="69"/>
      <c r="CC816" s="69"/>
      <c r="CD816" s="69"/>
      <c r="CE816" s="69"/>
      <c r="CF816" s="69"/>
      <c r="CG816" s="69"/>
      <c r="CH816" s="69"/>
      <c r="CI816" s="69"/>
      <c r="CJ816" s="69"/>
      <c r="CK816" s="69"/>
      <c r="CL816" s="69"/>
      <c r="CM816" s="69"/>
      <c r="CN816" s="69"/>
      <c r="CO816" s="69"/>
      <c r="CP816" s="69"/>
      <c r="CQ816" s="69"/>
      <c r="CR816" s="69"/>
      <c r="CS816" s="69"/>
      <c r="CT816" s="69"/>
      <c r="CU816" s="69"/>
      <c r="CV816" s="69"/>
      <c r="CW816" s="69"/>
      <c r="CX816" s="69"/>
      <c r="CY816" s="69"/>
      <c r="CZ816" s="69"/>
      <c r="DA816" s="69"/>
      <c r="DB816" s="69"/>
      <c r="DC816" s="69"/>
      <c r="DD816" s="69"/>
      <c r="DE816" s="69"/>
      <c r="DF816" s="69"/>
      <c r="DG816" s="69"/>
      <c r="DH816" s="69"/>
      <c r="DI816" s="69"/>
      <c r="DJ816" s="69"/>
      <c r="DK816" s="69"/>
      <c r="DL816" s="69"/>
      <c r="DM816" s="69"/>
      <c r="DN816" s="69"/>
      <c r="DO816" s="69"/>
      <c r="DP816" s="69"/>
      <c r="DQ816" s="69"/>
      <c r="DR816" s="69"/>
      <c r="DS816" s="69"/>
      <c r="DT816" s="69"/>
      <c r="DU816" s="69"/>
      <c r="DV816" s="69"/>
      <c r="DW816" s="69"/>
      <c r="DX816" s="69"/>
      <c r="DY816" s="69"/>
      <c r="DZ816" s="69"/>
      <c r="EA816" s="69"/>
      <c r="EB816" s="69"/>
      <c r="EC816" s="69"/>
      <c r="ED816" s="69"/>
      <c r="EE816" s="69"/>
      <c r="EF816" s="69"/>
      <c r="EG816" s="69"/>
      <c r="EH816" s="69"/>
      <c r="EI816" s="69"/>
      <c r="EJ816" s="69"/>
      <c r="EK816" s="69"/>
      <c r="EL816" s="69"/>
      <c r="EM816" s="69"/>
      <c r="EN816" s="69"/>
      <c r="EO816" s="69"/>
      <c r="EP816" s="69"/>
      <c r="EQ816" s="69"/>
      <c r="ER816" s="69"/>
      <c r="ES816" s="69"/>
      <c r="ET816" s="69"/>
      <c r="EU816" s="69"/>
      <c r="EV816" s="69"/>
      <c r="EW816" s="69"/>
      <c r="EX816" s="69"/>
      <c r="EY816" s="69"/>
      <c r="EZ816" s="69"/>
      <c r="FA816" s="69"/>
      <c r="FB816" s="69"/>
      <c r="FC816" s="69"/>
      <c r="FD816" s="69"/>
      <c r="FE816" s="69"/>
      <c r="FF816" s="69"/>
      <c r="FG816" s="69"/>
      <c r="FH816" s="69"/>
      <c r="FI816" s="69"/>
      <c r="FJ816" s="69"/>
      <c r="FK816" s="69"/>
      <c r="FL816" s="69"/>
      <c r="FM816" s="69"/>
      <c r="FN816" s="69"/>
      <c r="FO816" s="69"/>
      <c r="FP816" s="69"/>
      <c r="FQ816" s="69"/>
      <c r="FR816" s="69"/>
      <c r="FS816" s="69"/>
      <c r="FT816" s="69"/>
      <c r="FU816" s="69"/>
      <c r="FV816" s="69"/>
      <c r="FW816" s="69"/>
      <c r="FX816" s="69"/>
      <c r="FY816" s="69"/>
      <c r="FZ816" s="69"/>
      <c r="GA816" s="69"/>
      <c r="GB816" s="69"/>
      <c r="GC816" s="69"/>
      <c r="GD816" s="69"/>
      <c r="GE816" s="69"/>
      <c r="GF816" s="69"/>
      <c r="GG816" s="69"/>
      <c r="GH816" s="69"/>
      <c r="GI816" s="69"/>
      <c r="GJ816" s="69"/>
      <c r="GK816" s="69"/>
      <c r="GL816" s="69"/>
      <c r="GM816" s="69"/>
      <c r="GN816" s="69"/>
      <c r="GO816" s="69"/>
      <c r="GP816" s="69"/>
      <c r="GQ816" s="69"/>
      <c r="GR816" s="69"/>
      <c r="GS816" s="69"/>
      <c r="GT816" s="69"/>
      <c r="GU816" s="69"/>
      <c r="GV816" s="69"/>
      <c r="GW816" s="69"/>
      <c r="GX816" s="69"/>
      <c r="GY816" s="69"/>
      <c r="GZ816" s="69"/>
      <c r="HA816" s="69"/>
      <c r="HB816" s="69"/>
      <c r="HC816" s="69"/>
      <c r="HD816" s="69"/>
      <c r="HE816" s="69"/>
      <c r="HF816" s="69"/>
      <c r="HG816" s="69"/>
      <c r="HH816" s="69"/>
      <c r="HI816" s="69"/>
      <c r="HJ816" s="69"/>
      <c r="HK816" s="69"/>
      <c r="HL816" s="69"/>
      <c r="HM816" s="69"/>
      <c r="HN816" s="69"/>
      <c r="HO816" s="69"/>
      <c r="HP816" s="69"/>
      <c r="HQ816" s="69"/>
      <c r="HR816" s="69"/>
      <c r="HS816" s="69"/>
      <c r="HT816" s="69"/>
      <c r="HU816" s="69"/>
      <c r="HV816" s="69"/>
      <c r="HW816" s="69"/>
      <c r="HX816" s="69"/>
      <c r="HY816" s="69"/>
      <c r="HZ816" s="69"/>
      <c r="IA816" s="69"/>
      <c r="IB816" s="69"/>
      <c r="IC816" s="69"/>
      <c r="ID816" s="69"/>
      <c r="IE816" s="69"/>
      <c r="IF816" s="69"/>
      <c r="IG816" s="69"/>
      <c r="IH816" s="69"/>
      <c r="II816" s="69"/>
      <c r="IJ816" s="69"/>
      <c r="IK816" s="69"/>
      <c r="IL816" s="69"/>
      <c r="IM816" s="69"/>
      <c r="IN816" s="69"/>
      <c r="IO816" s="69"/>
      <c r="IP816" s="69"/>
      <c r="IQ816" s="69"/>
      <c r="IR816" s="69"/>
      <c r="IS816" s="69"/>
      <c r="IT816" s="69"/>
      <c r="IU816" s="69"/>
      <c r="IV816" s="69"/>
      <c r="IW816" s="69"/>
    </row>
    <row r="817" customFormat="false" ht="12.75" hidden="false" customHeight="false" outlineLevel="0" collapsed="false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  <c r="BR817" s="69"/>
      <c r="BS817" s="69"/>
      <c r="BT817" s="69"/>
      <c r="BU817" s="69"/>
      <c r="BV817" s="69"/>
      <c r="BW817" s="69"/>
      <c r="BX817" s="69"/>
      <c r="BY817" s="69"/>
      <c r="BZ817" s="69"/>
      <c r="CA817" s="69"/>
      <c r="CB817" s="69"/>
      <c r="CC817" s="69"/>
      <c r="CD817" s="69"/>
      <c r="CE817" s="69"/>
      <c r="CF817" s="69"/>
      <c r="CG817" s="69"/>
      <c r="CH817" s="69"/>
      <c r="CI817" s="69"/>
      <c r="CJ817" s="69"/>
      <c r="CK817" s="69"/>
      <c r="CL817" s="69"/>
      <c r="CM817" s="69"/>
      <c r="CN817" s="69"/>
      <c r="CO817" s="69"/>
      <c r="CP817" s="69"/>
      <c r="CQ817" s="69"/>
      <c r="CR817" s="69"/>
      <c r="CS817" s="69"/>
      <c r="CT817" s="69"/>
      <c r="CU817" s="69"/>
      <c r="CV817" s="69"/>
      <c r="CW817" s="69"/>
      <c r="CX817" s="69"/>
      <c r="CY817" s="69"/>
      <c r="CZ817" s="69"/>
      <c r="DA817" s="69"/>
      <c r="DB817" s="69"/>
      <c r="DC817" s="69"/>
      <c r="DD817" s="69"/>
      <c r="DE817" s="69"/>
      <c r="DF817" s="69"/>
      <c r="DG817" s="69"/>
      <c r="DH817" s="69"/>
      <c r="DI817" s="69"/>
      <c r="DJ817" s="69"/>
      <c r="DK817" s="69"/>
      <c r="DL817" s="69"/>
      <c r="DM817" s="69"/>
      <c r="DN817" s="69"/>
      <c r="DO817" s="69"/>
      <c r="DP817" s="69"/>
      <c r="DQ817" s="69"/>
      <c r="DR817" s="69"/>
      <c r="DS817" s="69"/>
      <c r="DT817" s="69"/>
      <c r="DU817" s="69"/>
      <c r="DV817" s="69"/>
      <c r="DW817" s="69"/>
      <c r="DX817" s="69"/>
      <c r="DY817" s="69"/>
      <c r="DZ817" s="69"/>
      <c r="EA817" s="69"/>
      <c r="EB817" s="69"/>
      <c r="EC817" s="69"/>
      <c r="ED817" s="69"/>
      <c r="EE817" s="69"/>
      <c r="EF817" s="69"/>
      <c r="EG817" s="69"/>
      <c r="EH817" s="69"/>
      <c r="EI817" s="69"/>
      <c r="EJ817" s="69"/>
      <c r="EK817" s="69"/>
      <c r="EL817" s="69"/>
      <c r="EM817" s="69"/>
      <c r="EN817" s="69"/>
      <c r="EO817" s="69"/>
      <c r="EP817" s="69"/>
      <c r="EQ817" s="69"/>
      <c r="ER817" s="69"/>
      <c r="ES817" s="69"/>
      <c r="ET817" s="69"/>
      <c r="EU817" s="69"/>
      <c r="EV817" s="69"/>
      <c r="EW817" s="69"/>
      <c r="EX817" s="69"/>
      <c r="EY817" s="69"/>
      <c r="EZ817" s="69"/>
      <c r="FA817" s="69"/>
      <c r="FB817" s="69"/>
      <c r="FC817" s="69"/>
      <c r="FD817" s="69"/>
      <c r="FE817" s="69"/>
      <c r="FF817" s="69"/>
      <c r="FG817" s="69"/>
      <c r="FH817" s="69"/>
      <c r="FI817" s="69"/>
      <c r="FJ817" s="69"/>
      <c r="FK817" s="69"/>
      <c r="FL817" s="69"/>
      <c r="FM817" s="69"/>
      <c r="FN817" s="69"/>
      <c r="FO817" s="69"/>
      <c r="FP817" s="69"/>
      <c r="FQ817" s="69"/>
      <c r="FR817" s="69"/>
      <c r="FS817" s="69"/>
      <c r="FT817" s="69"/>
      <c r="FU817" s="69"/>
      <c r="FV817" s="69"/>
      <c r="FW817" s="69"/>
      <c r="FX817" s="69"/>
      <c r="FY817" s="69"/>
      <c r="FZ817" s="69"/>
      <c r="GA817" s="69"/>
      <c r="GB817" s="69"/>
      <c r="GC817" s="69"/>
      <c r="GD817" s="69"/>
      <c r="GE817" s="69"/>
      <c r="GF817" s="69"/>
      <c r="GG817" s="69"/>
      <c r="GH817" s="69"/>
      <c r="GI817" s="69"/>
      <c r="GJ817" s="69"/>
      <c r="GK817" s="69"/>
      <c r="GL817" s="69"/>
      <c r="GM817" s="69"/>
      <c r="GN817" s="69"/>
      <c r="GO817" s="69"/>
      <c r="GP817" s="69"/>
      <c r="GQ817" s="69"/>
      <c r="GR817" s="69"/>
      <c r="GS817" s="69"/>
      <c r="GT817" s="69"/>
      <c r="GU817" s="69"/>
      <c r="GV817" s="69"/>
      <c r="GW817" s="69"/>
      <c r="GX817" s="69"/>
      <c r="GY817" s="69"/>
      <c r="GZ817" s="69"/>
      <c r="HA817" s="69"/>
      <c r="HB817" s="69"/>
      <c r="HC817" s="69"/>
      <c r="HD817" s="69"/>
      <c r="HE817" s="69"/>
      <c r="HF817" s="69"/>
      <c r="HG817" s="69"/>
      <c r="HH817" s="69"/>
      <c r="HI817" s="69"/>
      <c r="HJ817" s="69"/>
      <c r="HK817" s="69"/>
      <c r="HL817" s="69"/>
      <c r="HM817" s="69"/>
      <c r="HN817" s="69"/>
      <c r="HO817" s="69"/>
      <c r="HP817" s="69"/>
      <c r="HQ817" s="69"/>
      <c r="HR817" s="69"/>
      <c r="HS817" s="69"/>
      <c r="HT817" s="69"/>
      <c r="HU817" s="69"/>
      <c r="HV817" s="69"/>
      <c r="HW817" s="69"/>
      <c r="HX817" s="69"/>
      <c r="HY817" s="69"/>
      <c r="HZ817" s="69"/>
      <c r="IA817" s="69"/>
      <c r="IB817" s="69"/>
      <c r="IC817" s="69"/>
      <c r="ID817" s="69"/>
      <c r="IE817" s="69"/>
      <c r="IF817" s="69"/>
      <c r="IG817" s="69"/>
      <c r="IH817" s="69"/>
      <c r="II817" s="69"/>
      <c r="IJ817" s="69"/>
      <c r="IK817" s="69"/>
      <c r="IL817" s="69"/>
      <c r="IM817" s="69"/>
      <c r="IN817" s="69"/>
      <c r="IO817" s="69"/>
      <c r="IP817" s="69"/>
      <c r="IQ817" s="69"/>
      <c r="IR817" s="69"/>
      <c r="IS817" s="69"/>
      <c r="IT817" s="69"/>
      <c r="IU817" s="69"/>
      <c r="IV817" s="69"/>
      <c r="IW817" s="69"/>
    </row>
    <row r="818" customFormat="false" ht="12.75" hidden="false" customHeight="false" outlineLevel="0" collapsed="false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  <c r="BR818" s="69"/>
      <c r="BS818" s="69"/>
      <c r="BT818" s="69"/>
      <c r="BU818" s="69"/>
      <c r="BV818" s="69"/>
      <c r="BW818" s="69"/>
      <c r="BX818" s="69"/>
      <c r="BY818" s="69"/>
      <c r="BZ818" s="69"/>
      <c r="CA818" s="69"/>
      <c r="CB818" s="69"/>
      <c r="CC818" s="69"/>
      <c r="CD818" s="69"/>
      <c r="CE818" s="69"/>
      <c r="CF818" s="69"/>
      <c r="CG818" s="69"/>
      <c r="CH818" s="69"/>
      <c r="CI818" s="69"/>
      <c r="CJ818" s="69"/>
      <c r="CK818" s="69"/>
      <c r="CL818" s="69"/>
      <c r="CM818" s="69"/>
      <c r="CN818" s="69"/>
      <c r="CO818" s="69"/>
      <c r="CP818" s="69"/>
      <c r="CQ818" s="69"/>
      <c r="CR818" s="69"/>
      <c r="CS818" s="69"/>
      <c r="CT818" s="69"/>
      <c r="CU818" s="69"/>
      <c r="CV818" s="69"/>
      <c r="CW818" s="69"/>
      <c r="CX818" s="69"/>
      <c r="CY818" s="69"/>
      <c r="CZ818" s="69"/>
      <c r="DA818" s="69"/>
      <c r="DB818" s="69"/>
      <c r="DC818" s="69"/>
      <c r="DD818" s="69"/>
      <c r="DE818" s="69"/>
      <c r="DF818" s="69"/>
      <c r="DG818" s="69"/>
      <c r="DH818" s="69"/>
      <c r="DI818" s="69"/>
      <c r="DJ818" s="69"/>
      <c r="DK818" s="69"/>
      <c r="DL818" s="69"/>
      <c r="DM818" s="69"/>
      <c r="DN818" s="69"/>
      <c r="DO818" s="69"/>
      <c r="DP818" s="69"/>
      <c r="DQ818" s="69"/>
      <c r="DR818" s="69"/>
      <c r="DS818" s="69"/>
      <c r="DT818" s="69"/>
      <c r="DU818" s="69"/>
      <c r="DV818" s="69"/>
      <c r="DW818" s="69"/>
      <c r="DX818" s="69"/>
      <c r="DY818" s="69"/>
      <c r="DZ818" s="69"/>
      <c r="EA818" s="69"/>
      <c r="EB818" s="69"/>
      <c r="EC818" s="69"/>
      <c r="ED818" s="69"/>
      <c r="EE818" s="69"/>
      <c r="EF818" s="69"/>
      <c r="EG818" s="69"/>
      <c r="EH818" s="69"/>
      <c r="EI818" s="69"/>
      <c r="EJ818" s="69"/>
      <c r="EK818" s="69"/>
      <c r="EL818" s="69"/>
      <c r="EM818" s="69"/>
      <c r="EN818" s="69"/>
      <c r="EO818" s="69"/>
      <c r="EP818" s="69"/>
      <c r="EQ818" s="69"/>
      <c r="ER818" s="69"/>
      <c r="ES818" s="69"/>
      <c r="ET818" s="69"/>
      <c r="EU818" s="69"/>
      <c r="EV818" s="69"/>
      <c r="EW818" s="69"/>
      <c r="EX818" s="69"/>
      <c r="EY818" s="69"/>
      <c r="EZ818" s="69"/>
      <c r="FA818" s="69"/>
      <c r="FB818" s="69"/>
      <c r="FC818" s="69"/>
      <c r="FD818" s="69"/>
      <c r="FE818" s="69"/>
      <c r="FF818" s="69"/>
      <c r="FG818" s="69"/>
      <c r="FH818" s="69"/>
      <c r="FI818" s="69"/>
      <c r="FJ818" s="69"/>
      <c r="FK818" s="69"/>
      <c r="FL818" s="69"/>
      <c r="FM818" s="69"/>
      <c r="FN818" s="69"/>
      <c r="FO818" s="69"/>
      <c r="FP818" s="69"/>
      <c r="FQ818" s="69"/>
      <c r="FR818" s="69"/>
      <c r="FS818" s="69"/>
      <c r="FT818" s="69"/>
      <c r="FU818" s="69"/>
      <c r="FV818" s="69"/>
      <c r="FW818" s="69"/>
      <c r="FX818" s="69"/>
      <c r="FY818" s="69"/>
      <c r="FZ818" s="69"/>
      <c r="GA818" s="69"/>
      <c r="GB818" s="69"/>
      <c r="GC818" s="69"/>
      <c r="GD818" s="69"/>
      <c r="GE818" s="69"/>
      <c r="GF818" s="69"/>
      <c r="GG818" s="69"/>
      <c r="GH818" s="69"/>
      <c r="GI818" s="69"/>
      <c r="GJ818" s="69"/>
      <c r="GK818" s="69"/>
      <c r="GL818" s="69"/>
      <c r="GM818" s="69"/>
      <c r="GN818" s="69"/>
      <c r="GO818" s="69"/>
      <c r="GP818" s="69"/>
      <c r="GQ818" s="69"/>
      <c r="GR818" s="69"/>
      <c r="GS818" s="69"/>
      <c r="GT818" s="69"/>
      <c r="GU818" s="69"/>
      <c r="GV818" s="69"/>
      <c r="GW818" s="69"/>
      <c r="GX818" s="69"/>
      <c r="GY818" s="69"/>
      <c r="GZ818" s="69"/>
      <c r="HA818" s="69"/>
      <c r="HB818" s="69"/>
      <c r="HC818" s="69"/>
      <c r="HD818" s="69"/>
      <c r="HE818" s="69"/>
      <c r="HF818" s="69"/>
      <c r="HG818" s="69"/>
      <c r="HH818" s="69"/>
      <c r="HI818" s="69"/>
      <c r="HJ818" s="69"/>
      <c r="HK818" s="69"/>
      <c r="HL818" s="69"/>
      <c r="HM818" s="69"/>
      <c r="HN818" s="69"/>
      <c r="HO818" s="69"/>
      <c r="HP818" s="69"/>
      <c r="HQ818" s="69"/>
      <c r="HR818" s="69"/>
      <c r="HS818" s="69"/>
      <c r="HT818" s="69"/>
      <c r="HU818" s="69"/>
      <c r="HV818" s="69"/>
      <c r="HW818" s="69"/>
      <c r="HX818" s="69"/>
      <c r="HY818" s="69"/>
      <c r="HZ818" s="69"/>
      <c r="IA818" s="69"/>
      <c r="IB818" s="69"/>
      <c r="IC818" s="69"/>
      <c r="ID818" s="69"/>
      <c r="IE818" s="69"/>
      <c r="IF818" s="69"/>
      <c r="IG818" s="69"/>
      <c r="IH818" s="69"/>
      <c r="II818" s="69"/>
      <c r="IJ818" s="69"/>
      <c r="IK818" s="69"/>
      <c r="IL818" s="69"/>
      <c r="IM818" s="69"/>
      <c r="IN818" s="69"/>
      <c r="IO818" s="69"/>
      <c r="IP818" s="69"/>
      <c r="IQ818" s="69"/>
      <c r="IR818" s="69"/>
      <c r="IS818" s="69"/>
      <c r="IT818" s="69"/>
      <c r="IU818" s="69"/>
      <c r="IV818" s="69"/>
      <c r="IW818" s="69"/>
    </row>
    <row r="819" customFormat="false" ht="12.75" hidden="false" customHeight="false" outlineLevel="0" collapsed="false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  <c r="BR819" s="69"/>
      <c r="BS819" s="69"/>
      <c r="BT819" s="69"/>
      <c r="BU819" s="69"/>
      <c r="BV819" s="69"/>
      <c r="BW819" s="69"/>
      <c r="BX819" s="69"/>
      <c r="BY819" s="69"/>
      <c r="BZ819" s="69"/>
      <c r="CA819" s="69"/>
      <c r="CB819" s="69"/>
      <c r="CC819" s="69"/>
      <c r="CD819" s="69"/>
      <c r="CE819" s="69"/>
      <c r="CF819" s="69"/>
      <c r="CG819" s="69"/>
      <c r="CH819" s="69"/>
      <c r="CI819" s="69"/>
      <c r="CJ819" s="69"/>
      <c r="CK819" s="69"/>
      <c r="CL819" s="69"/>
      <c r="CM819" s="69"/>
      <c r="CN819" s="69"/>
      <c r="CO819" s="69"/>
      <c r="CP819" s="69"/>
      <c r="CQ819" s="69"/>
      <c r="CR819" s="69"/>
      <c r="CS819" s="69"/>
      <c r="CT819" s="69"/>
      <c r="CU819" s="69"/>
      <c r="CV819" s="69"/>
      <c r="CW819" s="69"/>
      <c r="CX819" s="69"/>
      <c r="CY819" s="69"/>
      <c r="CZ819" s="69"/>
      <c r="DA819" s="69"/>
      <c r="DB819" s="69"/>
      <c r="DC819" s="69"/>
      <c r="DD819" s="69"/>
      <c r="DE819" s="69"/>
      <c r="DF819" s="69"/>
      <c r="DG819" s="69"/>
      <c r="DH819" s="69"/>
      <c r="DI819" s="69"/>
      <c r="DJ819" s="69"/>
      <c r="DK819" s="69"/>
      <c r="DL819" s="69"/>
      <c r="DM819" s="69"/>
      <c r="DN819" s="69"/>
      <c r="DO819" s="69"/>
      <c r="DP819" s="69"/>
      <c r="DQ819" s="69"/>
      <c r="DR819" s="69"/>
      <c r="DS819" s="69"/>
      <c r="DT819" s="69"/>
      <c r="DU819" s="69"/>
      <c r="DV819" s="69"/>
      <c r="DW819" s="69"/>
      <c r="DX819" s="69"/>
      <c r="DY819" s="69"/>
      <c r="DZ819" s="69"/>
      <c r="EA819" s="69"/>
      <c r="EB819" s="69"/>
      <c r="EC819" s="69"/>
      <c r="ED819" s="69"/>
      <c r="EE819" s="69"/>
      <c r="EF819" s="69"/>
      <c r="EG819" s="69"/>
      <c r="EH819" s="69"/>
      <c r="EI819" s="69"/>
      <c r="EJ819" s="69"/>
      <c r="EK819" s="69"/>
      <c r="EL819" s="69"/>
      <c r="EM819" s="69"/>
      <c r="EN819" s="69"/>
      <c r="EO819" s="69"/>
      <c r="EP819" s="69"/>
      <c r="EQ819" s="69"/>
      <c r="ER819" s="69"/>
      <c r="ES819" s="69"/>
      <c r="ET819" s="69"/>
      <c r="EU819" s="69"/>
      <c r="EV819" s="69"/>
      <c r="EW819" s="69"/>
      <c r="EX819" s="69"/>
      <c r="EY819" s="69"/>
      <c r="EZ819" s="69"/>
      <c r="FA819" s="69"/>
      <c r="FB819" s="69"/>
      <c r="FC819" s="69"/>
      <c r="FD819" s="69"/>
      <c r="FE819" s="69"/>
      <c r="FF819" s="69"/>
      <c r="FG819" s="69"/>
      <c r="FH819" s="69"/>
      <c r="FI819" s="69"/>
      <c r="FJ819" s="69"/>
      <c r="FK819" s="69"/>
      <c r="FL819" s="69"/>
      <c r="FM819" s="69"/>
      <c r="FN819" s="69"/>
      <c r="FO819" s="69"/>
      <c r="FP819" s="69"/>
      <c r="FQ819" s="69"/>
      <c r="FR819" s="69"/>
      <c r="FS819" s="69"/>
      <c r="FT819" s="69"/>
      <c r="FU819" s="69"/>
      <c r="FV819" s="69"/>
      <c r="FW819" s="69"/>
      <c r="FX819" s="69"/>
      <c r="FY819" s="69"/>
      <c r="FZ819" s="69"/>
      <c r="GA819" s="69"/>
      <c r="GB819" s="69"/>
      <c r="GC819" s="69"/>
      <c r="GD819" s="69"/>
      <c r="GE819" s="69"/>
      <c r="GF819" s="69"/>
      <c r="GG819" s="69"/>
      <c r="GH819" s="69"/>
      <c r="GI819" s="69"/>
      <c r="GJ819" s="69"/>
      <c r="GK819" s="69"/>
      <c r="GL819" s="69"/>
      <c r="GM819" s="69"/>
      <c r="GN819" s="69"/>
      <c r="GO819" s="69"/>
      <c r="GP819" s="69"/>
      <c r="GQ819" s="69"/>
      <c r="GR819" s="69"/>
      <c r="GS819" s="69"/>
      <c r="GT819" s="69"/>
      <c r="GU819" s="69"/>
      <c r="GV819" s="69"/>
      <c r="GW819" s="69"/>
      <c r="GX819" s="69"/>
      <c r="GY819" s="69"/>
      <c r="GZ819" s="69"/>
      <c r="HA819" s="69"/>
      <c r="HB819" s="69"/>
      <c r="HC819" s="69"/>
      <c r="HD819" s="69"/>
      <c r="HE819" s="69"/>
      <c r="HF819" s="69"/>
      <c r="HG819" s="69"/>
      <c r="HH819" s="69"/>
      <c r="HI819" s="69"/>
      <c r="HJ819" s="69"/>
      <c r="HK819" s="69"/>
      <c r="HL819" s="69"/>
      <c r="HM819" s="69"/>
      <c r="HN819" s="69"/>
      <c r="HO819" s="69"/>
      <c r="HP819" s="69"/>
      <c r="HQ819" s="69"/>
      <c r="HR819" s="69"/>
      <c r="HS819" s="69"/>
      <c r="HT819" s="69"/>
      <c r="HU819" s="69"/>
      <c r="HV819" s="69"/>
      <c r="HW819" s="69"/>
      <c r="HX819" s="69"/>
      <c r="HY819" s="69"/>
      <c r="HZ819" s="69"/>
      <c r="IA819" s="69"/>
      <c r="IB819" s="69"/>
      <c r="IC819" s="69"/>
      <c r="ID819" s="69"/>
      <c r="IE819" s="69"/>
      <c r="IF819" s="69"/>
      <c r="IG819" s="69"/>
      <c r="IH819" s="69"/>
      <c r="II819" s="69"/>
      <c r="IJ819" s="69"/>
      <c r="IK819" s="69"/>
      <c r="IL819" s="69"/>
      <c r="IM819" s="69"/>
      <c r="IN819" s="69"/>
      <c r="IO819" s="69"/>
      <c r="IP819" s="69"/>
      <c r="IQ819" s="69"/>
      <c r="IR819" s="69"/>
      <c r="IS819" s="69"/>
      <c r="IT819" s="69"/>
      <c r="IU819" s="69"/>
      <c r="IV819" s="69"/>
      <c r="IW819" s="69"/>
    </row>
    <row r="820" customFormat="false" ht="12.75" hidden="false" customHeight="false" outlineLevel="0" collapsed="false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  <c r="BR820" s="69"/>
      <c r="BS820" s="69"/>
      <c r="BT820" s="69"/>
      <c r="BU820" s="69"/>
      <c r="BV820" s="69"/>
      <c r="BW820" s="69"/>
      <c r="BX820" s="69"/>
      <c r="BY820" s="69"/>
      <c r="BZ820" s="69"/>
      <c r="CA820" s="69"/>
      <c r="CB820" s="69"/>
      <c r="CC820" s="69"/>
      <c r="CD820" s="69"/>
      <c r="CE820" s="69"/>
      <c r="CF820" s="69"/>
      <c r="CG820" s="69"/>
      <c r="CH820" s="69"/>
      <c r="CI820" s="69"/>
      <c r="CJ820" s="69"/>
      <c r="CK820" s="69"/>
      <c r="CL820" s="69"/>
      <c r="CM820" s="69"/>
      <c r="CN820" s="69"/>
      <c r="CO820" s="69"/>
      <c r="CP820" s="69"/>
      <c r="CQ820" s="69"/>
      <c r="CR820" s="69"/>
      <c r="CS820" s="69"/>
      <c r="CT820" s="69"/>
      <c r="CU820" s="69"/>
      <c r="CV820" s="69"/>
      <c r="CW820" s="69"/>
      <c r="CX820" s="69"/>
      <c r="CY820" s="69"/>
      <c r="CZ820" s="69"/>
      <c r="DA820" s="69"/>
      <c r="DB820" s="69"/>
      <c r="DC820" s="69"/>
      <c r="DD820" s="69"/>
      <c r="DE820" s="69"/>
      <c r="DF820" s="69"/>
      <c r="DG820" s="69"/>
      <c r="DH820" s="69"/>
      <c r="DI820" s="69"/>
      <c r="DJ820" s="69"/>
      <c r="DK820" s="69"/>
      <c r="DL820" s="69"/>
      <c r="DM820" s="69"/>
      <c r="DN820" s="69"/>
      <c r="DO820" s="69"/>
      <c r="DP820" s="69"/>
      <c r="DQ820" s="69"/>
      <c r="DR820" s="69"/>
      <c r="DS820" s="69"/>
      <c r="DT820" s="69"/>
      <c r="DU820" s="69"/>
      <c r="DV820" s="69"/>
      <c r="DW820" s="69"/>
      <c r="DX820" s="69"/>
      <c r="DY820" s="69"/>
      <c r="DZ820" s="69"/>
      <c r="EA820" s="69"/>
      <c r="EB820" s="69"/>
      <c r="EC820" s="69"/>
      <c r="ED820" s="69"/>
      <c r="EE820" s="69"/>
      <c r="EF820" s="69"/>
      <c r="EG820" s="69"/>
      <c r="EH820" s="69"/>
      <c r="EI820" s="69"/>
      <c r="EJ820" s="69"/>
      <c r="EK820" s="69"/>
      <c r="EL820" s="69"/>
      <c r="EM820" s="69"/>
      <c r="EN820" s="69"/>
      <c r="EO820" s="69"/>
      <c r="EP820" s="69"/>
      <c r="EQ820" s="69"/>
      <c r="ER820" s="69"/>
      <c r="ES820" s="69"/>
      <c r="ET820" s="69"/>
      <c r="EU820" s="69"/>
      <c r="EV820" s="69"/>
      <c r="EW820" s="69"/>
      <c r="EX820" s="69"/>
      <c r="EY820" s="69"/>
      <c r="EZ820" s="69"/>
      <c r="FA820" s="69"/>
      <c r="FB820" s="69"/>
      <c r="FC820" s="69"/>
      <c r="FD820" s="69"/>
      <c r="FE820" s="69"/>
      <c r="FF820" s="69"/>
      <c r="FG820" s="69"/>
      <c r="FH820" s="69"/>
      <c r="FI820" s="69"/>
      <c r="FJ820" s="69"/>
      <c r="FK820" s="69"/>
      <c r="FL820" s="69"/>
      <c r="FM820" s="69"/>
      <c r="FN820" s="69"/>
      <c r="FO820" s="69"/>
      <c r="FP820" s="69"/>
      <c r="FQ820" s="69"/>
      <c r="FR820" s="69"/>
      <c r="FS820" s="69"/>
      <c r="FT820" s="69"/>
      <c r="FU820" s="69"/>
      <c r="FV820" s="69"/>
      <c r="FW820" s="69"/>
      <c r="FX820" s="69"/>
      <c r="FY820" s="69"/>
      <c r="FZ820" s="69"/>
      <c r="GA820" s="69"/>
      <c r="GB820" s="69"/>
      <c r="GC820" s="69"/>
      <c r="GD820" s="69"/>
      <c r="GE820" s="69"/>
      <c r="GF820" s="69"/>
      <c r="GG820" s="69"/>
      <c r="GH820" s="69"/>
      <c r="GI820" s="69"/>
      <c r="GJ820" s="69"/>
      <c r="GK820" s="69"/>
      <c r="GL820" s="69"/>
      <c r="GM820" s="69"/>
      <c r="GN820" s="69"/>
      <c r="GO820" s="69"/>
      <c r="GP820" s="69"/>
      <c r="GQ820" s="69"/>
      <c r="GR820" s="69"/>
      <c r="GS820" s="69"/>
      <c r="GT820" s="69"/>
      <c r="GU820" s="69"/>
      <c r="GV820" s="69"/>
      <c r="GW820" s="69"/>
      <c r="GX820" s="69"/>
      <c r="GY820" s="69"/>
      <c r="GZ820" s="69"/>
      <c r="HA820" s="69"/>
      <c r="HB820" s="69"/>
      <c r="HC820" s="69"/>
      <c r="HD820" s="69"/>
      <c r="HE820" s="69"/>
      <c r="HF820" s="69"/>
      <c r="HG820" s="69"/>
      <c r="HH820" s="69"/>
      <c r="HI820" s="69"/>
      <c r="HJ820" s="69"/>
      <c r="HK820" s="69"/>
      <c r="HL820" s="69"/>
      <c r="HM820" s="69"/>
      <c r="HN820" s="69"/>
      <c r="HO820" s="69"/>
      <c r="HP820" s="69"/>
      <c r="HQ820" s="69"/>
      <c r="HR820" s="69"/>
      <c r="HS820" s="69"/>
      <c r="HT820" s="69"/>
      <c r="HU820" s="69"/>
      <c r="HV820" s="69"/>
      <c r="HW820" s="69"/>
      <c r="HX820" s="69"/>
      <c r="HY820" s="69"/>
      <c r="HZ820" s="69"/>
      <c r="IA820" s="69"/>
      <c r="IB820" s="69"/>
      <c r="IC820" s="69"/>
      <c r="ID820" s="69"/>
      <c r="IE820" s="69"/>
      <c r="IF820" s="69"/>
      <c r="IG820" s="69"/>
      <c r="IH820" s="69"/>
      <c r="II820" s="69"/>
      <c r="IJ820" s="69"/>
      <c r="IK820" s="69"/>
      <c r="IL820" s="69"/>
      <c r="IM820" s="69"/>
      <c r="IN820" s="69"/>
      <c r="IO820" s="69"/>
      <c r="IP820" s="69"/>
      <c r="IQ820" s="69"/>
      <c r="IR820" s="69"/>
      <c r="IS820" s="69"/>
      <c r="IT820" s="69"/>
      <c r="IU820" s="69"/>
      <c r="IV820" s="69"/>
      <c r="IW820" s="69"/>
    </row>
    <row r="821" customFormat="false" ht="12.75" hidden="false" customHeight="false" outlineLevel="0" collapsed="false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69"/>
      <c r="CC821" s="69"/>
      <c r="CD821" s="69"/>
      <c r="CE821" s="69"/>
      <c r="CF821" s="69"/>
      <c r="CG821" s="69"/>
      <c r="CH821" s="69"/>
      <c r="CI821" s="69"/>
      <c r="CJ821" s="69"/>
      <c r="CK821" s="69"/>
      <c r="CL821" s="69"/>
      <c r="CM821" s="69"/>
      <c r="CN821" s="69"/>
      <c r="CO821" s="69"/>
      <c r="CP821" s="69"/>
      <c r="CQ821" s="69"/>
      <c r="CR821" s="69"/>
      <c r="CS821" s="69"/>
      <c r="CT821" s="69"/>
      <c r="CU821" s="69"/>
      <c r="CV821" s="69"/>
      <c r="CW821" s="69"/>
      <c r="CX821" s="69"/>
      <c r="CY821" s="69"/>
      <c r="CZ821" s="69"/>
      <c r="DA821" s="69"/>
      <c r="DB821" s="69"/>
      <c r="DC821" s="69"/>
      <c r="DD821" s="69"/>
      <c r="DE821" s="69"/>
      <c r="DF821" s="69"/>
      <c r="DG821" s="69"/>
      <c r="DH821" s="69"/>
      <c r="DI821" s="69"/>
      <c r="DJ821" s="69"/>
      <c r="DK821" s="69"/>
      <c r="DL821" s="69"/>
      <c r="DM821" s="69"/>
      <c r="DN821" s="69"/>
      <c r="DO821" s="69"/>
      <c r="DP821" s="69"/>
      <c r="DQ821" s="69"/>
      <c r="DR821" s="69"/>
      <c r="DS821" s="69"/>
      <c r="DT821" s="69"/>
      <c r="DU821" s="69"/>
      <c r="DV821" s="69"/>
      <c r="DW821" s="69"/>
      <c r="DX821" s="69"/>
      <c r="DY821" s="69"/>
      <c r="DZ821" s="69"/>
      <c r="EA821" s="69"/>
      <c r="EB821" s="69"/>
      <c r="EC821" s="69"/>
      <c r="ED821" s="69"/>
      <c r="EE821" s="69"/>
      <c r="EF821" s="69"/>
      <c r="EG821" s="69"/>
      <c r="EH821" s="69"/>
      <c r="EI821" s="69"/>
      <c r="EJ821" s="69"/>
      <c r="EK821" s="69"/>
      <c r="EL821" s="69"/>
      <c r="EM821" s="69"/>
      <c r="EN821" s="69"/>
      <c r="EO821" s="69"/>
      <c r="EP821" s="69"/>
      <c r="EQ821" s="69"/>
      <c r="ER821" s="69"/>
      <c r="ES821" s="69"/>
      <c r="ET821" s="69"/>
      <c r="EU821" s="69"/>
      <c r="EV821" s="69"/>
      <c r="EW821" s="69"/>
      <c r="EX821" s="69"/>
      <c r="EY821" s="69"/>
      <c r="EZ821" s="69"/>
      <c r="FA821" s="69"/>
      <c r="FB821" s="69"/>
      <c r="FC821" s="69"/>
      <c r="FD821" s="69"/>
      <c r="FE821" s="69"/>
      <c r="FF821" s="69"/>
      <c r="FG821" s="69"/>
      <c r="FH821" s="69"/>
      <c r="FI821" s="69"/>
      <c r="FJ821" s="69"/>
      <c r="FK821" s="69"/>
      <c r="FL821" s="69"/>
      <c r="FM821" s="69"/>
      <c r="FN821" s="69"/>
      <c r="FO821" s="69"/>
      <c r="FP821" s="69"/>
      <c r="FQ821" s="69"/>
      <c r="FR821" s="69"/>
      <c r="FS821" s="69"/>
      <c r="FT821" s="69"/>
      <c r="FU821" s="69"/>
      <c r="FV821" s="69"/>
      <c r="FW821" s="69"/>
      <c r="FX821" s="69"/>
      <c r="FY821" s="69"/>
      <c r="FZ821" s="69"/>
      <c r="GA821" s="69"/>
      <c r="GB821" s="69"/>
      <c r="GC821" s="69"/>
      <c r="GD821" s="69"/>
      <c r="GE821" s="69"/>
      <c r="GF821" s="69"/>
      <c r="GG821" s="69"/>
      <c r="GH821" s="69"/>
      <c r="GI821" s="69"/>
      <c r="GJ821" s="69"/>
      <c r="GK821" s="69"/>
      <c r="GL821" s="69"/>
      <c r="GM821" s="69"/>
      <c r="GN821" s="69"/>
      <c r="GO821" s="69"/>
      <c r="GP821" s="69"/>
      <c r="GQ821" s="69"/>
      <c r="GR821" s="69"/>
      <c r="GS821" s="69"/>
      <c r="GT821" s="69"/>
      <c r="GU821" s="69"/>
      <c r="GV821" s="69"/>
      <c r="GW821" s="69"/>
      <c r="GX821" s="69"/>
      <c r="GY821" s="69"/>
      <c r="GZ821" s="69"/>
      <c r="HA821" s="69"/>
      <c r="HB821" s="69"/>
      <c r="HC821" s="69"/>
      <c r="HD821" s="69"/>
      <c r="HE821" s="69"/>
      <c r="HF821" s="69"/>
      <c r="HG821" s="69"/>
      <c r="HH821" s="69"/>
      <c r="HI821" s="69"/>
      <c r="HJ821" s="69"/>
      <c r="HK821" s="69"/>
      <c r="HL821" s="69"/>
      <c r="HM821" s="69"/>
      <c r="HN821" s="69"/>
      <c r="HO821" s="69"/>
      <c r="HP821" s="69"/>
      <c r="HQ821" s="69"/>
      <c r="HR821" s="69"/>
      <c r="HS821" s="69"/>
      <c r="HT821" s="69"/>
      <c r="HU821" s="69"/>
      <c r="HV821" s="69"/>
      <c r="HW821" s="69"/>
      <c r="HX821" s="69"/>
      <c r="HY821" s="69"/>
      <c r="HZ821" s="69"/>
      <c r="IA821" s="69"/>
      <c r="IB821" s="69"/>
      <c r="IC821" s="69"/>
      <c r="ID821" s="69"/>
      <c r="IE821" s="69"/>
      <c r="IF821" s="69"/>
      <c r="IG821" s="69"/>
      <c r="IH821" s="69"/>
      <c r="II821" s="69"/>
      <c r="IJ821" s="69"/>
      <c r="IK821" s="69"/>
      <c r="IL821" s="69"/>
      <c r="IM821" s="69"/>
      <c r="IN821" s="69"/>
      <c r="IO821" s="69"/>
      <c r="IP821" s="69"/>
      <c r="IQ821" s="69"/>
      <c r="IR821" s="69"/>
      <c r="IS821" s="69"/>
      <c r="IT821" s="69"/>
      <c r="IU821" s="69"/>
      <c r="IV821" s="69"/>
      <c r="IW821" s="69"/>
    </row>
    <row r="822" customFormat="false" ht="12.75" hidden="false" customHeight="false" outlineLevel="0" collapsed="false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69"/>
      <c r="CC822" s="69"/>
      <c r="CD822" s="69"/>
      <c r="CE822" s="69"/>
      <c r="CF822" s="69"/>
      <c r="CG822" s="69"/>
      <c r="CH822" s="69"/>
      <c r="CI822" s="69"/>
      <c r="CJ822" s="69"/>
      <c r="CK822" s="69"/>
      <c r="CL822" s="69"/>
      <c r="CM822" s="69"/>
      <c r="CN822" s="69"/>
      <c r="CO822" s="69"/>
      <c r="CP822" s="69"/>
      <c r="CQ822" s="69"/>
      <c r="CR822" s="69"/>
      <c r="CS822" s="69"/>
      <c r="CT822" s="69"/>
      <c r="CU822" s="69"/>
      <c r="CV822" s="69"/>
      <c r="CW822" s="69"/>
      <c r="CX822" s="69"/>
      <c r="CY822" s="69"/>
      <c r="CZ822" s="69"/>
      <c r="DA822" s="69"/>
      <c r="DB822" s="69"/>
      <c r="DC822" s="69"/>
      <c r="DD822" s="69"/>
      <c r="DE822" s="69"/>
      <c r="DF822" s="69"/>
      <c r="DG822" s="69"/>
      <c r="DH822" s="69"/>
      <c r="DI822" s="69"/>
      <c r="DJ822" s="69"/>
      <c r="DK822" s="69"/>
      <c r="DL822" s="69"/>
      <c r="DM822" s="69"/>
      <c r="DN822" s="69"/>
      <c r="DO822" s="69"/>
      <c r="DP822" s="69"/>
      <c r="DQ822" s="69"/>
      <c r="DR822" s="69"/>
      <c r="DS822" s="69"/>
      <c r="DT822" s="69"/>
      <c r="DU822" s="69"/>
      <c r="DV822" s="69"/>
      <c r="DW822" s="69"/>
      <c r="DX822" s="69"/>
      <c r="DY822" s="69"/>
      <c r="DZ822" s="69"/>
      <c r="EA822" s="69"/>
      <c r="EB822" s="69"/>
      <c r="EC822" s="69"/>
      <c r="ED822" s="69"/>
      <c r="EE822" s="69"/>
      <c r="EF822" s="69"/>
      <c r="EG822" s="69"/>
      <c r="EH822" s="69"/>
      <c r="EI822" s="69"/>
      <c r="EJ822" s="69"/>
      <c r="EK822" s="69"/>
      <c r="EL822" s="69"/>
      <c r="EM822" s="69"/>
      <c r="EN822" s="69"/>
      <c r="EO822" s="69"/>
      <c r="EP822" s="69"/>
      <c r="EQ822" s="69"/>
      <c r="ER822" s="69"/>
      <c r="ES822" s="69"/>
      <c r="ET822" s="69"/>
      <c r="EU822" s="69"/>
      <c r="EV822" s="69"/>
      <c r="EW822" s="69"/>
      <c r="EX822" s="69"/>
      <c r="EY822" s="69"/>
      <c r="EZ822" s="69"/>
      <c r="FA822" s="69"/>
      <c r="FB822" s="69"/>
      <c r="FC822" s="69"/>
      <c r="FD822" s="69"/>
      <c r="FE822" s="69"/>
      <c r="FF822" s="69"/>
      <c r="FG822" s="69"/>
      <c r="FH822" s="69"/>
      <c r="FI822" s="69"/>
      <c r="FJ822" s="69"/>
      <c r="FK822" s="69"/>
      <c r="FL822" s="69"/>
      <c r="FM822" s="69"/>
      <c r="FN822" s="69"/>
      <c r="FO822" s="69"/>
      <c r="FP822" s="69"/>
      <c r="FQ822" s="69"/>
      <c r="FR822" s="69"/>
      <c r="FS822" s="69"/>
      <c r="FT822" s="69"/>
      <c r="FU822" s="69"/>
      <c r="FV822" s="69"/>
      <c r="FW822" s="69"/>
      <c r="FX822" s="69"/>
      <c r="FY822" s="69"/>
      <c r="FZ822" s="69"/>
      <c r="GA822" s="69"/>
      <c r="GB822" s="69"/>
      <c r="GC822" s="69"/>
      <c r="GD822" s="69"/>
      <c r="GE822" s="69"/>
      <c r="GF822" s="69"/>
      <c r="GG822" s="69"/>
      <c r="GH822" s="69"/>
      <c r="GI822" s="69"/>
      <c r="GJ822" s="69"/>
      <c r="GK822" s="69"/>
      <c r="GL822" s="69"/>
      <c r="GM822" s="69"/>
      <c r="GN822" s="69"/>
      <c r="GO822" s="69"/>
      <c r="GP822" s="69"/>
      <c r="GQ822" s="69"/>
      <c r="GR822" s="69"/>
      <c r="GS822" s="69"/>
      <c r="GT822" s="69"/>
      <c r="GU822" s="69"/>
      <c r="GV822" s="69"/>
      <c r="GW822" s="69"/>
      <c r="GX822" s="69"/>
      <c r="GY822" s="69"/>
      <c r="GZ822" s="69"/>
      <c r="HA822" s="69"/>
      <c r="HB822" s="69"/>
      <c r="HC822" s="69"/>
      <c r="HD822" s="69"/>
      <c r="HE822" s="69"/>
      <c r="HF822" s="69"/>
      <c r="HG822" s="69"/>
      <c r="HH822" s="69"/>
      <c r="HI822" s="69"/>
      <c r="HJ822" s="69"/>
      <c r="HK822" s="69"/>
      <c r="HL822" s="69"/>
      <c r="HM822" s="69"/>
      <c r="HN822" s="69"/>
      <c r="HO822" s="69"/>
      <c r="HP822" s="69"/>
      <c r="HQ822" s="69"/>
      <c r="HR822" s="69"/>
      <c r="HS822" s="69"/>
      <c r="HT822" s="69"/>
      <c r="HU822" s="69"/>
      <c r="HV822" s="69"/>
      <c r="HW822" s="69"/>
      <c r="HX822" s="69"/>
      <c r="HY822" s="69"/>
      <c r="HZ822" s="69"/>
      <c r="IA822" s="69"/>
      <c r="IB822" s="69"/>
      <c r="IC822" s="69"/>
      <c r="ID822" s="69"/>
      <c r="IE822" s="69"/>
      <c r="IF822" s="69"/>
      <c r="IG822" s="69"/>
      <c r="IH822" s="69"/>
      <c r="II822" s="69"/>
      <c r="IJ822" s="69"/>
      <c r="IK822" s="69"/>
      <c r="IL822" s="69"/>
      <c r="IM822" s="69"/>
      <c r="IN822" s="69"/>
      <c r="IO822" s="69"/>
      <c r="IP822" s="69"/>
      <c r="IQ822" s="69"/>
      <c r="IR822" s="69"/>
      <c r="IS822" s="69"/>
      <c r="IT822" s="69"/>
      <c r="IU822" s="69"/>
      <c r="IV822" s="69"/>
      <c r="IW822" s="69"/>
    </row>
    <row r="823" customFormat="false" ht="12.75" hidden="false" customHeight="false" outlineLevel="0" collapsed="false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69"/>
      <c r="CC823" s="69"/>
      <c r="CD823" s="69"/>
      <c r="CE823" s="69"/>
      <c r="CF823" s="69"/>
      <c r="CG823" s="69"/>
      <c r="CH823" s="69"/>
      <c r="CI823" s="69"/>
      <c r="CJ823" s="69"/>
      <c r="CK823" s="69"/>
      <c r="CL823" s="69"/>
      <c r="CM823" s="69"/>
      <c r="CN823" s="69"/>
      <c r="CO823" s="69"/>
      <c r="CP823" s="69"/>
      <c r="CQ823" s="69"/>
      <c r="CR823" s="69"/>
      <c r="CS823" s="69"/>
      <c r="CT823" s="69"/>
      <c r="CU823" s="69"/>
      <c r="CV823" s="69"/>
      <c r="CW823" s="69"/>
      <c r="CX823" s="69"/>
      <c r="CY823" s="69"/>
      <c r="CZ823" s="69"/>
      <c r="DA823" s="69"/>
      <c r="DB823" s="69"/>
      <c r="DC823" s="69"/>
      <c r="DD823" s="69"/>
      <c r="DE823" s="69"/>
      <c r="DF823" s="69"/>
      <c r="DG823" s="69"/>
      <c r="DH823" s="69"/>
      <c r="DI823" s="69"/>
      <c r="DJ823" s="69"/>
      <c r="DK823" s="69"/>
      <c r="DL823" s="69"/>
      <c r="DM823" s="69"/>
      <c r="DN823" s="69"/>
      <c r="DO823" s="69"/>
      <c r="DP823" s="69"/>
      <c r="DQ823" s="69"/>
      <c r="DR823" s="69"/>
      <c r="DS823" s="69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  <c r="EO823" s="69"/>
      <c r="EP823" s="69"/>
      <c r="EQ823" s="69"/>
      <c r="ER823" s="69"/>
      <c r="ES823" s="69"/>
      <c r="ET823" s="69"/>
      <c r="EU823" s="69"/>
      <c r="EV823" s="69"/>
      <c r="EW823" s="69"/>
      <c r="EX823" s="69"/>
      <c r="EY823" s="69"/>
      <c r="EZ823" s="69"/>
      <c r="FA823" s="69"/>
      <c r="FB823" s="69"/>
      <c r="FC823" s="69"/>
      <c r="FD823" s="69"/>
      <c r="FE823" s="69"/>
      <c r="FF823" s="69"/>
      <c r="FG823" s="69"/>
      <c r="FH823" s="69"/>
      <c r="FI823" s="69"/>
      <c r="FJ823" s="69"/>
      <c r="FK823" s="69"/>
      <c r="FL823" s="69"/>
      <c r="FM823" s="69"/>
      <c r="FN823" s="69"/>
      <c r="FO823" s="69"/>
      <c r="FP823" s="69"/>
      <c r="FQ823" s="69"/>
      <c r="FR823" s="69"/>
      <c r="FS823" s="69"/>
      <c r="FT823" s="69"/>
      <c r="FU823" s="69"/>
      <c r="FV823" s="69"/>
      <c r="FW823" s="69"/>
      <c r="FX823" s="69"/>
      <c r="FY823" s="69"/>
      <c r="FZ823" s="69"/>
      <c r="GA823" s="69"/>
      <c r="GB823" s="69"/>
      <c r="GC823" s="69"/>
      <c r="GD823" s="69"/>
      <c r="GE823" s="69"/>
      <c r="GF823" s="69"/>
      <c r="GG823" s="69"/>
      <c r="GH823" s="69"/>
      <c r="GI823" s="69"/>
      <c r="GJ823" s="69"/>
      <c r="GK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  <c r="HE823" s="69"/>
      <c r="HF823" s="69"/>
      <c r="HG823" s="69"/>
      <c r="HH823" s="69"/>
      <c r="HI823" s="69"/>
      <c r="HJ823" s="69"/>
      <c r="HK823" s="69"/>
      <c r="HL823" s="69"/>
      <c r="HM823" s="69"/>
      <c r="HN823" s="69"/>
      <c r="HO823" s="69"/>
      <c r="HP823" s="69"/>
      <c r="HQ823" s="69"/>
      <c r="HR823" s="69"/>
      <c r="HS823" s="69"/>
      <c r="HT823" s="69"/>
      <c r="HU823" s="69"/>
      <c r="HV823" s="69"/>
      <c r="HW823" s="69"/>
      <c r="HX823" s="69"/>
      <c r="HY823" s="69"/>
      <c r="HZ823" s="69"/>
      <c r="IA823" s="69"/>
      <c r="IB823" s="69"/>
      <c r="IC823" s="69"/>
      <c r="ID823" s="69"/>
      <c r="IE823" s="69"/>
      <c r="IF823" s="69"/>
      <c r="IG823" s="69"/>
      <c r="IH823" s="69"/>
      <c r="II823" s="69"/>
      <c r="IJ823" s="69"/>
      <c r="IK823" s="69"/>
      <c r="IL823" s="69"/>
      <c r="IM823" s="69"/>
      <c r="IN823" s="69"/>
      <c r="IO823" s="69"/>
      <c r="IP823" s="69"/>
      <c r="IQ823" s="69"/>
      <c r="IR823" s="69"/>
      <c r="IS823" s="69"/>
      <c r="IT823" s="69"/>
      <c r="IU823" s="69"/>
      <c r="IV823" s="69"/>
      <c r="IW823" s="69"/>
    </row>
    <row r="824" customFormat="false" ht="12.75" hidden="false" customHeight="false" outlineLevel="0" collapsed="false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  <c r="BR824" s="69"/>
      <c r="BS824" s="69"/>
      <c r="BT824" s="69"/>
      <c r="BU824" s="69"/>
      <c r="BV824" s="69"/>
      <c r="BW824" s="69"/>
      <c r="BX824" s="69"/>
      <c r="BY824" s="69"/>
      <c r="BZ824" s="69"/>
      <c r="CA824" s="69"/>
      <c r="CB824" s="69"/>
      <c r="CC824" s="69"/>
      <c r="CD824" s="69"/>
      <c r="CE824" s="69"/>
      <c r="CF824" s="69"/>
      <c r="CG824" s="69"/>
      <c r="CH824" s="69"/>
      <c r="CI824" s="69"/>
      <c r="CJ824" s="69"/>
      <c r="CK824" s="69"/>
      <c r="CL824" s="69"/>
      <c r="CM824" s="69"/>
      <c r="CN824" s="69"/>
      <c r="CO824" s="69"/>
      <c r="CP824" s="69"/>
      <c r="CQ824" s="69"/>
      <c r="CR824" s="69"/>
      <c r="CS824" s="69"/>
      <c r="CT824" s="69"/>
      <c r="CU824" s="69"/>
      <c r="CV824" s="69"/>
      <c r="CW824" s="69"/>
      <c r="CX824" s="69"/>
      <c r="CY824" s="69"/>
      <c r="CZ824" s="69"/>
      <c r="DA824" s="69"/>
      <c r="DB824" s="69"/>
      <c r="DC824" s="69"/>
      <c r="DD824" s="69"/>
      <c r="DE824" s="69"/>
      <c r="DF824" s="69"/>
      <c r="DG824" s="69"/>
      <c r="DH824" s="69"/>
      <c r="DI824" s="69"/>
      <c r="DJ824" s="69"/>
      <c r="DK824" s="69"/>
      <c r="DL824" s="69"/>
      <c r="DM824" s="69"/>
      <c r="DN824" s="69"/>
      <c r="DO824" s="69"/>
      <c r="DP824" s="69"/>
      <c r="DQ824" s="69"/>
      <c r="DR824" s="69"/>
      <c r="DS824" s="69"/>
      <c r="DT824" s="69"/>
      <c r="DU824" s="69"/>
      <c r="DV824" s="69"/>
      <c r="DW824" s="69"/>
      <c r="DX824" s="69"/>
      <c r="DY824" s="69"/>
      <c r="DZ824" s="69"/>
      <c r="EA824" s="69"/>
      <c r="EB824" s="69"/>
      <c r="EC824" s="69"/>
      <c r="ED824" s="69"/>
      <c r="EE824" s="69"/>
      <c r="EF824" s="69"/>
      <c r="EG824" s="69"/>
      <c r="EH824" s="69"/>
      <c r="EI824" s="69"/>
      <c r="EJ824" s="69"/>
      <c r="EK824" s="69"/>
      <c r="EL824" s="69"/>
      <c r="EM824" s="69"/>
      <c r="EN824" s="69"/>
      <c r="EO824" s="69"/>
      <c r="EP824" s="69"/>
      <c r="EQ824" s="69"/>
      <c r="ER824" s="69"/>
      <c r="ES824" s="69"/>
      <c r="ET824" s="69"/>
      <c r="EU824" s="69"/>
      <c r="EV824" s="69"/>
      <c r="EW824" s="69"/>
      <c r="EX824" s="69"/>
      <c r="EY824" s="69"/>
      <c r="EZ824" s="69"/>
      <c r="FA824" s="69"/>
      <c r="FB824" s="69"/>
      <c r="FC824" s="69"/>
      <c r="FD824" s="69"/>
      <c r="FE824" s="69"/>
      <c r="FF824" s="69"/>
      <c r="FG824" s="69"/>
      <c r="FH824" s="69"/>
      <c r="FI824" s="69"/>
      <c r="FJ824" s="69"/>
      <c r="FK824" s="69"/>
      <c r="FL824" s="69"/>
      <c r="FM824" s="69"/>
      <c r="FN824" s="69"/>
      <c r="FO824" s="69"/>
      <c r="FP824" s="69"/>
      <c r="FQ824" s="69"/>
      <c r="FR824" s="69"/>
      <c r="FS824" s="69"/>
      <c r="FT824" s="69"/>
      <c r="FU824" s="69"/>
      <c r="FV824" s="69"/>
      <c r="FW824" s="69"/>
      <c r="FX824" s="69"/>
      <c r="FY824" s="69"/>
      <c r="FZ824" s="69"/>
      <c r="GA824" s="69"/>
      <c r="GB824" s="69"/>
      <c r="GC824" s="69"/>
      <c r="GD824" s="69"/>
      <c r="GE824" s="69"/>
      <c r="GF824" s="69"/>
      <c r="GG824" s="69"/>
      <c r="GH824" s="69"/>
      <c r="GI824" s="69"/>
      <c r="GJ824" s="69"/>
      <c r="GK824" s="69"/>
      <c r="GL824" s="69"/>
      <c r="GM824" s="69"/>
      <c r="GN824" s="69"/>
      <c r="GO824" s="69"/>
      <c r="GP824" s="69"/>
      <c r="GQ824" s="69"/>
      <c r="GR824" s="69"/>
      <c r="GS824" s="69"/>
      <c r="GT824" s="69"/>
      <c r="GU824" s="69"/>
      <c r="GV824" s="69"/>
      <c r="GW824" s="69"/>
      <c r="GX824" s="69"/>
      <c r="GY824" s="69"/>
      <c r="GZ824" s="69"/>
      <c r="HA824" s="69"/>
      <c r="HB824" s="69"/>
      <c r="HC824" s="69"/>
      <c r="HD824" s="69"/>
      <c r="HE824" s="69"/>
      <c r="HF824" s="69"/>
      <c r="HG824" s="69"/>
      <c r="HH824" s="69"/>
      <c r="HI824" s="69"/>
      <c r="HJ824" s="69"/>
      <c r="HK824" s="69"/>
      <c r="HL824" s="69"/>
      <c r="HM824" s="69"/>
      <c r="HN824" s="69"/>
      <c r="HO824" s="69"/>
      <c r="HP824" s="69"/>
      <c r="HQ824" s="69"/>
      <c r="HR824" s="69"/>
      <c r="HS824" s="69"/>
      <c r="HT824" s="69"/>
      <c r="HU824" s="69"/>
      <c r="HV824" s="69"/>
      <c r="HW824" s="69"/>
      <c r="HX824" s="69"/>
      <c r="HY824" s="69"/>
      <c r="HZ824" s="69"/>
      <c r="IA824" s="69"/>
      <c r="IB824" s="69"/>
      <c r="IC824" s="69"/>
      <c r="ID824" s="69"/>
      <c r="IE824" s="69"/>
      <c r="IF824" s="69"/>
      <c r="IG824" s="69"/>
      <c r="IH824" s="69"/>
      <c r="II824" s="69"/>
      <c r="IJ824" s="69"/>
      <c r="IK824" s="69"/>
      <c r="IL824" s="69"/>
      <c r="IM824" s="69"/>
      <c r="IN824" s="69"/>
      <c r="IO824" s="69"/>
      <c r="IP824" s="69"/>
      <c r="IQ824" s="69"/>
      <c r="IR824" s="69"/>
      <c r="IS824" s="69"/>
      <c r="IT824" s="69"/>
      <c r="IU824" s="69"/>
      <c r="IV824" s="69"/>
      <c r="IW824" s="69"/>
    </row>
    <row r="825" customFormat="false" ht="12.75" hidden="false" customHeight="false" outlineLevel="0" collapsed="false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  <c r="BR825" s="69"/>
      <c r="BS825" s="69"/>
      <c r="BT825" s="69"/>
      <c r="BU825" s="69"/>
      <c r="BV825" s="69"/>
      <c r="BW825" s="69"/>
      <c r="BX825" s="69"/>
      <c r="BY825" s="69"/>
      <c r="BZ825" s="69"/>
      <c r="CA825" s="69"/>
      <c r="CB825" s="69"/>
      <c r="CC825" s="69"/>
      <c r="CD825" s="69"/>
      <c r="CE825" s="69"/>
      <c r="CF825" s="69"/>
      <c r="CG825" s="69"/>
      <c r="CH825" s="69"/>
      <c r="CI825" s="69"/>
      <c r="CJ825" s="69"/>
      <c r="CK825" s="69"/>
      <c r="CL825" s="69"/>
      <c r="CM825" s="69"/>
      <c r="CN825" s="69"/>
      <c r="CO825" s="69"/>
      <c r="CP825" s="69"/>
      <c r="CQ825" s="69"/>
      <c r="CR825" s="69"/>
      <c r="CS825" s="69"/>
      <c r="CT825" s="69"/>
      <c r="CU825" s="69"/>
      <c r="CV825" s="69"/>
      <c r="CW825" s="69"/>
      <c r="CX825" s="69"/>
      <c r="CY825" s="69"/>
      <c r="CZ825" s="69"/>
      <c r="DA825" s="69"/>
      <c r="DB825" s="69"/>
      <c r="DC825" s="69"/>
      <c r="DD825" s="69"/>
      <c r="DE825" s="69"/>
      <c r="DF825" s="69"/>
      <c r="DG825" s="69"/>
      <c r="DH825" s="69"/>
      <c r="DI825" s="69"/>
      <c r="DJ825" s="69"/>
      <c r="DK825" s="69"/>
      <c r="DL825" s="69"/>
      <c r="DM825" s="69"/>
      <c r="DN825" s="69"/>
      <c r="DO825" s="69"/>
      <c r="DP825" s="69"/>
      <c r="DQ825" s="69"/>
      <c r="DR825" s="69"/>
      <c r="DS825" s="69"/>
      <c r="DT825" s="69"/>
      <c r="DU825" s="69"/>
      <c r="DV825" s="69"/>
      <c r="DW825" s="69"/>
      <c r="DX825" s="69"/>
      <c r="DY825" s="69"/>
      <c r="DZ825" s="69"/>
      <c r="EA825" s="69"/>
      <c r="EB825" s="69"/>
      <c r="EC825" s="69"/>
      <c r="ED825" s="69"/>
      <c r="EE825" s="69"/>
      <c r="EF825" s="69"/>
      <c r="EG825" s="69"/>
      <c r="EH825" s="69"/>
      <c r="EI825" s="69"/>
      <c r="EJ825" s="69"/>
      <c r="EK825" s="69"/>
      <c r="EL825" s="69"/>
      <c r="EM825" s="69"/>
      <c r="EN825" s="69"/>
      <c r="EO825" s="69"/>
      <c r="EP825" s="69"/>
      <c r="EQ825" s="69"/>
      <c r="ER825" s="69"/>
      <c r="ES825" s="69"/>
      <c r="ET825" s="69"/>
      <c r="EU825" s="69"/>
      <c r="EV825" s="69"/>
      <c r="EW825" s="69"/>
      <c r="EX825" s="69"/>
      <c r="EY825" s="69"/>
      <c r="EZ825" s="69"/>
      <c r="FA825" s="69"/>
      <c r="FB825" s="69"/>
      <c r="FC825" s="69"/>
      <c r="FD825" s="69"/>
      <c r="FE825" s="69"/>
      <c r="FF825" s="69"/>
      <c r="FG825" s="69"/>
      <c r="FH825" s="69"/>
      <c r="FI825" s="69"/>
      <c r="FJ825" s="69"/>
      <c r="FK825" s="69"/>
      <c r="FL825" s="69"/>
      <c r="FM825" s="69"/>
      <c r="FN825" s="69"/>
      <c r="FO825" s="69"/>
      <c r="FP825" s="69"/>
      <c r="FQ825" s="69"/>
      <c r="FR825" s="69"/>
      <c r="FS825" s="69"/>
      <c r="FT825" s="69"/>
      <c r="FU825" s="69"/>
      <c r="FV825" s="69"/>
      <c r="FW825" s="69"/>
      <c r="FX825" s="69"/>
      <c r="FY825" s="69"/>
      <c r="FZ825" s="69"/>
      <c r="GA825" s="69"/>
      <c r="GB825" s="69"/>
      <c r="GC825" s="69"/>
      <c r="GD825" s="69"/>
      <c r="GE825" s="69"/>
      <c r="GF825" s="69"/>
      <c r="GG825" s="69"/>
      <c r="GH825" s="69"/>
      <c r="GI825" s="69"/>
      <c r="GJ825" s="69"/>
      <c r="GK825" s="69"/>
      <c r="GL825" s="69"/>
      <c r="GM825" s="69"/>
      <c r="GN825" s="69"/>
      <c r="GO825" s="69"/>
      <c r="GP825" s="69"/>
      <c r="GQ825" s="69"/>
      <c r="GR825" s="69"/>
      <c r="GS825" s="69"/>
      <c r="GT825" s="69"/>
      <c r="GU825" s="69"/>
      <c r="GV825" s="69"/>
      <c r="GW825" s="69"/>
      <c r="GX825" s="69"/>
      <c r="GY825" s="69"/>
      <c r="GZ825" s="69"/>
      <c r="HA825" s="69"/>
      <c r="HB825" s="69"/>
      <c r="HC825" s="69"/>
      <c r="HD825" s="69"/>
      <c r="HE825" s="69"/>
      <c r="HF825" s="69"/>
      <c r="HG825" s="69"/>
      <c r="HH825" s="69"/>
      <c r="HI825" s="69"/>
      <c r="HJ825" s="69"/>
      <c r="HK825" s="69"/>
      <c r="HL825" s="69"/>
      <c r="HM825" s="69"/>
      <c r="HN825" s="69"/>
      <c r="HO825" s="69"/>
      <c r="HP825" s="69"/>
      <c r="HQ825" s="69"/>
      <c r="HR825" s="69"/>
      <c r="HS825" s="69"/>
      <c r="HT825" s="69"/>
      <c r="HU825" s="69"/>
      <c r="HV825" s="69"/>
      <c r="HW825" s="69"/>
      <c r="HX825" s="69"/>
      <c r="HY825" s="69"/>
      <c r="HZ825" s="69"/>
      <c r="IA825" s="69"/>
      <c r="IB825" s="69"/>
      <c r="IC825" s="69"/>
      <c r="ID825" s="69"/>
      <c r="IE825" s="69"/>
      <c r="IF825" s="69"/>
      <c r="IG825" s="69"/>
      <c r="IH825" s="69"/>
      <c r="II825" s="69"/>
      <c r="IJ825" s="69"/>
      <c r="IK825" s="69"/>
      <c r="IL825" s="69"/>
      <c r="IM825" s="69"/>
      <c r="IN825" s="69"/>
      <c r="IO825" s="69"/>
      <c r="IP825" s="69"/>
      <c r="IQ825" s="69"/>
      <c r="IR825" s="69"/>
      <c r="IS825" s="69"/>
      <c r="IT825" s="69"/>
      <c r="IU825" s="69"/>
      <c r="IV825" s="69"/>
      <c r="IW825" s="69"/>
    </row>
    <row r="826" customFormat="false" ht="12.75" hidden="false" customHeight="false" outlineLevel="0" collapsed="false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  <c r="BR826" s="69"/>
      <c r="BS826" s="69"/>
      <c r="BT826" s="69"/>
      <c r="BU826" s="69"/>
      <c r="BV826" s="69"/>
      <c r="BW826" s="69"/>
      <c r="BX826" s="69"/>
      <c r="BY826" s="69"/>
      <c r="BZ826" s="69"/>
      <c r="CA826" s="69"/>
      <c r="CB826" s="69"/>
      <c r="CC826" s="69"/>
      <c r="CD826" s="69"/>
      <c r="CE826" s="69"/>
      <c r="CF826" s="69"/>
      <c r="CG826" s="69"/>
      <c r="CH826" s="69"/>
      <c r="CI826" s="69"/>
      <c r="CJ826" s="69"/>
      <c r="CK826" s="69"/>
      <c r="CL826" s="69"/>
      <c r="CM826" s="69"/>
      <c r="CN826" s="69"/>
      <c r="CO826" s="69"/>
      <c r="CP826" s="69"/>
      <c r="CQ826" s="69"/>
      <c r="CR826" s="69"/>
      <c r="CS826" s="69"/>
      <c r="CT826" s="69"/>
      <c r="CU826" s="69"/>
      <c r="CV826" s="69"/>
      <c r="CW826" s="69"/>
      <c r="CX826" s="69"/>
      <c r="CY826" s="69"/>
      <c r="CZ826" s="69"/>
      <c r="DA826" s="69"/>
      <c r="DB826" s="69"/>
      <c r="DC826" s="69"/>
      <c r="DD826" s="69"/>
      <c r="DE826" s="69"/>
      <c r="DF826" s="69"/>
      <c r="DG826" s="69"/>
      <c r="DH826" s="69"/>
      <c r="DI826" s="69"/>
      <c r="DJ826" s="69"/>
      <c r="DK826" s="69"/>
      <c r="DL826" s="69"/>
      <c r="DM826" s="69"/>
      <c r="DN826" s="69"/>
      <c r="DO826" s="69"/>
      <c r="DP826" s="69"/>
      <c r="DQ826" s="69"/>
      <c r="DR826" s="69"/>
      <c r="DS826" s="69"/>
      <c r="DT826" s="69"/>
      <c r="DU826" s="69"/>
      <c r="DV826" s="69"/>
      <c r="DW826" s="69"/>
      <c r="DX826" s="69"/>
      <c r="DY826" s="69"/>
      <c r="DZ826" s="69"/>
      <c r="EA826" s="69"/>
      <c r="EB826" s="69"/>
      <c r="EC826" s="69"/>
      <c r="ED826" s="69"/>
      <c r="EE826" s="69"/>
      <c r="EF826" s="69"/>
      <c r="EG826" s="69"/>
      <c r="EH826" s="69"/>
      <c r="EI826" s="69"/>
      <c r="EJ826" s="69"/>
      <c r="EK826" s="69"/>
      <c r="EL826" s="69"/>
      <c r="EM826" s="69"/>
      <c r="EN826" s="69"/>
      <c r="EO826" s="69"/>
      <c r="EP826" s="69"/>
      <c r="EQ826" s="69"/>
      <c r="ER826" s="69"/>
      <c r="ES826" s="69"/>
      <c r="ET826" s="69"/>
      <c r="EU826" s="69"/>
      <c r="EV826" s="69"/>
      <c r="EW826" s="69"/>
      <c r="EX826" s="69"/>
      <c r="EY826" s="69"/>
      <c r="EZ826" s="69"/>
      <c r="FA826" s="69"/>
      <c r="FB826" s="69"/>
      <c r="FC826" s="69"/>
      <c r="FD826" s="69"/>
      <c r="FE826" s="69"/>
      <c r="FF826" s="69"/>
      <c r="FG826" s="69"/>
      <c r="FH826" s="69"/>
      <c r="FI826" s="69"/>
      <c r="FJ826" s="69"/>
      <c r="FK826" s="69"/>
      <c r="FL826" s="69"/>
      <c r="FM826" s="69"/>
      <c r="FN826" s="69"/>
      <c r="FO826" s="69"/>
      <c r="FP826" s="69"/>
      <c r="FQ826" s="69"/>
      <c r="FR826" s="69"/>
      <c r="FS826" s="69"/>
      <c r="FT826" s="69"/>
      <c r="FU826" s="69"/>
      <c r="FV826" s="69"/>
      <c r="FW826" s="69"/>
      <c r="FX826" s="69"/>
      <c r="FY826" s="69"/>
      <c r="FZ826" s="69"/>
      <c r="GA826" s="69"/>
      <c r="GB826" s="69"/>
      <c r="GC826" s="69"/>
      <c r="GD826" s="69"/>
      <c r="GE826" s="69"/>
      <c r="GF826" s="69"/>
      <c r="GG826" s="69"/>
      <c r="GH826" s="69"/>
      <c r="GI826" s="69"/>
      <c r="GJ826" s="69"/>
      <c r="GK826" s="69"/>
      <c r="GL826" s="69"/>
      <c r="GM826" s="69"/>
      <c r="GN826" s="69"/>
      <c r="GO826" s="69"/>
      <c r="GP826" s="69"/>
      <c r="GQ826" s="69"/>
      <c r="GR826" s="69"/>
      <c r="GS826" s="69"/>
      <c r="GT826" s="69"/>
      <c r="GU826" s="69"/>
      <c r="GV826" s="69"/>
      <c r="GW826" s="69"/>
      <c r="GX826" s="69"/>
      <c r="GY826" s="69"/>
      <c r="GZ826" s="69"/>
      <c r="HA826" s="69"/>
      <c r="HB826" s="69"/>
      <c r="HC826" s="69"/>
      <c r="HD826" s="69"/>
      <c r="HE826" s="69"/>
      <c r="HF826" s="69"/>
      <c r="HG826" s="69"/>
      <c r="HH826" s="69"/>
      <c r="HI826" s="69"/>
      <c r="HJ826" s="69"/>
      <c r="HK826" s="69"/>
      <c r="HL826" s="69"/>
      <c r="HM826" s="69"/>
      <c r="HN826" s="69"/>
      <c r="HO826" s="69"/>
      <c r="HP826" s="69"/>
      <c r="HQ826" s="69"/>
      <c r="HR826" s="69"/>
      <c r="HS826" s="69"/>
      <c r="HT826" s="69"/>
      <c r="HU826" s="69"/>
      <c r="HV826" s="69"/>
      <c r="HW826" s="69"/>
      <c r="HX826" s="69"/>
      <c r="HY826" s="69"/>
      <c r="HZ826" s="69"/>
      <c r="IA826" s="69"/>
      <c r="IB826" s="69"/>
      <c r="IC826" s="69"/>
      <c r="ID826" s="69"/>
      <c r="IE826" s="69"/>
      <c r="IF826" s="69"/>
      <c r="IG826" s="69"/>
      <c r="IH826" s="69"/>
      <c r="II826" s="69"/>
      <c r="IJ826" s="69"/>
      <c r="IK826" s="69"/>
      <c r="IL826" s="69"/>
      <c r="IM826" s="69"/>
      <c r="IN826" s="69"/>
      <c r="IO826" s="69"/>
      <c r="IP826" s="69"/>
      <c r="IQ826" s="69"/>
      <c r="IR826" s="69"/>
      <c r="IS826" s="69"/>
      <c r="IT826" s="69"/>
      <c r="IU826" s="69"/>
      <c r="IV826" s="69"/>
      <c r="IW826" s="69"/>
    </row>
    <row r="827" customFormat="false" ht="12.75" hidden="false" customHeight="false" outlineLevel="0" collapsed="false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  <c r="BR827" s="69"/>
      <c r="BS827" s="69"/>
      <c r="BT827" s="69"/>
      <c r="BU827" s="69"/>
      <c r="BV827" s="69"/>
      <c r="BW827" s="69"/>
      <c r="BX827" s="69"/>
      <c r="BY827" s="69"/>
      <c r="BZ827" s="69"/>
      <c r="CA827" s="69"/>
      <c r="CB827" s="69"/>
      <c r="CC827" s="69"/>
      <c r="CD827" s="69"/>
      <c r="CE827" s="69"/>
      <c r="CF827" s="69"/>
      <c r="CG827" s="69"/>
      <c r="CH827" s="69"/>
      <c r="CI827" s="69"/>
      <c r="CJ827" s="69"/>
      <c r="CK827" s="69"/>
      <c r="CL827" s="69"/>
      <c r="CM827" s="69"/>
      <c r="CN827" s="69"/>
      <c r="CO827" s="69"/>
      <c r="CP827" s="69"/>
      <c r="CQ827" s="69"/>
      <c r="CR827" s="69"/>
      <c r="CS827" s="69"/>
      <c r="CT827" s="69"/>
      <c r="CU827" s="69"/>
      <c r="CV827" s="69"/>
      <c r="CW827" s="69"/>
      <c r="CX827" s="69"/>
      <c r="CY827" s="69"/>
      <c r="CZ827" s="69"/>
      <c r="DA827" s="69"/>
      <c r="DB827" s="69"/>
      <c r="DC827" s="69"/>
      <c r="DD827" s="69"/>
      <c r="DE827" s="69"/>
      <c r="DF827" s="69"/>
      <c r="DG827" s="69"/>
      <c r="DH827" s="69"/>
      <c r="DI827" s="69"/>
      <c r="DJ827" s="69"/>
      <c r="DK827" s="69"/>
      <c r="DL827" s="69"/>
      <c r="DM827" s="69"/>
      <c r="DN827" s="69"/>
      <c r="DO827" s="69"/>
      <c r="DP827" s="69"/>
      <c r="DQ827" s="69"/>
      <c r="DR827" s="69"/>
      <c r="DS827" s="69"/>
      <c r="DT827" s="69"/>
      <c r="DU827" s="69"/>
      <c r="DV827" s="69"/>
      <c r="DW827" s="69"/>
      <c r="DX827" s="69"/>
      <c r="DY827" s="69"/>
      <c r="DZ827" s="69"/>
      <c r="EA827" s="69"/>
      <c r="EB827" s="69"/>
      <c r="EC827" s="69"/>
      <c r="ED827" s="69"/>
      <c r="EE827" s="69"/>
      <c r="EF827" s="69"/>
      <c r="EG827" s="69"/>
      <c r="EH827" s="69"/>
      <c r="EI827" s="69"/>
      <c r="EJ827" s="69"/>
      <c r="EK827" s="69"/>
      <c r="EL827" s="69"/>
      <c r="EM827" s="69"/>
      <c r="EN827" s="69"/>
      <c r="EO827" s="69"/>
      <c r="EP827" s="69"/>
      <c r="EQ827" s="69"/>
      <c r="ER827" s="69"/>
      <c r="ES827" s="69"/>
      <c r="ET827" s="69"/>
      <c r="EU827" s="69"/>
      <c r="EV827" s="69"/>
      <c r="EW827" s="69"/>
      <c r="EX827" s="69"/>
      <c r="EY827" s="69"/>
      <c r="EZ827" s="69"/>
      <c r="FA827" s="69"/>
      <c r="FB827" s="69"/>
      <c r="FC827" s="69"/>
      <c r="FD827" s="69"/>
      <c r="FE827" s="69"/>
      <c r="FF827" s="69"/>
      <c r="FG827" s="69"/>
      <c r="FH827" s="69"/>
      <c r="FI827" s="69"/>
      <c r="FJ827" s="69"/>
      <c r="FK827" s="69"/>
      <c r="FL827" s="69"/>
      <c r="FM827" s="69"/>
      <c r="FN827" s="69"/>
      <c r="FO827" s="69"/>
      <c r="FP827" s="69"/>
      <c r="FQ827" s="69"/>
      <c r="FR827" s="69"/>
      <c r="FS827" s="69"/>
      <c r="FT827" s="69"/>
      <c r="FU827" s="69"/>
      <c r="FV827" s="69"/>
      <c r="FW827" s="69"/>
      <c r="FX827" s="69"/>
      <c r="FY827" s="69"/>
      <c r="FZ827" s="69"/>
      <c r="GA827" s="69"/>
      <c r="GB827" s="69"/>
      <c r="GC827" s="69"/>
      <c r="GD827" s="69"/>
      <c r="GE827" s="69"/>
      <c r="GF827" s="69"/>
      <c r="GG827" s="69"/>
      <c r="GH827" s="69"/>
      <c r="GI827" s="69"/>
      <c r="GJ827" s="69"/>
      <c r="GK827" s="69"/>
      <c r="GL827" s="69"/>
      <c r="GM827" s="69"/>
      <c r="GN827" s="69"/>
      <c r="GO827" s="69"/>
      <c r="GP827" s="69"/>
      <c r="GQ827" s="69"/>
      <c r="GR827" s="69"/>
      <c r="GS827" s="69"/>
      <c r="GT827" s="69"/>
      <c r="GU827" s="69"/>
      <c r="GV827" s="69"/>
      <c r="GW827" s="69"/>
      <c r="GX827" s="69"/>
      <c r="GY827" s="69"/>
      <c r="GZ827" s="69"/>
      <c r="HA827" s="69"/>
      <c r="HB827" s="69"/>
      <c r="HC827" s="69"/>
      <c r="HD827" s="69"/>
      <c r="HE827" s="69"/>
      <c r="HF827" s="69"/>
      <c r="HG827" s="69"/>
      <c r="HH827" s="69"/>
      <c r="HI827" s="69"/>
      <c r="HJ827" s="69"/>
      <c r="HK827" s="69"/>
      <c r="HL827" s="69"/>
      <c r="HM827" s="69"/>
      <c r="HN827" s="69"/>
      <c r="HO827" s="69"/>
      <c r="HP827" s="69"/>
      <c r="HQ827" s="69"/>
      <c r="HR827" s="69"/>
      <c r="HS827" s="69"/>
      <c r="HT827" s="69"/>
      <c r="HU827" s="69"/>
      <c r="HV827" s="69"/>
      <c r="HW827" s="69"/>
      <c r="HX827" s="69"/>
      <c r="HY827" s="69"/>
      <c r="HZ827" s="69"/>
      <c r="IA827" s="69"/>
      <c r="IB827" s="69"/>
      <c r="IC827" s="69"/>
      <c r="ID827" s="69"/>
      <c r="IE827" s="69"/>
      <c r="IF827" s="69"/>
      <c r="IG827" s="69"/>
      <c r="IH827" s="69"/>
      <c r="II827" s="69"/>
      <c r="IJ827" s="69"/>
      <c r="IK827" s="69"/>
      <c r="IL827" s="69"/>
      <c r="IM827" s="69"/>
      <c r="IN827" s="69"/>
      <c r="IO827" s="69"/>
      <c r="IP827" s="69"/>
      <c r="IQ827" s="69"/>
      <c r="IR827" s="69"/>
      <c r="IS827" s="69"/>
      <c r="IT827" s="69"/>
      <c r="IU827" s="69"/>
      <c r="IV827" s="69"/>
      <c r="IW827" s="69"/>
    </row>
    <row r="828" customFormat="false" ht="12.75" hidden="false" customHeight="false" outlineLevel="0" collapsed="false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  <c r="BR828" s="69"/>
      <c r="BS828" s="69"/>
      <c r="BT828" s="69"/>
      <c r="BU828" s="69"/>
      <c r="BV828" s="69"/>
      <c r="BW828" s="69"/>
      <c r="BX828" s="69"/>
      <c r="BY828" s="69"/>
      <c r="BZ828" s="69"/>
      <c r="CA828" s="69"/>
      <c r="CB828" s="69"/>
      <c r="CC828" s="69"/>
      <c r="CD828" s="69"/>
      <c r="CE828" s="69"/>
      <c r="CF828" s="69"/>
      <c r="CG828" s="69"/>
      <c r="CH828" s="69"/>
      <c r="CI828" s="69"/>
      <c r="CJ828" s="69"/>
      <c r="CK828" s="69"/>
      <c r="CL828" s="69"/>
      <c r="CM828" s="69"/>
      <c r="CN828" s="69"/>
      <c r="CO828" s="69"/>
      <c r="CP828" s="69"/>
      <c r="CQ828" s="69"/>
      <c r="CR828" s="69"/>
      <c r="CS828" s="69"/>
      <c r="CT828" s="69"/>
      <c r="CU828" s="69"/>
      <c r="CV828" s="69"/>
      <c r="CW828" s="69"/>
      <c r="CX828" s="69"/>
      <c r="CY828" s="69"/>
      <c r="CZ828" s="69"/>
      <c r="DA828" s="69"/>
      <c r="DB828" s="69"/>
      <c r="DC828" s="69"/>
      <c r="DD828" s="69"/>
      <c r="DE828" s="69"/>
      <c r="DF828" s="69"/>
      <c r="DG828" s="69"/>
      <c r="DH828" s="69"/>
      <c r="DI828" s="69"/>
      <c r="DJ828" s="69"/>
      <c r="DK828" s="69"/>
      <c r="DL828" s="69"/>
      <c r="DM828" s="69"/>
      <c r="DN828" s="69"/>
      <c r="DO828" s="69"/>
      <c r="DP828" s="69"/>
      <c r="DQ828" s="69"/>
      <c r="DR828" s="69"/>
      <c r="DS828" s="69"/>
      <c r="DT828" s="69"/>
      <c r="DU828" s="69"/>
      <c r="DV828" s="69"/>
      <c r="DW828" s="69"/>
      <c r="DX828" s="69"/>
      <c r="DY828" s="69"/>
      <c r="DZ828" s="69"/>
      <c r="EA828" s="69"/>
      <c r="EB828" s="69"/>
      <c r="EC828" s="69"/>
      <c r="ED828" s="69"/>
      <c r="EE828" s="69"/>
      <c r="EF828" s="69"/>
      <c r="EG828" s="69"/>
      <c r="EH828" s="69"/>
      <c r="EI828" s="69"/>
      <c r="EJ828" s="69"/>
      <c r="EK828" s="69"/>
      <c r="EL828" s="69"/>
      <c r="EM828" s="69"/>
      <c r="EN828" s="69"/>
      <c r="EO828" s="69"/>
      <c r="EP828" s="69"/>
      <c r="EQ828" s="69"/>
      <c r="ER828" s="69"/>
      <c r="ES828" s="69"/>
      <c r="ET828" s="69"/>
      <c r="EU828" s="69"/>
      <c r="EV828" s="69"/>
      <c r="EW828" s="69"/>
      <c r="EX828" s="69"/>
      <c r="EY828" s="69"/>
      <c r="EZ828" s="69"/>
      <c r="FA828" s="69"/>
      <c r="FB828" s="69"/>
      <c r="FC828" s="69"/>
      <c r="FD828" s="69"/>
      <c r="FE828" s="69"/>
      <c r="FF828" s="69"/>
      <c r="FG828" s="69"/>
      <c r="FH828" s="69"/>
      <c r="FI828" s="69"/>
      <c r="FJ828" s="69"/>
      <c r="FK828" s="69"/>
      <c r="FL828" s="69"/>
      <c r="FM828" s="69"/>
      <c r="FN828" s="69"/>
      <c r="FO828" s="69"/>
      <c r="FP828" s="69"/>
      <c r="FQ828" s="69"/>
      <c r="FR828" s="69"/>
      <c r="FS828" s="69"/>
      <c r="FT828" s="69"/>
      <c r="FU828" s="69"/>
      <c r="FV828" s="69"/>
      <c r="FW828" s="69"/>
      <c r="FX828" s="69"/>
      <c r="FY828" s="69"/>
      <c r="FZ828" s="69"/>
      <c r="GA828" s="69"/>
      <c r="GB828" s="69"/>
      <c r="GC828" s="69"/>
      <c r="GD828" s="69"/>
      <c r="GE828" s="69"/>
      <c r="GF828" s="69"/>
      <c r="GG828" s="69"/>
      <c r="GH828" s="69"/>
      <c r="GI828" s="69"/>
      <c r="GJ828" s="69"/>
      <c r="GK828" s="69"/>
      <c r="GL828" s="69"/>
      <c r="GM828" s="69"/>
      <c r="GN828" s="69"/>
      <c r="GO828" s="69"/>
      <c r="GP828" s="69"/>
      <c r="GQ828" s="69"/>
      <c r="GR828" s="69"/>
      <c r="GS828" s="69"/>
      <c r="GT828" s="69"/>
      <c r="GU828" s="69"/>
      <c r="GV828" s="69"/>
      <c r="GW828" s="69"/>
      <c r="GX828" s="69"/>
      <c r="GY828" s="69"/>
      <c r="GZ828" s="69"/>
      <c r="HA828" s="69"/>
      <c r="HB828" s="69"/>
      <c r="HC828" s="69"/>
      <c r="HD828" s="69"/>
      <c r="HE828" s="69"/>
      <c r="HF828" s="69"/>
      <c r="HG828" s="69"/>
      <c r="HH828" s="69"/>
      <c r="HI828" s="69"/>
      <c r="HJ828" s="69"/>
      <c r="HK828" s="69"/>
      <c r="HL828" s="69"/>
      <c r="HM828" s="69"/>
      <c r="HN828" s="69"/>
      <c r="HO828" s="69"/>
      <c r="HP828" s="69"/>
      <c r="HQ828" s="69"/>
      <c r="HR828" s="69"/>
      <c r="HS828" s="69"/>
      <c r="HT828" s="69"/>
      <c r="HU828" s="69"/>
      <c r="HV828" s="69"/>
      <c r="HW828" s="69"/>
      <c r="HX828" s="69"/>
      <c r="HY828" s="69"/>
      <c r="HZ828" s="69"/>
      <c r="IA828" s="69"/>
      <c r="IB828" s="69"/>
      <c r="IC828" s="69"/>
      <c r="ID828" s="69"/>
      <c r="IE828" s="69"/>
      <c r="IF828" s="69"/>
      <c r="IG828" s="69"/>
      <c r="IH828" s="69"/>
      <c r="II828" s="69"/>
      <c r="IJ828" s="69"/>
      <c r="IK828" s="69"/>
      <c r="IL828" s="69"/>
      <c r="IM828" s="69"/>
      <c r="IN828" s="69"/>
      <c r="IO828" s="69"/>
      <c r="IP828" s="69"/>
      <c r="IQ828" s="69"/>
      <c r="IR828" s="69"/>
      <c r="IS828" s="69"/>
      <c r="IT828" s="69"/>
      <c r="IU828" s="69"/>
      <c r="IV828" s="69"/>
      <c r="IW828" s="69"/>
    </row>
    <row r="829" customFormat="false" ht="12.75" hidden="false" customHeight="false" outlineLevel="0" collapsed="false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69"/>
      <c r="CC829" s="69"/>
      <c r="CD829" s="69"/>
      <c r="CE829" s="69"/>
      <c r="CF829" s="69"/>
      <c r="CG829" s="69"/>
      <c r="CH829" s="69"/>
      <c r="CI829" s="69"/>
      <c r="CJ829" s="69"/>
      <c r="CK829" s="69"/>
      <c r="CL829" s="69"/>
      <c r="CM829" s="69"/>
      <c r="CN829" s="69"/>
      <c r="CO829" s="69"/>
      <c r="CP829" s="69"/>
      <c r="CQ829" s="69"/>
      <c r="CR829" s="69"/>
      <c r="CS829" s="69"/>
      <c r="CT829" s="69"/>
      <c r="CU829" s="69"/>
      <c r="CV829" s="69"/>
      <c r="CW829" s="69"/>
      <c r="CX829" s="69"/>
      <c r="CY829" s="69"/>
      <c r="CZ829" s="69"/>
      <c r="DA829" s="69"/>
      <c r="DB829" s="69"/>
      <c r="DC829" s="69"/>
      <c r="DD829" s="69"/>
      <c r="DE829" s="69"/>
      <c r="DF829" s="69"/>
      <c r="DG829" s="69"/>
      <c r="DH829" s="69"/>
      <c r="DI829" s="69"/>
      <c r="DJ829" s="69"/>
      <c r="DK829" s="69"/>
      <c r="DL829" s="69"/>
      <c r="DM829" s="69"/>
      <c r="DN829" s="69"/>
      <c r="DO829" s="69"/>
      <c r="DP829" s="69"/>
      <c r="DQ829" s="69"/>
      <c r="DR829" s="69"/>
      <c r="DS829" s="69"/>
      <c r="DT829" s="69"/>
      <c r="DU829" s="69"/>
      <c r="DV829" s="69"/>
      <c r="DW829" s="69"/>
      <c r="DX829" s="69"/>
      <c r="DY829" s="69"/>
      <c r="DZ829" s="69"/>
      <c r="EA829" s="69"/>
      <c r="EB829" s="69"/>
      <c r="EC829" s="69"/>
      <c r="ED829" s="69"/>
      <c r="EE829" s="69"/>
      <c r="EF829" s="69"/>
      <c r="EG829" s="69"/>
      <c r="EH829" s="69"/>
      <c r="EI829" s="69"/>
      <c r="EJ829" s="69"/>
      <c r="EK829" s="69"/>
      <c r="EL829" s="69"/>
      <c r="EM829" s="69"/>
      <c r="EN829" s="69"/>
      <c r="EO829" s="69"/>
      <c r="EP829" s="69"/>
      <c r="EQ829" s="69"/>
      <c r="ER829" s="69"/>
      <c r="ES829" s="69"/>
      <c r="ET829" s="69"/>
      <c r="EU829" s="69"/>
      <c r="EV829" s="69"/>
      <c r="EW829" s="69"/>
      <c r="EX829" s="69"/>
      <c r="EY829" s="69"/>
      <c r="EZ829" s="69"/>
      <c r="FA829" s="69"/>
      <c r="FB829" s="69"/>
      <c r="FC829" s="69"/>
      <c r="FD829" s="69"/>
      <c r="FE829" s="69"/>
      <c r="FF829" s="69"/>
      <c r="FG829" s="69"/>
      <c r="FH829" s="69"/>
      <c r="FI829" s="69"/>
      <c r="FJ829" s="69"/>
      <c r="FK829" s="69"/>
      <c r="FL829" s="69"/>
      <c r="FM829" s="69"/>
      <c r="FN829" s="69"/>
      <c r="FO829" s="69"/>
      <c r="FP829" s="69"/>
      <c r="FQ829" s="69"/>
      <c r="FR829" s="69"/>
      <c r="FS829" s="69"/>
      <c r="FT829" s="69"/>
      <c r="FU829" s="69"/>
      <c r="FV829" s="69"/>
      <c r="FW829" s="69"/>
      <c r="FX829" s="69"/>
      <c r="FY829" s="69"/>
      <c r="FZ829" s="69"/>
      <c r="GA829" s="69"/>
      <c r="GB829" s="69"/>
      <c r="GC829" s="69"/>
      <c r="GD829" s="69"/>
      <c r="GE829" s="69"/>
      <c r="GF829" s="69"/>
      <c r="GG829" s="69"/>
      <c r="GH829" s="69"/>
      <c r="GI829" s="69"/>
      <c r="GJ829" s="69"/>
      <c r="GK829" s="69"/>
      <c r="GL829" s="69"/>
      <c r="GM829" s="69"/>
      <c r="GN829" s="69"/>
      <c r="GO829" s="69"/>
      <c r="GP829" s="69"/>
      <c r="GQ829" s="69"/>
      <c r="GR829" s="69"/>
      <c r="GS829" s="69"/>
      <c r="GT829" s="69"/>
      <c r="GU829" s="69"/>
      <c r="GV829" s="69"/>
      <c r="GW829" s="69"/>
      <c r="GX829" s="69"/>
      <c r="GY829" s="69"/>
      <c r="GZ829" s="69"/>
      <c r="HA829" s="69"/>
      <c r="HB829" s="69"/>
      <c r="HC829" s="69"/>
      <c r="HD829" s="69"/>
      <c r="HE829" s="69"/>
      <c r="HF829" s="69"/>
      <c r="HG829" s="69"/>
      <c r="HH829" s="69"/>
      <c r="HI829" s="69"/>
      <c r="HJ829" s="69"/>
      <c r="HK829" s="69"/>
      <c r="HL829" s="69"/>
      <c r="HM829" s="69"/>
      <c r="HN829" s="69"/>
      <c r="HO829" s="69"/>
      <c r="HP829" s="69"/>
      <c r="HQ829" s="69"/>
      <c r="HR829" s="69"/>
      <c r="HS829" s="69"/>
      <c r="HT829" s="69"/>
      <c r="HU829" s="69"/>
      <c r="HV829" s="69"/>
      <c r="HW829" s="69"/>
      <c r="HX829" s="69"/>
      <c r="HY829" s="69"/>
      <c r="HZ829" s="69"/>
      <c r="IA829" s="69"/>
      <c r="IB829" s="69"/>
      <c r="IC829" s="69"/>
      <c r="ID829" s="69"/>
      <c r="IE829" s="69"/>
      <c r="IF829" s="69"/>
      <c r="IG829" s="69"/>
      <c r="IH829" s="69"/>
      <c r="II829" s="69"/>
      <c r="IJ829" s="69"/>
      <c r="IK829" s="69"/>
      <c r="IL829" s="69"/>
      <c r="IM829" s="69"/>
      <c r="IN829" s="69"/>
      <c r="IO829" s="69"/>
      <c r="IP829" s="69"/>
      <c r="IQ829" s="69"/>
      <c r="IR829" s="69"/>
      <c r="IS829" s="69"/>
      <c r="IT829" s="69"/>
      <c r="IU829" s="69"/>
      <c r="IV829" s="69"/>
      <c r="IW829" s="69"/>
    </row>
    <row r="830" customFormat="false" ht="12.75" hidden="false" customHeight="false" outlineLevel="0" collapsed="false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  <c r="BR830" s="69"/>
      <c r="BS830" s="69"/>
      <c r="BT830" s="69"/>
      <c r="BU830" s="69"/>
      <c r="BV830" s="69"/>
      <c r="BW830" s="69"/>
      <c r="BX830" s="69"/>
      <c r="BY830" s="69"/>
      <c r="BZ830" s="69"/>
      <c r="CA830" s="69"/>
      <c r="CB830" s="69"/>
      <c r="CC830" s="69"/>
      <c r="CD830" s="69"/>
      <c r="CE830" s="69"/>
      <c r="CF830" s="69"/>
      <c r="CG830" s="69"/>
      <c r="CH830" s="69"/>
      <c r="CI830" s="69"/>
      <c r="CJ830" s="69"/>
      <c r="CK830" s="69"/>
      <c r="CL830" s="69"/>
      <c r="CM830" s="69"/>
      <c r="CN830" s="69"/>
      <c r="CO830" s="69"/>
      <c r="CP830" s="69"/>
      <c r="CQ830" s="69"/>
      <c r="CR830" s="69"/>
      <c r="CS830" s="69"/>
      <c r="CT830" s="69"/>
      <c r="CU830" s="69"/>
      <c r="CV830" s="69"/>
      <c r="CW830" s="69"/>
      <c r="CX830" s="69"/>
      <c r="CY830" s="69"/>
      <c r="CZ830" s="69"/>
      <c r="DA830" s="69"/>
      <c r="DB830" s="69"/>
      <c r="DC830" s="69"/>
      <c r="DD830" s="69"/>
      <c r="DE830" s="69"/>
      <c r="DF830" s="69"/>
      <c r="DG830" s="69"/>
      <c r="DH830" s="69"/>
      <c r="DI830" s="69"/>
      <c r="DJ830" s="69"/>
      <c r="DK830" s="69"/>
      <c r="DL830" s="69"/>
      <c r="DM830" s="69"/>
      <c r="DN830" s="69"/>
      <c r="DO830" s="69"/>
      <c r="DP830" s="69"/>
      <c r="DQ830" s="69"/>
      <c r="DR830" s="69"/>
      <c r="DS830" s="69"/>
      <c r="DT830" s="69"/>
      <c r="DU830" s="69"/>
      <c r="DV830" s="69"/>
      <c r="DW830" s="69"/>
      <c r="DX830" s="69"/>
      <c r="DY830" s="69"/>
      <c r="DZ830" s="69"/>
      <c r="EA830" s="69"/>
      <c r="EB830" s="69"/>
      <c r="EC830" s="69"/>
      <c r="ED830" s="69"/>
      <c r="EE830" s="69"/>
      <c r="EF830" s="69"/>
      <c r="EG830" s="69"/>
      <c r="EH830" s="69"/>
      <c r="EI830" s="69"/>
      <c r="EJ830" s="69"/>
      <c r="EK830" s="69"/>
      <c r="EL830" s="69"/>
      <c r="EM830" s="69"/>
      <c r="EN830" s="69"/>
      <c r="EO830" s="69"/>
      <c r="EP830" s="69"/>
      <c r="EQ830" s="69"/>
      <c r="ER830" s="69"/>
      <c r="ES830" s="69"/>
      <c r="ET830" s="69"/>
      <c r="EU830" s="69"/>
      <c r="EV830" s="69"/>
      <c r="EW830" s="69"/>
      <c r="EX830" s="69"/>
      <c r="EY830" s="69"/>
      <c r="EZ830" s="69"/>
      <c r="FA830" s="69"/>
      <c r="FB830" s="69"/>
      <c r="FC830" s="69"/>
      <c r="FD830" s="69"/>
      <c r="FE830" s="69"/>
      <c r="FF830" s="69"/>
      <c r="FG830" s="69"/>
      <c r="FH830" s="69"/>
      <c r="FI830" s="69"/>
      <c r="FJ830" s="69"/>
      <c r="FK830" s="69"/>
      <c r="FL830" s="69"/>
      <c r="FM830" s="69"/>
      <c r="FN830" s="69"/>
      <c r="FO830" s="69"/>
      <c r="FP830" s="69"/>
      <c r="FQ830" s="69"/>
      <c r="FR830" s="69"/>
      <c r="FS830" s="69"/>
      <c r="FT830" s="69"/>
      <c r="FU830" s="69"/>
      <c r="FV830" s="69"/>
      <c r="FW830" s="69"/>
      <c r="FX830" s="69"/>
      <c r="FY830" s="69"/>
      <c r="FZ830" s="69"/>
      <c r="GA830" s="69"/>
      <c r="GB830" s="69"/>
      <c r="GC830" s="69"/>
      <c r="GD830" s="69"/>
      <c r="GE830" s="69"/>
      <c r="GF830" s="69"/>
      <c r="GG830" s="69"/>
      <c r="GH830" s="69"/>
      <c r="GI830" s="69"/>
      <c r="GJ830" s="69"/>
      <c r="GK830" s="69"/>
      <c r="GL830" s="69"/>
      <c r="GM830" s="69"/>
      <c r="GN830" s="69"/>
      <c r="GO830" s="69"/>
      <c r="GP830" s="69"/>
      <c r="GQ830" s="69"/>
      <c r="GR830" s="69"/>
      <c r="GS830" s="69"/>
      <c r="GT830" s="69"/>
      <c r="GU830" s="69"/>
      <c r="GV830" s="69"/>
      <c r="GW830" s="69"/>
      <c r="GX830" s="69"/>
      <c r="GY830" s="69"/>
      <c r="GZ830" s="69"/>
      <c r="HA830" s="69"/>
      <c r="HB830" s="69"/>
      <c r="HC830" s="69"/>
      <c r="HD830" s="69"/>
      <c r="HE830" s="69"/>
      <c r="HF830" s="69"/>
      <c r="HG830" s="69"/>
      <c r="HH830" s="69"/>
      <c r="HI830" s="69"/>
      <c r="HJ830" s="69"/>
      <c r="HK830" s="69"/>
      <c r="HL830" s="69"/>
      <c r="HM830" s="69"/>
      <c r="HN830" s="69"/>
      <c r="HO830" s="69"/>
      <c r="HP830" s="69"/>
      <c r="HQ830" s="69"/>
      <c r="HR830" s="69"/>
      <c r="HS830" s="69"/>
      <c r="HT830" s="69"/>
      <c r="HU830" s="69"/>
      <c r="HV830" s="69"/>
      <c r="HW830" s="69"/>
      <c r="HX830" s="69"/>
      <c r="HY830" s="69"/>
      <c r="HZ830" s="69"/>
      <c r="IA830" s="69"/>
      <c r="IB830" s="69"/>
      <c r="IC830" s="69"/>
      <c r="ID830" s="69"/>
      <c r="IE830" s="69"/>
      <c r="IF830" s="69"/>
      <c r="IG830" s="69"/>
      <c r="IH830" s="69"/>
      <c r="II830" s="69"/>
      <c r="IJ830" s="69"/>
      <c r="IK830" s="69"/>
      <c r="IL830" s="69"/>
      <c r="IM830" s="69"/>
      <c r="IN830" s="69"/>
      <c r="IO830" s="69"/>
      <c r="IP830" s="69"/>
      <c r="IQ830" s="69"/>
      <c r="IR830" s="69"/>
      <c r="IS830" s="69"/>
      <c r="IT830" s="69"/>
      <c r="IU830" s="69"/>
      <c r="IV830" s="69"/>
      <c r="IW830" s="69"/>
    </row>
    <row r="831" customFormat="false" ht="12.75" hidden="false" customHeight="false" outlineLevel="0" collapsed="false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69"/>
      <c r="CC831" s="69"/>
      <c r="CD831" s="69"/>
      <c r="CE831" s="69"/>
      <c r="CF831" s="69"/>
      <c r="CG831" s="69"/>
      <c r="CH831" s="69"/>
      <c r="CI831" s="69"/>
      <c r="CJ831" s="69"/>
      <c r="CK831" s="69"/>
      <c r="CL831" s="69"/>
      <c r="CM831" s="69"/>
      <c r="CN831" s="69"/>
      <c r="CO831" s="69"/>
      <c r="CP831" s="69"/>
      <c r="CQ831" s="69"/>
      <c r="CR831" s="69"/>
      <c r="CS831" s="69"/>
      <c r="CT831" s="69"/>
      <c r="CU831" s="69"/>
      <c r="CV831" s="69"/>
      <c r="CW831" s="69"/>
      <c r="CX831" s="69"/>
      <c r="CY831" s="69"/>
      <c r="CZ831" s="69"/>
      <c r="DA831" s="69"/>
      <c r="DB831" s="69"/>
      <c r="DC831" s="69"/>
      <c r="DD831" s="69"/>
      <c r="DE831" s="69"/>
      <c r="DF831" s="69"/>
      <c r="DG831" s="69"/>
      <c r="DH831" s="69"/>
      <c r="DI831" s="69"/>
      <c r="DJ831" s="69"/>
      <c r="DK831" s="69"/>
      <c r="DL831" s="69"/>
      <c r="DM831" s="69"/>
      <c r="DN831" s="69"/>
      <c r="DO831" s="69"/>
      <c r="DP831" s="69"/>
      <c r="DQ831" s="69"/>
      <c r="DR831" s="69"/>
      <c r="DS831" s="69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  <c r="EO831" s="69"/>
      <c r="EP831" s="69"/>
      <c r="EQ831" s="69"/>
      <c r="ER831" s="69"/>
      <c r="ES831" s="69"/>
      <c r="ET831" s="69"/>
      <c r="EU831" s="69"/>
      <c r="EV831" s="69"/>
      <c r="EW831" s="69"/>
      <c r="EX831" s="69"/>
      <c r="EY831" s="69"/>
      <c r="EZ831" s="69"/>
      <c r="FA831" s="69"/>
      <c r="FB831" s="69"/>
      <c r="FC831" s="69"/>
      <c r="FD831" s="69"/>
      <c r="FE831" s="69"/>
      <c r="FF831" s="69"/>
      <c r="FG831" s="69"/>
      <c r="FH831" s="69"/>
      <c r="FI831" s="69"/>
      <c r="FJ831" s="69"/>
      <c r="FK831" s="69"/>
      <c r="FL831" s="69"/>
      <c r="FM831" s="69"/>
      <c r="FN831" s="69"/>
      <c r="FO831" s="69"/>
      <c r="FP831" s="69"/>
      <c r="FQ831" s="69"/>
      <c r="FR831" s="69"/>
      <c r="FS831" s="69"/>
      <c r="FT831" s="69"/>
      <c r="FU831" s="69"/>
      <c r="FV831" s="69"/>
      <c r="FW831" s="69"/>
      <c r="FX831" s="69"/>
      <c r="FY831" s="69"/>
      <c r="FZ831" s="69"/>
      <c r="GA831" s="69"/>
      <c r="GB831" s="69"/>
      <c r="GC831" s="69"/>
      <c r="GD831" s="69"/>
      <c r="GE831" s="69"/>
      <c r="GF831" s="69"/>
      <c r="GG831" s="69"/>
      <c r="GH831" s="69"/>
      <c r="GI831" s="69"/>
      <c r="GJ831" s="69"/>
      <c r="GK831" s="69"/>
      <c r="GL831" s="69"/>
      <c r="GM831" s="69"/>
      <c r="GN831" s="69"/>
      <c r="GO831" s="69"/>
      <c r="GP831" s="69"/>
      <c r="GQ831" s="69"/>
      <c r="GR831" s="69"/>
      <c r="GS831" s="69"/>
      <c r="GT831" s="69"/>
      <c r="GU831" s="69"/>
      <c r="GV831" s="69"/>
      <c r="GW831" s="69"/>
      <c r="GX831" s="69"/>
      <c r="GY831" s="69"/>
      <c r="GZ831" s="69"/>
      <c r="HA831" s="69"/>
      <c r="HB831" s="69"/>
      <c r="HC831" s="69"/>
      <c r="HD831" s="69"/>
      <c r="HE831" s="69"/>
      <c r="HF831" s="69"/>
      <c r="HG831" s="69"/>
      <c r="HH831" s="69"/>
      <c r="HI831" s="69"/>
      <c r="HJ831" s="69"/>
      <c r="HK831" s="69"/>
      <c r="HL831" s="69"/>
      <c r="HM831" s="69"/>
      <c r="HN831" s="69"/>
      <c r="HO831" s="69"/>
      <c r="HP831" s="69"/>
      <c r="HQ831" s="69"/>
      <c r="HR831" s="69"/>
      <c r="HS831" s="69"/>
      <c r="HT831" s="69"/>
      <c r="HU831" s="69"/>
      <c r="HV831" s="69"/>
      <c r="HW831" s="69"/>
      <c r="HX831" s="69"/>
      <c r="HY831" s="69"/>
      <c r="HZ831" s="69"/>
      <c r="IA831" s="69"/>
      <c r="IB831" s="69"/>
      <c r="IC831" s="69"/>
      <c r="ID831" s="69"/>
      <c r="IE831" s="69"/>
      <c r="IF831" s="69"/>
      <c r="IG831" s="69"/>
      <c r="IH831" s="69"/>
      <c r="II831" s="69"/>
      <c r="IJ831" s="69"/>
      <c r="IK831" s="69"/>
      <c r="IL831" s="69"/>
      <c r="IM831" s="69"/>
      <c r="IN831" s="69"/>
      <c r="IO831" s="69"/>
      <c r="IP831" s="69"/>
      <c r="IQ831" s="69"/>
      <c r="IR831" s="69"/>
      <c r="IS831" s="69"/>
      <c r="IT831" s="69"/>
      <c r="IU831" s="69"/>
      <c r="IV831" s="69"/>
      <c r="IW831" s="69"/>
    </row>
    <row r="832" customFormat="false" ht="12.75" hidden="false" customHeight="false" outlineLevel="0" collapsed="false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  <c r="BR832" s="69"/>
      <c r="BS832" s="69"/>
      <c r="BT832" s="69"/>
      <c r="BU832" s="69"/>
      <c r="BV832" s="69"/>
      <c r="BW832" s="69"/>
      <c r="BX832" s="69"/>
      <c r="BY832" s="69"/>
      <c r="BZ832" s="69"/>
      <c r="CA832" s="69"/>
      <c r="CB832" s="69"/>
      <c r="CC832" s="69"/>
      <c r="CD832" s="69"/>
      <c r="CE832" s="69"/>
      <c r="CF832" s="69"/>
      <c r="CG832" s="69"/>
      <c r="CH832" s="69"/>
      <c r="CI832" s="69"/>
      <c r="CJ832" s="69"/>
      <c r="CK832" s="69"/>
      <c r="CL832" s="69"/>
      <c r="CM832" s="69"/>
      <c r="CN832" s="69"/>
      <c r="CO832" s="69"/>
      <c r="CP832" s="69"/>
      <c r="CQ832" s="69"/>
      <c r="CR832" s="69"/>
      <c r="CS832" s="69"/>
      <c r="CT832" s="69"/>
      <c r="CU832" s="69"/>
      <c r="CV832" s="69"/>
      <c r="CW832" s="69"/>
      <c r="CX832" s="69"/>
      <c r="CY832" s="69"/>
      <c r="CZ832" s="69"/>
      <c r="DA832" s="69"/>
      <c r="DB832" s="69"/>
      <c r="DC832" s="69"/>
      <c r="DD832" s="69"/>
      <c r="DE832" s="69"/>
      <c r="DF832" s="69"/>
      <c r="DG832" s="69"/>
      <c r="DH832" s="69"/>
      <c r="DI832" s="69"/>
      <c r="DJ832" s="69"/>
      <c r="DK832" s="69"/>
      <c r="DL832" s="69"/>
      <c r="DM832" s="69"/>
      <c r="DN832" s="69"/>
      <c r="DO832" s="69"/>
      <c r="DP832" s="69"/>
      <c r="DQ832" s="69"/>
      <c r="DR832" s="69"/>
      <c r="DS832" s="69"/>
      <c r="DT832" s="69"/>
      <c r="DU832" s="69"/>
      <c r="DV832" s="69"/>
      <c r="DW832" s="69"/>
      <c r="DX832" s="69"/>
      <c r="DY832" s="69"/>
      <c r="DZ832" s="69"/>
      <c r="EA832" s="69"/>
      <c r="EB832" s="69"/>
      <c r="EC832" s="69"/>
      <c r="ED832" s="69"/>
      <c r="EE832" s="69"/>
      <c r="EF832" s="69"/>
      <c r="EG832" s="69"/>
      <c r="EH832" s="69"/>
      <c r="EI832" s="69"/>
      <c r="EJ832" s="69"/>
      <c r="EK832" s="69"/>
      <c r="EL832" s="69"/>
      <c r="EM832" s="69"/>
      <c r="EN832" s="69"/>
      <c r="EO832" s="69"/>
      <c r="EP832" s="69"/>
      <c r="EQ832" s="69"/>
      <c r="ER832" s="69"/>
      <c r="ES832" s="69"/>
      <c r="ET832" s="69"/>
      <c r="EU832" s="69"/>
      <c r="EV832" s="69"/>
      <c r="EW832" s="69"/>
      <c r="EX832" s="69"/>
      <c r="EY832" s="69"/>
      <c r="EZ832" s="69"/>
      <c r="FA832" s="69"/>
      <c r="FB832" s="69"/>
      <c r="FC832" s="69"/>
      <c r="FD832" s="69"/>
      <c r="FE832" s="69"/>
      <c r="FF832" s="69"/>
      <c r="FG832" s="69"/>
      <c r="FH832" s="69"/>
      <c r="FI832" s="69"/>
      <c r="FJ832" s="69"/>
      <c r="FK832" s="69"/>
      <c r="FL832" s="69"/>
      <c r="FM832" s="69"/>
      <c r="FN832" s="69"/>
      <c r="FO832" s="69"/>
      <c r="FP832" s="69"/>
      <c r="FQ832" s="69"/>
      <c r="FR832" s="69"/>
      <c r="FS832" s="69"/>
      <c r="FT832" s="69"/>
      <c r="FU832" s="69"/>
      <c r="FV832" s="69"/>
      <c r="FW832" s="69"/>
      <c r="FX832" s="69"/>
      <c r="FY832" s="69"/>
      <c r="FZ832" s="69"/>
      <c r="GA832" s="69"/>
      <c r="GB832" s="69"/>
      <c r="GC832" s="69"/>
      <c r="GD832" s="69"/>
      <c r="GE832" s="69"/>
      <c r="GF832" s="69"/>
      <c r="GG832" s="69"/>
      <c r="GH832" s="69"/>
      <c r="GI832" s="69"/>
      <c r="GJ832" s="69"/>
      <c r="GK832" s="69"/>
      <c r="GL832" s="69"/>
      <c r="GM832" s="69"/>
      <c r="GN832" s="69"/>
      <c r="GO832" s="69"/>
      <c r="GP832" s="69"/>
      <c r="GQ832" s="69"/>
      <c r="GR832" s="69"/>
      <c r="GS832" s="69"/>
      <c r="GT832" s="69"/>
      <c r="GU832" s="69"/>
      <c r="GV832" s="69"/>
      <c r="GW832" s="69"/>
      <c r="GX832" s="69"/>
      <c r="GY832" s="69"/>
      <c r="GZ832" s="69"/>
      <c r="HA832" s="69"/>
      <c r="HB832" s="69"/>
      <c r="HC832" s="69"/>
      <c r="HD832" s="69"/>
      <c r="HE832" s="69"/>
      <c r="HF832" s="69"/>
      <c r="HG832" s="69"/>
      <c r="HH832" s="69"/>
      <c r="HI832" s="69"/>
      <c r="HJ832" s="69"/>
      <c r="HK832" s="69"/>
      <c r="HL832" s="69"/>
      <c r="HM832" s="69"/>
      <c r="HN832" s="69"/>
      <c r="HO832" s="69"/>
      <c r="HP832" s="69"/>
      <c r="HQ832" s="69"/>
      <c r="HR832" s="69"/>
      <c r="HS832" s="69"/>
      <c r="HT832" s="69"/>
      <c r="HU832" s="69"/>
      <c r="HV832" s="69"/>
      <c r="HW832" s="69"/>
      <c r="HX832" s="69"/>
      <c r="HY832" s="69"/>
      <c r="HZ832" s="69"/>
      <c r="IA832" s="69"/>
      <c r="IB832" s="69"/>
      <c r="IC832" s="69"/>
      <c r="ID832" s="69"/>
      <c r="IE832" s="69"/>
      <c r="IF832" s="69"/>
      <c r="IG832" s="69"/>
      <c r="IH832" s="69"/>
      <c r="II832" s="69"/>
      <c r="IJ832" s="69"/>
      <c r="IK832" s="69"/>
      <c r="IL832" s="69"/>
      <c r="IM832" s="69"/>
      <c r="IN832" s="69"/>
      <c r="IO832" s="69"/>
      <c r="IP832" s="69"/>
      <c r="IQ832" s="69"/>
      <c r="IR832" s="69"/>
      <c r="IS832" s="69"/>
      <c r="IT832" s="69"/>
      <c r="IU832" s="69"/>
      <c r="IV832" s="69"/>
      <c r="IW832" s="69"/>
    </row>
    <row r="833" customFormat="false" ht="12.75" hidden="false" customHeight="false" outlineLevel="0" collapsed="false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  <c r="DP833" s="69"/>
      <c r="DQ833" s="69"/>
      <c r="DR833" s="69"/>
      <c r="DS833" s="69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  <c r="EO833" s="69"/>
      <c r="EP833" s="69"/>
      <c r="EQ833" s="69"/>
      <c r="ER833" s="69"/>
      <c r="ES833" s="69"/>
      <c r="ET833" s="69"/>
      <c r="EU833" s="69"/>
      <c r="EV833" s="69"/>
      <c r="EW833" s="69"/>
      <c r="EX833" s="69"/>
      <c r="EY833" s="69"/>
      <c r="EZ833" s="69"/>
      <c r="FA833" s="69"/>
      <c r="FB833" s="69"/>
      <c r="FC833" s="69"/>
      <c r="FD833" s="69"/>
      <c r="FE833" s="69"/>
      <c r="FF833" s="69"/>
      <c r="FG833" s="69"/>
      <c r="FH833" s="69"/>
      <c r="FI833" s="69"/>
      <c r="FJ833" s="69"/>
      <c r="FK833" s="69"/>
      <c r="FL833" s="69"/>
      <c r="FM833" s="69"/>
      <c r="FN833" s="69"/>
      <c r="FO833" s="69"/>
      <c r="FP833" s="69"/>
      <c r="FQ833" s="69"/>
      <c r="FR833" s="69"/>
      <c r="FS833" s="69"/>
      <c r="FT833" s="69"/>
      <c r="FU833" s="69"/>
      <c r="FV833" s="69"/>
      <c r="FW833" s="69"/>
      <c r="FX833" s="69"/>
      <c r="FY833" s="69"/>
      <c r="FZ833" s="69"/>
      <c r="GA833" s="69"/>
      <c r="GB833" s="69"/>
      <c r="GC833" s="69"/>
      <c r="GD833" s="69"/>
      <c r="GE833" s="69"/>
      <c r="GF833" s="69"/>
      <c r="GG833" s="69"/>
      <c r="GH833" s="69"/>
      <c r="GI833" s="69"/>
      <c r="GJ833" s="69"/>
      <c r="GK833" s="69"/>
      <c r="GL833" s="69"/>
      <c r="GM833" s="69"/>
      <c r="GN833" s="69"/>
      <c r="GO833" s="69"/>
      <c r="GP833" s="69"/>
      <c r="GQ833" s="69"/>
      <c r="GR833" s="69"/>
      <c r="GS833" s="69"/>
      <c r="GT833" s="69"/>
      <c r="GU833" s="69"/>
      <c r="GV833" s="69"/>
      <c r="GW833" s="69"/>
      <c r="GX833" s="69"/>
      <c r="GY833" s="69"/>
      <c r="GZ833" s="69"/>
      <c r="HA833" s="69"/>
      <c r="HB833" s="69"/>
      <c r="HC833" s="69"/>
      <c r="HD833" s="69"/>
      <c r="HE833" s="69"/>
      <c r="HF833" s="69"/>
      <c r="HG833" s="69"/>
      <c r="HH833" s="69"/>
      <c r="HI833" s="69"/>
      <c r="HJ833" s="69"/>
      <c r="HK833" s="69"/>
      <c r="HL833" s="69"/>
      <c r="HM833" s="69"/>
      <c r="HN833" s="69"/>
      <c r="HO833" s="69"/>
      <c r="HP833" s="69"/>
      <c r="HQ833" s="69"/>
      <c r="HR833" s="69"/>
      <c r="HS833" s="69"/>
      <c r="HT833" s="69"/>
      <c r="HU833" s="69"/>
      <c r="HV833" s="69"/>
      <c r="HW833" s="69"/>
      <c r="HX833" s="69"/>
      <c r="HY833" s="69"/>
      <c r="HZ833" s="69"/>
      <c r="IA833" s="69"/>
      <c r="IB833" s="69"/>
      <c r="IC833" s="69"/>
      <c r="ID833" s="69"/>
      <c r="IE833" s="69"/>
      <c r="IF833" s="69"/>
      <c r="IG833" s="69"/>
      <c r="IH833" s="69"/>
      <c r="II833" s="69"/>
      <c r="IJ833" s="69"/>
      <c r="IK833" s="69"/>
      <c r="IL833" s="69"/>
      <c r="IM833" s="69"/>
      <c r="IN833" s="69"/>
      <c r="IO833" s="69"/>
      <c r="IP833" s="69"/>
      <c r="IQ833" s="69"/>
      <c r="IR833" s="69"/>
      <c r="IS833" s="69"/>
      <c r="IT833" s="69"/>
      <c r="IU833" s="69"/>
      <c r="IV833" s="69"/>
      <c r="IW833" s="69"/>
    </row>
    <row r="834" customFormat="false" ht="12.75" hidden="false" customHeight="false" outlineLevel="0" collapsed="false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  <c r="BR834" s="69"/>
      <c r="BS834" s="69"/>
      <c r="BT834" s="69"/>
      <c r="BU834" s="69"/>
      <c r="BV834" s="69"/>
      <c r="BW834" s="69"/>
      <c r="BX834" s="69"/>
      <c r="BY834" s="69"/>
      <c r="BZ834" s="69"/>
      <c r="CA834" s="69"/>
      <c r="CB834" s="69"/>
      <c r="CC834" s="69"/>
      <c r="CD834" s="69"/>
      <c r="CE834" s="69"/>
      <c r="CF834" s="69"/>
      <c r="CG834" s="69"/>
      <c r="CH834" s="69"/>
      <c r="CI834" s="69"/>
      <c r="CJ834" s="69"/>
      <c r="CK834" s="69"/>
      <c r="CL834" s="69"/>
      <c r="CM834" s="69"/>
      <c r="CN834" s="69"/>
      <c r="CO834" s="69"/>
      <c r="CP834" s="69"/>
      <c r="CQ834" s="69"/>
      <c r="CR834" s="69"/>
      <c r="CS834" s="69"/>
      <c r="CT834" s="69"/>
      <c r="CU834" s="69"/>
      <c r="CV834" s="69"/>
      <c r="CW834" s="69"/>
      <c r="CX834" s="69"/>
      <c r="CY834" s="69"/>
      <c r="CZ834" s="69"/>
      <c r="DA834" s="69"/>
      <c r="DB834" s="69"/>
      <c r="DC834" s="69"/>
      <c r="DD834" s="69"/>
      <c r="DE834" s="69"/>
      <c r="DF834" s="69"/>
      <c r="DG834" s="69"/>
      <c r="DH834" s="69"/>
      <c r="DI834" s="69"/>
      <c r="DJ834" s="69"/>
      <c r="DK834" s="69"/>
      <c r="DL834" s="69"/>
      <c r="DM834" s="69"/>
      <c r="DN834" s="69"/>
      <c r="DO834" s="69"/>
      <c r="DP834" s="69"/>
      <c r="DQ834" s="69"/>
      <c r="DR834" s="69"/>
      <c r="DS834" s="69"/>
      <c r="DT834" s="69"/>
      <c r="DU834" s="69"/>
      <c r="DV834" s="69"/>
      <c r="DW834" s="69"/>
      <c r="DX834" s="69"/>
      <c r="DY834" s="69"/>
      <c r="DZ834" s="69"/>
      <c r="EA834" s="69"/>
      <c r="EB834" s="69"/>
      <c r="EC834" s="69"/>
      <c r="ED834" s="69"/>
      <c r="EE834" s="69"/>
      <c r="EF834" s="69"/>
      <c r="EG834" s="69"/>
      <c r="EH834" s="69"/>
      <c r="EI834" s="69"/>
      <c r="EJ834" s="69"/>
      <c r="EK834" s="69"/>
      <c r="EL834" s="69"/>
      <c r="EM834" s="69"/>
      <c r="EN834" s="69"/>
      <c r="EO834" s="69"/>
      <c r="EP834" s="69"/>
      <c r="EQ834" s="69"/>
      <c r="ER834" s="69"/>
      <c r="ES834" s="69"/>
      <c r="ET834" s="69"/>
      <c r="EU834" s="69"/>
      <c r="EV834" s="69"/>
      <c r="EW834" s="69"/>
      <c r="EX834" s="69"/>
      <c r="EY834" s="69"/>
      <c r="EZ834" s="69"/>
      <c r="FA834" s="69"/>
      <c r="FB834" s="69"/>
      <c r="FC834" s="69"/>
      <c r="FD834" s="69"/>
      <c r="FE834" s="69"/>
      <c r="FF834" s="69"/>
      <c r="FG834" s="69"/>
      <c r="FH834" s="69"/>
      <c r="FI834" s="69"/>
      <c r="FJ834" s="69"/>
      <c r="FK834" s="69"/>
      <c r="FL834" s="69"/>
      <c r="FM834" s="69"/>
      <c r="FN834" s="69"/>
      <c r="FO834" s="69"/>
      <c r="FP834" s="69"/>
      <c r="FQ834" s="69"/>
      <c r="FR834" s="69"/>
      <c r="FS834" s="69"/>
      <c r="FT834" s="69"/>
      <c r="FU834" s="69"/>
      <c r="FV834" s="69"/>
      <c r="FW834" s="69"/>
      <c r="FX834" s="69"/>
      <c r="FY834" s="69"/>
      <c r="FZ834" s="69"/>
      <c r="GA834" s="69"/>
      <c r="GB834" s="69"/>
      <c r="GC834" s="69"/>
      <c r="GD834" s="69"/>
      <c r="GE834" s="69"/>
      <c r="GF834" s="69"/>
      <c r="GG834" s="69"/>
      <c r="GH834" s="69"/>
      <c r="GI834" s="69"/>
      <c r="GJ834" s="69"/>
      <c r="GK834" s="69"/>
      <c r="GL834" s="69"/>
      <c r="GM834" s="69"/>
      <c r="GN834" s="69"/>
      <c r="GO834" s="69"/>
      <c r="GP834" s="69"/>
      <c r="GQ834" s="69"/>
      <c r="GR834" s="69"/>
      <c r="GS834" s="69"/>
      <c r="GT834" s="69"/>
      <c r="GU834" s="69"/>
      <c r="GV834" s="69"/>
      <c r="GW834" s="69"/>
      <c r="GX834" s="69"/>
      <c r="GY834" s="69"/>
      <c r="GZ834" s="69"/>
      <c r="HA834" s="69"/>
      <c r="HB834" s="69"/>
      <c r="HC834" s="69"/>
      <c r="HD834" s="69"/>
      <c r="HE834" s="69"/>
      <c r="HF834" s="69"/>
      <c r="HG834" s="69"/>
      <c r="HH834" s="69"/>
      <c r="HI834" s="69"/>
      <c r="HJ834" s="69"/>
      <c r="HK834" s="69"/>
      <c r="HL834" s="69"/>
      <c r="HM834" s="69"/>
      <c r="HN834" s="69"/>
      <c r="HO834" s="69"/>
      <c r="HP834" s="69"/>
      <c r="HQ834" s="69"/>
      <c r="HR834" s="69"/>
      <c r="HS834" s="69"/>
      <c r="HT834" s="69"/>
      <c r="HU834" s="69"/>
      <c r="HV834" s="69"/>
      <c r="HW834" s="69"/>
      <c r="HX834" s="69"/>
      <c r="HY834" s="69"/>
      <c r="HZ834" s="69"/>
      <c r="IA834" s="69"/>
      <c r="IB834" s="69"/>
      <c r="IC834" s="69"/>
      <c r="ID834" s="69"/>
      <c r="IE834" s="69"/>
      <c r="IF834" s="69"/>
      <c r="IG834" s="69"/>
      <c r="IH834" s="69"/>
      <c r="II834" s="69"/>
      <c r="IJ834" s="69"/>
      <c r="IK834" s="69"/>
      <c r="IL834" s="69"/>
      <c r="IM834" s="69"/>
      <c r="IN834" s="69"/>
      <c r="IO834" s="69"/>
      <c r="IP834" s="69"/>
      <c r="IQ834" s="69"/>
      <c r="IR834" s="69"/>
      <c r="IS834" s="69"/>
      <c r="IT834" s="69"/>
      <c r="IU834" s="69"/>
      <c r="IV834" s="69"/>
      <c r="IW834" s="69"/>
    </row>
    <row r="835" customFormat="false" ht="12.75" hidden="false" customHeight="false" outlineLevel="0" collapsed="false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  <c r="BR835" s="69"/>
      <c r="BS835" s="69"/>
      <c r="BT835" s="69"/>
      <c r="BU835" s="69"/>
      <c r="BV835" s="69"/>
      <c r="BW835" s="69"/>
      <c r="BX835" s="69"/>
      <c r="BY835" s="69"/>
      <c r="BZ835" s="69"/>
      <c r="CA835" s="69"/>
      <c r="CB835" s="69"/>
      <c r="CC835" s="69"/>
      <c r="CD835" s="69"/>
      <c r="CE835" s="69"/>
      <c r="CF835" s="69"/>
      <c r="CG835" s="69"/>
      <c r="CH835" s="69"/>
      <c r="CI835" s="69"/>
      <c r="CJ835" s="69"/>
      <c r="CK835" s="69"/>
      <c r="CL835" s="69"/>
      <c r="CM835" s="69"/>
      <c r="CN835" s="69"/>
      <c r="CO835" s="69"/>
      <c r="CP835" s="69"/>
      <c r="CQ835" s="69"/>
      <c r="CR835" s="69"/>
      <c r="CS835" s="69"/>
      <c r="CT835" s="69"/>
      <c r="CU835" s="69"/>
      <c r="CV835" s="69"/>
      <c r="CW835" s="69"/>
      <c r="CX835" s="69"/>
      <c r="CY835" s="69"/>
      <c r="CZ835" s="69"/>
      <c r="DA835" s="69"/>
      <c r="DB835" s="69"/>
      <c r="DC835" s="69"/>
      <c r="DD835" s="69"/>
      <c r="DE835" s="69"/>
      <c r="DF835" s="69"/>
      <c r="DG835" s="69"/>
      <c r="DH835" s="69"/>
      <c r="DI835" s="69"/>
      <c r="DJ835" s="69"/>
      <c r="DK835" s="69"/>
      <c r="DL835" s="69"/>
      <c r="DM835" s="69"/>
      <c r="DN835" s="69"/>
      <c r="DO835" s="69"/>
      <c r="DP835" s="69"/>
      <c r="DQ835" s="69"/>
      <c r="DR835" s="69"/>
      <c r="DS835" s="69"/>
      <c r="DT835" s="69"/>
      <c r="DU835" s="69"/>
      <c r="DV835" s="69"/>
      <c r="DW835" s="69"/>
      <c r="DX835" s="69"/>
      <c r="DY835" s="69"/>
      <c r="DZ835" s="69"/>
      <c r="EA835" s="69"/>
      <c r="EB835" s="69"/>
      <c r="EC835" s="69"/>
      <c r="ED835" s="69"/>
      <c r="EE835" s="69"/>
      <c r="EF835" s="69"/>
      <c r="EG835" s="69"/>
      <c r="EH835" s="69"/>
      <c r="EI835" s="69"/>
      <c r="EJ835" s="69"/>
      <c r="EK835" s="69"/>
      <c r="EL835" s="69"/>
      <c r="EM835" s="69"/>
      <c r="EN835" s="69"/>
      <c r="EO835" s="69"/>
      <c r="EP835" s="69"/>
      <c r="EQ835" s="69"/>
      <c r="ER835" s="69"/>
      <c r="ES835" s="69"/>
      <c r="ET835" s="69"/>
      <c r="EU835" s="69"/>
      <c r="EV835" s="69"/>
      <c r="EW835" s="69"/>
      <c r="EX835" s="69"/>
      <c r="EY835" s="69"/>
      <c r="EZ835" s="69"/>
      <c r="FA835" s="69"/>
      <c r="FB835" s="69"/>
      <c r="FC835" s="69"/>
      <c r="FD835" s="69"/>
      <c r="FE835" s="69"/>
      <c r="FF835" s="69"/>
      <c r="FG835" s="69"/>
      <c r="FH835" s="69"/>
      <c r="FI835" s="69"/>
      <c r="FJ835" s="69"/>
      <c r="FK835" s="69"/>
      <c r="FL835" s="69"/>
      <c r="FM835" s="69"/>
      <c r="FN835" s="69"/>
      <c r="FO835" s="69"/>
      <c r="FP835" s="69"/>
      <c r="FQ835" s="69"/>
      <c r="FR835" s="69"/>
      <c r="FS835" s="69"/>
      <c r="FT835" s="69"/>
      <c r="FU835" s="69"/>
      <c r="FV835" s="69"/>
      <c r="FW835" s="69"/>
      <c r="FX835" s="69"/>
      <c r="FY835" s="69"/>
      <c r="FZ835" s="69"/>
      <c r="GA835" s="69"/>
      <c r="GB835" s="69"/>
      <c r="GC835" s="69"/>
      <c r="GD835" s="69"/>
      <c r="GE835" s="69"/>
      <c r="GF835" s="69"/>
      <c r="GG835" s="69"/>
      <c r="GH835" s="69"/>
      <c r="GI835" s="69"/>
      <c r="GJ835" s="69"/>
      <c r="GK835" s="69"/>
      <c r="GL835" s="69"/>
      <c r="GM835" s="69"/>
      <c r="GN835" s="69"/>
      <c r="GO835" s="69"/>
      <c r="GP835" s="69"/>
      <c r="GQ835" s="69"/>
      <c r="GR835" s="69"/>
      <c r="GS835" s="69"/>
      <c r="GT835" s="69"/>
      <c r="GU835" s="69"/>
      <c r="GV835" s="69"/>
      <c r="GW835" s="69"/>
      <c r="GX835" s="69"/>
      <c r="GY835" s="69"/>
      <c r="GZ835" s="69"/>
      <c r="HA835" s="69"/>
      <c r="HB835" s="69"/>
      <c r="HC835" s="69"/>
      <c r="HD835" s="69"/>
      <c r="HE835" s="69"/>
      <c r="HF835" s="69"/>
      <c r="HG835" s="69"/>
      <c r="HH835" s="69"/>
      <c r="HI835" s="69"/>
      <c r="HJ835" s="69"/>
      <c r="HK835" s="69"/>
      <c r="HL835" s="69"/>
      <c r="HM835" s="69"/>
      <c r="HN835" s="69"/>
      <c r="HO835" s="69"/>
      <c r="HP835" s="69"/>
      <c r="HQ835" s="69"/>
      <c r="HR835" s="69"/>
      <c r="HS835" s="69"/>
      <c r="HT835" s="69"/>
      <c r="HU835" s="69"/>
      <c r="HV835" s="69"/>
      <c r="HW835" s="69"/>
      <c r="HX835" s="69"/>
      <c r="HY835" s="69"/>
      <c r="HZ835" s="69"/>
      <c r="IA835" s="69"/>
      <c r="IB835" s="69"/>
      <c r="IC835" s="69"/>
      <c r="ID835" s="69"/>
      <c r="IE835" s="69"/>
      <c r="IF835" s="69"/>
      <c r="IG835" s="69"/>
      <c r="IH835" s="69"/>
      <c r="II835" s="69"/>
      <c r="IJ835" s="69"/>
      <c r="IK835" s="69"/>
      <c r="IL835" s="69"/>
      <c r="IM835" s="69"/>
      <c r="IN835" s="69"/>
      <c r="IO835" s="69"/>
      <c r="IP835" s="69"/>
      <c r="IQ835" s="69"/>
      <c r="IR835" s="69"/>
      <c r="IS835" s="69"/>
      <c r="IT835" s="69"/>
      <c r="IU835" s="69"/>
      <c r="IV835" s="69"/>
      <c r="IW835" s="69"/>
    </row>
    <row r="836" customFormat="false" ht="12.75" hidden="false" customHeight="false" outlineLevel="0" collapsed="false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  <c r="BR836" s="69"/>
      <c r="BS836" s="69"/>
      <c r="BT836" s="69"/>
      <c r="BU836" s="69"/>
      <c r="BV836" s="69"/>
      <c r="BW836" s="69"/>
      <c r="BX836" s="69"/>
      <c r="BY836" s="69"/>
      <c r="BZ836" s="69"/>
      <c r="CA836" s="69"/>
      <c r="CB836" s="69"/>
      <c r="CC836" s="69"/>
      <c r="CD836" s="69"/>
      <c r="CE836" s="69"/>
      <c r="CF836" s="69"/>
      <c r="CG836" s="69"/>
      <c r="CH836" s="69"/>
      <c r="CI836" s="69"/>
      <c r="CJ836" s="69"/>
      <c r="CK836" s="69"/>
      <c r="CL836" s="69"/>
      <c r="CM836" s="69"/>
      <c r="CN836" s="69"/>
      <c r="CO836" s="69"/>
      <c r="CP836" s="69"/>
      <c r="CQ836" s="69"/>
      <c r="CR836" s="69"/>
      <c r="CS836" s="69"/>
      <c r="CT836" s="69"/>
      <c r="CU836" s="69"/>
      <c r="CV836" s="69"/>
      <c r="CW836" s="69"/>
      <c r="CX836" s="69"/>
      <c r="CY836" s="69"/>
      <c r="CZ836" s="69"/>
      <c r="DA836" s="69"/>
      <c r="DB836" s="69"/>
      <c r="DC836" s="69"/>
      <c r="DD836" s="69"/>
      <c r="DE836" s="69"/>
      <c r="DF836" s="69"/>
      <c r="DG836" s="69"/>
      <c r="DH836" s="69"/>
      <c r="DI836" s="69"/>
      <c r="DJ836" s="69"/>
      <c r="DK836" s="69"/>
      <c r="DL836" s="69"/>
      <c r="DM836" s="69"/>
      <c r="DN836" s="69"/>
      <c r="DO836" s="69"/>
      <c r="DP836" s="69"/>
      <c r="DQ836" s="69"/>
      <c r="DR836" s="69"/>
      <c r="DS836" s="69"/>
      <c r="DT836" s="69"/>
      <c r="DU836" s="69"/>
      <c r="DV836" s="69"/>
      <c r="DW836" s="69"/>
      <c r="DX836" s="69"/>
      <c r="DY836" s="69"/>
      <c r="DZ836" s="69"/>
      <c r="EA836" s="69"/>
      <c r="EB836" s="69"/>
      <c r="EC836" s="69"/>
      <c r="ED836" s="69"/>
      <c r="EE836" s="69"/>
      <c r="EF836" s="69"/>
      <c r="EG836" s="69"/>
      <c r="EH836" s="69"/>
      <c r="EI836" s="69"/>
      <c r="EJ836" s="69"/>
      <c r="EK836" s="69"/>
      <c r="EL836" s="69"/>
      <c r="EM836" s="69"/>
      <c r="EN836" s="69"/>
      <c r="EO836" s="69"/>
      <c r="EP836" s="69"/>
      <c r="EQ836" s="69"/>
      <c r="ER836" s="69"/>
      <c r="ES836" s="69"/>
      <c r="ET836" s="69"/>
      <c r="EU836" s="69"/>
      <c r="EV836" s="69"/>
      <c r="EW836" s="69"/>
      <c r="EX836" s="69"/>
      <c r="EY836" s="69"/>
      <c r="EZ836" s="69"/>
      <c r="FA836" s="69"/>
      <c r="FB836" s="69"/>
      <c r="FC836" s="69"/>
      <c r="FD836" s="69"/>
      <c r="FE836" s="69"/>
      <c r="FF836" s="69"/>
      <c r="FG836" s="69"/>
      <c r="FH836" s="69"/>
      <c r="FI836" s="69"/>
      <c r="FJ836" s="69"/>
      <c r="FK836" s="69"/>
      <c r="FL836" s="69"/>
      <c r="FM836" s="69"/>
      <c r="FN836" s="69"/>
      <c r="FO836" s="69"/>
      <c r="FP836" s="69"/>
      <c r="FQ836" s="69"/>
      <c r="FR836" s="69"/>
      <c r="FS836" s="69"/>
      <c r="FT836" s="69"/>
      <c r="FU836" s="69"/>
      <c r="FV836" s="69"/>
      <c r="FW836" s="69"/>
      <c r="FX836" s="69"/>
      <c r="FY836" s="69"/>
      <c r="FZ836" s="69"/>
      <c r="GA836" s="69"/>
      <c r="GB836" s="69"/>
      <c r="GC836" s="69"/>
      <c r="GD836" s="69"/>
      <c r="GE836" s="69"/>
      <c r="GF836" s="69"/>
      <c r="GG836" s="69"/>
      <c r="GH836" s="69"/>
      <c r="GI836" s="69"/>
      <c r="GJ836" s="69"/>
      <c r="GK836" s="69"/>
      <c r="GL836" s="69"/>
      <c r="GM836" s="69"/>
      <c r="GN836" s="69"/>
      <c r="GO836" s="69"/>
      <c r="GP836" s="69"/>
      <c r="GQ836" s="69"/>
      <c r="GR836" s="69"/>
      <c r="GS836" s="69"/>
      <c r="GT836" s="69"/>
      <c r="GU836" s="69"/>
      <c r="GV836" s="69"/>
      <c r="GW836" s="69"/>
      <c r="GX836" s="69"/>
      <c r="GY836" s="69"/>
      <c r="GZ836" s="69"/>
      <c r="HA836" s="69"/>
      <c r="HB836" s="69"/>
      <c r="HC836" s="69"/>
      <c r="HD836" s="69"/>
      <c r="HE836" s="69"/>
      <c r="HF836" s="69"/>
      <c r="HG836" s="69"/>
      <c r="HH836" s="69"/>
      <c r="HI836" s="69"/>
      <c r="HJ836" s="69"/>
      <c r="HK836" s="69"/>
      <c r="HL836" s="69"/>
      <c r="HM836" s="69"/>
      <c r="HN836" s="69"/>
      <c r="HO836" s="69"/>
      <c r="HP836" s="69"/>
      <c r="HQ836" s="69"/>
      <c r="HR836" s="69"/>
      <c r="HS836" s="69"/>
      <c r="HT836" s="69"/>
      <c r="HU836" s="69"/>
      <c r="HV836" s="69"/>
      <c r="HW836" s="69"/>
      <c r="HX836" s="69"/>
      <c r="HY836" s="69"/>
      <c r="HZ836" s="69"/>
      <c r="IA836" s="69"/>
      <c r="IB836" s="69"/>
      <c r="IC836" s="69"/>
      <c r="ID836" s="69"/>
      <c r="IE836" s="69"/>
      <c r="IF836" s="69"/>
      <c r="IG836" s="69"/>
      <c r="IH836" s="69"/>
      <c r="II836" s="69"/>
      <c r="IJ836" s="69"/>
      <c r="IK836" s="69"/>
      <c r="IL836" s="69"/>
      <c r="IM836" s="69"/>
      <c r="IN836" s="69"/>
      <c r="IO836" s="69"/>
      <c r="IP836" s="69"/>
      <c r="IQ836" s="69"/>
      <c r="IR836" s="69"/>
      <c r="IS836" s="69"/>
      <c r="IT836" s="69"/>
      <c r="IU836" s="69"/>
      <c r="IV836" s="69"/>
      <c r="IW836" s="69"/>
    </row>
    <row r="837" customFormat="false" ht="12.75" hidden="false" customHeight="false" outlineLevel="0" collapsed="false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  <c r="BR837" s="69"/>
      <c r="BS837" s="69"/>
      <c r="BT837" s="69"/>
      <c r="BU837" s="69"/>
      <c r="BV837" s="69"/>
      <c r="BW837" s="69"/>
      <c r="BX837" s="69"/>
      <c r="BY837" s="69"/>
      <c r="BZ837" s="69"/>
      <c r="CA837" s="69"/>
      <c r="CB837" s="69"/>
      <c r="CC837" s="69"/>
      <c r="CD837" s="69"/>
      <c r="CE837" s="69"/>
      <c r="CF837" s="69"/>
      <c r="CG837" s="69"/>
      <c r="CH837" s="69"/>
      <c r="CI837" s="69"/>
      <c r="CJ837" s="69"/>
      <c r="CK837" s="69"/>
      <c r="CL837" s="69"/>
      <c r="CM837" s="69"/>
      <c r="CN837" s="69"/>
      <c r="CO837" s="69"/>
      <c r="CP837" s="69"/>
      <c r="CQ837" s="69"/>
      <c r="CR837" s="69"/>
      <c r="CS837" s="69"/>
      <c r="CT837" s="69"/>
      <c r="CU837" s="69"/>
      <c r="CV837" s="69"/>
      <c r="CW837" s="69"/>
      <c r="CX837" s="69"/>
      <c r="CY837" s="69"/>
      <c r="CZ837" s="69"/>
      <c r="DA837" s="69"/>
      <c r="DB837" s="69"/>
      <c r="DC837" s="69"/>
      <c r="DD837" s="69"/>
      <c r="DE837" s="69"/>
      <c r="DF837" s="69"/>
      <c r="DG837" s="69"/>
      <c r="DH837" s="69"/>
      <c r="DI837" s="69"/>
      <c r="DJ837" s="69"/>
      <c r="DK837" s="69"/>
      <c r="DL837" s="69"/>
      <c r="DM837" s="69"/>
      <c r="DN837" s="69"/>
      <c r="DO837" s="69"/>
      <c r="DP837" s="69"/>
      <c r="DQ837" s="69"/>
      <c r="DR837" s="69"/>
      <c r="DS837" s="69"/>
      <c r="DT837" s="69"/>
      <c r="DU837" s="69"/>
      <c r="DV837" s="69"/>
      <c r="DW837" s="69"/>
      <c r="DX837" s="69"/>
      <c r="DY837" s="69"/>
      <c r="DZ837" s="69"/>
      <c r="EA837" s="69"/>
      <c r="EB837" s="69"/>
      <c r="EC837" s="69"/>
      <c r="ED837" s="69"/>
      <c r="EE837" s="69"/>
      <c r="EF837" s="69"/>
      <c r="EG837" s="69"/>
      <c r="EH837" s="69"/>
      <c r="EI837" s="69"/>
      <c r="EJ837" s="69"/>
      <c r="EK837" s="69"/>
      <c r="EL837" s="69"/>
      <c r="EM837" s="69"/>
      <c r="EN837" s="69"/>
      <c r="EO837" s="69"/>
      <c r="EP837" s="69"/>
      <c r="EQ837" s="69"/>
      <c r="ER837" s="69"/>
      <c r="ES837" s="69"/>
      <c r="ET837" s="69"/>
      <c r="EU837" s="69"/>
      <c r="EV837" s="69"/>
      <c r="EW837" s="69"/>
      <c r="EX837" s="69"/>
      <c r="EY837" s="69"/>
      <c r="EZ837" s="69"/>
      <c r="FA837" s="69"/>
      <c r="FB837" s="69"/>
      <c r="FC837" s="69"/>
      <c r="FD837" s="69"/>
      <c r="FE837" s="69"/>
      <c r="FF837" s="69"/>
      <c r="FG837" s="69"/>
      <c r="FH837" s="69"/>
      <c r="FI837" s="69"/>
      <c r="FJ837" s="69"/>
      <c r="FK837" s="69"/>
      <c r="FL837" s="69"/>
      <c r="FM837" s="69"/>
      <c r="FN837" s="69"/>
      <c r="FO837" s="69"/>
      <c r="FP837" s="69"/>
      <c r="FQ837" s="69"/>
      <c r="FR837" s="69"/>
      <c r="FS837" s="69"/>
      <c r="FT837" s="69"/>
      <c r="FU837" s="69"/>
      <c r="FV837" s="69"/>
      <c r="FW837" s="69"/>
      <c r="FX837" s="69"/>
      <c r="FY837" s="69"/>
      <c r="FZ837" s="69"/>
      <c r="GA837" s="69"/>
      <c r="GB837" s="69"/>
      <c r="GC837" s="69"/>
      <c r="GD837" s="69"/>
      <c r="GE837" s="69"/>
      <c r="GF837" s="69"/>
      <c r="GG837" s="69"/>
      <c r="GH837" s="69"/>
      <c r="GI837" s="69"/>
      <c r="GJ837" s="69"/>
      <c r="GK837" s="69"/>
      <c r="GL837" s="69"/>
      <c r="GM837" s="69"/>
      <c r="GN837" s="69"/>
      <c r="GO837" s="69"/>
      <c r="GP837" s="69"/>
      <c r="GQ837" s="69"/>
      <c r="GR837" s="69"/>
      <c r="GS837" s="69"/>
      <c r="GT837" s="69"/>
      <c r="GU837" s="69"/>
      <c r="GV837" s="69"/>
      <c r="GW837" s="69"/>
      <c r="GX837" s="69"/>
      <c r="GY837" s="69"/>
      <c r="GZ837" s="69"/>
      <c r="HA837" s="69"/>
      <c r="HB837" s="69"/>
      <c r="HC837" s="69"/>
      <c r="HD837" s="69"/>
      <c r="HE837" s="69"/>
      <c r="HF837" s="69"/>
      <c r="HG837" s="69"/>
      <c r="HH837" s="69"/>
      <c r="HI837" s="69"/>
      <c r="HJ837" s="69"/>
      <c r="HK837" s="69"/>
      <c r="HL837" s="69"/>
      <c r="HM837" s="69"/>
      <c r="HN837" s="69"/>
      <c r="HO837" s="69"/>
      <c r="HP837" s="69"/>
      <c r="HQ837" s="69"/>
      <c r="HR837" s="69"/>
      <c r="HS837" s="69"/>
      <c r="HT837" s="69"/>
      <c r="HU837" s="69"/>
      <c r="HV837" s="69"/>
      <c r="HW837" s="69"/>
      <c r="HX837" s="69"/>
      <c r="HY837" s="69"/>
      <c r="HZ837" s="69"/>
      <c r="IA837" s="69"/>
      <c r="IB837" s="69"/>
      <c r="IC837" s="69"/>
      <c r="ID837" s="69"/>
      <c r="IE837" s="69"/>
      <c r="IF837" s="69"/>
      <c r="IG837" s="69"/>
      <c r="IH837" s="69"/>
      <c r="II837" s="69"/>
      <c r="IJ837" s="69"/>
      <c r="IK837" s="69"/>
      <c r="IL837" s="69"/>
      <c r="IM837" s="69"/>
      <c r="IN837" s="69"/>
      <c r="IO837" s="69"/>
      <c r="IP837" s="69"/>
      <c r="IQ837" s="69"/>
      <c r="IR837" s="69"/>
      <c r="IS837" s="69"/>
      <c r="IT837" s="69"/>
      <c r="IU837" s="69"/>
      <c r="IV837" s="69"/>
      <c r="IW837" s="69"/>
    </row>
    <row r="838" customFormat="false" ht="12.75" hidden="false" customHeight="false" outlineLevel="0" collapsed="false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  <c r="BR838" s="69"/>
      <c r="BS838" s="69"/>
      <c r="BT838" s="69"/>
      <c r="BU838" s="69"/>
      <c r="BV838" s="69"/>
      <c r="BW838" s="69"/>
      <c r="BX838" s="69"/>
      <c r="BY838" s="69"/>
      <c r="BZ838" s="69"/>
      <c r="CA838" s="69"/>
      <c r="CB838" s="69"/>
      <c r="CC838" s="69"/>
      <c r="CD838" s="69"/>
      <c r="CE838" s="69"/>
      <c r="CF838" s="69"/>
      <c r="CG838" s="69"/>
      <c r="CH838" s="69"/>
      <c r="CI838" s="69"/>
      <c r="CJ838" s="69"/>
      <c r="CK838" s="69"/>
      <c r="CL838" s="69"/>
      <c r="CM838" s="69"/>
      <c r="CN838" s="69"/>
      <c r="CO838" s="69"/>
      <c r="CP838" s="69"/>
      <c r="CQ838" s="69"/>
      <c r="CR838" s="69"/>
      <c r="CS838" s="69"/>
      <c r="CT838" s="69"/>
      <c r="CU838" s="69"/>
      <c r="CV838" s="69"/>
      <c r="CW838" s="69"/>
      <c r="CX838" s="69"/>
      <c r="CY838" s="69"/>
      <c r="CZ838" s="69"/>
      <c r="DA838" s="69"/>
      <c r="DB838" s="69"/>
      <c r="DC838" s="69"/>
      <c r="DD838" s="69"/>
      <c r="DE838" s="69"/>
      <c r="DF838" s="69"/>
      <c r="DG838" s="69"/>
      <c r="DH838" s="69"/>
      <c r="DI838" s="69"/>
      <c r="DJ838" s="69"/>
      <c r="DK838" s="69"/>
      <c r="DL838" s="69"/>
      <c r="DM838" s="69"/>
      <c r="DN838" s="69"/>
      <c r="DO838" s="69"/>
      <c r="DP838" s="69"/>
      <c r="DQ838" s="69"/>
      <c r="DR838" s="69"/>
      <c r="DS838" s="69"/>
      <c r="DT838" s="69"/>
      <c r="DU838" s="69"/>
      <c r="DV838" s="69"/>
      <c r="DW838" s="69"/>
      <c r="DX838" s="69"/>
      <c r="DY838" s="69"/>
      <c r="DZ838" s="69"/>
      <c r="EA838" s="69"/>
      <c r="EB838" s="69"/>
      <c r="EC838" s="69"/>
      <c r="ED838" s="69"/>
      <c r="EE838" s="69"/>
      <c r="EF838" s="69"/>
      <c r="EG838" s="69"/>
      <c r="EH838" s="69"/>
      <c r="EI838" s="69"/>
      <c r="EJ838" s="69"/>
      <c r="EK838" s="69"/>
      <c r="EL838" s="69"/>
      <c r="EM838" s="69"/>
      <c r="EN838" s="69"/>
      <c r="EO838" s="69"/>
      <c r="EP838" s="69"/>
      <c r="EQ838" s="69"/>
      <c r="ER838" s="69"/>
      <c r="ES838" s="69"/>
      <c r="ET838" s="69"/>
      <c r="EU838" s="69"/>
      <c r="EV838" s="69"/>
      <c r="EW838" s="69"/>
      <c r="EX838" s="69"/>
      <c r="EY838" s="69"/>
      <c r="EZ838" s="69"/>
      <c r="FA838" s="69"/>
      <c r="FB838" s="69"/>
      <c r="FC838" s="69"/>
      <c r="FD838" s="69"/>
      <c r="FE838" s="69"/>
      <c r="FF838" s="69"/>
      <c r="FG838" s="69"/>
      <c r="FH838" s="69"/>
      <c r="FI838" s="69"/>
      <c r="FJ838" s="69"/>
      <c r="FK838" s="69"/>
      <c r="FL838" s="69"/>
      <c r="FM838" s="69"/>
      <c r="FN838" s="69"/>
      <c r="FO838" s="69"/>
      <c r="FP838" s="69"/>
      <c r="FQ838" s="69"/>
      <c r="FR838" s="69"/>
      <c r="FS838" s="69"/>
      <c r="FT838" s="69"/>
      <c r="FU838" s="69"/>
      <c r="FV838" s="69"/>
      <c r="FW838" s="69"/>
      <c r="FX838" s="69"/>
      <c r="FY838" s="69"/>
      <c r="FZ838" s="69"/>
      <c r="GA838" s="69"/>
      <c r="GB838" s="69"/>
      <c r="GC838" s="69"/>
      <c r="GD838" s="69"/>
      <c r="GE838" s="69"/>
      <c r="GF838" s="69"/>
      <c r="GG838" s="69"/>
      <c r="GH838" s="69"/>
      <c r="GI838" s="69"/>
      <c r="GJ838" s="69"/>
      <c r="GK838" s="69"/>
      <c r="GL838" s="69"/>
      <c r="GM838" s="69"/>
      <c r="GN838" s="69"/>
      <c r="GO838" s="69"/>
      <c r="GP838" s="69"/>
      <c r="GQ838" s="69"/>
      <c r="GR838" s="69"/>
      <c r="GS838" s="69"/>
      <c r="GT838" s="69"/>
      <c r="GU838" s="69"/>
      <c r="GV838" s="69"/>
      <c r="GW838" s="69"/>
      <c r="GX838" s="69"/>
      <c r="GY838" s="69"/>
      <c r="GZ838" s="69"/>
      <c r="HA838" s="69"/>
      <c r="HB838" s="69"/>
      <c r="HC838" s="69"/>
      <c r="HD838" s="69"/>
      <c r="HE838" s="69"/>
      <c r="HF838" s="69"/>
      <c r="HG838" s="69"/>
      <c r="HH838" s="69"/>
      <c r="HI838" s="69"/>
      <c r="HJ838" s="69"/>
      <c r="HK838" s="69"/>
      <c r="HL838" s="69"/>
      <c r="HM838" s="69"/>
      <c r="HN838" s="69"/>
      <c r="HO838" s="69"/>
      <c r="HP838" s="69"/>
      <c r="HQ838" s="69"/>
      <c r="HR838" s="69"/>
      <c r="HS838" s="69"/>
      <c r="HT838" s="69"/>
      <c r="HU838" s="69"/>
      <c r="HV838" s="69"/>
      <c r="HW838" s="69"/>
      <c r="HX838" s="69"/>
      <c r="HY838" s="69"/>
      <c r="HZ838" s="69"/>
      <c r="IA838" s="69"/>
      <c r="IB838" s="69"/>
      <c r="IC838" s="69"/>
      <c r="ID838" s="69"/>
      <c r="IE838" s="69"/>
      <c r="IF838" s="69"/>
      <c r="IG838" s="69"/>
      <c r="IH838" s="69"/>
      <c r="II838" s="69"/>
      <c r="IJ838" s="69"/>
      <c r="IK838" s="69"/>
      <c r="IL838" s="69"/>
      <c r="IM838" s="69"/>
      <c r="IN838" s="69"/>
      <c r="IO838" s="69"/>
      <c r="IP838" s="69"/>
      <c r="IQ838" s="69"/>
      <c r="IR838" s="69"/>
      <c r="IS838" s="69"/>
      <c r="IT838" s="69"/>
      <c r="IU838" s="69"/>
      <c r="IV838" s="69"/>
      <c r="IW838" s="69"/>
    </row>
    <row r="839" customFormat="false" ht="12.75" hidden="false" customHeight="false" outlineLevel="0" collapsed="false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  <c r="BR839" s="69"/>
      <c r="BS839" s="69"/>
      <c r="BT839" s="69"/>
      <c r="BU839" s="69"/>
      <c r="BV839" s="69"/>
      <c r="BW839" s="69"/>
      <c r="BX839" s="69"/>
      <c r="BY839" s="69"/>
      <c r="BZ839" s="69"/>
      <c r="CA839" s="69"/>
      <c r="CB839" s="69"/>
      <c r="CC839" s="69"/>
      <c r="CD839" s="69"/>
      <c r="CE839" s="69"/>
      <c r="CF839" s="69"/>
      <c r="CG839" s="69"/>
      <c r="CH839" s="69"/>
      <c r="CI839" s="69"/>
      <c r="CJ839" s="69"/>
      <c r="CK839" s="69"/>
      <c r="CL839" s="69"/>
      <c r="CM839" s="69"/>
      <c r="CN839" s="69"/>
      <c r="CO839" s="69"/>
      <c r="CP839" s="69"/>
      <c r="CQ839" s="69"/>
      <c r="CR839" s="69"/>
      <c r="CS839" s="69"/>
      <c r="CT839" s="69"/>
      <c r="CU839" s="69"/>
      <c r="CV839" s="69"/>
      <c r="CW839" s="69"/>
      <c r="CX839" s="69"/>
      <c r="CY839" s="69"/>
      <c r="CZ839" s="69"/>
      <c r="DA839" s="69"/>
      <c r="DB839" s="69"/>
      <c r="DC839" s="69"/>
      <c r="DD839" s="69"/>
      <c r="DE839" s="69"/>
      <c r="DF839" s="69"/>
      <c r="DG839" s="69"/>
      <c r="DH839" s="69"/>
      <c r="DI839" s="69"/>
      <c r="DJ839" s="69"/>
      <c r="DK839" s="69"/>
      <c r="DL839" s="69"/>
      <c r="DM839" s="69"/>
      <c r="DN839" s="69"/>
      <c r="DO839" s="69"/>
      <c r="DP839" s="69"/>
      <c r="DQ839" s="69"/>
      <c r="DR839" s="69"/>
      <c r="DS839" s="69"/>
      <c r="DT839" s="69"/>
      <c r="DU839" s="69"/>
      <c r="DV839" s="69"/>
      <c r="DW839" s="69"/>
      <c r="DX839" s="69"/>
      <c r="DY839" s="69"/>
      <c r="DZ839" s="69"/>
      <c r="EA839" s="69"/>
      <c r="EB839" s="69"/>
      <c r="EC839" s="69"/>
      <c r="ED839" s="69"/>
      <c r="EE839" s="69"/>
      <c r="EF839" s="69"/>
      <c r="EG839" s="69"/>
      <c r="EH839" s="69"/>
      <c r="EI839" s="69"/>
      <c r="EJ839" s="69"/>
      <c r="EK839" s="69"/>
      <c r="EL839" s="69"/>
      <c r="EM839" s="69"/>
      <c r="EN839" s="69"/>
      <c r="EO839" s="69"/>
      <c r="EP839" s="69"/>
      <c r="EQ839" s="69"/>
      <c r="ER839" s="69"/>
      <c r="ES839" s="69"/>
      <c r="ET839" s="69"/>
      <c r="EU839" s="69"/>
      <c r="EV839" s="69"/>
      <c r="EW839" s="69"/>
      <c r="EX839" s="69"/>
      <c r="EY839" s="69"/>
      <c r="EZ839" s="69"/>
      <c r="FA839" s="69"/>
      <c r="FB839" s="69"/>
      <c r="FC839" s="69"/>
      <c r="FD839" s="69"/>
      <c r="FE839" s="69"/>
      <c r="FF839" s="69"/>
      <c r="FG839" s="69"/>
      <c r="FH839" s="69"/>
      <c r="FI839" s="69"/>
      <c r="FJ839" s="69"/>
      <c r="FK839" s="69"/>
      <c r="FL839" s="69"/>
      <c r="FM839" s="69"/>
      <c r="FN839" s="69"/>
      <c r="FO839" s="69"/>
      <c r="FP839" s="69"/>
      <c r="FQ839" s="69"/>
      <c r="FR839" s="69"/>
      <c r="FS839" s="69"/>
      <c r="FT839" s="69"/>
      <c r="FU839" s="69"/>
      <c r="FV839" s="69"/>
      <c r="FW839" s="69"/>
      <c r="FX839" s="69"/>
      <c r="FY839" s="69"/>
      <c r="FZ839" s="69"/>
      <c r="GA839" s="69"/>
      <c r="GB839" s="69"/>
      <c r="GC839" s="69"/>
      <c r="GD839" s="69"/>
      <c r="GE839" s="69"/>
      <c r="GF839" s="69"/>
      <c r="GG839" s="69"/>
      <c r="GH839" s="69"/>
      <c r="GI839" s="69"/>
      <c r="GJ839" s="69"/>
      <c r="GK839" s="69"/>
      <c r="GL839" s="69"/>
      <c r="GM839" s="69"/>
      <c r="GN839" s="69"/>
      <c r="GO839" s="69"/>
      <c r="GP839" s="69"/>
      <c r="GQ839" s="69"/>
      <c r="GR839" s="69"/>
      <c r="GS839" s="69"/>
      <c r="GT839" s="69"/>
      <c r="GU839" s="69"/>
      <c r="GV839" s="69"/>
      <c r="GW839" s="69"/>
      <c r="GX839" s="69"/>
      <c r="GY839" s="69"/>
      <c r="GZ839" s="69"/>
      <c r="HA839" s="69"/>
      <c r="HB839" s="69"/>
      <c r="HC839" s="69"/>
      <c r="HD839" s="69"/>
      <c r="HE839" s="69"/>
      <c r="HF839" s="69"/>
      <c r="HG839" s="69"/>
      <c r="HH839" s="69"/>
      <c r="HI839" s="69"/>
      <c r="HJ839" s="69"/>
      <c r="HK839" s="69"/>
      <c r="HL839" s="69"/>
      <c r="HM839" s="69"/>
      <c r="HN839" s="69"/>
      <c r="HO839" s="69"/>
      <c r="HP839" s="69"/>
      <c r="HQ839" s="69"/>
      <c r="HR839" s="69"/>
      <c r="HS839" s="69"/>
      <c r="HT839" s="69"/>
      <c r="HU839" s="69"/>
      <c r="HV839" s="69"/>
      <c r="HW839" s="69"/>
      <c r="HX839" s="69"/>
      <c r="HY839" s="69"/>
      <c r="HZ839" s="69"/>
      <c r="IA839" s="69"/>
      <c r="IB839" s="69"/>
      <c r="IC839" s="69"/>
      <c r="ID839" s="69"/>
      <c r="IE839" s="69"/>
      <c r="IF839" s="69"/>
      <c r="IG839" s="69"/>
      <c r="IH839" s="69"/>
      <c r="II839" s="69"/>
      <c r="IJ839" s="69"/>
      <c r="IK839" s="69"/>
      <c r="IL839" s="69"/>
      <c r="IM839" s="69"/>
      <c r="IN839" s="69"/>
      <c r="IO839" s="69"/>
      <c r="IP839" s="69"/>
      <c r="IQ839" s="69"/>
      <c r="IR839" s="69"/>
      <c r="IS839" s="69"/>
      <c r="IT839" s="69"/>
      <c r="IU839" s="69"/>
      <c r="IV839" s="69"/>
      <c r="IW839" s="69"/>
    </row>
    <row r="840" customFormat="false" ht="12.75" hidden="false" customHeight="false" outlineLevel="0" collapsed="false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69"/>
      <c r="CC840" s="69"/>
      <c r="CD840" s="69"/>
      <c r="CE840" s="69"/>
      <c r="CF840" s="69"/>
      <c r="CG840" s="69"/>
      <c r="CH840" s="69"/>
      <c r="CI840" s="69"/>
      <c r="CJ840" s="69"/>
      <c r="CK840" s="69"/>
      <c r="CL840" s="69"/>
      <c r="CM840" s="69"/>
      <c r="CN840" s="69"/>
      <c r="CO840" s="69"/>
      <c r="CP840" s="69"/>
      <c r="CQ840" s="69"/>
      <c r="CR840" s="69"/>
      <c r="CS840" s="69"/>
      <c r="CT840" s="69"/>
      <c r="CU840" s="69"/>
      <c r="CV840" s="69"/>
      <c r="CW840" s="69"/>
      <c r="CX840" s="69"/>
      <c r="CY840" s="69"/>
      <c r="CZ840" s="69"/>
      <c r="DA840" s="69"/>
      <c r="DB840" s="69"/>
      <c r="DC840" s="69"/>
      <c r="DD840" s="69"/>
      <c r="DE840" s="69"/>
      <c r="DF840" s="69"/>
      <c r="DG840" s="69"/>
      <c r="DH840" s="69"/>
      <c r="DI840" s="69"/>
      <c r="DJ840" s="69"/>
      <c r="DK840" s="69"/>
      <c r="DL840" s="69"/>
      <c r="DM840" s="69"/>
      <c r="DN840" s="69"/>
      <c r="DO840" s="69"/>
      <c r="DP840" s="69"/>
      <c r="DQ840" s="69"/>
      <c r="DR840" s="69"/>
      <c r="DS840" s="69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  <c r="EO840" s="69"/>
      <c r="EP840" s="69"/>
      <c r="EQ840" s="69"/>
      <c r="ER840" s="69"/>
      <c r="ES840" s="69"/>
      <c r="ET840" s="69"/>
      <c r="EU840" s="69"/>
      <c r="EV840" s="69"/>
      <c r="EW840" s="69"/>
      <c r="EX840" s="69"/>
      <c r="EY840" s="69"/>
      <c r="EZ840" s="69"/>
      <c r="FA840" s="69"/>
      <c r="FB840" s="69"/>
      <c r="FC840" s="69"/>
      <c r="FD840" s="69"/>
      <c r="FE840" s="69"/>
      <c r="FF840" s="69"/>
      <c r="FG840" s="69"/>
      <c r="FH840" s="69"/>
      <c r="FI840" s="69"/>
      <c r="FJ840" s="69"/>
      <c r="FK840" s="69"/>
      <c r="FL840" s="69"/>
      <c r="FM840" s="69"/>
      <c r="FN840" s="69"/>
      <c r="FO840" s="69"/>
      <c r="FP840" s="69"/>
      <c r="FQ840" s="69"/>
      <c r="FR840" s="69"/>
      <c r="FS840" s="69"/>
      <c r="FT840" s="69"/>
      <c r="FU840" s="69"/>
      <c r="FV840" s="69"/>
      <c r="FW840" s="69"/>
      <c r="FX840" s="69"/>
      <c r="FY840" s="69"/>
      <c r="FZ840" s="69"/>
      <c r="GA840" s="69"/>
      <c r="GB840" s="69"/>
      <c r="GC840" s="69"/>
      <c r="GD840" s="69"/>
      <c r="GE840" s="69"/>
      <c r="GF840" s="69"/>
      <c r="GG840" s="69"/>
      <c r="GH840" s="69"/>
      <c r="GI840" s="69"/>
      <c r="GJ840" s="69"/>
      <c r="GK840" s="69"/>
      <c r="GL840" s="69"/>
      <c r="GM840" s="69"/>
      <c r="GN840" s="69"/>
      <c r="GO840" s="69"/>
      <c r="GP840" s="69"/>
      <c r="GQ840" s="69"/>
      <c r="GR840" s="69"/>
      <c r="GS840" s="69"/>
      <c r="GT840" s="69"/>
      <c r="GU840" s="69"/>
      <c r="GV840" s="69"/>
      <c r="GW840" s="69"/>
      <c r="GX840" s="69"/>
      <c r="GY840" s="69"/>
      <c r="GZ840" s="69"/>
      <c r="HA840" s="69"/>
      <c r="HB840" s="69"/>
      <c r="HC840" s="69"/>
      <c r="HD840" s="69"/>
      <c r="HE840" s="69"/>
      <c r="HF840" s="69"/>
      <c r="HG840" s="69"/>
      <c r="HH840" s="69"/>
      <c r="HI840" s="69"/>
      <c r="HJ840" s="69"/>
      <c r="HK840" s="69"/>
      <c r="HL840" s="69"/>
      <c r="HM840" s="69"/>
      <c r="HN840" s="69"/>
      <c r="HO840" s="69"/>
      <c r="HP840" s="69"/>
      <c r="HQ840" s="69"/>
      <c r="HR840" s="69"/>
      <c r="HS840" s="69"/>
      <c r="HT840" s="69"/>
      <c r="HU840" s="69"/>
      <c r="HV840" s="69"/>
      <c r="HW840" s="69"/>
      <c r="HX840" s="69"/>
      <c r="HY840" s="69"/>
      <c r="HZ840" s="69"/>
      <c r="IA840" s="69"/>
      <c r="IB840" s="69"/>
      <c r="IC840" s="69"/>
      <c r="ID840" s="69"/>
      <c r="IE840" s="69"/>
      <c r="IF840" s="69"/>
      <c r="IG840" s="69"/>
      <c r="IH840" s="69"/>
      <c r="II840" s="69"/>
      <c r="IJ840" s="69"/>
      <c r="IK840" s="69"/>
      <c r="IL840" s="69"/>
      <c r="IM840" s="69"/>
      <c r="IN840" s="69"/>
      <c r="IO840" s="69"/>
      <c r="IP840" s="69"/>
      <c r="IQ840" s="69"/>
      <c r="IR840" s="69"/>
      <c r="IS840" s="69"/>
      <c r="IT840" s="69"/>
      <c r="IU840" s="69"/>
      <c r="IV840" s="69"/>
      <c r="IW840" s="69"/>
    </row>
    <row r="841" customFormat="false" ht="12.75" hidden="false" customHeight="false" outlineLevel="0" collapsed="false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  <c r="BR841" s="69"/>
      <c r="BS841" s="69"/>
      <c r="BT841" s="69"/>
      <c r="BU841" s="69"/>
      <c r="BV841" s="69"/>
      <c r="BW841" s="69"/>
      <c r="BX841" s="69"/>
      <c r="BY841" s="69"/>
      <c r="BZ841" s="69"/>
      <c r="CA841" s="69"/>
      <c r="CB841" s="69"/>
      <c r="CC841" s="69"/>
      <c r="CD841" s="69"/>
      <c r="CE841" s="69"/>
      <c r="CF841" s="69"/>
      <c r="CG841" s="69"/>
      <c r="CH841" s="69"/>
      <c r="CI841" s="69"/>
      <c r="CJ841" s="69"/>
      <c r="CK841" s="69"/>
      <c r="CL841" s="69"/>
      <c r="CM841" s="69"/>
      <c r="CN841" s="69"/>
      <c r="CO841" s="69"/>
      <c r="CP841" s="69"/>
      <c r="CQ841" s="69"/>
      <c r="CR841" s="69"/>
      <c r="CS841" s="69"/>
      <c r="CT841" s="69"/>
      <c r="CU841" s="69"/>
      <c r="CV841" s="69"/>
      <c r="CW841" s="69"/>
      <c r="CX841" s="69"/>
      <c r="CY841" s="69"/>
      <c r="CZ841" s="69"/>
      <c r="DA841" s="69"/>
      <c r="DB841" s="69"/>
      <c r="DC841" s="69"/>
      <c r="DD841" s="69"/>
      <c r="DE841" s="69"/>
      <c r="DF841" s="69"/>
      <c r="DG841" s="69"/>
      <c r="DH841" s="69"/>
      <c r="DI841" s="69"/>
      <c r="DJ841" s="69"/>
      <c r="DK841" s="69"/>
      <c r="DL841" s="69"/>
      <c r="DM841" s="69"/>
      <c r="DN841" s="69"/>
      <c r="DO841" s="69"/>
      <c r="DP841" s="69"/>
      <c r="DQ841" s="69"/>
      <c r="DR841" s="69"/>
      <c r="DS841" s="69"/>
      <c r="DT841" s="69"/>
      <c r="DU841" s="69"/>
      <c r="DV841" s="69"/>
      <c r="DW841" s="69"/>
      <c r="DX841" s="69"/>
      <c r="DY841" s="69"/>
      <c r="DZ841" s="69"/>
      <c r="EA841" s="69"/>
      <c r="EB841" s="69"/>
      <c r="EC841" s="69"/>
      <c r="ED841" s="69"/>
      <c r="EE841" s="69"/>
      <c r="EF841" s="69"/>
      <c r="EG841" s="69"/>
      <c r="EH841" s="69"/>
      <c r="EI841" s="69"/>
      <c r="EJ841" s="69"/>
      <c r="EK841" s="69"/>
      <c r="EL841" s="69"/>
      <c r="EM841" s="69"/>
      <c r="EN841" s="69"/>
      <c r="EO841" s="69"/>
      <c r="EP841" s="69"/>
      <c r="EQ841" s="69"/>
      <c r="ER841" s="69"/>
      <c r="ES841" s="69"/>
      <c r="ET841" s="69"/>
      <c r="EU841" s="69"/>
      <c r="EV841" s="69"/>
      <c r="EW841" s="69"/>
      <c r="EX841" s="69"/>
      <c r="EY841" s="69"/>
      <c r="EZ841" s="69"/>
      <c r="FA841" s="69"/>
      <c r="FB841" s="69"/>
      <c r="FC841" s="69"/>
      <c r="FD841" s="69"/>
      <c r="FE841" s="69"/>
      <c r="FF841" s="69"/>
      <c r="FG841" s="69"/>
      <c r="FH841" s="69"/>
      <c r="FI841" s="69"/>
      <c r="FJ841" s="69"/>
      <c r="FK841" s="69"/>
      <c r="FL841" s="69"/>
      <c r="FM841" s="69"/>
      <c r="FN841" s="69"/>
      <c r="FO841" s="69"/>
      <c r="FP841" s="69"/>
      <c r="FQ841" s="69"/>
      <c r="FR841" s="69"/>
      <c r="FS841" s="69"/>
      <c r="FT841" s="69"/>
      <c r="FU841" s="69"/>
      <c r="FV841" s="69"/>
      <c r="FW841" s="69"/>
      <c r="FX841" s="69"/>
      <c r="FY841" s="69"/>
      <c r="FZ841" s="69"/>
      <c r="GA841" s="69"/>
      <c r="GB841" s="69"/>
      <c r="GC841" s="69"/>
      <c r="GD841" s="69"/>
      <c r="GE841" s="69"/>
      <c r="GF841" s="69"/>
      <c r="GG841" s="69"/>
      <c r="GH841" s="69"/>
      <c r="GI841" s="69"/>
      <c r="GJ841" s="69"/>
      <c r="GK841" s="69"/>
      <c r="GL841" s="69"/>
      <c r="GM841" s="69"/>
      <c r="GN841" s="69"/>
      <c r="GO841" s="69"/>
      <c r="GP841" s="69"/>
      <c r="GQ841" s="69"/>
      <c r="GR841" s="69"/>
      <c r="GS841" s="69"/>
      <c r="GT841" s="69"/>
      <c r="GU841" s="69"/>
      <c r="GV841" s="69"/>
      <c r="GW841" s="69"/>
      <c r="GX841" s="69"/>
      <c r="GY841" s="69"/>
      <c r="GZ841" s="69"/>
      <c r="HA841" s="69"/>
      <c r="HB841" s="69"/>
      <c r="HC841" s="69"/>
      <c r="HD841" s="69"/>
      <c r="HE841" s="69"/>
      <c r="HF841" s="69"/>
      <c r="HG841" s="69"/>
      <c r="HH841" s="69"/>
      <c r="HI841" s="69"/>
      <c r="HJ841" s="69"/>
      <c r="HK841" s="69"/>
      <c r="HL841" s="69"/>
      <c r="HM841" s="69"/>
      <c r="HN841" s="69"/>
      <c r="HO841" s="69"/>
      <c r="HP841" s="69"/>
      <c r="HQ841" s="69"/>
      <c r="HR841" s="69"/>
      <c r="HS841" s="69"/>
      <c r="HT841" s="69"/>
      <c r="HU841" s="69"/>
      <c r="HV841" s="69"/>
      <c r="HW841" s="69"/>
      <c r="HX841" s="69"/>
      <c r="HY841" s="69"/>
      <c r="HZ841" s="69"/>
      <c r="IA841" s="69"/>
      <c r="IB841" s="69"/>
      <c r="IC841" s="69"/>
      <c r="ID841" s="69"/>
      <c r="IE841" s="69"/>
      <c r="IF841" s="69"/>
      <c r="IG841" s="69"/>
      <c r="IH841" s="69"/>
      <c r="II841" s="69"/>
      <c r="IJ841" s="69"/>
      <c r="IK841" s="69"/>
      <c r="IL841" s="69"/>
      <c r="IM841" s="69"/>
      <c r="IN841" s="69"/>
      <c r="IO841" s="69"/>
      <c r="IP841" s="69"/>
      <c r="IQ841" s="69"/>
      <c r="IR841" s="69"/>
      <c r="IS841" s="69"/>
      <c r="IT841" s="69"/>
      <c r="IU841" s="69"/>
      <c r="IV841" s="69"/>
      <c r="IW841" s="69"/>
    </row>
    <row r="842" customFormat="false" ht="12.75" hidden="false" customHeight="false" outlineLevel="0" collapsed="false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  <c r="BR842" s="69"/>
      <c r="BS842" s="69"/>
      <c r="BT842" s="69"/>
      <c r="BU842" s="69"/>
      <c r="BV842" s="69"/>
      <c r="BW842" s="69"/>
      <c r="BX842" s="69"/>
      <c r="BY842" s="69"/>
      <c r="BZ842" s="69"/>
      <c r="CA842" s="69"/>
      <c r="CB842" s="69"/>
      <c r="CC842" s="69"/>
      <c r="CD842" s="69"/>
      <c r="CE842" s="69"/>
      <c r="CF842" s="69"/>
      <c r="CG842" s="69"/>
      <c r="CH842" s="69"/>
      <c r="CI842" s="69"/>
      <c r="CJ842" s="69"/>
      <c r="CK842" s="69"/>
      <c r="CL842" s="69"/>
      <c r="CM842" s="69"/>
      <c r="CN842" s="69"/>
      <c r="CO842" s="69"/>
      <c r="CP842" s="69"/>
      <c r="CQ842" s="69"/>
      <c r="CR842" s="69"/>
      <c r="CS842" s="69"/>
      <c r="CT842" s="69"/>
      <c r="CU842" s="69"/>
      <c r="CV842" s="69"/>
      <c r="CW842" s="69"/>
      <c r="CX842" s="69"/>
      <c r="CY842" s="69"/>
      <c r="CZ842" s="69"/>
      <c r="DA842" s="69"/>
      <c r="DB842" s="69"/>
      <c r="DC842" s="69"/>
      <c r="DD842" s="69"/>
      <c r="DE842" s="69"/>
      <c r="DF842" s="69"/>
      <c r="DG842" s="69"/>
      <c r="DH842" s="69"/>
      <c r="DI842" s="69"/>
      <c r="DJ842" s="69"/>
      <c r="DK842" s="69"/>
      <c r="DL842" s="69"/>
      <c r="DM842" s="69"/>
      <c r="DN842" s="69"/>
      <c r="DO842" s="69"/>
      <c r="DP842" s="69"/>
      <c r="DQ842" s="69"/>
      <c r="DR842" s="69"/>
      <c r="DS842" s="69"/>
      <c r="DT842" s="69"/>
      <c r="DU842" s="69"/>
      <c r="DV842" s="69"/>
      <c r="DW842" s="69"/>
      <c r="DX842" s="69"/>
      <c r="DY842" s="69"/>
      <c r="DZ842" s="69"/>
      <c r="EA842" s="69"/>
      <c r="EB842" s="69"/>
      <c r="EC842" s="69"/>
      <c r="ED842" s="69"/>
      <c r="EE842" s="69"/>
      <c r="EF842" s="69"/>
      <c r="EG842" s="69"/>
      <c r="EH842" s="69"/>
      <c r="EI842" s="69"/>
      <c r="EJ842" s="69"/>
      <c r="EK842" s="69"/>
      <c r="EL842" s="69"/>
      <c r="EM842" s="69"/>
      <c r="EN842" s="69"/>
      <c r="EO842" s="69"/>
      <c r="EP842" s="69"/>
      <c r="EQ842" s="69"/>
      <c r="ER842" s="69"/>
      <c r="ES842" s="69"/>
      <c r="ET842" s="69"/>
      <c r="EU842" s="69"/>
      <c r="EV842" s="69"/>
      <c r="EW842" s="69"/>
      <c r="EX842" s="69"/>
      <c r="EY842" s="69"/>
      <c r="EZ842" s="69"/>
      <c r="FA842" s="69"/>
      <c r="FB842" s="69"/>
      <c r="FC842" s="69"/>
      <c r="FD842" s="69"/>
      <c r="FE842" s="69"/>
      <c r="FF842" s="69"/>
      <c r="FG842" s="69"/>
      <c r="FH842" s="69"/>
      <c r="FI842" s="69"/>
      <c r="FJ842" s="69"/>
      <c r="FK842" s="69"/>
      <c r="FL842" s="69"/>
      <c r="FM842" s="69"/>
      <c r="FN842" s="69"/>
      <c r="FO842" s="69"/>
      <c r="FP842" s="69"/>
      <c r="FQ842" s="69"/>
      <c r="FR842" s="69"/>
      <c r="FS842" s="69"/>
      <c r="FT842" s="69"/>
      <c r="FU842" s="69"/>
      <c r="FV842" s="69"/>
      <c r="FW842" s="69"/>
      <c r="FX842" s="69"/>
      <c r="FY842" s="69"/>
      <c r="FZ842" s="69"/>
      <c r="GA842" s="69"/>
      <c r="GB842" s="69"/>
      <c r="GC842" s="69"/>
      <c r="GD842" s="69"/>
      <c r="GE842" s="69"/>
      <c r="GF842" s="69"/>
      <c r="GG842" s="69"/>
      <c r="GH842" s="69"/>
      <c r="GI842" s="69"/>
      <c r="GJ842" s="69"/>
      <c r="GK842" s="69"/>
      <c r="GL842" s="69"/>
      <c r="GM842" s="69"/>
      <c r="GN842" s="69"/>
      <c r="GO842" s="69"/>
      <c r="GP842" s="69"/>
      <c r="GQ842" s="69"/>
      <c r="GR842" s="69"/>
      <c r="GS842" s="69"/>
      <c r="GT842" s="69"/>
      <c r="GU842" s="69"/>
      <c r="GV842" s="69"/>
      <c r="GW842" s="69"/>
      <c r="GX842" s="69"/>
      <c r="GY842" s="69"/>
      <c r="GZ842" s="69"/>
      <c r="HA842" s="69"/>
      <c r="HB842" s="69"/>
      <c r="HC842" s="69"/>
      <c r="HD842" s="69"/>
      <c r="HE842" s="69"/>
      <c r="HF842" s="69"/>
      <c r="HG842" s="69"/>
      <c r="HH842" s="69"/>
      <c r="HI842" s="69"/>
      <c r="HJ842" s="69"/>
      <c r="HK842" s="69"/>
      <c r="HL842" s="69"/>
      <c r="HM842" s="69"/>
      <c r="HN842" s="69"/>
      <c r="HO842" s="69"/>
      <c r="HP842" s="69"/>
      <c r="HQ842" s="69"/>
      <c r="HR842" s="69"/>
      <c r="HS842" s="69"/>
      <c r="HT842" s="69"/>
      <c r="HU842" s="69"/>
      <c r="HV842" s="69"/>
      <c r="HW842" s="69"/>
      <c r="HX842" s="69"/>
      <c r="HY842" s="69"/>
      <c r="HZ842" s="69"/>
      <c r="IA842" s="69"/>
      <c r="IB842" s="69"/>
      <c r="IC842" s="69"/>
      <c r="ID842" s="69"/>
      <c r="IE842" s="69"/>
      <c r="IF842" s="69"/>
      <c r="IG842" s="69"/>
      <c r="IH842" s="69"/>
      <c r="II842" s="69"/>
      <c r="IJ842" s="69"/>
      <c r="IK842" s="69"/>
      <c r="IL842" s="69"/>
      <c r="IM842" s="69"/>
      <c r="IN842" s="69"/>
      <c r="IO842" s="69"/>
      <c r="IP842" s="69"/>
      <c r="IQ842" s="69"/>
      <c r="IR842" s="69"/>
      <c r="IS842" s="69"/>
      <c r="IT842" s="69"/>
      <c r="IU842" s="69"/>
      <c r="IV842" s="69"/>
      <c r="IW842" s="69"/>
    </row>
    <row r="843" customFormat="false" ht="12.75" hidden="false" customHeight="false" outlineLevel="0" collapsed="false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  <c r="BR843" s="69"/>
      <c r="BS843" s="69"/>
      <c r="BT843" s="69"/>
      <c r="BU843" s="69"/>
      <c r="BV843" s="69"/>
      <c r="BW843" s="69"/>
      <c r="BX843" s="69"/>
      <c r="BY843" s="69"/>
      <c r="BZ843" s="69"/>
      <c r="CA843" s="69"/>
      <c r="CB843" s="69"/>
      <c r="CC843" s="69"/>
      <c r="CD843" s="69"/>
      <c r="CE843" s="69"/>
      <c r="CF843" s="69"/>
      <c r="CG843" s="69"/>
      <c r="CH843" s="69"/>
      <c r="CI843" s="69"/>
      <c r="CJ843" s="69"/>
      <c r="CK843" s="69"/>
      <c r="CL843" s="69"/>
      <c r="CM843" s="69"/>
      <c r="CN843" s="69"/>
      <c r="CO843" s="69"/>
      <c r="CP843" s="69"/>
      <c r="CQ843" s="69"/>
      <c r="CR843" s="69"/>
      <c r="CS843" s="69"/>
      <c r="CT843" s="69"/>
      <c r="CU843" s="69"/>
      <c r="CV843" s="69"/>
      <c r="CW843" s="69"/>
      <c r="CX843" s="69"/>
      <c r="CY843" s="69"/>
      <c r="CZ843" s="69"/>
      <c r="DA843" s="69"/>
      <c r="DB843" s="69"/>
      <c r="DC843" s="69"/>
      <c r="DD843" s="69"/>
      <c r="DE843" s="69"/>
      <c r="DF843" s="69"/>
      <c r="DG843" s="69"/>
      <c r="DH843" s="69"/>
      <c r="DI843" s="69"/>
      <c r="DJ843" s="69"/>
      <c r="DK843" s="69"/>
      <c r="DL843" s="69"/>
      <c r="DM843" s="69"/>
      <c r="DN843" s="69"/>
      <c r="DO843" s="69"/>
      <c r="DP843" s="69"/>
      <c r="DQ843" s="69"/>
      <c r="DR843" s="69"/>
      <c r="DS843" s="69"/>
      <c r="DT843" s="69"/>
      <c r="DU843" s="69"/>
      <c r="DV843" s="69"/>
      <c r="DW843" s="69"/>
      <c r="DX843" s="69"/>
      <c r="DY843" s="69"/>
      <c r="DZ843" s="69"/>
      <c r="EA843" s="69"/>
      <c r="EB843" s="69"/>
      <c r="EC843" s="69"/>
      <c r="ED843" s="69"/>
      <c r="EE843" s="69"/>
      <c r="EF843" s="69"/>
      <c r="EG843" s="69"/>
      <c r="EH843" s="69"/>
      <c r="EI843" s="69"/>
      <c r="EJ843" s="69"/>
      <c r="EK843" s="69"/>
      <c r="EL843" s="69"/>
      <c r="EM843" s="69"/>
      <c r="EN843" s="69"/>
      <c r="EO843" s="69"/>
      <c r="EP843" s="69"/>
      <c r="EQ843" s="69"/>
      <c r="ER843" s="69"/>
      <c r="ES843" s="69"/>
      <c r="ET843" s="69"/>
      <c r="EU843" s="69"/>
      <c r="EV843" s="69"/>
      <c r="EW843" s="69"/>
      <c r="EX843" s="69"/>
      <c r="EY843" s="69"/>
      <c r="EZ843" s="69"/>
      <c r="FA843" s="69"/>
      <c r="FB843" s="69"/>
      <c r="FC843" s="69"/>
      <c r="FD843" s="69"/>
      <c r="FE843" s="69"/>
      <c r="FF843" s="69"/>
      <c r="FG843" s="69"/>
      <c r="FH843" s="69"/>
      <c r="FI843" s="69"/>
      <c r="FJ843" s="69"/>
      <c r="FK843" s="69"/>
      <c r="FL843" s="69"/>
      <c r="FM843" s="69"/>
      <c r="FN843" s="69"/>
      <c r="FO843" s="69"/>
      <c r="FP843" s="69"/>
      <c r="FQ843" s="69"/>
      <c r="FR843" s="69"/>
      <c r="FS843" s="69"/>
      <c r="FT843" s="69"/>
      <c r="FU843" s="69"/>
      <c r="FV843" s="69"/>
      <c r="FW843" s="69"/>
      <c r="FX843" s="69"/>
      <c r="FY843" s="69"/>
      <c r="FZ843" s="69"/>
      <c r="GA843" s="69"/>
      <c r="GB843" s="69"/>
      <c r="GC843" s="69"/>
      <c r="GD843" s="69"/>
      <c r="GE843" s="69"/>
      <c r="GF843" s="69"/>
      <c r="GG843" s="69"/>
      <c r="GH843" s="69"/>
      <c r="GI843" s="69"/>
      <c r="GJ843" s="69"/>
      <c r="GK843" s="69"/>
      <c r="GL843" s="69"/>
      <c r="GM843" s="69"/>
      <c r="GN843" s="69"/>
      <c r="GO843" s="69"/>
      <c r="GP843" s="69"/>
      <c r="GQ843" s="69"/>
      <c r="GR843" s="69"/>
      <c r="GS843" s="69"/>
      <c r="GT843" s="69"/>
      <c r="GU843" s="69"/>
      <c r="GV843" s="69"/>
      <c r="GW843" s="69"/>
      <c r="GX843" s="69"/>
      <c r="GY843" s="69"/>
      <c r="GZ843" s="69"/>
      <c r="HA843" s="69"/>
      <c r="HB843" s="69"/>
      <c r="HC843" s="69"/>
      <c r="HD843" s="69"/>
      <c r="HE843" s="69"/>
      <c r="HF843" s="69"/>
      <c r="HG843" s="69"/>
      <c r="HH843" s="69"/>
      <c r="HI843" s="69"/>
      <c r="HJ843" s="69"/>
      <c r="HK843" s="69"/>
      <c r="HL843" s="69"/>
      <c r="HM843" s="69"/>
      <c r="HN843" s="69"/>
      <c r="HO843" s="69"/>
      <c r="HP843" s="69"/>
      <c r="HQ843" s="69"/>
      <c r="HR843" s="69"/>
      <c r="HS843" s="69"/>
      <c r="HT843" s="69"/>
      <c r="HU843" s="69"/>
      <c r="HV843" s="69"/>
      <c r="HW843" s="69"/>
      <c r="HX843" s="69"/>
      <c r="HY843" s="69"/>
      <c r="HZ843" s="69"/>
      <c r="IA843" s="69"/>
      <c r="IB843" s="69"/>
      <c r="IC843" s="69"/>
      <c r="ID843" s="69"/>
      <c r="IE843" s="69"/>
      <c r="IF843" s="69"/>
      <c r="IG843" s="69"/>
      <c r="IH843" s="69"/>
      <c r="II843" s="69"/>
      <c r="IJ843" s="69"/>
      <c r="IK843" s="69"/>
      <c r="IL843" s="69"/>
      <c r="IM843" s="69"/>
      <c r="IN843" s="69"/>
      <c r="IO843" s="69"/>
      <c r="IP843" s="69"/>
      <c r="IQ843" s="69"/>
      <c r="IR843" s="69"/>
      <c r="IS843" s="69"/>
      <c r="IT843" s="69"/>
      <c r="IU843" s="69"/>
      <c r="IV843" s="69"/>
      <c r="IW843" s="69"/>
    </row>
    <row r="844" customFormat="false" ht="12.75" hidden="false" customHeight="false" outlineLevel="0" collapsed="false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69"/>
      <c r="CC844" s="69"/>
      <c r="CD844" s="69"/>
      <c r="CE844" s="69"/>
      <c r="CF844" s="69"/>
      <c r="CG844" s="69"/>
      <c r="CH844" s="69"/>
      <c r="CI844" s="69"/>
      <c r="CJ844" s="69"/>
      <c r="CK844" s="69"/>
      <c r="CL844" s="69"/>
      <c r="CM844" s="69"/>
      <c r="CN844" s="69"/>
      <c r="CO844" s="69"/>
      <c r="CP844" s="69"/>
      <c r="CQ844" s="69"/>
      <c r="CR844" s="69"/>
      <c r="CS844" s="69"/>
      <c r="CT844" s="69"/>
      <c r="CU844" s="69"/>
      <c r="CV844" s="69"/>
      <c r="CW844" s="69"/>
      <c r="CX844" s="69"/>
      <c r="CY844" s="69"/>
      <c r="CZ844" s="69"/>
      <c r="DA844" s="69"/>
      <c r="DB844" s="69"/>
      <c r="DC844" s="69"/>
      <c r="DD844" s="69"/>
      <c r="DE844" s="69"/>
      <c r="DF844" s="69"/>
      <c r="DG844" s="69"/>
      <c r="DH844" s="69"/>
      <c r="DI844" s="69"/>
      <c r="DJ844" s="69"/>
      <c r="DK844" s="69"/>
      <c r="DL844" s="69"/>
      <c r="DM844" s="69"/>
      <c r="DN844" s="69"/>
      <c r="DO844" s="69"/>
      <c r="DP844" s="69"/>
      <c r="DQ844" s="69"/>
      <c r="DR844" s="69"/>
      <c r="DS844" s="69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  <c r="EO844" s="69"/>
      <c r="EP844" s="69"/>
      <c r="EQ844" s="69"/>
      <c r="ER844" s="69"/>
      <c r="ES844" s="69"/>
      <c r="ET844" s="69"/>
      <c r="EU844" s="69"/>
      <c r="EV844" s="69"/>
      <c r="EW844" s="69"/>
      <c r="EX844" s="69"/>
      <c r="EY844" s="69"/>
      <c r="EZ844" s="69"/>
      <c r="FA844" s="69"/>
      <c r="FB844" s="69"/>
      <c r="FC844" s="69"/>
      <c r="FD844" s="69"/>
      <c r="FE844" s="69"/>
      <c r="FF844" s="69"/>
      <c r="FG844" s="69"/>
      <c r="FH844" s="69"/>
      <c r="FI844" s="69"/>
      <c r="FJ844" s="69"/>
      <c r="FK844" s="69"/>
      <c r="FL844" s="69"/>
      <c r="FM844" s="69"/>
      <c r="FN844" s="69"/>
      <c r="FO844" s="69"/>
      <c r="FP844" s="69"/>
      <c r="FQ844" s="69"/>
      <c r="FR844" s="69"/>
      <c r="FS844" s="69"/>
      <c r="FT844" s="69"/>
      <c r="FU844" s="69"/>
      <c r="FV844" s="69"/>
      <c r="FW844" s="69"/>
      <c r="FX844" s="69"/>
      <c r="FY844" s="69"/>
      <c r="FZ844" s="69"/>
      <c r="GA844" s="69"/>
      <c r="GB844" s="69"/>
      <c r="GC844" s="69"/>
      <c r="GD844" s="69"/>
      <c r="GE844" s="69"/>
      <c r="GF844" s="69"/>
      <c r="GG844" s="69"/>
      <c r="GH844" s="69"/>
      <c r="GI844" s="69"/>
      <c r="GJ844" s="69"/>
      <c r="GK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  <c r="HE844" s="69"/>
      <c r="HF844" s="69"/>
      <c r="HG844" s="69"/>
      <c r="HH844" s="69"/>
      <c r="HI844" s="69"/>
      <c r="HJ844" s="69"/>
      <c r="HK844" s="69"/>
      <c r="HL844" s="69"/>
      <c r="HM844" s="69"/>
      <c r="HN844" s="69"/>
      <c r="HO844" s="69"/>
      <c r="HP844" s="69"/>
      <c r="HQ844" s="69"/>
      <c r="HR844" s="69"/>
      <c r="HS844" s="69"/>
      <c r="HT844" s="69"/>
      <c r="HU844" s="69"/>
      <c r="HV844" s="69"/>
      <c r="HW844" s="69"/>
      <c r="HX844" s="69"/>
      <c r="HY844" s="69"/>
      <c r="HZ844" s="69"/>
      <c r="IA844" s="69"/>
      <c r="IB844" s="69"/>
      <c r="IC844" s="69"/>
      <c r="ID844" s="69"/>
      <c r="IE844" s="69"/>
      <c r="IF844" s="69"/>
      <c r="IG844" s="69"/>
      <c r="IH844" s="69"/>
      <c r="II844" s="69"/>
      <c r="IJ844" s="69"/>
      <c r="IK844" s="69"/>
      <c r="IL844" s="69"/>
      <c r="IM844" s="69"/>
      <c r="IN844" s="69"/>
      <c r="IO844" s="69"/>
      <c r="IP844" s="69"/>
      <c r="IQ844" s="69"/>
      <c r="IR844" s="69"/>
      <c r="IS844" s="69"/>
      <c r="IT844" s="69"/>
      <c r="IU844" s="69"/>
      <c r="IV844" s="69"/>
      <c r="IW844" s="69"/>
    </row>
    <row r="845" customFormat="false" ht="12.75" hidden="false" customHeight="false" outlineLevel="0" collapsed="false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  <c r="BR845" s="69"/>
      <c r="BS845" s="69"/>
      <c r="BT845" s="69"/>
      <c r="BU845" s="69"/>
      <c r="BV845" s="69"/>
      <c r="BW845" s="69"/>
      <c r="BX845" s="69"/>
      <c r="BY845" s="69"/>
      <c r="BZ845" s="69"/>
      <c r="CA845" s="69"/>
      <c r="CB845" s="69"/>
      <c r="CC845" s="69"/>
      <c r="CD845" s="69"/>
      <c r="CE845" s="69"/>
      <c r="CF845" s="69"/>
      <c r="CG845" s="69"/>
      <c r="CH845" s="69"/>
      <c r="CI845" s="69"/>
      <c r="CJ845" s="69"/>
      <c r="CK845" s="69"/>
      <c r="CL845" s="69"/>
      <c r="CM845" s="69"/>
      <c r="CN845" s="69"/>
      <c r="CO845" s="69"/>
      <c r="CP845" s="69"/>
      <c r="CQ845" s="69"/>
      <c r="CR845" s="69"/>
      <c r="CS845" s="69"/>
      <c r="CT845" s="69"/>
      <c r="CU845" s="69"/>
      <c r="CV845" s="69"/>
      <c r="CW845" s="69"/>
      <c r="CX845" s="69"/>
      <c r="CY845" s="69"/>
      <c r="CZ845" s="69"/>
      <c r="DA845" s="69"/>
      <c r="DB845" s="69"/>
      <c r="DC845" s="69"/>
      <c r="DD845" s="69"/>
      <c r="DE845" s="69"/>
      <c r="DF845" s="69"/>
      <c r="DG845" s="69"/>
      <c r="DH845" s="69"/>
      <c r="DI845" s="69"/>
      <c r="DJ845" s="69"/>
      <c r="DK845" s="69"/>
      <c r="DL845" s="69"/>
      <c r="DM845" s="69"/>
      <c r="DN845" s="69"/>
      <c r="DO845" s="69"/>
      <c r="DP845" s="69"/>
      <c r="DQ845" s="69"/>
      <c r="DR845" s="69"/>
      <c r="DS845" s="69"/>
      <c r="DT845" s="69"/>
      <c r="DU845" s="69"/>
      <c r="DV845" s="69"/>
      <c r="DW845" s="69"/>
      <c r="DX845" s="69"/>
      <c r="DY845" s="69"/>
      <c r="DZ845" s="69"/>
      <c r="EA845" s="69"/>
      <c r="EB845" s="69"/>
      <c r="EC845" s="69"/>
      <c r="ED845" s="69"/>
      <c r="EE845" s="69"/>
      <c r="EF845" s="69"/>
      <c r="EG845" s="69"/>
      <c r="EH845" s="69"/>
      <c r="EI845" s="69"/>
      <c r="EJ845" s="69"/>
      <c r="EK845" s="69"/>
      <c r="EL845" s="69"/>
      <c r="EM845" s="69"/>
      <c r="EN845" s="69"/>
      <c r="EO845" s="69"/>
      <c r="EP845" s="69"/>
      <c r="EQ845" s="69"/>
      <c r="ER845" s="69"/>
      <c r="ES845" s="69"/>
      <c r="ET845" s="69"/>
      <c r="EU845" s="69"/>
      <c r="EV845" s="69"/>
      <c r="EW845" s="69"/>
      <c r="EX845" s="69"/>
      <c r="EY845" s="69"/>
      <c r="EZ845" s="69"/>
      <c r="FA845" s="69"/>
      <c r="FB845" s="69"/>
      <c r="FC845" s="69"/>
      <c r="FD845" s="69"/>
      <c r="FE845" s="69"/>
      <c r="FF845" s="69"/>
      <c r="FG845" s="69"/>
      <c r="FH845" s="69"/>
      <c r="FI845" s="69"/>
      <c r="FJ845" s="69"/>
      <c r="FK845" s="69"/>
      <c r="FL845" s="69"/>
      <c r="FM845" s="69"/>
      <c r="FN845" s="69"/>
      <c r="FO845" s="69"/>
      <c r="FP845" s="69"/>
      <c r="FQ845" s="69"/>
      <c r="FR845" s="69"/>
      <c r="FS845" s="69"/>
      <c r="FT845" s="69"/>
      <c r="FU845" s="69"/>
      <c r="FV845" s="69"/>
      <c r="FW845" s="69"/>
      <c r="FX845" s="69"/>
      <c r="FY845" s="69"/>
      <c r="FZ845" s="69"/>
      <c r="GA845" s="69"/>
      <c r="GB845" s="69"/>
      <c r="GC845" s="69"/>
      <c r="GD845" s="69"/>
      <c r="GE845" s="69"/>
      <c r="GF845" s="69"/>
      <c r="GG845" s="69"/>
      <c r="GH845" s="69"/>
      <c r="GI845" s="69"/>
      <c r="GJ845" s="69"/>
      <c r="GK845" s="69"/>
      <c r="GL845" s="69"/>
      <c r="GM845" s="69"/>
      <c r="GN845" s="69"/>
      <c r="GO845" s="69"/>
      <c r="GP845" s="69"/>
      <c r="GQ845" s="69"/>
      <c r="GR845" s="69"/>
      <c r="GS845" s="69"/>
      <c r="GT845" s="69"/>
      <c r="GU845" s="69"/>
      <c r="GV845" s="69"/>
      <c r="GW845" s="69"/>
      <c r="GX845" s="69"/>
      <c r="GY845" s="69"/>
      <c r="GZ845" s="69"/>
      <c r="HA845" s="69"/>
      <c r="HB845" s="69"/>
      <c r="HC845" s="69"/>
      <c r="HD845" s="69"/>
      <c r="HE845" s="69"/>
      <c r="HF845" s="69"/>
      <c r="HG845" s="69"/>
      <c r="HH845" s="69"/>
      <c r="HI845" s="69"/>
      <c r="HJ845" s="69"/>
      <c r="HK845" s="69"/>
      <c r="HL845" s="69"/>
      <c r="HM845" s="69"/>
      <c r="HN845" s="69"/>
      <c r="HO845" s="69"/>
      <c r="HP845" s="69"/>
      <c r="HQ845" s="69"/>
      <c r="HR845" s="69"/>
      <c r="HS845" s="69"/>
      <c r="HT845" s="69"/>
      <c r="HU845" s="69"/>
      <c r="HV845" s="69"/>
      <c r="HW845" s="69"/>
      <c r="HX845" s="69"/>
      <c r="HY845" s="69"/>
      <c r="HZ845" s="69"/>
      <c r="IA845" s="69"/>
      <c r="IB845" s="69"/>
      <c r="IC845" s="69"/>
      <c r="ID845" s="69"/>
      <c r="IE845" s="69"/>
      <c r="IF845" s="69"/>
      <c r="IG845" s="69"/>
      <c r="IH845" s="69"/>
      <c r="II845" s="69"/>
      <c r="IJ845" s="69"/>
      <c r="IK845" s="69"/>
      <c r="IL845" s="69"/>
      <c r="IM845" s="69"/>
      <c r="IN845" s="69"/>
      <c r="IO845" s="69"/>
      <c r="IP845" s="69"/>
      <c r="IQ845" s="69"/>
      <c r="IR845" s="69"/>
      <c r="IS845" s="69"/>
      <c r="IT845" s="69"/>
      <c r="IU845" s="69"/>
      <c r="IV845" s="69"/>
      <c r="IW845" s="69"/>
    </row>
    <row r="846" customFormat="false" ht="12.75" hidden="false" customHeight="false" outlineLevel="0" collapsed="false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  <c r="BR846" s="69"/>
      <c r="BS846" s="69"/>
      <c r="BT846" s="69"/>
      <c r="BU846" s="69"/>
      <c r="BV846" s="69"/>
      <c r="BW846" s="69"/>
      <c r="BX846" s="69"/>
      <c r="BY846" s="69"/>
      <c r="BZ846" s="69"/>
      <c r="CA846" s="69"/>
      <c r="CB846" s="69"/>
      <c r="CC846" s="69"/>
      <c r="CD846" s="69"/>
      <c r="CE846" s="69"/>
      <c r="CF846" s="69"/>
      <c r="CG846" s="69"/>
      <c r="CH846" s="69"/>
      <c r="CI846" s="69"/>
      <c r="CJ846" s="69"/>
      <c r="CK846" s="69"/>
      <c r="CL846" s="69"/>
      <c r="CM846" s="69"/>
      <c r="CN846" s="69"/>
      <c r="CO846" s="69"/>
      <c r="CP846" s="69"/>
      <c r="CQ846" s="69"/>
      <c r="CR846" s="69"/>
      <c r="CS846" s="69"/>
      <c r="CT846" s="69"/>
      <c r="CU846" s="69"/>
      <c r="CV846" s="69"/>
      <c r="CW846" s="69"/>
      <c r="CX846" s="69"/>
      <c r="CY846" s="69"/>
      <c r="CZ846" s="69"/>
      <c r="DA846" s="69"/>
      <c r="DB846" s="69"/>
      <c r="DC846" s="69"/>
      <c r="DD846" s="69"/>
      <c r="DE846" s="69"/>
      <c r="DF846" s="69"/>
      <c r="DG846" s="69"/>
      <c r="DH846" s="69"/>
      <c r="DI846" s="69"/>
      <c r="DJ846" s="69"/>
      <c r="DK846" s="69"/>
      <c r="DL846" s="69"/>
      <c r="DM846" s="69"/>
      <c r="DN846" s="69"/>
      <c r="DO846" s="69"/>
      <c r="DP846" s="69"/>
      <c r="DQ846" s="69"/>
      <c r="DR846" s="69"/>
      <c r="DS846" s="69"/>
      <c r="DT846" s="69"/>
      <c r="DU846" s="69"/>
      <c r="DV846" s="69"/>
      <c r="DW846" s="69"/>
      <c r="DX846" s="69"/>
      <c r="DY846" s="69"/>
      <c r="DZ846" s="69"/>
      <c r="EA846" s="69"/>
      <c r="EB846" s="69"/>
      <c r="EC846" s="69"/>
      <c r="ED846" s="69"/>
      <c r="EE846" s="69"/>
      <c r="EF846" s="69"/>
      <c r="EG846" s="69"/>
      <c r="EH846" s="69"/>
      <c r="EI846" s="69"/>
      <c r="EJ846" s="69"/>
      <c r="EK846" s="69"/>
      <c r="EL846" s="69"/>
      <c r="EM846" s="69"/>
      <c r="EN846" s="69"/>
      <c r="EO846" s="69"/>
      <c r="EP846" s="69"/>
      <c r="EQ846" s="69"/>
      <c r="ER846" s="69"/>
      <c r="ES846" s="69"/>
      <c r="ET846" s="69"/>
      <c r="EU846" s="69"/>
      <c r="EV846" s="69"/>
      <c r="EW846" s="69"/>
      <c r="EX846" s="69"/>
      <c r="EY846" s="69"/>
      <c r="EZ846" s="69"/>
      <c r="FA846" s="69"/>
      <c r="FB846" s="69"/>
      <c r="FC846" s="69"/>
      <c r="FD846" s="69"/>
      <c r="FE846" s="69"/>
      <c r="FF846" s="69"/>
      <c r="FG846" s="69"/>
      <c r="FH846" s="69"/>
      <c r="FI846" s="69"/>
      <c r="FJ846" s="69"/>
      <c r="FK846" s="69"/>
      <c r="FL846" s="69"/>
      <c r="FM846" s="69"/>
      <c r="FN846" s="69"/>
      <c r="FO846" s="69"/>
      <c r="FP846" s="69"/>
      <c r="FQ846" s="69"/>
      <c r="FR846" s="69"/>
      <c r="FS846" s="69"/>
      <c r="FT846" s="69"/>
      <c r="FU846" s="69"/>
      <c r="FV846" s="69"/>
      <c r="FW846" s="69"/>
      <c r="FX846" s="69"/>
      <c r="FY846" s="69"/>
      <c r="FZ846" s="69"/>
      <c r="GA846" s="69"/>
      <c r="GB846" s="69"/>
      <c r="GC846" s="69"/>
      <c r="GD846" s="69"/>
      <c r="GE846" s="69"/>
      <c r="GF846" s="69"/>
      <c r="GG846" s="69"/>
      <c r="GH846" s="69"/>
      <c r="GI846" s="69"/>
      <c r="GJ846" s="69"/>
      <c r="GK846" s="69"/>
      <c r="GL846" s="69"/>
      <c r="GM846" s="69"/>
      <c r="GN846" s="69"/>
      <c r="GO846" s="69"/>
      <c r="GP846" s="69"/>
      <c r="GQ846" s="69"/>
      <c r="GR846" s="69"/>
      <c r="GS846" s="69"/>
      <c r="GT846" s="69"/>
      <c r="GU846" s="69"/>
      <c r="GV846" s="69"/>
      <c r="GW846" s="69"/>
      <c r="GX846" s="69"/>
      <c r="GY846" s="69"/>
      <c r="GZ846" s="69"/>
      <c r="HA846" s="69"/>
      <c r="HB846" s="69"/>
      <c r="HC846" s="69"/>
      <c r="HD846" s="69"/>
      <c r="HE846" s="69"/>
      <c r="HF846" s="69"/>
      <c r="HG846" s="69"/>
      <c r="HH846" s="69"/>
      <c r="HI846" s="69"/>
      <c r="HJ846" s="69"/>
      <c r="HK846" s="69"/>
      <c r="HL846" s="69"/>
      <c r="HM846" s="69"/>
      <c r="HN846" s="69"/>
      <c r="HO846" s="69"/>
      <c r="HP846" s="69"/>
      <c r="HQ846" s="69"/>
      <c r="HR846" s="69"/>
      <c r="HS846" s="69"/>
      <c r="HT846" s="69"/>
      <c r="HU846" s="69"/>
      <c r="HV846" s="69"/>
      <c r="HW846" s="69"/>
      <c r="HX846" s="69"/>
      <c r="HY846" s="69"/>
      <c r="HZ846" s="69"/>
      <c r="IA846" s="69"/>
      <c r="IB846" s="69"/>
      <c r="IC846" s="69"/>
      <c r="ID846" s="69"/>
      <c r="IE846" s="69"/>
      <c r="IF846" s="69"/>
      <c r="IG846" s="69"/>
      <c r="IH846" s="69"/>
      <c r="II846" s="69"/>
      <c r="IJ846" s="69"/>
      <c r="IK846" s="69"/>
      <c r="IL846" s="69"/>
      <c r="IM846" s="69"/>
      <c r="IN846" s="69"/>
      <c r="IO846" s="69"/>
      <c r="IP846" s="69"/>
      <c r="IQ846" s="69"/>
      <c r="IR846" s="69"/>
      <c r="IS846" s="69"/>
      <c r="IT846" s="69"/>
      <c r="IU846" s="69"/>
      <c r="IV846" s="69"/>
      <c r="IW846" s="69"/>
    </row>
    <row r="847" customFormat="false" ht="12.75" hidden="false" customHeight="false" outlineLevel="0" collapsed="false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  <c r="BR847" s="69"/>
      <c r="BS847" s="69"/>
      <c r="BT847" s="69"/>
      <c r="BU847" s="69"/>
      <c r="BV847" s="69"/>
      <c r="BW847" s="69"/>
      <c r="BX847" s="69"/>
      <c r="BY847" s="69"/>
      <c r="BZ847" s="69"/>
      <c r="CA847" s="69"/>
      <c r="CB847" s="69"/>
      <c r="CC847" s="69"/>
      <c r="CD847" s="69"/>
      <c r="CE847" s="69"/>
      <c r="CF847" s="69"/>
      <c r="CG847" s="69"/>
      <c r="CH847" s="69"/>
      <c r="CI847" s="69"/>
      <c r="CJ847" s="69"/>
      <c r="CK847" s="69"/>
      <c r="CL847" s="69"/>
      <c r="CM847" s="69"/>
      <c r="CN847" s="69"/>
      <c r="CO847" s="69"/>
      <c r="CP847" s="69"/>
      <c r="CQ847" s="69"/>
      <c r="CR847" s="69"/>
      <c r="CS847" s="69"/>
      <c r="CT847" s="69"/>
      <c r="CU847" s="69"/>
      <c r="CV847" s="69"/>
      <c r="CW847" s="69"/>
      <c r="CX847" s="69"/>
      <c r="CY847" s="69"/>
      <c r="CZ847" s="69"/>
      <c r="DA847" s="69"/>
      <c r="DB847" s="69"/>
      <c r="DC847" s="69"/>
      <c r="DD847" s="69"/>
      <c r="DE847" s="69"/>
      <c r="DF847" s="69"/>
      <c r="DG847" s="69"/>
      <c r="DH847" s="69"/>
      <c r="DI847" s="69"/>
      <c r="DJ847" s="69"/>
      <c r="DK847" s="69"/>
      <c r="DL847" s="69"/>
      <c r="DM847" s="69"/>
      <c r="DN847" s="69"/>
      <c r="DO847" s="69"/>
      <c r="DP847" s="69"/>
      <c r="DQ847" s="69"/>
      <c r="DR847" s="69"/>
      <c r="DS847" s="69"/>
      <c r="DT847" s="69"/>
      <c r="DU847" s="69"/>
      <c r="DV847" s="69"/>
      <c r="DW847" s="69"/>
      <c r="DX847" s="69"/>
      <c r="DY847" s="69"/>
      <c r="DZ847" s="69"/>
      <c r="EA847" s="69"/>
      <c r="EB847" s="69"/>
      <c r="EC847" s="69"/>
      <c r="ED847" s="69"/>
      <c r="EE847" s="69"/>
      <c r="EF847" s="69"/>
      <c r="EG847" s="69"/>
      <c r="EH847" s="69"/>
      <c r="EI847" s="69"/>
      <c r="EJ847" s="69"/>
      <c r="EK847" s="69"/>
      <c r="EL847" s="69"/>
      <c r="EM847" s="69"/>
      <c r="EN847" s="69"/>
      <c r="EO847" s="69"/>
      <c r="EP847" s="69"/>
      <c r="EQ847" s="69"/>
      <c r="ER847" s="69"/>
      <c r="ES847" s="69"/>
      <c r="ET847" s="69"/>
      <c r="EU847" s="69"/>
      <c r="EV847" s="69"/>
      <c r="EW847" s="69"/>
      <c r="EX847" s="69"/>
      <c r="EY847" s="69"/>
      <c r="EZ847" s="69"/>
      <c r="FA847" s="69"/>
      <c r="FB847" s="69"/>
      <c r="FC847" s="69"/>
      <c r="FD847" s="69"/>
      <c r="FE847" s="69"/>
      <c r="FF847" s="69"/>
      <c r="FG847" s="69"/>
      <c r="FH847" s="69"/>
      <c r="FI847" s="69"/>
      <c r="FJ847" s="69"/>
      <c r="FK847" s="69"/>
      <c r="FL847" s="69"/>
      <c r="FM847" s="69"/>
      <c r="FN847" s="69"/>
      <c r="FO847" s="69"/>
      <c r="FP847" s="69"/>
      <c r="FQ847" s="69"/>
      <c r="FR847" s="69"/>
      <c r="FS847" s="69"/>
      <c r="FT847" s="69"/>
      <c r="FU847" s="69"/>
      <c r="FV847" s="69"/>
      <c r="FW847" s="69"/>
      <c r="FX847" s="69"/>
      <c r="FY847" s="69"/>
      <c r="FZ847" s="69"/>
      <c r="GA847" s="69"/>
      <c r="GB847" s="69"/>
      <c r="GC847" s="69"/>
      <c r="GD847" s="69"/>
      <c r="GE847" s="69"/>
      <c r="GF847" s="69"/>
      <c r="GG847" s="69"/>
      <c r="GH847" s="69"/>
      <c r="GI847" s="69"/>
      <c r="GJ847" s="69"/>
      <c r="GK847" s="69"/>
      <c r="GL847" s="69"/>
      <c r="GM847" s="69"/>
      <c r="GN847" s="69"/>
      <c r="GO847" s="69"/>
      <c r="GP847" s="69"/>
      <c r="GQ847" s="69"/>
      <c r="GR847" s="69"/>
      <c r="GS847" s="69"/>
      <c r="GT847" s="69"/>
      <c r="GU847" s="69"/>
      <c r="GV847" s="69"/>
      <c r="GW847" s="69"/>
      <c r="GX847" s="69"/>
      <c r="GY847" s="69"/>
      <c r="GZ847" s="69"/>
      <c r="HA847" s="69"/>
      <c r="HB847" s="69"/>
      <c r="HC847" s="69"/>
      <c r="HD847" s="69"/>
      <c r="HE847" s="69"/>
      <c r="HF847" s="69"/>
      <c r="HG847" s="69"/>
      <c r="HH847" s="69"/>
      <c r="HI847" s="69"/>
      <c r="HJ847" s="69"/>
      <c r="HK847" s="69"/>
      <c r="HL847" s="69"/>
      <c r="HM847" s="69"/>
      <c r="HN847" s="69"/>
      <c r="HO847" s="69"/>
      <c r="HP847" s="69"/>
      <c r="HQ847" s="69"/>
      <c r="HR847" s="69"/>
      <c r="HS847" s="69"/>
      <c r="HT847" s="69"/>
      <c r="HU847" s="69"/>
      <c r="HV847" s="69"/>
      <c r="HW847" s="69"/>
      <c r="HX847" s="69"/>
      <c r="HY847" s="69"/>
      <c r="HZ847" s="69"/>
      <c r="IA847" s="69"/>
      <c r="IB847" s="69"/>
      <c r="IC847" s="69"/>
      <c r="ID847" s="69"/>
      <c r="IE847" s="69"/>
      <c r="IF847" s="69"/>
      <c r="IG847" s="69"/>
      <c r="IH847" s="69"/>
      <c r="II847" s="69"/>
      <c r="IJ847" s="69"/>
      <c r="IK847" s="69"/>
      <c r="IL847" s="69"/>
      <c r="IM847" s="69"/>
      <c r="IN847" s="69"/>
      <c r="IO847" s="69"/>
      <c r="IP847" s="69"/>
      <c r="IQ847" s="69"/>
      <c r="IR847" s="69"/>
      <c r="IS847" s="69"/>
      <c r="IT847" s="69"/>
      <c r="IU847" s="69"/>
      <c r="IV847" s="69"/>
      <c r="IW847" s="69"/>
    </row>
    <row r="848" customFormat="false" ht="12.75" hidden="false" customHeight="false" outlineLevel="0" collapsed="false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  <c r="BR848" s="69"/>
      <c r="BS848" s="69"/>
      <c r="BT848" s="69"/>
      <c r="BU848" s="69"/>
      <c r="BV848" s="69"/>
      <c r="BW848" s="69"/>
      <c r="BX848" s="69"/>
      <c r="BY848" s="69"/>
      <c r="BZ848" s="69"/>
      <c r="CA848" s="69"/>
      <c r="CB848" s="69"/>
      <c r="CC848" s="69"/>
      <c r="CD848" s="69"/>
      <c r="CE848" s="69"/>
      <c r="CF848" s="69"/>
      <c r="CG848" s="69"/>
      <c r="CH848" s="69"/>
      <c r="CI848" s="69"/>
      <c r="CJ848" s="69"/>
      <c r="CK848" s="69"/>
      <c r="CL848" s="69"/>
      <c r="CM848" s="69"/>
      <c r="CN848" s="69"/>
      <c r="CO848" s="69"/>
      <c r="CP848" s="69"/>
      <c r="CQ848" s="69"/>
      <c r="CR848" s="69"/>
      <c r="CS848" s="69"/>
      <c r="CT848" s="69"/>
      <c r="CU848" s="69"/>
      <c r="CV848" s="69"/>
      <c r="CW848" s="69"/>
      <c r="CX848" s="69"/>
      <c r="CY848" s="69"/>
      <c r="CZ848" s="69"/>
      <c r="DA848" s="69"/>
      <c r="DB848" s="69"/>
      <c r="DC848" s="69"/>
      <c r="DD848" s="69"/>
      <c r="DE848" s="69"/>
      <c r="DF848" s="69"/>
      <c r="DG848" s="69"/>
      <c r="DH848" s="69"/>
      <c r="DI848" s="69"/>
      <c r="DJ848" s="69"/>
      <c r="DK848" s="69"/>
      <c r="DL848" s="69"/>
      <c r="DM848" s="69"/>
      <c r="DN848" s="69"/>
      <c r="DO848" s="69"/>
      <c r="DP848" s="69"/>
      <c r="DQ848" s="69"/>
      <c r="DR848" s="69"/>
      <c r="DS848" s="69"/>
      <c r="DT848" s="69"/>
      <c r="DU848" s="69"/>
      <c r="DV848" s="69"/>
      <c r="DW848" s="69"/>
      <c r="DX848" s="69"/>
      <c r="DY848" s="69"/>
      <c r="DZ848" s="69"/>
      <c r="EA848" s="69"/>
      <c r="EB848" s="69"/>
      <c r="EC848" s="69"/>
      <c r="ED848" s="69"/>
      <c r="EE848" s="69"/>
      <c r="EF848" s="69"/>
      <c r="EG848" s="69"/>
      <c r="EH848" s="69"/>
      <c r="EI848" s="69"/>
      <c r="EJ848" s="69"/>
      <c r="EK848" s="69"/>
      <c r="EL848" s="69"/>
      <c r="EM848" s="69"/>
      <c r="EN848" s="69"/>
      <c r="EO848" s="69"/>
      <c r="EP848" s="69"/>
      <c r="EQ848" s="69"/>
      <c r="ER848" s="69"/>
      <c r="ES848" s="69"/>
      <c r="ET848" s="69"/>
      <c r="EU848" s="69"/>
      <c r="EV848" s="69"/>
      <c r="EW848" s="69"/>
      <c r="EX848" s="69"/>
      <c r="EY848" s="69"/>
      <c r="EZ848" s="69"/>
      <c r="FA848" s="69"/>
      <c r="FB848" s="69"/>
      <c r="FC848" s="69"/>
      <c r="FD848" s="69"/>
      <c r="FE848" s="69"/>
      <c r="FF848" s="69"/>
      <c r="FG848" s="69"/>
      <c r="FH848" s="69"/>
      <c r="FI848" s="69"/>
      <c r="FJ848" s="69"/>
      <c r="FK848" s="69"/>
      <c r="FL848" s="69"/>
      <c r="FM848" s="69"/>
      <c r="FN848" s="69"/>
      <c r="FO848" s="69"/>
      <c r="FP848" s="69"/>
      <c r="FQ848" s="69"/>
      <c r="FR848" s="69"/>
      <c r="FS848" s="69"/>
      <c r="FT848" s="69"/>
      <c r="FU848" s="69"/>
      <c r="FV848" s="69"/>
      <c r="FW848" s="69"/>
      <c r="FX848" s="69"/>
      <c r="FY848" s="69"/>
      <c r="FZ848" s="69"/>
      <c r="GA848" s="69"/>
      <c r="GB848" s="69"/>
      <c r="GC848" s="69"/>
      <c r="GD848" s="69"/>
      <c r="GE848" s="69"/>
      <c r="GF848" s="69"/>
      <c r="GG848" s="69"/>
      <c r="GH848" s="69"/>
      <c r="GI848" s="69"/>
      <c r="GJ848" s="69"/>
      <c r="GK848" s="69"/>
      <c r="GL848" s="69"/>
      <c r="GM848" s="69"/>
      <c r="GN848" s="69"/>
      <c r="GO848" s="69"/>
      <c r="GP848" s="69"/>
      <c r="GQ848" s="69"/>
      <c r="GR848" s="69"/>
      <c r="GS848" s="69"/>
      <c r="GT848" s="69"/>
      <c r="GU848" s="69"/>
      <c r="GV848" s="69"/>
      <c r="GW848" s="69"/>
      <c r="GX848" s="69"/>
      <c r="GY848" s="69"/>
      <c r="GZ848" s="69"/>
      <c r="HA848" s="69"/>
      <c r="HB848" s="69"/>
      <c r="HC848" s="69"/>
      <c r="HD848" s="69"/>
      <c r="HE848" s="69"/>
      <c r="HF848" s="69"/>
      <c r="HG848" s="69"/>
      <c r="HH848" s="69"/>
      <c r="HI848" s="69"/>
      <c r="HJ848" s="69"/>
      <c r="HK848" s="69"/>
      <c r="HL848" s="69"/>
      <c r="HM848" s="69"/>
      <c r="HN848" s="69"/>
      <c r="HO848" s="69"/>
      <c r="HP848" s="69"/>
      <c r="HQ848" s="69"/>
      <c r="HR848" s="69"/>
      <c r="HS848" s="69"/>
      <c r="HT848" s="69"/>
      <c r="HU848" s="69"/>
      <c r="HV848" s="69"/>
      <c r="HW848" s="69"/>
      <c r="HX848" s="69"/>
      <c r="HY848" s="69"/>
      <c r="HZ848" s="69"/>
      <c r="IA848" s="69"/>
      <c r="IB848" s="69"/>
      <c r="IC848" s="69"/>
      <c r="ID848" s="69"/>
      <c r="IE848" s="69"/>
      <c r="IF848" s="69"/>
      <c r="IG848" s="69"/>
      <c r="IH848" s="69"/>
      <c r="II848" s="69"/>
      <c r="IJ848" s="69"/>
      <c r="IK848" s="69"/>
      <c r="IL848" s="69"/>
      <c r="IM848" s="69"/>
      <c r="IN848" s="69"/>
      <c r="IO848" s="69"/>
      <c r="IP848" s="69"/>
      <c r="IQ848" s="69"/>
      <c r="IR848" s="69"/>
      <c r="IS848" s="69"/>
      <c r="IT848" s="69"/>
      <c r="IU848" s="69"/>
      <c r="IV848" s="69"/>
      <c r="IW848" s="69"/>
    </row>
    <row r="849" customFormat="false" ht="12.75" hidden="false" customHeight="false" outlineLevel="0" collapsed="false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  <c r="BR849" s="69"/>
      <c r="BS849" s="69"/>
      <c r="BT849" s="69"/>
      <c r="BU849" s="69"/>
      <c r="BV849" s="69"/>
      <c r="BW849" s="69"/>
      <c r="BX849" s="69"/>
      <c r="BY849" s="69"/>
      <c r="BZ849" s="69"/>
      <c r="CA849" s="69"/>
      <c r="CB849" s="69"/>
      <c r="CC849" s="69"/>
      <c r="CD849" s="69"/>
      <c r="CE849" s="69"/>
      <c r="CF849" s="69"/>
      <c r="CG849" s="69"/>
      <c r="CH849" s="69"/>
      <c r="CI849" s="69"/>
      <c r="CJ849" s="69"/>
      <c r="CK849" s="69"/>
      <c r="CL849" s="69"/>
      <c r="CM849" s="69"/>
      <c r="CN849" s="69"/>
      <c r="CO849" s="69"/>
      <c r="CP849" s="69"/>
      <c r="CQ849" s="69"/>
      <c r="CR849" s="69"/>
      <c r="CS849" s="69"/>
      <c r="CT849" s="69"/>
      <c r="CU849" s="69"/>
      <c r="CV849" s="69"/>
      <c r="CW849" s="69"/>
      <c r="CX849" s="69"/>
      <c r="CY849" s="69"/>
      <c r="CZ849" s="69"/>
      <c r="DA849" s="69"/>
      <c r="DB849" s="69"/>
      <c r="DC849" s="69"/>
      <c r="DD849" s="69"/>
      <c r="DE849" s="69"/>
      <c r="DF849" s="69"/>
      <c r="DG849" s="69"/>
      <c r="DH849" s="69"/>
      <c r="DI849" s="69"/>
      <c r="DJ849" s="69"/>
      <c r="DK849" s="69"/>
      <c r="DL849" s="69"/>
      <c r="DM849" s="69"/>
      <c r="DN849" s="69"/>
      <c r="DO849" s="69"/>
      <c r="DP849" s="69"/>
      <c r="DQ849" s="69"/>
      <c r="DR849" s="69"/>
      <c r="DS849" s="69"/>
      <c r="DT849" s="69"/>
      <c r="DU849" s="69"/>
      <c r="DV849" s="69"/>
      <c r="DW849" s="69"/>
      <c r="DX849" s="69"/>
      <c r="DY849" s="69"/>
      <c r="DZ849" s="69"/>
      <c r="EA849" s="69"/>
      <c r="EB849" s="69"/>
      <c r="EC849" s="69"/>
      <c r="ED849" s="69"/>
      <c r="EE849" s="69"/>
      <c r="EF849" s="69"/>
      <c r="EG849" s="69"/>
      <c r="EH849" s="69"/>
      <c r="EI849" s="69"/>
      <c r="EJ849" s="69"/>
      <c r="EK849" s="69"/>
      <c r="EL849" s="69"/>
      <c r="EM849" s="69"/>
      <c r="EN849" s="69"/>
      <c r="EO849" s="69"/>
      <c r="EP849" s="69"/>
      <c r="EQ849" s="69"/>
      <c r="ER849" s="69"/>
      <c r="ES849" s="69"/>
      <c r="ET849" s="69"/>
      <c r="EU849" s="69"/>
      <c r="EV849" s="69"/>
      <c r="EW849" s="69"/>
      <c r="EX849" s="69"/>
      <c r="EY849" s="69"/>
      <c r="EZ849" s="69"/>
      <c r="FA849" s="69"/>
      <c r="FB849" s="69"/>
      <c r="FC849" s="69"/>
      <c r="FD849" s="69"/>
      <c r="FE849" s="69"/>
      <c r="FF849" s="69"/>
      <c r="FG849" s="69"/>
      <c r="FH849" s="69"/>
      <c r="FI849" s="69"/>
      <c r="FJ849" s="69"/>
      <c r="FK849" s="69"/>
      <c r="FL849" s="69"/>
      <c r="FM849" s="69"/>
      <c r="FN849" s="69"/>
      <c r="FO849" s="69"/>
      <c r="FP849" s="69"/>
      <c r="FQ849" s="69"/>
      <c r="FR849" s="69"/>
      <c r="FS849" s="69"/>
      <c r="FT849" s="69"/>
      <c r="FU849" s="69"/>
      <c r="FV849" s="69"/>
      <c r="FW849" s="69"/>
      <c r="FX849" s="69"/>
      <c r="FY849" s="69"/>
      <c r="FZ849" s="69"/>
      <c r="GA849" s="69"/>
      <c r="GB849" s="69"/>
      <c r="GC849" s="69"/>
      <c r="GD849" s="69"/>
      <c r="GE849" s="69"/>
      <c r="GF849" s="69"/>
      <c r="GG849" s="69"/>
      <c r="GH849" s="69"/>
      <c r="GI849" s="69"/>
      <c r="GJ849" s="69"/>
      <c r="GK849" s="69"/>
      <c r="GL849" s="69"/>
      <c r="GM849" s="69"/>
      <c r="GN849" s="69"/>
      <c r="GO849" s="69"/>
      <c r="GP849" s="69"/>
      <c r="GQ849" s="69"/>
      <c r="GR849" s="69"/>
      <c r="GS849" s="69"/>
      <c r="GT849" s="69"/>
      <c r="GU849" s="69"/>
      <c r="GV849" s="69"/>
      <c r="GW849" s="69"/>
      <c r="GX849" s="69"/>
      <c r="GY849" s="69"/>
      <c r="GZ849" s="69"/>
      <c r="HA849" s="69"/>
      <c r="HB849" s="69"/>
      <c r="HC849" s="69"/>
      <c r="HD849" s="69"/>
      <c r="HE849" s="69"/>
      <c r="HF849" s="69"/>
      <c r="HG849" s="69"/>
      <c r="HH849" s="69"/>
      <c r="HI849" s="69"/>
      <c r="HJ849" s="69"/>
      <c r="HK849" s="69"/>
      <c r="HL849" s="69"/>
      <c r="HM849" s="69"/>
      <c r="HN849" s="69"/>
      <c r="HO849" s="69"/>
      <c r="HP849" s="69"/>
      <c r="HQ849" s="69"/>
      <c r="HR849" s="69"/>
      <c r="HS849" s="69"/>
      <c r="HT849" s="69"/>
      <c r="HU849" s="69"/>
      <c r="HV849" s="69"/>
      <c r="HW849" s="69"/>
      <c r="HX849" s="69"/>
      <c r="HY849" s="69"/>
      <c r="HZ849" s="69"/>
      <c r="IA849" s="69"/>
      <c r="IB849" s="69"/>
      <c r="IC849" s="69"/>
      <c r="ID849" s="69"/>
      <c r="IE849" s="69"/>
      <c r="IF849" s="69"/>
      <c r="IG849" s="69"/>
      <c r="IH849" s="69"/>
      <c r="II849" s="69"/>
      <c r="IJ849" s="69"/>
      <c r="IK849" s="69"/>
      <c r="IL849" s="69"/>
      <c r="IM849" s="69"/>
      <c r="IN849" s="69"/>
      <c r="IO849" s="69"/>
      <c r="IP849" s="69"/>
      <c r="IQ849" s="69"/>
      <c r="IR849" s="69"/>
      <c r="IS849" s="69"/>
      <c r="IT849" s="69"/>
      <c r="IU849" s="69"/>
      <c r="IV849" s="69"/>
      <c r="IW849" s="69"/>
    </row>
    <row r="850" customFormat="false" ht="12.75" hidden="false" customHeight="false" outlineLevel="0" collapsed="false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  <c r="BR850" s="69"/>
      <c r="BS850" s="69"/>
      <c r="BT850" s="69"/>
      <c r="BU850" s="69"/>
      <c r="BV850" s="69"/>
      <c r="BW850" s="69"/>
      <c r="BX850" s="69"/>
      <c r="BY850" s="69"/>
      <c r="BZ850" s="69"/>
      <c r="CA850" s="69"/>
      <c r="CB850" s="69"/>
      <c r="CC850" s="69"/>
      <c r="CD850" s="69"/>
      <c r="CE850" s="69"/>
      <c r="CF850" s="69"/>
      <c r="CG850" s="69"/>
      <c r="CH850" s="69"/>
      <c r="CI850" s="69"/>
      <c r="CJ850" s="69"/>
      <c r="CK850" s="69"/>
      <c r="CL850" s="69"/>
      <c r="CM850" s="69"/>
      <c r="CN850" s="69"/>
      <c r="CO850" s="69"/>
      <c r="CP850" s="69"/>
      <c r="CQ850" s="69"/>
      <c r="CR850" s="69"/>
      <c r="CS850" s="69"/>
      <c r="CT850" s="69"/>
      <c r="CU850" s="69"/>
      <c r="CV850" s="69"/>
      <c r="CW850" s="69"/>
      <c r="CX850" s="69"/>
      <c r="CY850" s="69"/>
      <c r="CZ850" s="69"/>
      <c r="DA850" s="69"/>
      <c r="DB850" s="69"/>
      <c r="DC850" s="69"/>
      <c r="DD850" s="69"/>
      <c r="DE850" s="69"/>
      <c r="DF850" s="69"/>
      <c r="DG850" s="69"/>
      <c r="DH850" s="69"/>
      <c r="DI850" s="69"/>
      <c r="DJ850" s="69"/>
      <c r="DK850" s="69"/>
      <c r="DL850" s="69"/>
      <c r="DM850" s="69"/>
      <c r="DN850" s="69"/>
      <c r="DO850" s="69"/>
      <c r="DP850" s="69"/>
      <c r="DQ850" s="69"/>
      <c r="DR850" s="69"/>
      <c r="DS850" s="69"/>
      <c r="DT850" s="69"/>
      <c r="DU850" s="69"/>
      <c r="DV850" s="69"/>
      <c r="DW850" s="69"/>
      <c r="DX850" s="69"/>
      <c r="DY850" s="69"/>
      <c r="DZ850" s="69"/>
      <c r="EA850" s="69"/>
      <c r="EB850" s="69"/>
      <c r="EC850" s="69"/>
      <c r="ED850" s="69"/>
      <c r="EE850" s="69"/>
      <c r="EF850" s="69"/>
      <c r="EG850" s="69"/>
      <c r="EH850" s="69"/>
      <c r="EI850" s="69"/>
      <c r="EJ850" s="69"/>
      <c r="EK850" s="69"/>
      <c r="EL850" s="69"/>
      <c r="EM850" s="69"/>
      <c r="EN850" s="69"/>
      <c r="EO850" s="69"/>
      <c r="EP850" s="69"/>
      <c r="EQ850" s="69"/>
      <c r="ER850" s="69"/>
      <c r="ES850" s="69"/>
      <c r="ET850" s="69"/>
      <c r="EU850" s="69"/>
      <c r="EV850" s="69"/>
      <c r="EW850" s="69"/>
      <c r="EX850" s="69"/>
      <c r="EY850" s="69"/>
      <c r="EZ850" s="69"/>
      <c r="FA850" s="69"/>
      <c r="FB850" s="69"/>
      <c r="FC850" s="69"/>
      <c r="FD850" s="69"/>
      <c r="FE850" s="69"/>
      <c r="FF850" s="69"/>
      <c r="FG850" s="69"/>
      <c r="FH850" s="69"/>
      <c r="FI850" s="69"/>
      <c r="FJ850" s="69"/>
      <c r="FK850" s="69"/>
      <c r="FL850" s="69"/>
      <c r="FM850" s="69"/>
      <c r="FN850" s="69"/>
      <c r="FO850" s="69"/>
      <c r="FP850" s="69"/>
      <c r="FQ850" s="69"/>
      <c r="FR850" s="69"/>
      <c r="FS850" s="69"/>
      <c r="FT850" s="69"/>
      <c r="FU850" s="69"/>
      <c r="FV850" s="69"/>
      <c r="FW850" s="69"/>
      <c r="FX850" s="69"/>
      <c r="FY850" s="69"/>
      <c r="FZ850" s="69"/>
      <c r="GA850" s="69"/>
      <c r="GB850" s="69"/>
      <c r="GC850" s="69"/>
      <c r="GD850" s="69"/>
      <c r="GE850" s="69"/>
      <c r="GF850" s="69"/>
      <c r="GG850" s="69"/>
      <c r="GH850" s="69"/>
      <c r="GI850" s="69"/>
      <c r="GJ850" s="69"/>
      <c r="GK850" s="69"/>
      <c r="GL850" s="69"/>
      <c r="GM850" s="69"/>
      <c r="GN850" s="69"/>
      <c r="GO850" s="69"/>
      <c r="GP850" s="69"/>
      <c r="GQ850" s="69"/>
      <c r="GR850" s="69"/>
      <c r="GS850" s="69"/>
      <c r="GT850" s="69"/>
      <c r="GU850" s="69"/>
      <c r="GV850" s="69"/>
      <c r="GW850" s="69"/>
      <c r="GX850" s="69"/>
      <c r="GY850" s="69"/>
      <c r="GZ850" s="69"/>
      <c r="HA850" s="69"/>
      <c r="HB850" s="69"/>
      <c r="HC850" s="69"/>
      <c r="HD850" s="69"/>
      <c r="HE850" s="69"/>
      <c r="HF850" s="69"/>
      <c r="HG850" s="69"/>
      <c r="HH850" s="69"/>
      <c r="HI850" s="69"/>
      <c r="HJ850" s="69"/>
      <c r="HK850" s="69"/>
      <c r="HL850" s="69"/>
      <c r="HM850" s="69"/>
      <c r="HN850" s="69"/>
      <c r="HO850" s="69"/>
      <c r="HP850" s="69"/>
      <c r="HQ850" s="69"/>
      <c r="HR850" s="69"/>
      <c r="HS850" s="69"/>
      <c r="HT850" s="69"/>
      <c r="HU850" s="69"/>
      <c r="HV850" s="69"/>
      <c r="HW850" s="69"/>
      <c r="HX850" s="69"/>
      <c r="HY850" s="69"/>
      <c r="HZ850" s="69"/>
      <c r="IA850" s="69"/>
      <c r="IB850" s="69"/>
      <c r="IC850" s="69"/>
      <c r="ID850" s="69"/>
      <c r="IE850" s="69"/>
      <c r="IF850" s="69"/>
      <c r="IG850" s="69"/>
      <c r="IH850" s="69"/>
      <c r="II850" s="69"/>
      <c r="IJ850" s="69"/>
      <c r="IK850" s="69"/>
      <c r="IL850" s="69"/>
      <c r="IM850" s="69"/>
      <c r="IN850" s="69"/>
      <c r="IO850" s="69"/>
      <c r="IP850" s="69"/>
      <c r="IQ850" s="69"/>
      <c r="IR850" s="69"/>
      <c r="IS850" s="69"/>
      <c r="IT850" s="69"/>
      <c r="IU850" s="69"/>
      <c r="IV850" s="69"/>
      <c r="IW850" s="69"/>
    </row>
    <row r="851" customFormat="false" ht="12.75" hidden="false" customHeight="false" outlineLevel="0" collapsed="false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69"/>
      <c r="CC851" s="69"/>
      <c r="CD851" s="69"/>
      <c r="CE851" s="69"/>
      <c r="CF851" s="69"/>
      <c r="CG851" s="69"/>
      <c r="CH851" s="69"/>
      <c r="CI851" s="69"/>
      <c r="CJ851" s="69"/>
      <c r="CK851" s="69"/>
      <c r="CL851" s="69"/>
      <c r="CM851" s="69"/>
      <c r="CN851" s="69"/>
      <c r="CO851" s="69"/>
      <c r="CP851" s="69"/>
      <c r="CQ851" s="69"/>
      <c r="CR851" s="69"/>
      <c r="CS851" s="69"/>
      <c r="CT851" s="69"/>
      <c r="CU851" s="69"/>
      <c r="CV851" s="69"/>
      <c r="CW851" s="69"/>
      <c r="CX851" s="69"/>
      <c r="CY851" s="69"/>
      <c r="CZ851" s="69"/>
      <c r="DA851" s="69"/>
      <c r="DB851" s="69"/>
      <c r="DC851" s="69"/>
      <c r="DD851" s="69"/>
      <c r="DE851" s="69"/>
      <c r="DF851" s="69"/>
      <c r="DG851" s="69"/>
      <c r="DH851" s="69"/>
      <c r="DI851" s="69"/>
      <c r="DJ851" s="69"/>
      <c r="DK851" s="69"/>
      <c r="DL851" s="69"/>
      <c r="DM851" s="69"/>
      <c r="DN851" s="69"/>
      <c r="DO851" s="69"/>
      <c r="DP851" s="69"/>
      <c r="DQ851" s="69"/>
      <c r="DR851" s="69"/>
      <c r="DS851" s="69"/>
      <c r="DT851" s="69"/>
      <c r="DU851" s="69"/>
      <c r="DV851" s="69"/>
      <c r="DW851" s="69"/>
      <c r="DX851" s="69"/>
      <c r="DY851" s="69"/>
      <c r="DZ851" s="69"/>
      <c r="EA851" s="69"/>
      <c r="EB851" s="69"/>
      <c r="EC851" s="69"/>
      <c r="ED851" s="69"/>
      <c r="EE851" s="69"/>
      <c r="EF851" s="69"/>
      <c r="EG851" s="69"/>
      <c r="EH851" s="69"/>
      <c r="EI851" s="69"/>
      <c r="EJ851" s="69"/>
      <c r="EK851" s="69"/>
      <c r="EL851" s="69"/>
      <c r="EM851" s="69"/>
      <c r="EN851" s="69"/>
      <c r="EO851" s="69"/>
      <c r="EP851" s="69"/>
      <c r="EQ851" s="69"/>
      <c r="ER851" s="69"/>
      <c r="ES851" s="69"/>
      <c r="ET851" s="69"/>
      <c r="EU851" s="69"/>
      <c r="EV851" s="69"/>
      <c r="EW851" s="69"/>
      <c r="EX851" s="69"/>
      <c r="EY851" s="69"/>
      <c r="EZ851" s="69"/>
      <c r="FA851" s="69"/>
      <c r="FB851" s="69"/>
      <c r="FC851" s="69"/>
      <c r="FD851" s="69"/>
      <c r="FE851" s="69"/>
      <c r="FF851" s="69"/>
      <c r="FG851" s="69"/>
      <c r="FH851" s="69"/>
      <c r="FI851" s="69"/>
      <c r="FJ851" s="69"/>
      <c r="FK851" s="69"/>
      <c r="FL851" s="69"/>
      <c r="FM851" s="69"/>
      <c r="FN851" s="69"/>
      <c r="FO851" s="69"/>
      <c r="FP851" s="69"/>
      <c r="FQ851" s="69"/>
      <c r="FR851" s="69"/>
      <c r="FS851" s="69"/>
      <c r="FT851" s="69"/>
      <c r="FU851" s="69"/>
      <c r="FV851" s="69"/>
      <c r="FW851" s="69"/>
      <c r="FX851" s="69"/>
      <c r="FY851" s="69"/>
      <c r="FZ851" s="69"/>
      <c r="GA851" s="69"/>
      <c r="GB851" s="69"/>
      <c r="GC851" s="69"/>
      <c r="GD851" s="69"/>
      <c r="GE851" s="69"/>
      <c r="GF851" s="69"/>
      <c r="GG851" s="69"/>
      <c r="GH851" s="69"/>
      <c r="GI851" s="69"/>
      <c r="GJ851" s="69"/>
      <c r="GK851" s="69"/>
      <c r="GL851" s="69"/>
      <c r="GM851" s="69"/>
      <c r="GN851" s="69"/>
      <c r="GO851" s="69"/>
      <c r="GP851" s="69"/>
      <c r="GQ851" s="69"/>
      <c r="GR851" s="69"/>
      <c r="GS851" s="69"/>
      <c r="GT851" s="69"/>
      <c r="GU851" s="69"/>
      <c r="GV851" s="69"/>
      <c r="GW851" s="69"/>
      <c r="GX851" s="69"/>
      <c r="GY851" s="69"/>
      <c r="GZ851" s="69"/>
      <c r="HA851" s="69"/>
      <c r="HB851" s="69"/>
      <c r="HC851" s="69"/>
      <c r="HD851" s="69"/>
      <c r="HE851" s="69"/>
      <c r="HF851" s="69"/>
      <c r="HG851" s="69"/>
      <c r="HH851" s="69"/>
      <c r="HI851" s="69"/>
      <c r="HJ851" s="69"/>
      <c r="HK851" s="69"/>
      <c r="HL851" s="69"/>
      <c r="HM851" s="69"/>
      <c r="HN851" s="69"/>
      <c r="HO851" s="69"/>
      <c r="HP851" s="69"/>
      <c r="HQ851" s="69"/>
      <c r="HR851" s="69"/>
      <c r="HS851" s="69"/>
      <c r="HT851" s="69"/>
      <c r="HU851" s="69"/>
      <c r="HV851" s="69"/>
      <c r="HW851" s="69"/>
      <c r="HX851" s="69"/>
      <c r="HY851" s="69"/>
      <c r="HZ851" s="69"/>
      <c r="IA851" s="69"/>
      <c r="IB851" s="69"/>
      <c r="IC851" s="69"/>
      <c r="ID851" s="69"/>
      <c r="IE851" s="69"/>
      <c r="IF851" s="69"/>
      <c r="IG851" s="69"/>
      <c r="IH851" s="69"/>
      <c r="II851" s="69"/>
      <c r="IJ851" s="69"/>
      <c r="IK851" s="69"/>
      <c r="IL851" s="69"/>
      <c r="IM851" s="69"/>
      <c r="IN851" s="69"/>
      <c r="IO851" s="69"/>
      <c r="IP851" s="69"/>
      <c r="IQ851" s="69"/>
      <c r="IR851" s="69"/>
      <c r="IS851" s="69"/>
      <c r="IT851" s="69"/>
      <c r="IU851" s="69"/>
      <c r="IV851" s="69"/>
      <c r="IW851" s="69"/>
    </row>
    <row r="852" customFormat="false" ht="12.75" hidden="false" customHeight="false" outlineLevel="0" collapsed="false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  <c r="BR852" s="69"/>
      <c r="BS852" s="69"/>
      <c r="BT852" s="69"/>
      <c r="BU852" s="69"/>
      <c r="BV852" s="69"/>
      <c r="BW852" s="69"/>
      <c r="BX852" s="69"/>
      <c r="BY852" s="69"/>
      <c r="BZ852" s="69"/>
      <c r="CA852" s="69"/>
      <c r="CB852" s="69"/>
      <c r="CC852" s="69"/>
      <c r="CD852" s="69"/>
      <c r="CE852" s="69"/>
      <c r="CF852" s="69"/>
      <c r="CG852" s="69"/>
      <c r="CH852" s="69"/>
      <c r="CI852" s="69"/>
      <c r="CJ852" s="69"/>
      <c r="CK852" s="69"/>
      <c r="CL852" s="69"/>
      <c r="CM852" s="69"/>
      <c r="CN852" s="69"/>
      <c r="CO852" s="69"/>
      <c r="CP852" s="69"/>
      <c r="CQ852" s="69"/>
      <c r="CR852" s="69"/>
      <c r="CS852" s="69"/>
      <c r="CT852" s="69"/>
      <c r="CU852" s="69"/>
      <c r="CV852" s="69"/>
      <c r="CW852" s="69"/>
      <c r="CX852" s="69"/>
      <c r="CY852" s="69"/>
      <c r="CZ852" s="69"/>
      <c r="DA852" s="69"/>
      <c r="DB852" s="69"/>
      <c r="DC852" s="69"/>
      <c r="DD852" s="69"/>
      <c r="DE852" s="69"/>
      <c r="DF852" s="69"/>
      <c r="DG852" s="69"/>
      <c r="DH852" s="69"/>
      <c r="DI852" s="69"/>
      <c r="DJ852" s="69"/>
      <c r="DK852" s="69"/>
      <c r="DL852" s="69"/>
      <c r="DM852" s="69"/>
      <c r="DN852" s="69"/>
      <c r="DO852" s="69"/>
      <c r="DP852" s="69"/>
      <c r="DQ852" s="69"/>
      <c r="DR852" s="69"/>
      <c r="DS852" s="69"/>
      <c r="DT852" s="69"/>
      <c r="DU852" s="69"/>
      <c r="DV852" s="69"/>
      <c r="DW852" s="69"/>
      <c r="DX852" s="69"/>
      <c r="DY852" s="69"/>
      <c r="DZ852" s="69"/>
      <c r="EA852" s="69"/>
      <c r="EB852" s="69"/>
      <c r="EC852" s="69"/>
      <c r="ED852" s="69"/>
      <c r="EE852" s="69"/>
      <c r="EF852" s="69"/>
      <c r="EG852" s="69"/>
      <c r="EH852" s="69"/>
      <c r="EI852" s="69"/>
      <c r="EJ852" s="69"/>
      <c r="EK852" s="69"/>
      <c r="EL852" s="69"/>
      <c r="EM852" s="69"/>
      <c r="EN852" s="69"/>
      <c r="EO852" s="69"/>
      <c r="EP852" s="69"/>
      <c r="EQ852" s="69"/>
      <c r="ER852" s="69"/>
      <c r="ES852" s="69"/>
      <c r="ET852" s="69"/>
      <c r="EU852" s="69"/>
      <c r="EV852" s="69"/>
      <c r="EW852" s="69"/>
      <c r="EX852" s="69"/>
      <c r="EY852" s="69"/>
      <c r="EZ852" s="69"/>
      <c r="FA852" s="69"/>
      <c r="FB852" s="69"/>
      <c r="FC852" s="69"/>
      <c r="FD852" s="69"/>
      <c r="FE852" s="69"/>
      <c r="FF852" s="69"/>
      <c r="FG852" s="69"/>
      <c r="FH852" s="69"/>
      <c r="FI852" s="69"/>
      <c r="FJ852" s="69"/>
      <c r="FK852" s="69"/>
      <c r="FL852" s="69"/>
      <c r="FM852" s="69"/>
      <c r="FN852" s="69"/>
      <c r="FO852" s="69"/>
      <c r="FP852" s="69"/>
      <c r="FQ852" s="69"/>
      <c r="FR852" s="69"/>
      <c r="FS852" s="69"/>
      <c r="FT852" s="69"/>
      <c r="FU852" s="69"/>
      <c r="FV852" s="69"/>
      <c r="FW852" s="69"/>
      <c r="FX852" s="69"/>
      <c r="FY852" s="69"/>
      <c r="FZ852" s="69"/>
      <c r="GA852" s="69"/>
      <c r="GB852" s="69"/>
      <c r="GC852" s="69"/>
      <c r="GD852" s="69"/>
      <c r="GE852" s="69"/>
      <c r="GF852" s="69"/>
      <c r="GG852" s="69"/>
      <c r="GH852" s="69"/>
      <c r="GI852" s="69"/>
      <c r="GJ852" s="69"/>
      <c r="GK852" s="69"/>
      <c r="GL852" s="69"/>
      <c r="GM852" s="69"/>
      <c r="GN852" s="69"/>
      <c r="GO852" s="69"/>
      <c r="GP852" s="69"/>
      <c r="GQ852" s="69"/>
      <c r="GR852" s="69"/>
      <c r="GS852" s="69"/>
      <c r="GT852" s="69"/>
      <c r="GU852" s="69"/>
      <c r="GV852" s="69"/>
      <c r="GW852" s="69"/>
      <c r="GX852" s="69"/>
      <c r="GY852" s="69"/>
      <c r="GZ852" s="69"/>
      <c r="HA852" s="69"/>
      <c r="HB852" s="69"/>
      <c r="HC852" s="69"/>
      <c r="HD852" s="69"/>
      <c r="HE852" s="69"/>
      <c r="HF852" s="69"/>
      <c r="HG852" s="69"/>
      <c r="HH852" s="69"/>
      <c r="HI852" s="69"/>
      <c r="HJ852" s="69"/>
      <c r="HK852" s="69"/>
      <c r="HL852" s="69"/>
      <c r="HM852" s="69"/>
      <c r="HN852" s="69"/>
      <c r="HO852" s="69"/>
      <c r="HP852" s="69"/>
      <c r="HQ852" s="69"/>
      <c r="HR852" s="69"/>
      <c r="HS852" s="69"/>
      <c r="HT852" s="69"/>
      <c r="HU852" s="69"/>
      <c r="HV852" s="69"/>
      <c r="HW852" s="69"/>
      <c r="HX852" s="69"/>
      <c r="HY852" s="69"/>
      <c r="HZ852" s="69"/>
      <c r="IA852" s="69"/>
      <c r="IB852" s="69"/>
      <c r="IC852" s="69"/>
      <c r="ID852" s="69"/>
      <c r="IE852" s="69"/>
      <c r="IF852" s="69"/>
      <c r="IG852" s="69"/>
      <c r="IH852" s="69"/>
      <c r="II852" s="69"/>
      <c r="IJ852" s="69"/>
      <c r="IK852" s="69"/>
      <c r="IL852" s="69"/>
      <c r="IM852" s="69"/>
      <c r="IN852" s="69"/>
      <c r="IO852" s="69"/>
      <c r="IP852" s="69"/>
      <c r="IQ852" s="69"/>
      <c r="IR852" s="69"/>
      <c r="IS852" s="69"/>
      <c r="IT852" s="69"/>
      <c r="IU852" s="69"/>
      <c r="IV852" s="69"/>
      <c r="IW852" s="69"/>
    </row>
    <row r="853" customFormat="false" ht="12.75" hidden="false" customHeight="false" outlineLevel="0" collapsed="false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  <c r="BR853" s="69"/>
      <c r="BS853" s="69"/>
      <c r="BT853" s="69"/>
      <c r="BU853" s="69"/>
      <c r="BV853" s="69"/>
      <c r="BW853" s="69"/>
      <c r="BX853" s="69"/>
      <c r="BY853" s="69"/>
      <c r="BZ853" s="69"/>
      <c r="CA853" s="69"/>
      <c r="CB853" s="69"/>
      <c r="CC853" s="69"/>
      <c r="CD853" s="69"/>
      <c r="CE853" s="69"/>
      <c r="CF853" s="69"/>
      <c r="CG853" s="69"/>
      <c r="CH853" s="69"/>
      <c r="CI853" s="69"/>
      <c r="CJ853" s="69"/>
      <c r="CK853" s="69"/>
      <c r="CL853" s="69"/>
      <c r="CM853" s="69"/>
      <c r="CN853" s="69"/>
      <c r="CO853" s="69"/>
      <c r="CP853" s="69"/>
      <c r="CQ853" s="69"/>
      <c r="CR853" s="69"/>
      <c r="CS853" s="69"/>
      <c r="CT853" s="69"/>
      <c r="CU853" s="69"/>
      <c r="CV853" s="69"/>
      <c r="CW853" s="69"/>
      <c r="CX853" s="69"/>
      <c r="CY853" s="69"/>
      <c r="CZ853" s="69"/>
      <c r="DA853" s="69"/>
      <c r="DB853" s="69"/>
      <c r="DC853" s="69"/>
      <c r="DD853" s="69"/>
      <c r="DE853" s="69"/>
      <c r="DF853" s="69"/>
      <c r="DG853" s="69"/>
      <c r="DH853" s="69"/>
      <c r="DI853" s="69"/>
      <c r="DJ853" s="69"/>
      <c r="DK853" s="69"/>
      <c r="DL853" s="69"/>
      <c r="DM853" s="69"/>
      <c r="DN853" s="69"/>
      <c r="DO853" s="69"/>
      <c r="DP853" s="69"/>
      <c r="DQ853" s="69"/>
      <c r="DR853" s="69"/>
      <c r="DS853" s="69"/>
      <c r="DT853" s="69"/>
      <c r="DU853" s="69"/>
      <c r="DV853" s="69"/>
      <c r="DW853" s="69"/>
      <c r="DX853" s="69"/>
      <c r="DY853" s="69"/>
      <c r="DZ853" s="69"/>
      <c r="EA853" s="69"/>
      <c r="EB853" s="69"/>
      <c r="EC853" s="69"/>
      <c r="ED853" s="69"/>
      <c r="EE853" s="69"/>
      <c r="EF853" s="69"/>
      <c r="EG853" s="69"/>
      <c r="EH853" s="69"/>
      <c r="EI853" s="69"/>
      <c r="EJ853" s="69"/>
      <c r="EK853" s="69"/>
      <c r="EL853" s="69"/>
      <c r="EM853" s="69"/>
      <c r="EN853" s="69"/>
      <c r="EO853" s="69"/>
      <c r="EP853" s="69"/>
      <c r="EQ853" s="69"/>
      <c r="ER853" s="69"/>
      <c r="ES853" s="69"/>
      <c r="ET853" s="69"/>
      <c r="EU853" s="69"/>
      <c r="EV853" s="69"/>
      <c r="EW853" s="69"/>
      <c r="EX853" s="69"/>
      <c r="EY853" s="69"/>
      <c r="EZ853" s="69"/>
      <c r="FA853" s="69"/>
      <c r="FB853" s="69"/>
      <c r="FC853" s="69"/>
      <c r="FD853" s="69"/>
      <c r="FE853" s="69"/>
      <c r="FF853" s="69"/>
      <c r="FG853" s="69"/>
      <c r="FH853" s="69"/>
      <c r="FI853" s="69"/>
      <c r="FJ853" s="69"/>
      <c r="FK853" s="69"/>
      <c r="FL853" s="69"/>
      <c r="FM853" s="69"/>
      <c r="FN853" s="69"/>
      <c r="FO853" s="69"/>
      <c r="FP853" s="69"/>
      <c r="FQ853" s="69"/>
      <c r="FR853" s="69"/>
      <c r="FS853" s="69"/>
      <c r="FT853" s="69"/>
      <c r="FU853" s="69"/>
      <c r="FV853" s="69"/>
      <c r="FW853" s="69"/>
      <c r="FX853" s="69"/>
      <c r="FY853" s="69"/>
      <c r="FZ853" s="69"/>
      <c r="GA853" s="69"/>
      <c r="GB853" s="69"/>
      <c r="GC853" s="69"/>
      <c r="GD853" s="69"/>
      <c r="GE853" s="69"/>
      <c r="GF853" s="69"/>
      <c r="GG853" s="69"/>
      <c r="GH853" s="69"/>
      <c r="GI853" s="69"/>
      <c r="GJ853" s="69"/>
      <c r="GK853" s="69"/>
      <c r="GL853" s="69"/>
      <c r="GM853" s="69"/>
      <c r="GN853" s="69"/>
      <c r="GO853" s="69"/>
      <c r="GP853" s="69"/>
      <c r="GQ853" s="69"/>
      <c r="GR853" s="69"/>
      <c r="GS853" s="69"/>
      <c r="GT853" s="69"/>
      <c r="GU853" s="69"/>
      <c r="GV853" s="69"/>
      <c r="GW853" s="69"/>
      <c r="GX853" s="69"/>
      <c r="GY853" s="69"/>
      <c r="GZ853" s="69"/>
      <c r="HA853" s="69"/>
      <c r="HB853" s="69"/>
      <c r="HC853" s="69"/>
      <c r="HD853" s="69"/>
      <c r="HE853" s="69"/>
      <c r="HF853" s="69"/>
      <c r="HG853" s="69"/>
      <c r="HH853" s="69"/>
      <c r="HI853" s="69"/>
      <c r="HJ853" s="69"/>
      <c r="HK853" s="69"/>
      <c r="HL853" s="69"/>
      <c r="HM853" s="69"/>
      <c r="HN853" s="69"/>
      <c r="HO853" s="69"/>
      <c r="HP853" s="69"/>
      <c r="HQ853" s="69"/>
      <c r="HR853" s="69"/>
      <c r="HS853" s="69"/>
      <c r="HT853" s="69"/>
      <c r="HU853" s="69"/>
      <c r="HV853" s="69"/>
      <c r="HW853" s="69"/>
      <c r="HX853" s="69"/>
      <c r="HY853" s="69"/>
      <c r="HZ853" s="69"/>
      <c r="IA853" s="69"/>
      <c r="IB853" s="69"/>
      <c r="IC853" s="69"/>
      <c r="ID853" s="69"/>
      <c r="IE853" s="69"/>
      <c r="IF853" s="69"/>
      <c r="IG853" s="69"/>
      <c r="IH853" s="69"/>
      <c r="II853" s="69"/>
      <c r="IJ853" s="69"/>
      <c r="IK853" s="69"/>
      <c r="IL853" s="69"/>
      <c r="IM853" s="69"/>
      <c r="IN853" s="69"/>
      <c r="IO853" s="69"/>
      <c r="IP853" s="69"/>
      <c r="IQ853" s="69"/>
      <c r="IR853" s="69"/>
      <c r="IS853" s="69"/>
      <c r="IT853" s="69"/>
      <c r="IU853" s="69"/>
      <c r="IV853" s="69"/>
      <c r="IW853" s="69"/>
    </row>
    <row r="854" customFormat="false" ht="12.75" hidden="false" customHeight="false" outlineLevel="0" collapsed="false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69"/>
      <c r="CC854" s="69"/>
      <c r="CD854" s="69"/>
      <c r="CE854" s="69"/>
      <c r="CF854" s="69"/>
      <c r="CG854" s="69"/>
      <c r="CH854" s="69"/>
      <c r="CI854" s="69"/>
      <c r="CJ854" s="69"/>
      <c r="CK854" s="69"/>
      <c r="CL854" s="69"/>
      <c r="CM854" s="69"/>
      <c r="CN854" s="69"/>
      <c r="CO854" s="69"/>
      <c r="CP854" s="69"/>
      <c r="CQ854" s="69"/>
      <c r="CR854" s="69"/>
      <c r="CS854" s="69"/>
      <c r="CT854" s="69"/>
      <c r="CU854" s="69"/>
      <c r="CV854" s="69"/>
      <c r="CW854" s="69"/>
      <c r="CX854" s="69"/>
      <c r="CY854" s="69"/>
      <c r="CZ854" s="69"/>
      <c r="DA854" s="69"/>
      <c r="DB854" s="69"/>
      <c r="DC854" s="69"/>
      <c r="DD854" s="69"/>
      <c r="DE854" s="69"/>
      <c r="DF854" s="69"/>
      <c r="DG854" s="69"/>
      <c r="DH854" s="69"/>
      <c r="DI854" s="69"/>
      <c r="DJ854" s="69"/>
      <c r="DK854" s="69"/>
      <c r="DL854" s="69"/>
      <c r="DM854" s="69"/>
      <c r="DN854" s="69"/>
      <c r="DO854" s="69"/>
      <c r="DP854" s="69"/>
      <c r="DQ854" s="69"/>
      <c r="DR854" s="69"/>
      <c r="DS854" s="69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  <c r="EO854" s="69"/>
      <c r="EP854" s="69"/>
      <c r="EQ854" s="69"/>
      <c r="ER854" s="69"/>
      <c r="ES854" s="69"/>
      <c r="ET854" s="69"/>
      <c r="EU854" s="69"/>
      <c r="EV854" s="69"/>
      <c r="EW854" s="69"/>
      <c r="EX854" s="69"/>
      <c r="EY854" s="69"/>
      <c r="EZ854" s="69"/>
      <c r="FA854" s="69"/>
      <c r="FB854" s="69"/>
      <c r="FC854" s="69"/>
      <c r="FD854" s="69"/>
      <c r="FE854" s="69"/>
      <c r="FF854" s="69"/>
      <c r="FG854" s="69"/>
      <c r="FH854" s="69"/>
      <c r="FI854" s="69"/>
      <c r="FJ854" s="69"/>
      <c r="FK854" s="69"/>
      <c r="FL854" s="69"/>
      <c r="FM854" s="69"/>
      <c r="FN854" s="69"/>
      <c r="FO854" s="69"/>
      <c r="FP854" s="69"/>
      <c r="FQ854" s="69"/>
      <c r="FR854" s="69"/>
      <c r="FS854" s="69"/>
      <c r="FT854" s="69"/>
      <c r="FU854" s="69"/>
      <c r="FV854" s="69"/>
      <c r="FW854" s="69"/>
      <c r="FX854" s="69"/>
      <c r="FY854" s="69"/>
      <c r="FZ854" s="69"/>
      <c r="GA854" s="69"/>
      <c r="GB854" s="69"/>
      <c r="GC854" s="69"/>
      <c r="GD854" s="69"/>
      <c r="GE854" s="69"/>
      <c r="GF854" s="69"/>
      <c r="GG854" s="69"/>
      <c r="GH854" s="69"/>
      <c r="GI854" s="69"/>
      <c r="GJ854" s="69"/>
      <c r="GK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  <c r="HE854" s="69"/>
      <c r="HF854" s="69"/>
      <c r="HG854" s="69"/>
      <c r="HH854" s="69"/>
      <c r="HI854" s="69"/>
      <c r="HJ854" s="69"/>
      <c r="HK854" s="69"/>
      <c r="HL854" s="69"/>
      <c r="HM854" s="69"/>
      <c r="HN854" s="69"/>
      <c r="HO854" s="69"/>
      <c r="HP854" s="69"/>
      <c r="HQ854" s="69"/>
      <c r="HR854" s="69"/>
      <c r="HS854" s="69"/>
      <c r="HT854" s="69"/>
      <c r="HU854" s="69"/>
      <c r="HV854" s="69"/>
      <c r="HW854" s="69"/>
      <c r="HX854" s="69"/>
      <c r="HY854" s="69"/>
      <c r="HZ854" s="69"/>
      <c r="IA854" s="69"/>
      <c r="IB854" s="69"/>
      <c r="IC854" s="69"/>
      <c r="ID854" s="69"/>
      <c r="IE854" s="69"/>
      <c r="IF854" s="69"/>
      <c r="IG854" s="69"/>
      <c r="IH854" s="69"/>
      <c r="II854" s="69"/>
      <c r="IJ854" s="69"/>
      <c r="IK854" s="69"/>
      <c r="IL854" s="69"/>
      <c r="IM854" s="69"/>
      <c r="IN854" s="69"/>
      <c r="IO854" s="69"/>
      <c r="IP854" s="69"/>
      <c r="IQ854" s="69"/>
      <c r="IR854" s="69"/>
      <c r="IS854" s="69"/>
      <c r="IT854" s="69"/>
      <c r="IU854" s="69"/>
      <c r="IV854" s="69"/>
      <c r="IW854" s="69"/>
    </row>
    <row r="855" customFormat="false" ht="12.75" hidden="false" customHeight="false" outlineLevel="0" collapsed="false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  <c r="BR855" s="69"/>
      <c r="BS855" s="69"/>
      <c r="BT855" s="69"/>
      <c r="BU855" s="69"/>
      <c r="BV855" s="69"/>
      <c r="BW855" s="69"/>
      <c r="BX855" s="69"/>
      <c r="BY855" s="69"/>
      <c r="BZ855" s="69"/>
      <c r="CA855" s="69"/>
      <c r="CB855" s="69"/>
      <c r="CC855" s="69"/>
      <c r="CD855" s="69"/>
      <c r="CE855" s="69"/>
      <c r="CF855" s="69"/>
      <c r="CG855" s="69"/>
      <c r="CH855" s="69"/>
      <c r="CI855" s="69"/>
      <c r="CJ855" s="69"/>
      <c r="CK855" s="69"/>
      <c r="CL855" s="69"/>
      <c r="CM855" s="69"/>
      <c r="CN855" s="69"/>
      <c r="CO855" s="69"/>
      <c r="CP855" s="69"/>
      <c r="CQ855" s="69"/>
      <c r="CR855" s="69"/>
      <c r="CS855" s="69"/>
      <c r="CT855" s="69"/>
      <c r="CU855" s="69"/>
      <c r="CV855" s="69"/>
      <c r="CW855" s="69"/>
      <c r="CX855" s="69"/>
      <c r="CY855" s="69"/>
      <c r="CZ855" s="69"/>
      <c r="DA855" s="69"/>
      <c r="DB855" s="69"/>
      <c r="DC855" s="69"/>
      <c r="DD855" s="69"/>
      <c r="DE855" s="69"/>
      <c r="DF855" s="69"/>
      <c r="DG855" s="69"/>
      <c r="DH855" s="69"/>
      <c r="DI855" s="69"/>
      <c r="DJ855" s="69"/>
      <c r="DK855" s="69"/>
      <c r="DL855" s="69"/>
      <c r="DM855" s="69"/>
      <c r="DN855" s="69"/>
      <c r="DO855" s="69"/>
      <c r="DP855" s="69"/>
      <c r="DQ855" s="69"/>
      <c r="DR855" s="69"/>
      <c r="DS855" s="69"/>
      <c r="DT855" s="69"/>
      <c r="DU855" s="69"/>
      <c r="DV855" s="69"/>
      <c r="DW855" s="69"/>
      <c r="DX855" s="69"/>
      <c r="DY855" s="69"/>
      <c r="DZ855" s="69"/>
      <c r="EA855" s="69"/>
      <c r="EB855" s="69"/>
      <c r="EC855" s="69"/>
      <c r="ED855" s="69"/>
      <c r="EE855" s="69"/>
      <c r="EF855" s="69"/>
      <c r="EG855" s="69"/>
      <c r="EH855" s="69"/>
      <c r="EI855" s="69"/>
      <c r="EJ855" s="69"/>
      <c r="EK855" s="69"/>
      <c r="EL855" s="69"/>
      <c r="EM855" s="69"/>
      <c r="EN855" s="69"/>
      <c r="EO855" s="69"/>
      <c r="EP855" s="69"/>
      <c r="EQ855" s="69"/>
      <c r="ER855" s="69"/>
      <c r="ES855" s="69"/>
      <c r="ET855" s="69"/>
      <c r="EU855" s="69"/>
      <c r="EV855" s="69"/>
      <c r="EW855" s="69"/>
      <c r="EX855" s="69"/>
      <c r="EY855" s="69"/>
      <c r="EZ855" s="69"/>
      <c r="FA855" s="69"/>
      <c r="FB855" s="69"/>
      <c r="FC855" s="69"/>
      <c r="FD855" s="69"/>
      <c r="FE855" s="69"/>
      <c r="FF855" s="69"/>
      <c r="FG855" s="69"/>
      <c r="FH855" s="69"/>
      <c r="FI855" s="69"/>
      <c r="FJ855" s="69"/>
      <c r="FK855" s="69"/>
      <c r="FL855" s="69"/>
      <c r="FM855" s="69"/>
      <c r="FN855" s="69"/>
      <c r="FO855" s="69"/>
      <c r="FP855" s="69"/>
      <c r="FQ855" s="69"/>
      <c r="FR855" s="69"/>
      <c r="FS855" s="69"/>
      <c r="FT855" s="69"/>
      <c r="FU855" s="69"/>
      <c r="FV855" s="69"/>
      <c r="FW855" s="69"/>
      <c r="FX855" s="69"/>
      <c r="FY855" s="69"/>
      <c r="FZ855" s="69"/>
      <c r="GA855" s="69"/>
      <c r="GB855" s="69"/>
      <c r="GC855" s="69"/>
      <c r="GD855" s="69"/>
      <c r="GE855" s="69"/>
      <c r="GF855" s="69"/>
      <c r="GG855" s="69"/>
      <c r="GH855" s="69"/>
      <c r="GI855" s="69"/>
      <c r="GJ855" s="69"/>
      <c r="GK855" s="69"/>
      <c r="GL855" s="69"/>
      <c r="GM855" s="69"/>
      <c r="GN855" s="69"/>
      <c r="GO855" s="69"/>
      <c r="GP855" s="69"/>
      <c r="GQ855" s="69"/>
      <c r="GR855" s="69"/>
      <c r="GS855" s="69"/>
      <c r="GT855" s="69"/>
      <c r="GU855" s="69"/>
      <c r="GV855" s="69"/>
      <c r="GW855" s="69"/>
      <c r="GX855" s="69"/>
      <c r="GY855" s="69"/>
      <c r="GZ855" s="69"/>
      <c r="HA855" s="69"/>
      <c r="HB855" s="69"/>
      <c r="HC855" s="69"/>
      <c r="HD855" s="69"/>
      <c r="HE855" s="69"/>
      <c r="HF855" s="69"/>
      <c r="HG855" s="69"/>
      <c r="HH855" s="69"/>
      <c r="HI855" s="69"/>
      <c r="HJ855" s="69"/>
      <c r="HK855" s="69"/>
      <c r="HL855" s="69"/>
      <c r="HM855" s="69"/>
      <c r="HN855" s="69"/>
      <c r="HO855" s="69"/>
      <c r="HP855" s="69"/>
      <c r="HQ855" s="69"/>
      <c r="HR855" s="69"/>
      <c r="HS855" s="69"/>
      <c r="HT855" s="69"/>
      <c r="HU855" s="69"/>
      <c r="HV855" s="69"/>
      <c r="HW855" s="69"/>
      <c r="HX855" s="69"/>
      <c r="HY855" s="69"/>
      <c r="HZ855" s="69"/>
      <c r="IA855" s="69"/>
      <c r="IB855" s="69"/>
      <c r="IC855" s="69"/>
      <c r="ID855" s="69"/>
      <c r="IE855" s="69"/>
      <c r="IF855" s="69"/>
      <c r="IG855" s="69"/>
      <c r="IH855" s="69"/>
      <c r="II855" s="69"/>
      <c r="IJ855" s="69"/>
      <c r="IK855" s="69"/>
      <c r="IL855" s="69"/>
      <c r="IM855" s="69"/>
      <c r="IN855" s="69"/>
      <c r="IO855" s="69"/>
      <c r="IP855" s="69"/>
      <c r="IQ855" s="69"/>
      <c r="IR855" s="69"/>
      <c r="IS855" s="69"/>
      <c r="IT855" s="69"/>
      <c r="IU855" s="69"/>
      <c r="IV855" s="69"/>
      <c r="IW855" s="69"/>
    </row>
    <row r="856" customFormat="false" ht="12.75" hidden="false" customHeight="false" outlineLevel="0" collapsed="false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  <c r="BR856" s="69"/>
      <c r="BS856" s="69"/>
      <c r="BT856" s="69"/>
      <c r="BU856" s="69"/>
      <c r="BV856" s="69"/>
      <c r="BW856" s="69"/>
      <c r="BX856" s="69"/>
      <c r="BY856" s="69"/>
      <c r="BZ856" s="69"/>
      <c r="CA856" s="69"/>
      <c r="CB856" s="69"/>
      <c r="CC856" s="69"/>
      <c r="CD856" s="69"/>
      <c r="CE856" s="69"/>
      <c r="CF856" s="69"/>
      <c r="CG856" s="69"/>
      <c r="CH856" s="69"/>
      <c r="CI856" s="69"/>
      <c r="CJ856" s="69"/>
      <c r="CK856" s="69"/>
      <c r="CL856" s="69"/>
      <c r="CM856" s="69"/>
      <c r="CN856" s="69"/>
      <c r="CO856" s="69"/>
      <c r="CP856" s="69"/>
      <c r="CQ856" s="69"/>
      <c r="CR856" s="69"/>
      <c r="CS856" s="69"/>
      <c r="CT856" s="69"/>
      <c r="CU856" s="69"/>
      <c r="CV856" s="69"/>
      <c r="CW856" s="69"/>
      <c r="CX856" s="69"/>
      <c r="CY856" s="69"/>
      <c r="CZ856" s="69"/>
      <c r="DA856" s="69"/>
      <c r="DB856" s="69"/>
      <c r="DC856" s="69"/>
      <c r="DD856" s="69"/>
      <c r="DE856" s="69"/>
      <c r="DF856" s="69"/>
      <c r="DG856" s="69"/>
      <c r="DH856" s="69"/>
      <c r="DI856" s="69"/>
      <c r="DJ856" s="69"/>
      <c r="DK856" s="69"/>
      <c r="DL856" s="69"/>
      <c r="DM856" s="69"/>
      <c r="DN856" s="69"/>
      <c r="DO856" s="69"/>
      <c r="DP856" s="69"/>
      <c r="DQ856" s="69"/>
      <c r="DR856" s="69"/>
      <c r="DS856" s="69"/>
      <c r="DT856" s="69"/>
      <c r="DU856" s="69"/>
      <c r="DV856" s="69"/>
      <c r="DW856" s="69"/>
      <c r="DX856" s="69"/>
      <c r="DY856" s="69"/>
      <c r="DZ856" s="69"/>
      <c r="EA856" s="69"/>
      <c r="EB856" s="69"/>
      <c r="EC856" s="69"/>
      <c r="ED856" s="69"/>
      <c r="EE856" s="69"/>
      <c r="EF856" s="69"/>
      <c r="EG856" s="69"/>
      <c r="EH856" s="69"/>
      <c r="EI856" s="69"/>
      <c r="EJ856" s="69"/>
      <c r="EK856" s="69"/>
      <c r="EL856" s="69"/>
      <c r="EM856" s="69"/>
      <c r="EN856" s="69"/>
      <c r="EO856" s="69"/>
      <c r="EP856" s="69"/>
      <c r="EQ856" s="69"/>
      <c r="ER856" s="69"/>
      <c r="ES856" s="69"/>
      <c r="ET856" s="69"/>
      <c r="EU856" s="69"/>
      <c r="EV856" s="69"/>
      <c r="EW856" s="69"/>
      <c r="EX856" s="69"/>
      <c r="EY856" s="69"/>
      <c r="EZ856" s="69"/>
      <c r="FA856" s="69"/>
      <c r="FB856" s="69"/>
      <c r="FC856" s="69"/>
      <c r="FD856" s="69"/>
      <c r="FE856" s="69"/>
      <c r="FF856" s="69"/>
      <c r="FG856" s="69"/>
      <c r="FH856" s="69"/>
      <c r="FI856" s="69"/>
      <c r="FJ856" s="69"/>
      <c r="FK856" s="69"/>
      <c r="FL856" s="69"/>
      <c r="FM856" s="69"/>
      <c r="FN856" s="69"/>
      <c r="FO856" s="69"/>
      <c r="FP856" s="69"/>
      <c r="FQ856" s="69"/>
      <c r="FR856" s="69"/>
      <c r="FS856" s="69"/>
      <c r="FT856" s="69"/>
      <c r="FU856" s="69"/>
      <c r="FV856" s="69"/>
      <c r="FW856" s="69"/>
      <c r="FX856" s="69"/>
      <c r="FY856" s="69"/>
      <c r="FZ856" s="69"/>
      <c r="GA856" s="69"/>
      <c r="GB856" s="69"/>
      <c r="GC856" s="69"/>
      <c r="GD856" s="69"/>
      <c r="GE856" s="69"/>
      <c r="GF856" s="69"/>
      <c r="GG856" s="69"/>
      <c r="GH856" s="69"/>
      <c r="GI856" s="69"/>
      <c r="GJ856" s="69"/>
      <c r="GK856" s="69"/>
      <c r="GL856" s="69"/>
      <c r="GM856" s="69"/>
      <c r="GN856" s="69"/>
      <c r="GO856" s="69"/>
      <c r="GP856" s="69"/>
      <c r="GQ856" s="69"/>
      <c r="GR856" s="69"/>
      <c r="GS856" s="69"/>
      <c r="GT856" s="69"/>
      <c r="GU856" s="69"/>
      <c r="GV856" s="69"/>
      <c r="GW856" s="69"/>
      <c r="GX856" s="69"/>
      <c r="GY856" s="69"/>
      <c r="GZ856" s="69"/>
      <c r="HA856" s="69"/>
      <c r="HB856" s="69"/>
      <c r="HC856" s="69"/>
      <c r="HD856" s="69"/>
      <c r="HE856" s="69"/>
      <c r="HF856" s="69"/>
      <c r="HG856" s="69"/>
      <c r="HH856" s="69"/>
      <c r="HI856" s="69"/>
      <c r="HJ856" s="69"/>
      <c r="HK856" s="69"/>
      <c r="HL856" s="69"/>
      <c r="HM856" s="69"/>
      <c r="HN856" s="69"/>
      <c r="HO856" s="69"/>
      <c r="HP856" s="69"/>
      <c r="HQ856" s="69"/>
      <c r="HR856" s="69"/>
      <c r="HS856" s="69"/>
      <c r="HT856" s="69"/>
      <c r="HU856" s="69"/>
      <c r="HV856" s="69"/>
      <c r="HW856" s="69"/>
      <c r="HX856" s="69"/>
      <c r="HY856" s="69"/>
      <c r="HZ856" s="69"/>
      <c r="IA856" s="69"/>
      <c r="IB856" s="69"/>
      <c r="IC856" s="69"/>
      <c r="ID856" s="69"/>
      <c r="IE856" s="69"/>
      <c r="IF856" s="69"/>
      <c r="IG856" s="69"/>
      <c r="IH856" s="69"/>
      <c r="II856" s="69"/>
      <c r="IJ856" s="69"/>
      <c r="IK856" s="69"/>
      <c r="IL856" s="69"/>
      <c r="IM856" s="69"/>
      <c r="IN856" s="69"/>
      <c r="IO856" s="69"/>
      <c r="IP856" s="69"/>
      <c r="IQ856" s="69"/>
      <c r="IR856" s="69"/>
      <c r="IS856" s="69"/>
      <c r="IT856" s="69"/>
      <c r="IU856" s="69"/>
      <c r="IV856" s="69"/>
      <c r="IW856" s="69"/>
    </row>
    <row r="857" customFormat="false" ht="12.75" hidden="false" customHeight="false" outlineLevel="0" collapsed="false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  <c r="BR857" s="69"/>
      <c r="BS857" s="69"/>
      <c r="BT857" s="69"/>
      <c r="BU857" s="69"/>
      <c r="BV857" s="69"/>
      <c r="BW857" s="69"/>
      <c r="BX857" s="69"/>
      <c r="BY857" s="69"/>
      <c r="BZ857" s="69"/>
      <c r="CA857" s="69"/>
      <c r="CB857" s="69"/>
      <c r="CC857" s="69"/>
      <c r="CD857" s="69"/>
      <c r="CE857" s="69"/>
      <c r="CF857" s="69"/>
      <c r="CG857" s="69"/>
      <c r="CH857" s="69"/>
      <c r="CI857" s="69"/>
      <c r="CJ857" s="69"/>
      <c r="CK857" s="69"/>
      <c r="CL857" s="69"/>
      <c r="CM857" s="69"/>
      <c r="CN857" s="69"/>
      <c r="CO857" s="69"/>
      <c r="CP857" s="69"/>
      <c r="CQ857" s="69"/>
      <c r="CR857" s="69"/>
      <c r="CS857" s="69"/>
      <c r="CT857" s="69"/>
      <c r="CU857" s="69"/>
      <c r="CV857" s="69"/>
      <c r="CW857" s="69"/>
      <c r="CX857" s="69"/>
      <c r="CY857" s="69"/>
      <c r="CZ857" s="69"/>
      <c r="DA857" s="69"/>
      <c r="DB857" s="69"/>
      <c r="DC857" s="69"/>
      <c r="DD857" s="69"/>
      <c r="DE857" s="69"/>
      <c r="DF857" s="69"/>
      <c r="DG857" s="69"/>
      <c r="DH857" s="69"/>
      <c r="DI857" s="69"/>
      <c r="DJ857" s="69"/>
      <c r="DK857" s="69"/>
      <c r="DL857" s="69"/>
      <c r="DM857" s="69"/>
      <c r="DN857" s="69"/>
      <c r="DO857" s="69"/>
      <c r="DP857" s="69"/>
      <c r="DQ857" s="69"/>
      <c r="DR857" s="69"/>
      <c r="DS857" s="69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69"/>
      <c r="EL857" s="69"/>
      <c r="EM857" s="69"/>
      <c r="EN857" s="69"/>
      <c r="EO857" s="69"/>
      <c r="EP857" s="69"/>
      <c r="EQ857" s="69"/>
      <c r="ER857" s="69"/>
      <c r="ES857" s="69"/>
      <c r="ET857" s="69"/>
      <c r="EU857" s="69"/>
      <c r="EV857" s="69"/>
      <c r="EW857" s="69"/>
      <c r="EX857" s="69"/>
      <c r="EY857" s="69"/>
      <c r="EZ857" s="69"/>
      <c r="FA857" s="69"/>
      <c r="FB857" s="69"/>
      <c r="FC857" s="69"/>
      <c r="FD857" s="69"/>
      <c r="FE857" s="69"/>
      <c r="FF857" s="69"/>
      <c r="FG857" s="69"/>
      <c r="FH857" s="69"/>
      <c r="FI857" s="69"/>
      <c r="FJ857" s="69"/>
      <c r="FK857" s="69"/>
      <c r="FL857" s="69"/>
      <c r="FM857" s="69"/>
      <c r="FN857" s="69"/>
      <c r="FO857" s="69"/>
      <c r="FP857" s="69"/>
      <c r="FQ857" s="69"/>
      <c r="FR857" s="69"/>
      <c r="FS857" s="69"/>
      <c r="FT857" s="69"/>
      <c r="FU857" s="69"/>
      <c r="FV857" s="69"/>
      <c r="FW857" s="69"/>
      <c r="FX857" s="69"/>
      <c r="FY857" s="69"/>
      <c r="FZ857" s="69"/>
      <c r="GA857" s="69"/>
      <c r="GB857" s="69"/>
      <c r="GC857" s="69"/>
      <c r="GD857" s="69"/>
      <c r="GE857" s="69"/>
      <c r="GF857" s="69"/>
      <c r="GG857" s="69"/>
      <c r="GH857" s="69"/>
      <c r="GI857" s="69"/>
      <c r="GJ857" s="69"/>
      <c r="GK857" s="69"/>
      <c r="GL857" s="69"/>
      <c r="GM857" s="69"/>
      <c r="GN857" s="69"/>
      <c r="GO857" s="69"/>
      <c r="GP857" s="69"/>
      <c r="GQ857" s="69"/>
      <c r="GR857" s="69"/>
      <c r="GS857" s="69"/>
      <c r="GT857" s="69"/>
      <c r="GU857" s="69"/>
      <c r="GV857" s="69"/>
      <c r="GW857" s="69"/>
      <c r="GX857" s="69"/>
      <c r="GY857" s="69"/>
      <c r="GZ857" s="69"/>
      <c r="HA857" s="69"/>
      <c r="HB857" s="69"/>
      <c r="HC857" s="69"/>
      <c r="HD857" s="69"/>
      <c r="HE857" s="69"/>
      <c r="HF857" s="69"/>
      <c r="HG857" s="69"/>
      <c r="HH857" s="69"/>
      <c r="HI857" s="69"/>
      <c r="HJ857" s="69"/>
      <c r="HK857" s="69"/>
      <c r="HL857" s="69"/>
      <c r="HM857" s="69"/>
      <c r="HN857" s="69"/>
      <c r="HO857" s="69"/>
      <c r="HP857" s="69"/>
      <c r="HQ857" s="69"/>
      <c r="HR857" s="69"/>
      <c r="HS857" s="69"/>
      <c r="HT857" s="69"/>
      <c r="HU857" s="69"/>
      <c r="HV857" s="69"/>
      <c r="HW857" s="69"/>
      <c r="HX857" s="69"/>
      <c r="HY857" s="69"/>
      <c r="HZ857" s="69"/>
      <c r="IA857" s="69"/>
      <c r="IB857" s="69"/>
      <c r="IC857" s="69"/>
      <c r="ID857" s="69"/>
      <c r="IE857" s="69"/>
      <c r="IF857" s="69"/>
      <c r="IG857" s="69"/>
      <c r="IH857" s="69"/>
      <c r="II857" s="69"/>
      <c r="IJ857" s="69"/>
      <c r="IK857" s="69"/>
      <c r="IL857" s="69"/>
      <c r="IM857" s="69"/>
      <c r="IN857" s="69"/>
      <c r="IO857" s="69"/>
      <c r="IP857" s="69"/>
      <c r="IQ857" s="69"/>
      <c r="IR857" s="69"/>
      <c r="IS857" s="69"/>
      <c r="IT857" s="69"/>
      <c r="IU857" s="69"/>
      <c r="IV857" s="69"/>
      <c r="IW857" s="69"/>
    </row>
    <row r="858" customFormat="false" ht="12.75" hidden="false" customHeight="false" outlineLevel="0" collapsed="false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  <c r="BR858" s="69"/>
      <c r="BS858" s="69"/>
      <c r="BT858" s="69"/>
      <c r="BU858" s="69"/>
      <c r="BV858" s="69"/>
      <c r="BW858" s="69"/>
      <c r="BX858" s="69"/>
      <c r="BY858" s="69"/>
      <c r="BZ858" s="69"/>
      <c r="CA858" s="69"/>
      <c r="CB858" s="69"/>
      <c r="CC858" s="69"/>
      <c r="CD858" s="69"/>
      <c r="CE858" s="69"/>
      <c r="CF858" s="69"/>
      <c r="CG858" s="69"/>
      <c r="CH858" s="69"/>
      <c r="CI858" s="69"/>
      <c r="CJ858" s="69"/>
      <c r="CK858" s="69"/>
      <c r="CL858" s="69"/>
      <c r="CM858" s="69"/>
      <c r="CN858" s="69"/>
      <c r="CO858" s="69"/>
      <c r="CP858" s="69"/>
      <c r="CQ858" s="69"/>
      <c r="CR858" s="69"/>
      <c r="CS858" s="69"/>
      <c r="CT858" s="69"/>
      <c r="CU858" s="69"/>
      <c r="CV858" s="69"/>
      <c r="CW858" s="69"/>
      <c r="CX858" s="69"/>
      <c r="CY858" s="69"/>
      <c r="CZ858" s="69"/>
      <c r="DA858" s="69"/>
      <c r="DB858" s="69"/>
      <c r="DC858" s="69"/>
      <c r="DD858" s="69"/>
      <c r="DE858" s="69"/>
      <c r="DF858" s="69"/>
      <c r="DG858" s="69"/>
      <c r="DH858" s="69"/>
      <c r="DI858" s="69"/>
      <c r="DJ858" s="69"/>
      <c r="DK858" s="69"/>
      <c r="DL858" s="69"/>
      <c r="DM858" s="69"/>
      <c r="DN858" s="69"/>
      <c r="DO858" s="69"/>
      <c r="DP858" s="69"/>
      <c r="DQ858" s="69"/>
      <c r="DR858" s="69"/>
      <c r="DS858" s="69"/>
      <c r="DT858" s="69"/>
      <c r="DU858" s="69"/>
      <c r="DV858" s="69"/>
      <c r="DW858" s="69"/>
      <c r="DX858" s="69"/>
      <c r="DY858" s="69"/>
      <c r="DZ858" s="69"/>
      <c r="EA858" s="69"/>
      <c r="EB858" s="69"/>
      <c r="EC858" s="69"/>
      <c r="ED858" s="69"/>
      <c r="EE858" s="69"/>
      <c r="EF858" s="69"/>
      <c r="EG858" s="69"/>
      <c r="EH858" s="69"/>
      <c r="EI858" s="69"/>
      <c r="EJ858" s="69"/>
      <c r="EK858" s="69"/>
      <c r="EL858" s="69"/>
      <c r="EM858" s="69"/>
      <c r="EN858" s="69"/>
      <c r="EO858" s="69"/>
      <c r="EP858" s="69"/>
      <c r="EQ858" s="69"/>
      <c r="ER858" s="69"/>
      <c r="ES858" s="69"/>
      <c r="ET858" s="69"/>
      <c r="EU858" s="69"/>
      <c r="EV858" s="69"/>
      <c r="EW858" s="69"/>
      <c r="EX858" s="69"/>
      <c r="EY858" s="69"/>
      <c r="EZ858" s="69"/>
      <c r="FA858" s="69"/>
      <c r="FB858" s="69"/>
      <c r="FC858" s="69"/>
      <c r="FD858" s="69"/>
      <c r="FE858" s="69"/>
      <c r="FF858" s="69"/>
      <c r="FG858" s="69"/>
      <c r="FH858" s="69"/>
      <c r="FI858" s="69"/>
      <c r="FJ858" s="69"/>
      <c r="FK858" s="69"/>
      <c r="FL858" s="69"/>
      <c r="FM858" s="69"/>
      <c r="FN858" s="69"/>
      <c r="FO858" s="69"/>
      <c r="FP858" s="69"/>
      <c r="FQ858" s="69"/>
      <c r="FR858" s="69"/>
      <c r="FS858" s="69"/>
      <c r="FT858" s="69"/>
      <c r="FU858" s="69"/>
      <c r="FV858" s="69"/>
      <c r="FW858" s="69"/>
      <c r="FX858" s="69"/>
      <c r="FY858" s="69"/>
      <c r="FZ858" s="69"/>
      <c r="GA858" s="69"/>
      <c r="GB858" s="69"/>
      <c r="GC858" s="69"/>
      <c r="GD858" s="69"/>
      <c r="GE858" s="69"/>
      <c r="GF858" s="69"/>
      <c r="GG858" s="69"/>
      <c r="GH858" s="69"/>
      <c r="GI858" s="69"/>
      <c r="GJ858" s="69"/>
      <c r="GK858" s="69"/>
      <c r="GL858" s="69"/>
      <c r="GM858" s="69"/>
      <c r="GN858" s="69"/>
      <c r="GO858" s="69"/>
      <c r="GP858" s="69"/>
      <c r="GQ858" s="69"/>
      <c r="GR858" s="69"/>
      <c r="GS858" s="69"/>
      <c r="GT858" s="69"/>
      <c r="GU858" s="69"/>
      <c r="GV858" s="69"/>
      <c r="GW858" s="69"/>
      <c r="GX858" s="69"/>
      <c r="GY858" s="69"/>
      <c r="GZ858" s="69"/>
      <c r="HA858" s="69"/>
      <c r="HB858" s="69"/>
      <c r="HC858" s="69"/>
      <c r="HD858" s="69"/>
      <c r="HE858" s="69"/>
      <c r="HF858" s="69"/>
      <c r="HG858" s="69"/>
      <c r="HH858" s="69"/>
      <c r="HI858" s="69"/>
      <c r="HJ858" s="69"/>
      <c r="HK858" s="69"/>
      <c r="HL858" s="69"/>
      <c r="HM858" s="69"/>
      <c r="HN858" s="69"/>
      <c r="HO858" s="69"/>
      <c r="HP858" s="69"/>
      <c r="HQ858" s="69"/>
      <c r="HR858" s="69"/>
      <c r="HS858" s="69"/>
      <c r="HT858" s="69"/>
      <c r="HU858" s="69"/>
      <c r="HV858" s="69"/>
      <c r="HW858" s="69"/>
      <c r="HX858" s="69"/>
      <c r="HY858" s="69"/>
      <c r="HZ858" s="69"/>
      <c r="IA858" s="69"/>
      <c r="IB858" s="69"/>
      <c r="IC858" s="69"/>
      <c r="ID858" s="69"/>
      <c r="IE858" s="69"/>
      <c r="IF858" s="69"/>
      <c r="IG858" s="69"/>
      <c r="IH858" s="69"/>
      <c r="II858" s="69"/>
      <c r="IJ858" s="69"/>
      <c r="IK858" s="69"/>
      <c r="IL858" s="69"/>
      <c r="IM858" s="69"/>
      <c r="IN858" s="69"/>
      <c r="IO858" s="69"/>
      <c r="IP858" s="69"/>
      <c r="IQ858" s="69"/>
      <c r="IR858" s="69"/>
      <c r="IS858" s="69"/>
      <c r="IT858" s="69"/>
      <c r="IU858" s="69"/>
      <c r="IV858" s="69"/>
      <c r="IW858" s="69"/>
    </row>
    <row r="859" customFormat="false" ht="12.75" hidden="false" customHeight="false" outlineLevel="0" collapsed="false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69"/>
      <c r="CC859" s="69"/>
      <c r="CD859" s="69"/>
      <c r="CE859" s="69"/>
      <c r="CF859" s="69"/>
      <c r="CG859" s="69"/>
      <c r="CH859" s="69"/>
      <c r="CI859" s="69"/>
      <c r="CJ859" s="69"/>
      <c r="CK859" s="69"/>
      <c r="CL859" s="69"/>
      <c r="CM859" s="69"/>
      <c r="CN859" s="69"/>
      <c r="CO859" s="69"/>
      <c r="CP859" s="69"/>
      <c r="CQ859" s="69"/>
      <c r="CR859" s="69"/>
      <c r="CS859" s="69"/>
      <c r="CT859" s="69"/>
      <c r="CU859" s="69"/>
      <c r="CV859" s="69"/>
      <c r="CW859" s="69"/>
      <c r="CX859" s="69"/>
      <c r="CY859" s="69"/>
      <c r="CZ859" s="69"/>
      <c r="DA859" s="69"/>
      <c r="DB859" s="69"/>
      <c r="DC859" s="69"/>
      <c r="DD859" s="69"/>
      <c r="DE859" s="69"/>
      <c r="DF859" s="69"/>
      <c r="DG859" s="69"/>
      <c r="DH859" s="69"/>
      <c r="DI859" s="69"/>
      <c r="DJ859" s="69"/>
      <c r="DK859" s="69"/>
      <c r="DL859" s="69"/>
      <c r="DM859" s="69"/>
      <c r="DN859" s="69"/>
      <c r="DO859" s="69"/>
      <c r="DP859" s="69"/>
      <c r="DQ859" s="69"/>
      <c r="DR859" s="69"/>
      <c r="DS859" s="69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  <c r="EO859" s="69"/>
      <c r="EP859" s="69"/>
      <c r="EQ859" s="69"/>
      <c r="ER859" s="69"/>
      <c r="ES859" s="69"/>
      <c r="ET859" s="69"/>
      <c r="EU859" s="69"/>
      <c r="EV859" s="69"/>
      <c r="EW859" s="69"/>
      <c r="EX859" s="69"/>
      <c r="EY859" s="69"/>
      <c r="EZ859" s="69"/>
      <c r="FA859" s="69"/>
      <c r="FB859" s="69"/>
      <c r="FC859" s="69"/>
      <c r="FD859" s="69"/>
      <c r="FE859" s="69"/>
      <c r="FF859" s="69"/>
      <c r="FG859" s="69"/>
      <c r="FH859" s="69"/>
      <c r="FI859" s="69"/>
      <c r="FJ859" s="69"/>
      <c r="FK859" s="69"/>
      <c r="FL859" s="69"/>
      <c r="FM859" s="69"/>
      <c r="FN859" s="69"/>
      <c r="FO859" s="69"/>
      <c r="FP859" s="69"/>
      <c r="FQ859" s="69"/>
      <c r="FR859" s="69"/>
      <c r="FS859" s="69"/>
      <c r="FT859" s="69"/>
      <c r="FU859" s="69"/>
      <c r="FV859" s="69"/>
      <c r="FW859" s="69"/>
      <c r="FX859" s="69"/>
      <c r="FY859" s="69"/>
      <c r="FZ859" s="69"/>
      <c r="GA859" s="69"/>
      <c r="GB859" s="69"/>
      <c r="GC859" s="69"/>
      <c r="GD859" s="69"/>
      <c r="GE859" s="69"/>
      <c r="GF859" s="69"/>
      <c r="GG859" s="69"/>
      <c r="GH859" s="69"/>
      <c r="GI859" s="69"/>
      <c r="GJ859" s="69"/>
      <c r="GK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  <c r="HE859" s="69"/>
      <c r="HF859" s="69"/>
      <c r="HG859" s="69"/>
      <c r="HH859" s="69"/>
      <c r="HI859" s="69"/>
      <c r="HJ859" s="69"/>
      <c r="HK859" s="69"/>
      <c r="HL859" s="69"/>
      <c r="HM859" s="69"/>
      <c r="HN859" s="69"/>
      <c r="HO859" s="69"/>
      <c r="HP859" s="69"/>
      <c r="HQ859" s="69"/>
      <c r="HR859" s="69"/>
      <c r="HS859" s="69"/>
      <c r="HT859" s="69"/>
      <c r="HU859" s="69"/>
      <c r="HV859" s="69"/>
      <c r="HW859" s="69"/>
      <c r="HX859" s="69"/>
      <c r="HY859" s="69"/>
      <c r="HZ859" s="69"/>
      <c r="IA859" s="69"/>
      <c r="IB859" s="69"/>
      <c r="IC859" s="69"/>
      <c r="ID859" s="69"/>
      <c r="IE859" s="69"/>
      <c r="IF859" s="69"/>
      <c r="IG859" s="69"/>
      <c r="IH859" s="69"/>
      <c r="II859" s="69"/>
      <c r="IJ859" s="69"/>
      <c r="IK859" s="69"/>
      <c r="IL859" s="69"/>
      <c r="IM859" s="69"/>
      <c r="IN859" s="69"/>
      <c r="IO859" s="69"/>
      <c r="IP859" s="69"/>
      <c r="IQ859" s="69"/>
      <c r="IR859" s="69"/>
      <c r="IS859" s="69"/>
      <c r="IT859" s="69"/>
      <c r="IU859" s="69"/>
      <c r="IV859" s="69"/>
      <c r="IW859" s="69"/>
    </row>
    <row r="860" customFormat="false" ht="12.75" hidden="false" customHeight="false" outlineLevel="0" collapsed="false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  <c r="BR860" s="69"/>
      <c r="BS860" s="69"/>
      <c r="BT860" s="69"/>
      <c r="BU860" s="69"/>
      <c r="BV860" s="69"/>
      <c r="BW860" s="69"/>
      <c r="BX860" s="69"/>
      <c r="BY860" s="69"/>
      <c r="BZ860" s="69"/>
      <c r="CA860" s="69"/>
      <c r="CB860" s="69"/>
      <c r="CC860" s="69"/>
      <c r="CD860" s="69"/>
      <c r="CE860" s="69"/>
      <c r="CF860" s="69"/>
      <c r="CG860" s="69"/>
      <c r="CH860" s="69"/>
      <c r="CI860" s="69"/>
      <c r="CJ860" s="69"/>
      <c r="CK860" s="69"/>
      <c r="CL860" s="69"/>
      <c r="CM860" s="69"/>
      <c r="CN860" s="69"/>
      <c r="CO860" s="69"/>
      <c r="CP860" s="69"/>
      <c r="CQ860" s="69"/>
      <c r="CR860" s="69"/>
      <c r="CS860" s="69"/>
      <c r="CT860" s="69"/>
      <c r="CU860" s="69"/>
      <c r="CV860" s="69"/>
      <c r="CW860" s="69"/>
      <c r="CX860" s="69"/>
      <c r="CY860" s="69"/>
      <c r="CZ860" s="69"/>
      <c r="DA860" s="69"/>
      <c r="DB860" s="69"/>
      <c r="DC860" s="69"/>
      <c r="DD860" s="69"/>
      <c r="DE860" s="69"/>
      <c r="DF860" s="69"/>
      <c r="DG860" s="69"/>
      <c r="DH860" s="69"/>
      <c r="DI860" s="69"/>
      <c r="DJ860" s="69"/>
      <c r="DK860" s="69"/>
      <c r="DL860" s="69"/>
      <c r="DM860" s="69"/>
      <c r="DN860" s="69"/>
      <c r="DO860" s="69"/>
      <c r="DP860" s="69"/>
      <c r="DQ860" s="69"/>
      <c r="DR860" s="69"/>
      <c r="DS860" s="69"/>
      <c r="DT860" s="69"/>
      <c r="DU860" s="69"/>
      <c r="DV860" s="69"/>
      <c r="DW860" s="69"/>
      <c r="DX860" s="69"/>
      <c r="DY860" s="69"/>
      <c r="DZ860" s="69"/>
      <c r="EA860" s="69"/>
      <c r="EB860" s="69"/>
      <c r="EC860" s="69"/>
      <c r="ED860" s="69"/>
      <c r="EE860" s="69"/>
      <c r="EF860" s="69"/>
      <c r="EG860" s="69"/>
      <c r="EH860" s="69"/>
      <c r="EI860" s="69"/>
      <c r="EJ860" s="69"/>
      <c r="EK860" s="69"/>
      <c r="EL860" s="69"/>
      <c r="EM860" s="69"/>
      <c r="EN860" s="69"/>
      <c r="EO860" s="69"/>
      <c r="EP860" s="69"/>
      <c r="EQ860" s="69"/>
      <c r="ER860" s="69"/>
      <c r="ES860" s="69"/>
      <c r="ET860" s="69"/>
      <c r="EU860" s="69"/>
      <c r="EV860" s="69"/>
      <c r="EW860" s="69"/>
      <c r="EX860" s="69"/>
      <c r="EY860" s="69"/>
      <c r="EZ860" s="69"/>
      <c r="FA860" s="69"/>
      <c r="FB860" s="69"/>
      <c r="FC860" s="69"/>
      <c r="FD860" s="69"/>
      <c r="FE860" s="69"/>
      <c r="FF860" s="69"/>
      <c r="FG860" s="69"/>
      <c r="FH860" s="69"/>
      <c r="FI860" s="69"/>
      <c r="FJ860" s="69"/>
      <c r="FK860" s="69"/>
      <c r="FL860" s="69"/>
      <c r="FM860" s="69"/>
      <c r="FN860" s="69"/>
      <c r="FO860" s="69"/>
      <c r="FP860" s="69"/>
      <c r="FQ860" s="69"/>
      <c r="FR860" s="69"/>
      <c r="FS860" s="69"/>
      <c r="FT860" s="69"/>
      <c r="FU860" s="69"/>
      <c r="FV860" s="69"/>
      <c r="FW860" s="69"/>
      <c r="FX860" s="69"/>
      <c r="FY860" s="69"/>
      <c r="FZ860" s="69"/>
      <c r="GA860" s="69"/>
      <c r="GB860" s="69"/>
      <c r="GC860" s="69"/>
      <c r="GD860" s="69"/>
      <c r="GE860" s="69"/>
      <c r="GF860" s="69"/>
      <c r="GG860" s="69"/>
      <c r="GH860" s="69"/>
      <c r="GI860" s="69"/>
      <c r="GJ860" s="69"/>
      <c r="GK860" s="69"/>
      <c r="GL860" s="69"/>
      <c r="GM860" s="69"/>
      <c r="GN860" s="69"/>
      <c r="GO860" s="69"/>
      <c r="GP860" s="69"/>
      <c r="GQ860" s="69"/>
      <c r="GR860" s="69"/>
      <c r="GS860" s="69"/>
      <c r="GT860" s="69"/>
      <c r="GU860" s="69"/>
      <c r="GV860" s="69"/>
      <c r="GW860" s="69"/>
      <c r="GX860" s="69"/>
      <c r="GY860" s="69"/>
      <c r="GZ860" s="69"/>
      <c r="HA860" s="69"/>
      <c r="HB860" s="69"/>
      <c r="HC860" s="69"/>
      <c r="HD860" s="69"/>
      <c r="HE860" s="69"/>
      <c r="HF860" s="69"/>
      <c r="HG860" s="69"/>
      <c r="HH860" s="69"/>
      <c r="HI860" s="69"/>
      <c r="HJ860" s="69"/>
      <c r="HK860" s="69"/>
      <c r="HL860" s="69"/>
      <c r="HM860" s="69"/>
      <c r="HN860" s="69"/>
      <c r="HO860" s="69"/>
      <c r="HP860" s="69"/>
      <c r="HQ860" s="69"/>
      <c r="HR860" s="69"/>
      <c r="HS860" s="69"/>
      <c r="HT860" s="69"/>
      <c r="HU860" s="69"/>
      <c r="HV860" s="69"/>
      <c r="HW860" s="69"/>
      <c r="HX860" s="69"/>
      <c r="HY860" s="69"/>
      <c r="HZ860" s="69"/>
      <c r="IA860" s="69"/>
      <c r="IB860" s="69"/>
      <c r="IC860" s="69"/>
      <c r="ID860" s="69"/>
      <c r="IE860" s="69"/>
      <c r="IF860" s="69"/>
      <c r="IG860" s="69"/>
      <c r="IH860" s="69"/>
      <c r="II860" s="69"/>
      <c r="IJ860" s="69"/>
      <c r="IK860" s="69"/>
      <c r="IL860" s="69"/>
      <c r="IM860" s="69"/>
      <c r="IN860" s="69"/>
      <c r="IO860" s="69"/>
      <c r="IP860" s="69"/>
      <c r="IQ860" s="69"/>
      <c r="IR860" s="69"/>
      <c r="IS860" s="69"/>
      <c r="IT860" s="69"/>
      <c r="IU860" s="69"/>
      <c r="IV860" s="69"/>
      <c r="IW860" s="69"/>
    </row>
    <row r="861" customFormat="false" ht="12.75" hidden="false" customHeight="false" outlineLevel="0" collapsed="false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  <c r="BR861" s="69"/>
      <c r="BS861" s="69"/>
      <c r="BT861" s="69"/>
      <c r="BU861" s="69"/>
      <c r="BV861" s="69"/>
      <c r="BW861" s="69"/>
      <c r="BX861" s="69"/>
      <c r="BY861" s="69"/>
      <c r="BZ861" s="69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  <c r="EK861" s="69"/>
      <c r="EL861" s="69"/>
      <c r="EM861" s="69"/>
      <c r="EN861" s="69"/>
      <c r="EO861" s="69"/>
      <c r="EP861" s="69"/>
      <c r="EQ861" s="69"/>
      <c r="ER861" s="69"/>
      <c r="ES861" s="69"/>
      <c r="ET861" s="69"/>
      <c r="EU861" s="69"/>
      <c r="EV861" s="69"/>
      <c r="EW861" s="69"/>
      <c r="EX861" s="69"/>
      <c r="EY861" s="69"/>
      <c r="EZ861" s="69"/>
      <c r="FA861" s="69"/>
      <c r="FB861" s="69"/>
      <c r="FC861" s="69"/>
      <c r="FD861" s="69"/>
      <c r="FE861" s="69"/>
      <c r="FF861" s="69"/>
      <c r="FG861" s="69"/>
      <c r="FH861" s="69"/>
      <c r="FI861" s="69"/>
      <c r="FJ861" s="69"/>
      <c r="FK861" s="69"/>
      <c r="FL861" s="69"/>
      <c r="FM861" s="69"/>
      <c r="FN861" s="69"/>
      <c r="FO861" s="69"/>
      <c r="FP861" s="69"/>
      <c r="FQ861" s="69"/>
      <c r="FR861" s="69"/>
      <c r="FS861" s="69"/>
      <c r="FT861" s="69"/>
      <c r="FU861" s="69"/>
      <c r="FV861" s="69"/>
      <c r="FW861" s="69"/>
      <c r="FX861" s="69"/>
      <c r="FY861" s="69"/>
      <c r="FZ861" s="69"/>
      <c r="GA861" s="69"/>
      <c r="GB861" s="69"/>
      <c r="GC861" s="69"/>
      <c r="GD861" s="69"/>
      <c r="GE861" s="69"/>
      <c r="GF861" s="69"/>
      <c r="GG861" s="69"/>
      <c r="GH861" s="69"/>
      <c r="GI861" s="69"/>
      <c r="GJ861" s="69"/>
      <c r="GK861" s="69"/>
      <c r="GL861" s="69"/>
      <c r="GM861" s="69"/>
      <c r="GN861" s="69"/>
      <c r="GO861" s="69"/>
      <c r="GP861" s="69"/>
      <c r="GQ861" s="69"/>
      <c r="GR861" s="69"/>
      <c r="GS861" s="69"/>
      <c r="GT861" s="69"/>
      <c r="GU861" s="69"/>
      <c r="GV861" s="69"/>
      <c r="GW861" s="69"/>
      <c r="GX861" s="69"/>
      <c r="GY861" s="69"/>
      <c r="GZ861" s="69"/>
      <c r="HA861" s="69"/>
      <c r="HB861" s="69"/>
      <c r="HC861" s="69"/>
      <c r="HD861" s="69"/>
      <c r="HE861" s="69"/>
      <c r="HF861" s="69"/>
      <c r="HG861" s="69"/>
      <c r="HH861" s="69"/>
      <c r="HI861" s="69"/>
      <c r="HJ861" s="69"/>
      <c r="HK861" s="69"/>
      <c r="HL861" s="69"/>
      <c r="HM861" s="69"/>
      <c r="HN861" s="69"/>
      <c r="HO861" s="69"/>
      <c r="HP861" s="69"/>
      <c r="HQ861" s="69"/>
      <c r="HR861" s="69"/>
      <c r="HS861" s="69"/>
      <c r="HT861" s="69"/>
      <c r="HU861" s="69"/>
      <c r="HV861" s="69"/>
      <c r="HW861" s="69"/>
      <c r="HX861" s="69"/>
      <c r="HY861" s="69"/>
      <c r="HZ861" s="69"/>
      <c r="IA861" s="69"/>
      <c r="IB861" s="69"/>
      <c r="IC861" s="69"/>
      <c r="ID861" s="69"/>
      <c r="IE861" s="69"/>
      <c r="IF861" s="69"/>
      <c r="IG861" s="69"/>
      <c r="IH861" s="69"/>
      <c r="II861" s="69"/>
      <c r="IJ861" s="69"/>
      <c r="IK861" s="69"/>
      <c r="IL861" s="69"/>
      <c r="IM861" s="69"/>
      <c r="IN861" s="69"/>
      <c r="IO861" s="69"/>
      <c r="IP861" s="69"/>
      <c r="IQ861" s="69"/>
      <c r="IR861" s="69"/>
      <c r="IS861" s="69"/>
      <c r="IT861" s="69"/>
      <c r="IU861" s="69"/>
      <c r="IV861" s="69"/>
      <c r="IW861" s="69"/>
    </row>
    <row r="862" customFormat="false" ht="12.75" hidden="false" customHeight="false" outlineLevel="0" collapsed="false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  <c r="BR862" s="69"/>
      <c r="BS862" s="69"/>
      <c r="BT862" s="69"/>
      <c r="BU862" s="69"/>
      <c r="BV862" s="69"/>
      <c r="BW862" s="69"/>
      <c r="BX862" s="69"/>
      <c r="BY862" s="69"/>
      <c r="BZ862" s="69"/>
      <c r="CA862" s="69"/>
      <c r="CB862" s="69"/>
      <c r="CC862" s="69"/>
      <c r="CD862" s="69"/>
      <c r="CE862" s="69"/>
      <c r="CF862" s="69"/>
      <c r="CG862" s="69"/>
      <c r="CH862" s="69"/>
      <c r="CI862" s="69"/>
      <c r="CJ862" s="69"/>
      <c r="CK862" s="69"/>
      <c r="CL862" s="69"/>
      <c r="CM862" s="69"/>
      <c r="CN862" s="69"/>
      <c r="CO862" s="69"/>
      <c r="CP862" s="69"/>
      <c r="CQ862" s="69"/>
      <c r="CR862" s="69"/>
      <c r="CS862" s="69"/>
      <c r="CT862" s="69"/>
      <c r="CU862" s="69"/>
      <c r="CV862" s="69"/>
      <c r="CW862" s="69"/>
      <c r="CX862" s="69"/>
      <c r="CY862" s="69"/>
      <c r="CZ862" s="69"/>
      <c r="DA862" s="69"/>
      <c r="DB862" s="69"/>
      <c r="DC862" s="69"/>
      <c r="DD862" s="69"/>
      <c r="DE862" s="69"/>
      <c r="DF862" s="69"/>
      <c r="DG862" s="69"/>
      <c r="DH862" s="69"/>
      <c r="DI862" s="69"/>
      <c r="DJ862" s="69"/>
      <c r="DK862" s="69"/>
      <c r="DL862" s="69"/>
      <c r="DM862" s="69"/>
      <c r="DN862" s="69"/>
      <c r="DO862" s="69"/>
      <c r="DP862" s="69"/>
      <c r="DQ862" s="69"/>
      <c r="DR862" s="69"/>
      <c r="DS862" s="69"/>
      <c r="DT862" s="69"/>
      <c r="DU862" s="69"/>
      <c r="DV862" s="69"/>
      <c r="DW862" s="69"/>
      <c r="DX862" s="69"/>
      <c r="DY862" s="69"/>
      <c r="DZ862" s="69"/>
      <c r="EA862" s="69"/>
      <c r="EB862" s="69"/>
      <c r="EC862" s="69"/>
      <c r="ED862" s="69"/>
      <c r="EE862" s="69"/>
      <c r="EF862" s="69"/>
      <c r="EG862" s="69"/>
      <c r="EH862" s="69"/>
      <c r="EI862" s="69"/>
      <c r="EJ862" s="69"/>
      <c r="EK862" s="69"/>
      <c r="EL862" s="69"/>
      <c r="EM862" s="69"/>
      <c r="EN862" s="69"/>
      <c r="EO862" s="69"/>
      <c r="EP862" s="69"/>
      <c r="EQ862" s="69"/>
      <c r="ER862" s="69"/>
      <c r="ES862" s="69"/>
      <c r="ET862" s="69"/>
      <c r="EU862" s="69"/>
      <c r="EV862" s="69"/>
      <c r="EW862" s="69"/>
      <c r="EX862" s="69"/>
      <c r="EY862" s="69"/>
      <c r="EZ862" s="69"/>
      <c r="FA862" s="69"/>
      <c r="FB862" s="69"/>
      <c r="FC862" s="69"/>
      <c r="FD862" s="69"/>
      <c r="FE862" s="69"/>
      <c r="FF862" s="69"/>
      <c r="FG862" s="69"/>
      <c r="FH862" s="69"/>
      <c r="FI862" s="69"/>
      <c r="FJ862" s="69"/>
      <c r="FK862" s="69"/>
      <c r="FL862" s="69"/>
      <c r="FM862" s="69"/>
      <c r="FN862" s="69"/>
      <c r="FO862" s="69"/>
      <c r="FP862" s="69"/>
      <c r="FQ862" s="69"/>
      <c r="FR862" s="69"/>
      <c r="FS862" s="69"/>
      <c r="FT862" s="69"/>
      <c r="FU862" s="69"/>
      <c r="FV862" s="69"/>
      <c r="FW862" s="69"/>
      <c r="FX862" s="69"/>
      <c r="FY862" s="69"/>
      <c r="FZ862" s="69"/>
      <c r="GA862" s="69"/>
      <c r="GB862" s="69"/>
      <c r="GC862" s="69"/>
      <c r="GD862" s="69"/>
      <c r="GE862" s="69"/>
      <c r="GF862" s="69"/>
      <c r="GG862" s="69"/>
      <c r="GH862" s="69"/>
      <c r="GI862" s="69"/>
      <c r="GJ862" s="69"/>
      <c r="GK862" s="69"/>
      <c r="GL862" s="69"/>
      <c r="GM862" s="69"/>
      <c r="GN862" s="69"/>
      <c r="GO862" s="69"/>
      <c r="GP862" s="69"/>
      <c r="GQ862" s="69"/>
      <c r="GR862" s="69"/>
      <c r="GS862" s="69"/>
      <c r="GT862" s="69"/>
      <c r="GU862" s="69"/>
      <c r="GV862" s="69"/>
      <c r="GW862" s="69"/>
      <c r="GX862" s="69"/>
      <c r="GY862" s="69"/>
      <c r="GZ862" s="69"/>
      <c r="HA862" s="69"/>
      <c r="HB862" s="69"/>
      <c r="HC862" s="69"/>
      <c r="HD862" s="69"/>
      <c r="HE862" s="69"/>
      <c r="HF862" s="69"/>
      <c r="HG862" s="69"/>
      <c r="HH862" s="69"/>
      <c r="HI862" s="69"/>
      <c r="HJ862" s="69"/>
      <c r="HK862" s="69"/>
      <c r="HL862" s="69"/>
      <c r="HM862" s="69"/>
      <c r="HN862" s="69"/>
      <c r="HO862" s="69"/>
      <c r="HP862" s="69"/>
      <c r="HQ862" s="69"/>
      <c r="HR862" s="69"/>
      <c r="HS862" s="69"/>
      <c r="HT862" s="69"/>
      <c r="HU862" s="69"/>
      <c r="HV862" s="69"/>
      <c r="HW862" s="69"/>
      <c r="HX862" s="69"/>
      <c r="HY862" s="69"/>
      <c r="HZ862" s="69"/>
      <c r="IA862" s="69"/>
      <c r="IB862" s="69"/>
      <c r="IC862" s="69"/>
      <c r="ID862" s="69"/>
      <c r="IE862" s="69"/>
      <c r="IF862" s="69"/>
      <c r="IG862" s="69"/>
      <c r="IH862" s="69"/>
      <c r="II862" s="69"/>
      <c r="IJ862" s="69"/>
      <c r="IK862" s="69"/>
      <c r="IL862" s="69"/>
      <c r="IM862" s="69"/>
      <c r="IN862" s="69"/>
      <c r="IO862" s="69"/>
      <c r="IP862" s="69"/>
      <c r="IQ862" s="69"/>
      <c r="IR862" s="69"/>
      <c r="IS862" s="69"/>
      <c r="IT862" s="69"/>
      <c r="IU862" s="69"/>
      <c r="IV862" s="69"/>
      <c r="IW862" s="69"/>
    </row>
    <row r="863" customFormat="false" ht="12.75" hidden="false" customHeight="false" outlineLevel="0" collapsed="false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  <c r="BR863" s="69"/>
      <c r="BS863" s="69"/>
      <c r="BT863" s="69"/>
      <c r="BU863" s="69"/>
      <c r="BV863" s="69"/>
      <c r="BW863" s="69"/>
      <c r="BX863" s="69"/>
      <c r="BY863" s="69"/>
      <c r="BZ863" s="69"/>
      <c r="CA863" s="69"/>
      <c r="CB863" s="69"/>
      <c r="CC863" s="69"/>
      <c r="CD863" s="69"/>
      <c r="CE863" s="69"/>
      <c r="CF863" s="69"/>
      <c r="CG863" s="69"/>
      <c r="CH863" s="69"/>
      <c r="CI863" s="69"/>
      <c r="CJ863" s="69"/>
      <c r="CK863" s="69"/>
      <c r="CL863" s="69"/>
      <c r="CM863" s="69"/>
      <c r="CN863" s="69"/>
      <c r="CO863" s="69"/>
      <c r="CP863" s="69"/>
      <c r="CQ863" s="69"/>
      <c r="CR863" s="69"/>
      <c r="CS863" s="69"/>
      <c r="CT863" s="69"/>
      <c r="CU863" s="69"/>
      <c r="CV863" s="69"/>
      <c r="CW863" s="69"/>
      <c r="CX863" s="69"/>
      <c r="CY863" s="69"/>
      <c r="CZ863" s="69"/>
      <c r="DA863" s="69"/>
      <c r="DB863" s="69"/>
      <c r="DC863" s="69"/>
      <c r="DD863" s="69"/>
      <c r="DE863" s="69"/>
      <c r="DF863" s="69"/>
      <c r="DG863" s="69"/>
      <c r="DH863" s="69"/>
      <c r="DI863" s="69"/>
      <c r="DJ863" s="69"/>
      <c r="DK863" s="69"/>
      <c r="DL863" s="69"/>
      <c r="DM863" s="69"/>
      <c r="DN863" s="69"/>
      <c r="DO863" s="69"/>
      <c r="DP863" s="69"/>
      <c r="DQ863" s="69"/>
      <c r="DR863" s="69"/>
      <c r="DS863" s="69"/>
      <c r="DT863" s="69"/>
      <c r="DU863" s="69"/>
      <c r="DV863" s="69"/>
      <c r="DW863" s="69"/>
      <c r="DX863" s="69"/>
      <c r="DY863" s="69"/>
      <c r="DZ863" s="69"/>
      <c r="EA863" s="69"/>
      <c r="EB863" s="69"/>
      <c r="EC863" s="69"/>
      <c r="ED863" s="69"/>
      <c r="EE863" s="69"/>
      <c r="EF863" s="69"/>
      <c r="EG863" s="69"/>
      <c r="EH863" s="69"/>
      <c r="EI863" s="69"/>
      <c r="EJ863" s="69"/>
      <c r="EK863" s="69"/>
      <c r="EL863" s="69"/>
      <c r="EM863" s="69"/>
      <c r="EN863" s="69"/>
      <c r="EO863" s="69"/>
      <c r="EP863" s="69"/>
      <c r="EQ863" s="69"/>
      <c r="ER863" s="69"/>
      <c r="ES863" s="69"/>
      <c r="ET863" s="69"/>
      <c r="EU863" s="69"/>
      <c r="EV863" s="69"/>
      <c r="EW863" s="69"/>
      <c r="EX863" s="69"/>
      <c r="EY863" s="69"/>
      <c r="EZ863" s="69"/>
      <c r="FA863" s="69"/>
      <c r="FB863" s="69"/>
      <c r="FC863" s="69"/>
      <c r="FD863" s="69"/>
      <c r="FE863" s="69"/>
      <c r="FF863" s="69"/>
      <c r="FG863" s="69"/>
      <c r="FH863" s="69"/>
      <c r="FI863" s="69"/>
      <c r="FJ863" s="69"/>
      <c r="FK863" s="69"/>
      <c r="FL863" s="69"/>
      <c r="FM863" s="69"/>
      <c r="FN863" s="69"/>
      <c r="FO863" s="69"/>
      <c r="FP863" s="69"/>
      <c r="FQ863" s="69"/>
      <c r="FR863" s="69"/>
      <c r="FS863" s="69"/>
      <c r="FT863" s="69"/>
      <c r="FU863" s="69"/>
      <c r="FV863" s="69"/>
      <c r="FW863" s="69"/>
      <c r="FX863" s="69"/>
      <c r="FY863" s="69"/>
      <c r="FZ863" s="69"/>
      <c r="GA863" s="69"/>
      <c r="GB863" s="69"/>
      <c r="GC863" s="69"/>
      <c r="GD863" s="69"/>
      <c r="GE863" s="69"/>
      <c r="GF863" s="69"/>
      <c r="GG863" s="69"/>
      <c r="GH863" s="69"/>
      <c r="GI863" s="69"/>
      <c r="GJ863" s="69"/>
      <c r="GK863" s="69"/>
      <c r="GL863" s="69"/>
      <c r="GM863" s="69"/>
      <c r="GN863" s="69"/>
      <c r="GO863" s="69"/>
      <c r="GP863" s="69"/>
      <c r="GQ863" s="69"/>
      <c r="GR863" s="69"/>
      <c r="GS863" s="69"/>
      <c r="GT863" s="69"/>
      <c r="GU863" s="69"/>
      <c r="GV863" s="69"/>
      <c r="GW863" s="69"/>
      <c r="GX863" s="69"/>
      <c r="GY863" s="69"/>
      <c r="GZ863" s="69"/>
      <c r="HA863" s="69"/>
      <c r="HB863" s="69"/>
      <c r="HC863" s="69"/>
      <c r="HD863" s="69"/>
      <c r="HE863" s="69"/>
      <c r="HF863" s="69"/>
      <c r="HG863" s="69"/>
      <c r="HH863" s="69"/>
      <c r="HI863" s="69"/>
      <c r="HJ863" s="69"/>
      <c r="HK863" s="69"/>
      <c r="HL863" s="69"/>
      <c r="HM863" s="69"/>
      <c r="HN863" s="69"/>
      <c r="HO863" s="69"/>
      <c r="HP863" s="69"/>
      <c r="HQ863" s="69"/>
      <c r="HR863" s="69"/>
      <c r="HS863" s="69"/>
      <c r="HT863" s="69"/>
      <c r="HU863" s="69"/>
      <c r="HV863" s="69"/>
      <c r="HW863" s="69"/>
      <c r="HX863" s="69"/>
      <c r="HY863" s="69"/>
      <c r="HZ863" s="69"/>
      <c r="IA863" s="69"/>
      <c r="IB863" s="69"/>
      <c r="IC863" s="69"/>
      <c r="ID863" s="69"/>
      <c r="IE863" s="69"/>
      <c r="IF863" s="69"/>
      <c r="IG863" s="69"/>
      <c r="IH863" s="69"/>
      <c r="II863" s="69"/>
      <c r="IJ863" s="69"/>
      <c r="IK863" s="69"/>
      <c r="IL863" s="69"/>
      <c r="IM863" s="69"/>
      <c r="IN863" s="69"/>
      <c r="IO863" s="69"/>
      <c r="IP863" s="69"/>
      <c r="IQ863" s="69"/>
      <c r="IR863" s="69"/>
      <c r="IS863" s="69"/>
      <c r="IT863" s="69"/>
      <c r="IU863" s="69"/>
      <c r="IV863" s="69"/>
      <c r="IW863" s="69"/>
    </row>
    <row r="864" customFormat="false" ht="12.75" hidden="false" customHeight="false" outlineLevel="0" collapsed="false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  <c r="BR864" s="69"/>
      <c r="BS864" s="69"/>
      <c r="BT864" s="69"/>
      <c r="BU864" s="69"/>
      <c r="BV864" s="69"/>
      <c r="BW864" s="69"/>
      <c r="BX864" s="69"/>
      <c r="BY864" s="69"/>
      <c r="BZ864" s="69"/>
      <c r="CA864" s="69"/>
      <c r="CB864" s="69"/>
      <c r="CC864" s="69"/>
      <c r="CD864" s="69"/>
      <c r="CE864" s="69"/>
      <c r="CF864" s="69"/>
      <c r="CG864" s="69"/>
      <c r="CH864" s="69"/>
      <c r="CI864" s="69"/>
      <c r="CJ864" s="69"/>
      <c r="CK864" s="69"/>
      <c r="CL864" s="69"/>
      <c r="CM864" s="69"/>
      <c r="CN864" s="69"/>
      <c r="CO864" s="69"/>
      <c r="CP864" s="69"/>
      <c r="CQ864" s="69"/>
      <c r="CR864" s="69"/>
      <c r="CS864" s="69"/>
      <c r="CT864" s="69"/>
      <c r="CU864" s="69"/>
      <c r="CV864" s="69"/>
      <c r="CW864" s="69"/>
      <c r="CX864" s="69"/>
      <c r="CY864" s="69"/>
      <c r="CZ864" s="69"/>
      <c r="DA864" s="69"/>
      <c r="DB864" s="69"/>
      <c r="DC864" s="69"/>
      <c r="DD864" s="69"/>
      <c r="DE864" s="69"/>
      <c r="DF864" s="69"/>
      <c r="DG864" s="69"/>
      <c r="DH864" s="69"/>
      <c r="DI864" s="69"/>
      <c r="DJ864" s="69"/>
      <c r="DK864" s="69"/>
      <c r="DL864" s="69"/>
      <c r="DM864" s="69"/>
      <c r="DN864" s="69"/>
      <c r="DO864" s="69"/>
      <c r="DP864" s="69"/>
      <c r="DQ864" s="69"/>
      <c r="DR864" s="69"/>
      <c r="DS864" s="69"/>
      <c r="DT864" s="69"/>
      <c r="DU864" s="69"/>
      <c r="DV864" s="69"/>
      <c r="DW864" s="69"/>
      <c r="DX864" s="69"/>
      <c r="DY864" s="69"/>
      <c r="DZ864" s="69"/>
      <c r="EA864" s="69"/>
      <c r="EB864" s="69"/>
      <c r="EC864" s="69"/>
      <c r="ED864" s="69"/>
      <c r="EE864" s="69"/>
      <c r="EF864" s="69"/>
      <c r="EG864" s="69"/>
      <c r="EH864" s="69"/>
      <c r="EI864" s="69"/>
      <c r="EJ864" s="69"/>
      <c r="EK864" s="69"/>
      <c r="EL864" s="69"/>
      <c r="EM864" s="69"/>
      <c r="EN864" s="69"/>
      <c r="EO864" s="69"/>
      <c r="EP864" s="69"/>
      <c r="EQ864" s="69"/>
      <c r="ER864" s="69"/>
      <c r="ES864" s="69"/>
      <c r="ET864" s="69"/>
      <c r="EU864" s="69"/>
      <c r="EV864" s="69"/>
      <c r="EW864" s="69"/>
      <c r="EX864" s="69"/>
      <c r="EY864" s="69"/>
      <c r="EZ864" s="69"/>
      <c r="FA864" s="69"/>
      <c r="FB864" s="69"/>
      <c r="FC864" s="69"/>
      <c r="FD864" s="69"/>
      <c r="FE864" s="69"/>
      <c r="FF864" s="69"/>
      <c r="FG864" s="69"/>
      <c r="FH864" s="69"/>
      <c r="FI864" s="69"/>
      <c r="FJ864" s="69"/>
      <c r="FK864" s="69"/>
      <c r="FL864" s="69"/>
      <c r="FM864" s="69"/>
      <c r="FN864" s="69"/>
      <c r="FO864" s="69"/>
      <c r="FP864" s="69"/>
      <c r="FQ864" s="69"/>
      <c r="FR864" s="69"/>
      <c r="FS864" s="69"/>
      <c r="FT864" s="69"/>
      <c r="FU864" s="69"/>
      <c r="FV864" s="69"/>
      <c r="FW864" s="69"/>
      <c r="FX864" s="69"/>
      <c r="FY864" s="69"/>
      <c r="FZ864" s="69"/>
      <c r="GA864" s="69"/>
      <c r="GB864" s="69"/>
      <c r="GC864" s="69"/>
      <c r="GD864" s="69"/>
      <c r="GE864" s="69"/>
      <c r="GF864" s="69"/>
      <c r="GG864" s="69"/>
      <c r="GH864" s="69"/>
      <c r="GI864" s="69"/>
      <c r="GJ864" s="69"/>
      <c r="GK864" s="69"/>
      <c r="GL864" s="69"/>
      <c r="GM864" s="69"/>
      <c r="GN864" s="69"/>
      <c r="GO864" s="69"/>
      <c r="GP864" s="69"/>
      <c r="GQ864" s="69"/>
      <c r="GR864" s="69"/>
      <c r="GS864" s="69"/>
      <c r="GT864" s="69"/>
      <c r="GU864" s="69"/>
      <c r="GV864" s="69"/>
      <c r="GW864" s="69"/>
      <c r="GX864" s="69"/>
      <c r="GY864" s="69"/>
      <c r="GZ864" s="69"/>
      <c r="HA864" s="69"/>
      <c r="HB864" s="69"/>
      <c r="HC864" s="69"/>
      <c r="HD864" s="69"/>
      <c r="HE864" s="69"/>
      <c r="HF864" s="69"/>
      <c r="HG864" s="69"/>
      <c r="HH864" s="69"/>
      <c r="HI864" s="69"/>
      <c r="HJ864" s="69"/>
      <c r="HK864" s="69"/>
      <c r="HL864" s="69"/>
      <c r="HM864" s="69"/>
      <c r="HN864" s="69"/>
      <c r="HO864" s="69"/>
      <c r="HP864" s="69"/>
      <c r="HQ864" s="69"/>
      <c r="HR864" s="69"/>
      <c r="HS864" s="69"/>
      <c r="HT864" s="69"/>
      <c r="HU864" s="69"/>
      <c r="HV864" s="69"/>
      <c r="HW864" s="69"/>
      <c r="HX864" s="69"/>
      <c r="HY864" s="69"/>
      <c r="HZ864" s="69"/>
      <c r="IA864" s="69"/>
      <c r="IB864" s="69"/>
      <c r="IC864" s="69"/>
      <c r="ID864" s="69"/>
      <c r="IE864" s="69"/>
      <c r="IF864" s="69"/>
      <c r="IG864" s="69"/>
      <c r="IH864" s="69"/>
      <c r="II864" s="69"/>
      <c r="IJ864" s="69"/>
      <c r="IK864" s="69"/>
      <c r="IL864" s="69"/>
      <c r="IM864" s="69"/>
      <c r="IN864" s="69"/>
      <c r="IO864" s="69"/>
      <c r="IP864" s="69"/>
      <c r="IQ864" s="69"/>
      <c r="IR864" s="69"/>
      <c r="IS864" s="69"/>
      <c r="IT864" s="69"/>
      <c r="IU864" s="69"/>
      <c r="IV864" s="69"/>
      <c r="IW864" s="69"/>
    </row>
    <row r="865" customFormat="false" ht="12.75" hidden="false" customHeight="false" outlineLevel="0" collapsed="false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  <c r="BR865" s="69"/>
      <c r="BS865" s="69"/>
      <c r="BT865" s="69"/>
      <c r="BU865" s="69"/>
      <c r="BV865" s="69"/>
      <c r="BW865" s="69"/>
      <c r="BX865" s="69"/>
      <c r="BY865" s="69"/>
      <c r="BZ865" s="69"/>
      <c r="CA865" s="69"/>
      <c r="CB865" s="69"/>
      <c r="CC865" s="69"/>
      <c r="CD865" s="69"/>
      <c r="CE865" s="69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P865" s="69"/>
      <c r="DQ865" s="69"/>
      <c r="DR865" s="69"/>
      <c r="DS865" s="69"/>
      <c r="DT865" s="69"/>
      <c r="DU865" s="69"/>
      <c r="DV865" s="69"/>
      <c r="DW865" s="69"/>
      <c r="DX865" s="69"/>
      <c r="DY865" s="69"/>
      <c r="DZ865" s="69"/>
      <c r="EA865" s="69"/>
      <c r="EB865" s="69"/>
      <c r="EC865" s="69"/>
      <c r="ED865" s="69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  <c r="EO865" s="69"/>
      <c r="EP865" s="69"/>
      <c r="EQ865" s="69"/>
      <c r="ER865" s="69"/>
      <c r="ES865" s="69"/>
      <c r="ET865" s="69"/>
      <c r="EU865" s="69"/>
      <c r="EV865" s="69"/>
      <c r="EW865" s="69"/>
      <c r="EX865" s="69"/>
      <c r="EY865" s="69"/>
      <c r="EZ865" s="69"/>
      <c r="FA865" s="69"/>
      <c r="FB865" s="69"/>
      <c r="FC865" s="69"/>
      <c r="FD865" s="69"/>
      <c r="FE865" s="69"/>
      <c r="FF865" s="69"/>
      <c r="FG865" s="69"/>
      <c r="FH865" s="69"/>
      <c r="FI865" s="69"/>
      <c r="FJ865" s="69"/>
      <c r="FK865" s="69"/>
      <c r="FL865" s="69"/>
      <c r="FM865" s="69"/>
      <c r="FN865" s="69"/>
      <c r="FO865" s="69"/>
      <c r="FP865" s="69"/>
      <c r="FQ865" s="69"/>
      <c r="FR865" s="69"/>
      <c r="FS865" s="69"/>
      <c r="FT865" s="69"/>
      <c r="FU865" s="69"/>
      <c r="FV865" s="69"/>
      <c r="FW865" s="69"/>
      <c r="FX865" s="69"/>
      <c r="FY865" s="69"/>
      <c r="FZ865" s="69"/>
      <c r="GA865" s="69"/>
      <c r="GB865" s="69"/>
      <c r="GC865" s="69"/>
      <c r="GD865" s="69"/>
      <c r="GE865" s="69"/>
      <c r="GF865" s="69"/>
      <c r="GG865" s="69"/>
      <c r="GH865" s="69"/>
      <c r="GI865" s="69"/>
      <c r="GJ865" s="69"/>
      <c r="GK865" s="69"/>
      <c r="GL865" s="69"/>
      <c r="GM865" s="69"/>
      <c r="GN865" s="69"/>
      <c r="GO865" s="69"/>
      <c r="GP865" s="69"/>
      <c r="GQ865" s="69"/>
      <c r="GR865" s="69"/>
      <c r="GS865" s="69"/>
      <c r="GT865" s="69"/>
      <c r="GU865" s="69"/>
      <c r="GV865" s="69"/>
      <c r="GW865" s="69"/>
      <c r="GX865" s="69"/>
      <c r="GY865" s="69"/>
      <c r="GZ865" s="69"/>
      <c r="HA865" s="69"/>
      <c r="HB865" s="69"/>
      <c r="HC865" s="69"/>
      <c r="HD865" s="69"/>
      <c r="HE865" s="69"/>
      <c r="HF865" s="69"/>
      <c r="HG865" s="69"/>
      <c r="HH865" s="69"/>
      <c r="HI865" s="69"/>
      <c r="HJ865" s="69"/>
      <c r="HK865" s="69"/>
      <c r="HL865" s="69"/>
      <c r="HM865" s="69"/>
      <c r="HN865" s="69"/>
      <c r="HO865" s="69"/>
      <c r="HP865" s="69"/>
      <c r="HQ865" s="69"/>
      <c r="HR865" s="69"/>
      <c r="HS865" s="69"/>
      <c r="HT865" s="69"/>
      <c r="HU865" s="69"/>
      <c r="HV865" s="69"/>
      <c r="HW865" s="69"/>
      <c r="HX865" s="69"/>
      <c r="HY865" s="69"/>
      <c r="HZ865" s="69"/>
      <c r="IA865" s="69"/>
      <c r="IB865" s="69"/>
      <c r="IC865" s="69"/>
      <c r="ID865" s="69"/>
      <c r="IE865" s="69"/>
      <c r="IF865" s="69"/>
      <c r="IG865" s="69"/>
      <c r="IH865" s="69"/>
      <c r="II865" s="69"/>
      <c r="IJ865" s="69"/>
      <c r="IK865" s="69"/>
      <c r="IL865" s="69"/>
      <c r="IM865" s="69"/>
      <c r="IN865" s="69"/>
      <c r="IO865" s="69"/>
      <c r="IP865" s="69"/>
      <c r="IQ865" s="69"/>
      <c r="IR865" s="69"/>
      <c r="IS865" s="69"/>
      <c r="IT865" s="69"/>
      <c r="IU865" s="69"/>
      <c r="IV865" s="69"/>
      <c r="IW865" s="69"/>
    </row>
    <row r="866" customFormat="false" ht="12.75" hidden="false" customHeight="false" outlineLevel="0" collapsed="false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  <c r="BR866" s="69"/>
      <c r="BS866" s="69"/>
      <c r="BT866" s="69"/>
      <c r="BU866" s="69"/>
      <c r="BV866" s="69"/>
      <c r="BW866" s="69"/>
      <c r="BX866" s="69"/>
      <c r="BY866" s="69"/>
      <c r="BZ866" s="69"/>
      <c r="CA866" s="69"/>
      <c r="CB866" s="69"/>
      <c r="CC866" s="69"/>
      <c r="CD866" s="69"/>
      <c r="CE866" s="69"/>
      <c r="CF866" s="69"/>
      <c r="CG866" s="69"/>
      <c r="CH866" s="69"/>
      <c r="CI866" s="69"/>
      <c r="CJ866" s="69"/>
      <c r="CK866" s="69"/>
      <c r="CL866" s="69"/>
      <c r="CM866" s="69"/>
      <c r="CN866" s="69"/>
      <c r="CO866" s="69"/>
      <c r="CP866" s="69"/>
      <c r="CQ866" s="69"/>
      <c r="CR866" s="69"/>
      <c r="CS866" s="69"/>
      <c r="CT866" s="69"/>
      <c r="CU866" s="69"/>
      <c r="CV866" s="69"/>
      <c r="CW866" s="69"/>
      <c r="CX866" s="69"/>
      <c r="CY866" s="69"/>
      <c r="CZ866" s="69"/>
      <c r="DA866" s="69"/>
      <c r="DB866" s="69"/>
      <c r="DC866" s="69"/>
      <c r="DD866" s="69"/>
      <c r="DE866" s="69"/>
      <c r="DF866" s="69"/>
      <c r="DG866" s="69"/>
      <c r="DH866" s="69"/>
      <c r="DI866" s="69"/>
      <c r="DJ866" s="69"/>
      <c r="DK866" s="69"/>
      <c r="DL866" s="69"/>
      <c r="DM866" s="69"/>
      <c r="DN866" s="69"/>
      <c r="DO866" s="69"/>
      <c r="DP866" s="69"/>
      <c r="DQ866" s="69"/>
      <c r="DR866" s="69"/>
      <c r="DS866" s="69"/>
      <c r="DT866" s="69"/>
      <c r="DU866" s="69"/>
      <c r="DV866" s="69"/>
      <c r="DW866" s="69"/>
      <c r="DX866" s="69"/>
      <c r="DY866" s="69"/>
      <c r="DZ866" s="69"/>
      <c r="EA866" s="69"/>
      <c r="EB866" s="69"/>
      <c r="EC866" s="69"/>
      <c r="ED866" s="69"/>
      <c r="EE866" s="69"/>
      <c r="EF866" s="69"/>
      <c r="EG866" s="69"/>
      <c r="EH866" s="69"/>
      <c r="EI866" s="69"/>
      <c r="EJ866" s="69"/>
      <c r="EK866" s="69"/>
      <c r="EL866" s="69"/>
      <c r="EM866" s="69"/>
      <c r="EN866" s="69"/>
      <c r="EO866" s="69"/>
      <c r="EP866" s="69"/>
      <c r="EQ866" s="69"/>
      <c r="ER866" s="69"/>
      <c r="ES866" s="69"/>
      <c r="ET866" s="69"/>
      <c r="EU866" s="69"/>
      <c r="EV866" s="69"/>
      <c r="EW866" s="69"/>
      <c r="EX866" s="69"/>
      <c r="EY866" s="69"/>
      <c r="EZ866" s="69"/>
      <c r="FA866" s="69"/>
      <c r="FB866" s="69"/>
      <c r="FC866" s="69"/>
      <c r="FD866" s="69"/>
      <c r="FE866" s="69"/>
      <c r="FF866" s="69"/>
      <c r="FG866" s="69"/>
      <c r="FH866" s="69"/>
      <c r="FI866" s="69"/>
      <c r="FJ866" s="69"/>
      <c r="FK866" s="69"/>
      <c r="FL866" s="69"/>
      <c r="FM866" s="69"/>
      <c r="FN866" s="69"/>
      <c r="FO866" s="69"/>
      <c r="FP866" s="69"/>
      <c r="FQ866" s="69"/>
      <c r="FR866" s="69"/>
      <c r="FS866" s="69"/>
      <c r="FT866" s="69"/>
      <c r="FU866" s="69"/>
      <c r="FV866" s="69"/>
      <c r="FW866" s="69"/>
      <c r="FX866" s="69"/>
      <c r="FY866" s="69"/>
      <c r="FZ866" s="69"/>
      <c r="GA866" s="69"/>
      <c r="GB866" s="69"/>
      <c r="GC866" s="69"/>
      <c r="GD866" s="69"/>
      <c r="GE866" s="69"/>
      <c r="GF866" s="69"/>
      <c r="GG866" s="69"/>
      <c r="GH866" s="69"/>
      <c r="GI866" s="69"/>
      <c r="GJ866" s="69"/>
      <c r="GK866" s="69"/>
      <c r="GL866" s="69"/>
      <c r="GM866" s="69"/>
      <c r="GN866" s="69"/>
      <c r="GO866" s="69"/>
      <c r="GP866" s="69"/>
      <c r="GQ866" s="69"/>
      <c r="GR866" s="69"/>
      <c r="GS866" s="69"/>
      <c r="GT866" s="69"/>
      <c r="GU866" s="69"/>
      <c r="GV866" s="69"/>
      <c r="GW866" s="69"/>
      <c r="GX866" s="69"/>
      <c r="GY866" s="69"/>
      <c r="GZ866" s="69"/>
      <c r="HA866" s="69"/>
      <c r="HB866" s="69"/>
      <c r="HC866" s="69"/>
      <c r="HD866" s="69"/>
      <c r="HE866" s="69"/>
      <c r="HF866" s="69"/>
      <c r="HG866" s="69"/>
      <c r="HH866" s="69"/>
      <c r="HI866" s="69"/>
      <c r="HJ866" s="69"/>
      <c r="HK866" s="69"/>
      <c r="HL866" s="69"/>
      <c r="HM866" s="69"/>
      <c r="HN866" s="69"/>
      <c r="HO866" s="69"/>
      <c r="HP866" s="69"/>
      <c r="HQ866" s="69"/>
      <c r="HR866" s="69"/>
      <c r="HS866" s="69"/>
      <c r="HT866" s="69"/>
      <c r="HU866" s="69"/>
      <c r="HV866" s="69"/>
      <c r="HW866" s="69"/>
      <c r="HX866" s="69"/>
      <c r="HY866" s="69"/>
      <c r="HZ866" s="69"/>
      <c r="IA866" s="69"/>
      <c r="IB866" s="69"/>
      <c r="IC866" s="69"/>
      <c r="ID866" s="69"/>
      <c r="IE866" s="69"/>
      <c r="IF866" s="69"/>
      <c r="IG866" s="69"/>
      <c r="IH866" s="69"/>
      <c r="II866" s="69"/>
      <c r="IJ866" s="69"/>
      <c r="IK866" s="69"/>
      <c r="IL866" s="69"/>
      <c r="IM866" s="69"/>
      <c r="IN866" s="69"/>
      <c r="IO866" s="69"/>
      <c r="IP866" s="69"/>
      <c r="IQ866" s="69"/>
      <c r="IR866" s="69"/>
      <c r="IS866" s="69"/>
      <c r="IT866" s="69"/>
      <c r="IU866" s="69"/>
      <c r="IV866" s="69"/>
      <c r="IW866" s="69"/>
    </row>
    <row r="867" customFormat="false" ht="12.75" hidden="false" customHeight="false" outlineLevel="0" collapsed="false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  <c r="BR867" s="69"/>
      <c r="BS867" s="69"/>
      <c r="BT867" s="69"/>
      <c r="BU867" s="69"/>
      <c r="BV867" s="69"/>
      <c r="BW867" s="69"/>
      <c r="BX867" s="69"/>
      <c r="BY867" s="69"/>
      <c r="BZ867" s="69"/>
      <c r="CA867" s="69"/>
      <c r="CB867" s="69"/>
      <c r="CC867" s="69"/>
      <c r="CD867" s="69"/>
      <c r="CE867" s="69"/>
      <c r="CF867" s="69"/>
      <c r="CG867" s="69"/>
      <c r="CH867" s="69"/>
      <c r="CI867" s="69"/>
      <c r="CJ867" s="69"/>
      <c r="CK867" s="69"/>
      <c r="CL867" s="69"/>
      <c r="CM867" s="69"/>
      <c r="CN867" s="69"/>
      <c r="CO867" s="69"/>
      <c r="CP867" s="69"/>
      <c r="CQ867" s="69"/>
      <c r="CR867" s="69"/>
      <c r="CS867" s="69"/>
      <c r="CT867" s="69"/>
      <c r="CU867" s="69"/>
      <c r="CV867" s="69"/>
      <c r="CW867" s="69"/>
      <c r="CX867" s="69"/>
      <c r="CY867" s="69"/>
      <c r="CZ867" s="69"/>
      <c r="DA867" s="69"/>
      <c r="DB867" s="69"/>
      <c r="DC867" s="69"/>
      <c r="DD867" s="69"/>
      <c r="DE867" s="69"/>
      <c r="DF867" s="69"/>
      <c r="DG867" s="69"/>
      <c r="DH867" s="69"/>
      <c r="DI867" s="69"/>
      <c r="DJ867" s="69"/>
      <c r="DK867" s="69"/>
      <c r="DL867" s="69"/>
      <c r="DM867" s="69"/>
      <c r="DN867" s="69"/>
      <c r="DO867" s="69"/>
      <c r="DP867" s="69"/>
      <c r="DQ867" s="69"/>
      <c r="DR867" s="69"/>
      <c r="DS867" s="69"/>
      <c r="DT867" s="69"/>
      <c r="DU867" s="69"/>
      <c r="DV867" s="69"/>
      <c r="DW867" s="69"/>
      <c r="DX867" s="69"/>
      <c r="DY867" s="69"/>
      <c r="DZ867" s="69"/>
      <c r="EA867" s="69"/>
      <c r="EB867" s="69"/>
      <c r="EC867" s="69"/>
      <c r="ED867" s="69"/>
      <c r="EE867" s="69"/>
      <c r="EF867" s="69"/>
      <c r="EG867" s="69"/>
      <c r="EH867" s="69"/>
      <c r="EI867" s="69"/>
      <c r="EJ867" s="69"/>
      <c r="EK867" s="69"/>
      <c r="EL867" s="69"/>
      <c r="EM867" s="69"/>
      <c r="EN867" s="69"/>
      <c r="EO867" s="69"/>
      <c r="EP867" s="69"/>
      <c r="EQ867" s="69"/>
      <c r="ER867" s="69"/>
      <c r="ES867" s="69"/>
      <c r="ET867" s="69"/>
      <c r="EU867" s="69"/>
      <c r="EV867" s="69"/>
      <c r="EW867" s="69"/>
      <c r="EX867" s="69"/>
      <c r="EY867" s="69"/>
      <c r="EZ867" s="69"/>
      <c r="FA867" s="69"/>
      <c r="FB867" s="69"/>
      <c r="FC867" s="69"/>
      <c r="FD867" s="69"/>
      <c r="FE867" s="69"/>
      <c r="FF867" s="69"/>
      <c r="FG867" s="69"/>
      <c r="FH867" s="69"/>
      <c r="FI867" s="69"/>
      <c r="FJ867" s="69"/>
      <c r="FK867" s="69"/>
      <c r="FL867" s="69"/>
      <c r="FM867" s="69"/>
      <c r="FN867" s="69"/>
      <c r="FO867" s="69"/>
      <c r="FP867" s="69"/>
      <c r="FQ867" s="69"/>
      <c r="FR867" s="69"/>
      <c r="FS867" s="69"/>
      <c r="FT867" s="69"/>
      <c r="FU867" s="69"/>
      <c r="FV867" s="69"/>
      <c r="FW867" s="69"/>
      <c r="FX867" s="69"/>
      <c r="FY867" s="69"/>
      <c r="FZ867" s="69"/>
      <c r="GA867" s="69"/>
      <c r="GB867" s="69"/>
      <c r="GC867" s="69"/>
      <c r="GD867" s="69"/>
      <c r="GE867" s="69"/>
      <c r="GF867" s="69"/>
      <c r="GG867" s="69"/>
      <c r="GH867" s="69"/>
      <c r="GI867" s="69"/>
      <c r="GJ867" s="69"/>
      <c r="GK867" s="69"/>
      <c r="GL867" s="69"/>
      <c r="GM867" s="69"/>
      <c r="GN867" s="69"/>
      <c r="GO867" s="69"/>
      <c r="GP867" s="69"/>
      <c r="GQ867" s="69"/>
      <c r="GR867" s="69"/>
      <c r="GS867" s="69"/>
      <c r="GT867" s="69"/>
      <c r="GU867" s="69"/>
      <c r="GV867" s="69"/>
      <c r="GW867" s="69"/>
      <c r="GX867" s="69"/>
      <c r="GY867" s="69"/>
      <c r="GZ867" s="69"/>
      <c r="HA867" s="69"/>
      <c r="HB867" s="69"/>
      <c r="HC867" s="69"/>
      <c r="HD867" s="69"/>
      <c r="HE867" s="69"/>
      <c r="HF867" s="69"/>
      <c r="HG867" s="69"/>
      <c r="HH867" s="69"/>
      <c r="HI867" s="69"/>
      <c r="HJ867" s="69"/>
      <c r="HK867" s="69"/>
      <c r="HL867" s="69"/>
      <c r="HM867" s="69"/>
      <c r="HN867" s="69"/>
      <c r="HO867" s="69"/>
      <c r="HP867" s="69"/>
      <c r="HQ867" s="69"/>
      <c r="HR867" s="69"/>
      <c r="HS867" s="69"/>
      <c r="HT867" s="69"/>
      <c r="HU867" s="69"/>
      <c r="HV867" s="69"/>
      <c r="HW867" s="69"/>
      <c r="HX867" s="69"/>
      <c r="HY867" s="69"/>
      <c r="HZ867" s="69"/>
      <c r="IA867" s="69"/>
      <c r="IB867" s="69"/>
      <c r="IC867" s="69"/>
      <c r="ID867" s="69"/>
      <c r="IE867" s="69"/>
      <c r="IF867" s="69"/>
      <c r="IG867" s="69"/>
      <c r="IH867" s="69"/>
      <c r="II867" s="69"/>
      <c r="IJ867" s="69"/>
      <c r="IK867" s="69"/>
      <c r="IL867" s="69"/>
      <c r="IM867" s="69"/>
      <c r="IN867" s="69"/>
      <c r="IO867" s="69"/>
      <c r="IP867" s="69"/>
      <c r="IQ867" s="69"/>
      <c r="IR867" s="69"/>
      <c r="IS867" s="69"/>
      <c r="IT867" s="69"/>
      <c r="IU867" s="69"/>
      <c r="IV867" s="69"/>
      <c r="IW867" s="69"/>
    </row>
    <row r="868" customFormat="false" ht="12.75" hidden="false" customHeight="false" outlineLevel="0" collapsed="false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  <c r="BR868" s="69"/>
      <c r="BS868" s="69"/>
      <c r="BT868" s="69"/>
      <c r="BU868" s="69"/>
      <c r="BV868" s="69"/>
      <c r="BW868" s="69"/>
      <c r="BX868" s="69"/>
      <c r="BY868" s="69"/>
      <c r="BZ868" s="69"/>
      <c r="CA868" s="69"/>
      <c r="CB868" s="69"/>
      <c r="CC868" s="69"/>
      <c r="CD868" s="69"/>
      <c r="CE868" s="69"/>
      <c r="CF868" s="69"/>
      <c r="CG868" s="69"/>
      <c r="CH868" s="69"/>
      <c r="CI868" s="69"/>
      <c r="CJ868" s="69"/>
      <c r="CK868" s="69"/>
      <c r="CL868" s="69"/>
      <c r="CM868" s="69"/>
      <c r="CN868" s="69"/>
      <c r="CO868" s="69"/>
      <c r="CP868" s="69"/>
      <c r="CQ868" s="69"/>
      <c r="CR868" s="69"/>
      <c r="CS868" s="69"/>
      <c r="CT868" s="69"/>
      <c r="CU868" s="69"/>
      <c r="CV868" s="69"/>
      <c r="CW868" s="69"/>
      <c r="CX868" s="69"/>
      <c r="CY868" s="69"/>
      <c r="CZ868" s="69"/>
      <c r="DA868" s="69"/>
      <c r="DB868" s="69"/>
      <c r="DC868" s="69"/>
      <c r="DD868" s="69"/>
      <c r="DE868" s="69"/>
      <c r="DF868" s="69"/>
      <c r="DG868" s="69"/>
      <c r="DH868" s="69"/>
      <c r="DI868" s="69"/>
      <c r="DJ868" s="69"/>
      <c r="DK868" s="69"/>
      <c r="DL868" s="69"/>
      <c r="DM868" s="69"/>
      <c r="DN868" s="69"/>
      <c r="DO868" s="69"/>
      <c r="DP868" s="69"/>
      <c r="DQ868" s="69"/>
      <c r="DR868" s="69"/>
      <c r="DS868" s="69"/>
      <c r="DT868" s="69"/>
      <c r="DU868" s="69"/>
      <c r="DV868" s="69"/>
      <c r="DW868" s="69"/>
      <c r="DX868" s="69"/>
      <c r="DY868" s="69"/>
      <c r="DZ868" s="69"/>
      <c r="EA868" s="69"/>
      <c r="EB868" s="69"/>
      <c r="EC868" s="69"/>
      <c r="ED868" s="69"/>
      <c r="EE868" s="69"/>
      <c r="EF868" s="69"/>
      <c r="EG868" s="69"/>
      <c r="EH868" s="69"/>
      <c r="EI868" s="69"/>
      <c r="EJ868" s="69"/>
      <c r="EK868" s="69"/>
      <c r="EL868" s="69"/>
      <c r="EM868" s="69"/>
      <c r="EN868" s="69"/>
      <c r="EO868" s="69"/>
      <c r="EP868" s="69"/>
      <c r="EQ868" s="69"/>
      <c r="ER868" s="69"/>
      <c r="ES868" s="69"/>
      <c r="ET868" s="69"/>
      <c r="EU868" s="69"/>
      <c r="EV868" s="69"/>
      <c r="EW868" s="69"/>
      <c r="EX868" s="69"/>
      <c r="EY868" s="69"/>
      <c r="EZ868" s="69"/>
      <c r="FA868" s="69"/>
      <c r="FB868" s="69"/>
      <c r="FC868" s="69"/>
      <c r="FD868" s="69"/>
      <c r="FE868" s="69"/>
      <c r="FF868" s="69"/>
      <c r="FG868" s="69"/>
      <c r="FH868" s="69"/>
      <c r="FI868" s="69"/>
      <c r="FJ868" s="69"/>
      <c r="FK868" s="69"/>
      <c r="FL868" s="69"/>
      <c r="FM868" s="69"/>
      <c r="FN868" s="69"/>
      <c r="FO868" s="69"/>
      <c r="FP868" s="69"/>
      <c r="FQ868" s="69"/>
      <c r="FR868" s="69"/>
      <c r="FS868" s="69"/>
      <c r="FT868" s="69"/>
      <c r="FU868" s="69"/>
      <c r="FV868" s="69"/>
      <c r="FW868" s="69"/>
      <c r="FX868" s="69"/>
      <c r="FY868" s="69"/>
      <c r="FZ868" s="69"/>
      <c r="GA868" s="69"/>
      <c r="GB868" s="69"/>
      <c r="GC868" s="69"/>
      <c r="GD868" s="69"/>
      <c r="GE868" s="69"/>
      <c r="GF868" s="69"/>
      <c r="GG868" s="69"/>
      <c r="GH868" s="69"/>
      <c r="GI868" s="69"/>
      <c r="GJ868" s="69"/>
      <c r="GK868" s="69"/>
      <c r="GL868" s="69"/>
      <c r="GM868" s="69"/>
      <c r="GN868" s="69"/>
      <c r="GO868" s="69"/>
      <c r="GP868" s="69"/>
      <c r="GQ868" s="69"/>
      <c r="GR868" s="69"/>
      <c r="GS868" s="69"/>
      <c r="GT868" s="69"/>
      <c r="GU868" s="69"/>
      <c r="GV868" s="69"/>
      <c r="GW868" s="69"/>
      <c r="GX868" s="69"/>
      <c r="GY868" s="69"/>
      <c r="GZ868" s="69"/>
      <c r="HA868" s="69"/>
      <c r="HB868" s="69"/>
      <c r="HC868" s="69"/>
      <c r="HD868" s="69"/>
      <c r="HE868" s="69"/>
      <c r="HF868" s="69"/>
      <c r="HG868" s="69"/>
      <c r="HH868" s="69"/>
      <c r="HI868" s="69"/>
      <c r="HJ868" s="69"/>
      <c r="HK868" s="69"/>
      <c r="HL868" s="69"/>
      <c r="HM868" s="69"/>
      <c r="HN868" s="69"/>
      <c r="HO868" s="69"/>
      <c r="HP868" s="69"/>
      <c r="HQ868" s="69"/>
      <c r="HR868" s="69"/>
      <c r="HS868" s="69"/>
      <c r="HT868" s="69"/>
      <c r="HU868" s="69"/>
      <c r="HV868" s="69"/>
      <c r="HW868" s="69"/>
      <c r="HX868" s="69"/>
      <c r="HY868" s="69"/>
      <c r="HZ868" s="69"/>
      <c r="IA868" s="69"/>
      <c r="IB868" s="69"/>
      <c r="IC868" s="69"/>
      <c r="ID868" s="69"/>
      <c r="IE868" s="69"/>
      <c r="IF868" s="69"/>
      <c r="IG868" s="69"/>
      <c r="IH868" s="69"/>
      <c r="II868" s="69"/>
      <c r="IJ868" s="69"/>
      <c r="IK868" s="69"/>
      <c r="IL868" s="69"/>
      <c r="IM868" s="69"/>
      <c r="IN868" s="69"/>
      <c r="IO868" s="69"/>
      <c r="IP868" s="69"/>
      <c r="IQ868" s="69"/>
      <c r="IR868" s="69"/>
      <c r="IS868" s="69"/>
      <c r="IT868" s="69"/>
      <c r="IU868" s="69"/>
      <c r="IV868" s="69"/>
      <c r="IW868" s="69"/>
    </row>
    <row r="869" customFormat="false" ht="12.75" hidden="false" customHeight="false" outlineLevel="0" collapsed="false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  <c r="BR869" s="69"/>
      <c r="BS869" s="69"/>
      <c r="BT869" s="69"/>
      <c r="BU869" s="69"/>
      <c r="BV869" s="69"/>
      <c r="BW869" s="69"/>
      <c r="BX869" s="69"/>
      <c r="BY869" s="69"/>
      <c r="BZ869" s="69"/>
      <c r="CA869" s="69"/>
      <c r="CB869" s="69"/>
      <c r="CC869" s="69"/>
      <c r="CD869" s="69"/>
      <c r="CE869" s="69"/>
      <c r="CF869" s="69"/>
      <c r="CG869" s="69"/>
      <c r="CH869" s="69"/>
      <c r="CI869" s="69"/>
      <c r="CJ869" s="69"/>
      <c r="CK869" s="69"/>
      <c r="CL869" s="69"/>
      <c r="CM869" s="69"/>
      <c r="CN869" s="69"/>
      <c r="CO869" s="69"/>
      <c r="CP869" s="69"/>
      <c r="CQ869" s="69"/>
      <c r="CR869" s="69"/>
      <c r="CS869" s="69"/>
      <c r="CT869" s="69"/>
      <c r="CU869" s="69"/>
      <c r="CV869" s="69"/>
      <c r="CW869" s="69"/>
      <c r="CX869" s="69"/>
      <c r="CY869" s="69"/>
      <c r="CZ869" s="69"/>
      <c r="DA869" s="69"/>
      <c r="DB869" s="69"/>
      <c r="DC869" s="69"/>
      <c r="DD869" s="69"/>
      <c r="DE869" s="69"/>
      <c r="DF869" s="69"/>
      <c r="DG869" s="69"/>
      <c r="DH869" s="69"/>
      <c r="DI869" s="69"/>
      <c r="DJ869" s="69"/>
      <c r="DK869" s="69"/>
      <c r="DL869" s="69"/>
      <c r="DM869" s="69"/>
      <c r="DN869" s="69"/>
      <c r="DO869" s="69"/>
      <c r="DP869" s="69"/>
      <c r="DQ869" s="69"/>
      <c r="DR869" s="69"/>
      <c r="DS869" s="69"/>
      <c r="DT869" s="69"/>
      <c r="DU869" s="69"/>
      <c r="DV869" s="69"/>
      <c r="DW869" s="69"/>
      <c r="DX869" s="69"/>
      <c r="DY869" s="69"/>
      <c r="DZ869" s="69"/>
      <c r="EA869" s="69"/>
      <c r="EB869" s="69"/>
      <c r="EC869" s="69"/>
      <c r="ED869" s="69"/>
      <c r="EE869" s="69"/>
      <c r="EF869" s="69"/>
      <c r="EG869" s="69"/>
      <c r="EH869" s="69"/>
      <c r="EI869" s="69"/>
      <c r="EJ869" s="69"/>
      <c r="EK869" s="69"/>
      <c r="EL869" s="69"/>
      <c r="EM869" s="69"/>
      <c r="EN869" s="69"/>
      <c r="EO869" s="69"/>
      <c r="EP869" s="69"/>
      <c r="EQ869" s="69"/>
      <c r="ER869" s="69"/>
      <c r="ES869" s="69"/>
      <c r="ET869" s="69"/>
      <c r="EU869" s="69"/>
      <c r="EV869" s="69"/>
      <c r="EW869" s="69"/>
      <c r="EX869" s="69"/>
      <c r="EY869" s="69"/>
      <c r="EZ869" s="69"/>
      <c r="FA869" s="69"/>
      <c r="FB869" s="69"/>
      <c r="FC869" s="69"/>
      <c r="FD869" s="69"/>
      <c r="FE869" s="69"/>
      <c r="FF869" s="69"/>
      <c r="FG869" s="69"/>
      <c r="FH869" s="69"/>
      <c r="FI869" s="69"/>
      <c r="FJ869" s="69"/>
      <c r="FK869" s="69"/>
      <c r="FL869" s="69"/>
      <c r="FM869" s="69"/>
      <c r="FN869" s="69"/>
      <c r="FO869" s="69"/>
      <c r="FP869" s="69"/>
      <c r="FQ869" s="69"/>
      <c r="FR869" s="69"/>
      <c r="FS869" s="69"/>
      <c r="FT869" s="69"/>
      <c r="FU869" s="69"/>
      <c r="FV869" s="69"/>
      <c r="FW869" s="69"/>
      <c r="FX869" s="69"/>
      <c r="FY869" s="69"/>
      <c r="FZ869" s="69"/>
      <c r="GA869" s="69"/>
      <c r="GB869" s="69"/>
      <c r="GC869" s="69"/>
      <c r="GD869" s="69"/>
      <c r="GE869" s="69"/>
      <c r="GF869" s="69"/>
      <c r="GG869" s="69"/>
      <c r="GH869" s="69"/>
      <c r="GI869" s="69"/>
      <c r="GJ869" s="69"/>
      <c r="GK869" s="69"/>
      <c r="GL869" s="69"/>
      <c r="GM869" s="69"/>
      <c r="GN869" s="69"/>
      <c r="GO869" s="69"/>
      <c r="GP869" s="69"/>
      <c r="GQ869" s="69"/>
      <c r="GR869" s="69"/>
      <c r="GS869" s="69"/>
      <c r="GT869" s="69"/>
      <c r="GU869" s="69"/>
      <c r="GV869" s="69"/>
      <c r="GW869" s="69"/>
      <c r="GX869" s="69"/>
      <c r="GY869" s="69"/>
      <c r="GZ869" s="69"/>
      <c r="HA869" s="69"/>
      <c r="HB869" s="69"/>
      <c r="HC869" s="69"/>
      <c r="HD869" s="69"/>
      <c r="HE869" s="69"/>
      <c r="HF869" s="69"/>
      <c r="HG869" s="69"/>
      <c r="HH869" s="69"/>
      <c r="HI869" s="69"/>
      <c r="HJ869" s="69"/>
      <c r="HK869" s="69"/>
      <c r="HL869" s="69"/>
      <c r="HM869" s="69"/>
      <c r="HN869" s="69"/>
      <c r="HO869" s="69"/>
      <c r="HP869" s="69"/>
      <c r="HQ869" s="69"/>
      <c r="HR869" s="69"/>
      <c r="HS869" s="69"/>
      <c r="HT869" s="69"/>
      <c r="HU869" s="69"/>
      <c r="HV869" s="69"/>
      <c r="HW869" s="69"/>
      <c r="HX869" s="69"/>
      <c r="HY869" s="69"/>
      <c r="HZ869" s="69"/>
      <c r="IA869" s="69"/>
      <c r="IB869" s="69"/>
      <c r="IC869" s="69"/>
      <c r="ID869" s="69"/>
      <c r="IE869" s="69"/>
      <c r="IF869" s="69"/>
      <c r="IG869" s="69"/>
      <c r="IH869" s="69"/>
      <c r="II869" s="69"/>
      <c r="IJ869" s="69"/>
      <c r="IK869" s="69"/>
      <c r="IL869" s="69"/>
      <c r="IM869" s="69"/>
      <c r="IN869" s="69"/>
      <c r="IO869" s="69"/>
      <c r="IP869" s="69"/>
      <c r="IQ869" s="69"/>
      <c r="IR869" s="69"/>
      <c r="IS869" s="69"/>
      <c r="IT869" s="69"/>
      <c r="IU869" s="69"/>
      <c r="IV869" s="69"/>
      <c r="IW869" s="69"/>
    </row>
    <row r="870" customFormat="false" ht="12.75" hidden="false" customHeight="false" outlineLevel="0" collapsed="false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  <c r="BR870" s="69"/>
      <c r="BS870" s="69"/>
      <c r="BT870" s="69"/>
      <c r="BU870" s="69"/>
      <c r="BV870" s="69"/>
      <c r="BW870" s="69"/>
      <c r="BX870" s="69"/>
      <c r="BY870" s="69"/>
      <c r="BZ870" s="69"/>
      <c r="CA870" s="69"/>
      <c r="CB870" s="69"/>
      <c r="CC870" s="69"/>
      <c r="CD870" s="69"/>
      <c r="CE870" s="69"/>
      <c r="CF870" s="69"/>
      <c r="CG870" s="69"/>
      <c r="CH870" s="69"/>
      <c r="CI870" s="69"/>
      <c r="CJ870" s="69"/>
      <c r="CK870" s="69"/>
      <c r="CL870" s="69"/>
      <c r="CM870" s="69"/>
      <c r="CN870" s="69"/>
      <c r="CO870" s="69"/>
      <c r="CP870" s="69"/>
      <c r="CQ870" s="69"/>
      <c r="CR870" s="69"/>
      <c r="CS870" s="69"/>
      <c r="CT870" s="69"/>
      <c r="CU870" s="69"/>
      <c r="CV870" s="69"/>
      <c r="CW870" s="69"/>
      <c r="CX870" s="69"/>
      <c r="CY870" s="69"/>
      <c r="CZ870" s="69"/>
      <c r="DA870" s="69"/>
      <c r="DB870" s="69"/>
      <c r="DC870" s="69"/>
      <c r="DD870" s="69"/>
      <c r="DE870" s="69"/>
      <c r="DF870" s="69"/>
      <c r="DG870" s="69"/>
      <c r="DH870" s="69"/>
      <c r="DI870" s="69"/>
      <c r="DJ870" s="69"/>
      <c r="DK870" s="69"/>
      <c r="DL870" s="69"/>
      <c r="DM870" s="69"/>
      <c r="DN870" s="69"/>
      <c r="DO870" s="69"/>
      <c r="DP870" s="69"/>
      <c r="DQ870" s="69"/>
      <c r="DR870" s="69"/>
      <c r="DS870" s="69"/>
      <c r="DT870" s="69"/>
      <c r="DU870" s="69"/>
      <c r="DV870" s="69"/>
      <c r="DW870" s="69"/>
      <c r="DX870" s="69"/>
      <c r="DY870" s="69"/>
      <c r="DZ870" s="69"/>
      <c r="EA870" s="69"/>
      <c r="EB870" s="69"/>
      <c r="EC870" s="69"/>
      <c r="ED870" s="69"/>
      <c r="EE870" s="69"/>
      <c r="EF870" s="69"/>
      <c r="EG870" s="69"/>
      <c r="EH870" s="69"/>
      <c r="EI870" s="69"/>
      <c r="EJ870" s="69"/>
      <c r="EK870" s="69"/>
      <c r="EL870" s="69"/>
      <c r="EM870" s="69"/>
      <c r="EN870" s="69"/>
      <c r="EO870" s="69"/>
      <c r="EP870" s="69"/>
      <c r="EQ870" s="69"/>
      <c r="ER870" s="69"/>
      <c r="ES870" s="69"/>
      <c r="ET870" s="69"/>
      <c r="EU870" s="69"/>
      <c r="EV870" s="69"/>
      <c r="EW870" s="69"/>
      <c r="EX870" s="69"/>
      <c r="EY870" s="69"/>
      <c r="EZ870" s="69"/>
      <c r="FA870" s="69"/>
      <c r="FB870" s="69"/>
      <c r="FC870" s="69"/>
      <c r="FD870" s="69"/>
      <c r="FE870" s="69"/>
      <c r="FF870" s="69"/>
      <c r="FG870" s="69"/>
      <c r="FH870" s="69"/>
      <c r="FI870" s="69"/>
      <c r="FJ870" s="69"/>
      <c r="FK870" s="69"/>
      <c r="FL870" s="69"/>
      <c r="FM870" s="69"/>
      <c r="FN870" s="69"/>
      <c r="FO870" s="69"/>
      <c r="FP870" s="69"/>
      <c r="FQ870" s="69"/>
      <c r="FR870" s="69"/>
      <c r="FS870" s="69"/>
      <c r="FT870" s="69"/>
      <c r="FU870" s="69"/>
      <c r="FV870" s="69"/>
      <c r="FW870" s="69"/>
      <c r="FX870" s="69"/>
      <c r="FY870" s="69"/>
      <c r="FZ870" s="69"/>
      <c r="GA870" s="69"/>
      <c r="GB870" s="69"/>
      <c r="GC870" s="69"/>
      <c r="GD870" s="69"/>
      <c r="GE870" s="69"/>
      <c r="GF870" s="69"/>
      <c r="GG870" s="69"/>
      <c r="GH870" s="69"/>
      <c r="GI870" s="69"/>
      <c r="GJ870" s="69"/>
      <c r="GK870" s="69"/>
      <c r="GL870" s="69"/>
      <c r="GM870" s="69"/>
      <c r="GN870" s="69"/>
      <c r="GO870" s="69"/>
      <c r="GP870" s="69"/>
      <c r="GQ870" s="69"/>
      <c r="GR870" s="69"/>
      <c r="GS870" s="69"/>
      <c r="GT870" s="69"/>
      <c r="GU870" s="69"/>
      <c r="GV870" s="69"/>
      <c r="GW870" s="69"/>
      <c r="GX870" s="69"/>
      <c r="GY870" s="69"/>
      <c r="GZ870" s="69"/>
      <c r="HA870" s="69"/>
      <c r="HB870" s="69"/>
      <c r="HC870" s="69"/>
      <c r="HD870" s="69"/>
      <c r="HE870" s="69"/>
      <c r="HF870" s="69"/>
      <c r="HG870" s="69"/>
      <c r="HH870" s="69"/>
      <c r="HI870" s="69"/>
      <c r="HJ870" s="69"/>
      <c r="HK870" s="69"/>
      <c r="HL870" s="69"/>
      <c r="HM870" s="69"/>
      <c r="HN870" s="69"/>
      <c r="HO870" s="69"/>
      <c r="HP870" s="69"/>
      <c r="HQ870" s="69"/>
      <c r="HR870" s="69"/>
      <c r="HS870" s="69"/>
      <c r="HT870" s="69"/>
      <c r="HU870" s="69"/>
      <c r="HV870" s="69"/>
      <c r="HW870" s="69"/>
      <c r="HX870" s="69"/>
      <c r="HY870" s="69"/>
      <c r="HZ870" s="69"/>
      <c r="IA870" s="69"/>
      <c r="IB870" s="69"/>
      <c r="IC870" s="69"/>
      <c r="ID870" s="69"/>
      <c r="IE870" s="69"/>
      <c r="IF870" s="69"/>
      <c r="IG870" s="69"/>
      <c r="IH870" s="69"/>
      <c r="II870" s="69"/>
      <c r="IJ870" s="69"/>
      <c r="IK870" s="69"/>
      <c r="IL870" s="69"/>
      <c r="IM870" s="69"/>
      <c r="IN870" s="69"/>
      <c r="IO870" s="69"/>
      <c r="IP870" s="69"/>
      <c r="IQ870" s="69"/>
      <c r="IR870" s="69"/>
      <c r="IS870" s="69"/>
      <c r="IT870" s="69"/>
      <c r="IU870" s="69"/>
      <c r="IV870" s="69"/>
      <c r="IW870" s="69"/>
    </row>
    <row r="871" customFormat="false" ht="12.75" hidden="false" customHeight="false" outlineLevel="0" collapsed="false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  <c r="BR871" s="69"/>
      <c r="BS871" s="69"/>
      <c r="BT871" s="69"/>
      <c r="BU871" s="69"/>
      <c r="BV871" s="69"/>
      <c r="BW871" s="69"/>
      <c r="BX871" s="69"/>
      <c r="BY871" s="69"/>
      <c r="BZ871" s="69"/>
      <c r="CA871" s="69"/>
      <c r="CB871" s="69"/>
      <c r="CC871" s="69"/>
      <c r="CD871" s="69"/>
      <c r="CE871" s="69"/>
      <c r="CF871" s="69"/>
      <c r="CG871" s="69"/>
      <c r="CH871" s="69"/>
      <c r="CI871" s="69"/>
      <c r="CJ871" s="69"/>
      <c r="CK871" s="69"/>
      <c r="CL871" s="69"/>
      <c r="CM871" s="69"/>
      <c r="CN871" s="69"/>
      <c r="CO871" s="69"/>
      <c r="CP871" s="69"/>
      <c r="CQ871" s="69"/>
      <c r="CR871" s="69"/>
      <c r="CS871" s="69"/>
      <c r="CT871" s="69"/>
      <c r="CU871" s="69"/>
      <c r="CV871" s="69"/>
      <c r="CW871" s="69"/>
      <c r="CX871" s="69"/>
      <c r="CY871" s="69"/>
      <c r="CZ871" s="69"/>
      <c r="DA871" s="69"/>
      <c r="DB871" s="69"/>
      <c r="DC871" s="69"/>
      <c r="DD871" s="69"/>
      <c r="DE871" s="69"/>
      <c r="DF871" s="69"/>
      <c r="DG871" s="69"/>
      <c r="DH871" s="69"/>
      <c r="DI871" s="69"/>
      <c r="DJ871" s="69"/>
      <c r="DK871" s="69"/>
      <c r="DL871" s="69"/>
      <c r="DM871" s="69"/>
      <c r="DN871" s="69"/>
      <c r="DO871" s="69"/>
      <c r="DP871" s="69"/>
      <c r="DQ871" s="69"/>
      <c r="DR871" s="69"/>
      <c r="DS871" s="69"/>
      <c r="DT871" s="69"/>
      <c r="DU871" s="69"/>
      <c r="DV871" s="69"/>
      <c r="DW871" s="69"/>
      <c r="DX871" s="69"/>
      <c r="DY871" s="69"/>
      <c r="DZ871" s="69"/>
      <c r="EA871" s="69"/>
      <c r="EB871" s="69"/>
      <c r="EC871" s="69"/>
      <c r="ED871" s="69"/>
      <c r="EE871" s="69"/>
      <c r="EF871" s="69"/>
      <c r="EG871" s="69"/>
      <c r="EH871" s="69"/>
      <c r="EI871" s="69"/>
      <c r="EJ871" s="69"/>
      <c r="EK871" s="69"/>
      <c r="EL871" s="69"/>
      <c r="EM871" s="69"/>
      <c r="EN871" s="69"/>
      <c r="EO871" s="69"/>
      <c r="EP871" s="69"/>
      <c r="EQ871" s="69"/>
      <c r="ER871" s="69"/>
      <c r="ES871" s="69"/>
      <c r="ET871" s="69"/>
      <c r="EU871" s="69"/>
      <c r="EV871" s="69"/>
      <c r="EW871" s="69"/>
      <c r="EX871" s="69"/>
      <c r="EY871" s="69"/>
      <c r="EZ871" s="69"/>
      <c r="FA871" s="69"/>
      <c r="FB871" s="69"/>
      <c r="FC871" s="69"/>
      <c r="FD871" s="69"/>
      <c r="FE871" s="69"/>
      <c r="FF871" s="69"/>
      <c r="FG871" s="69"/>
      <c r="FH871" s="69"/>
      <c r="FI871" s="69"/>
      <c r="FJ871" s="69"/>
      <c r="FK871" s="69"/>
      <c r="FL871" s="69"/>
      <c r="FM871" s="69"/>
      <c r="FN871" s="69"/>
      <c r="FO871" s="69"/>
      <c r="FP871" s="69"/>
      <c r="FQ871" s="69"/>
      <c r="FR871" s="69"/>
      <c r="FS871" s="69"/>
      <c r="FT871" s="69"/>
      <c r="FU871" s="69"/>
      <c r="FV871" s="69"/>
      <c r="FW871" s="69"/>
      <c r="FX871" s="69"/>
      <c r="FY871" s="69"/>
      <c r="FZ871" s="69"/>
      <c r="GA871" s="69"/>
      <c r="GB871" s="69"/>
      <c r="GC871" s="69"/>
      <c r="GD871" s="69"/>
      <c r="GE871" s="69"/>
      <c r="GF871" s="69"/>
      <c r="GG871" s="69"/>
      <c r="GH871" s="69"/>
      <c r="GI871" s="69"/>
      <c r="GJ871" s="69"/>
      <c r="GK871" s="69"/>
      <c r="GL871" s="69"/>
      <c r="GM871" s="69"/>
      <c r="GN871" s="69"/>
      <c r="GO871" s="69"/>
      <c r="GP871" s="69"/>
      <c r="GQ871" s="69"/>
      <c r="GR871" s="69"/>
      <c r="GS871" s="69"/>
      <c r="GT871" s="69"/>
      <c r="GU871" s="69"/>
      <c r="GV871" s="69"/>
      <c r="GW871" s="69"/>
      <c r="GX871" s="69"/>
      <c r="GY871" s="69"/>
      <c r="GZ871" s="69"/>
      <c r="HA871" s="69"/>
      <c r="HB871" s="69"/>
      <c r="HC871" s="69"/>
      <c r="HD871" s="69"/>
      <c r="HE871" s="69"/>
      <c r="HF871" s="69"/>
      <c r="HG871" s="69"/>
      <c r="HH871" s="69"/>
      <c r="HI871" s="69"/>
      <c r="HJ871" s="69"/>
      <c r="HK871" s="69"/>
      <c r="HL871" s="69"/>
      <c r="HM871" s="69"/>
      <c r="HN871" s="69"/>
      <c r="HO871" s="69"/>
      <c r="HP871" s="69"/>
      <c r="HQ871" s="69"/>
      <c r="HR871" s="69"/>
      <c r="HS871" s="69"/>
      <c r="HT871" s="69"/>
      <c r="HU871" s="69"/>
      <c r="HV871" s="69"/>
      <c r="HW871" s="69"/>
      <c r="HX871" s="69"/>
      <c r="HY871" s="69"/>
      <c r="HZ871" s="69"/>
      <c r="IA871" s="69"/>
      <c r="IB871" s="69"/>
      <c r="IC871" s="69"/>
      <c r="ID871" s="69"/>
      <c r="IE871" s="69"/>
      <c r="IF871" s="69"/>
      <c r="IG871" s="69"/>
      <c r="IH871" s="69"/>
      <c r="II871" s="69"/>
      <c r="IJ871" s="69"/>
      <c r="IK871" s="69"/>
      <c r="IL871" s="69"/>
      <c r="IM871" s="69"/>
      <c r="IN871" s="69"/>
      <c r="IO871" s="69"/>
      <c r="IP871" s="69"/>
      <c r="IQ871" s="69"/>
      <c r="IR871" s="69"/>
      <c r="IS871" s="69"/>
      <c r="IT871" s="69"/>
      <c r="IU871" s="69"/>
      <c r="IV871" s="69"/>
      <c r="IW871" s="69"/>
    </row>
    <row r="872" customFormat="false" ht="12.75" hidden="false" customHeight="false" outlineLevel="0" collapsed="false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  <c r="BR872" s="69"/>
      <c r="BS872" s="69"/>
      <c r="BT872" s="69"/>
      <c r="BU872" s="69"/>
      <c r="BV872" s="69"/>
      <c r="BW872" s="69"/>
      <c r="BX872" s="69"/>
      <c r="BY872" s="69"/>
      <c r="BZ872" s="69"/>
      <c r="CA872" s="69"/>
      <c r="CB872" s="69"/>
      <c r="CC872" s="69"/>
      <c r="CD872" s="69"/>
      <c r="CE872" s="69"/>
      <c r="CF872" s="69"/>
      <c r="CG872" s="69"/>
      <c r="CH872" s="69"/>
      <c r="CI872" s="69"/>
      <c r="CJ872" s="69"/>
      <c r="CK872" s="69"/>
      <c r="CL872" s="69"/>
      <c r="CM872" s="69"/>
      <c r="CN872" s="69"/>
      <c r="CO872" s="69"/>
      <c r="CP872" s="69"/>
      <c r="CQ872" s="69"/>
      <c r="CR872" s="69"/>
      <c r="CS872" s="69"/>
      <c r="CT872" s="69"/>
      <c r="CU872" s="69"/>
      <c r="CV872" s="69"/>
      <c r="CW872" s="69"/>
      <c r="CX872" s="69"/>
      <c r="CY872" s="69"/>
      <c r="CZ872" s="69"/>
      <c r="DA872" s="69"/>
      <c r="DB872" s="69"/>
      <c r="DC872" s="69"/>
      <c r="DD872" s="69"/>
      <c r="DE872" s="69"/>
      <c r="DF872" s="69"/>
      <c r="DG872" s="69"/>
      <c r="DH872" s="69"/>
      <c r="DI872" s="69"/>
      <c r="DJ872" s="69"/>
      <c r="DK872" s="69"/>
      <c r="DL872" s="69"/>
      <c r="DM872" s="69"/>
      <c r="DN872" s="69"/>
      <c r="DO872" s="69"/>
      <c r="DP872" s="69"/>
      <c r="DQ872" s="69"/>
      <c r="DR872" s="69"/>
      <c r="DS872" s="69"/>
      <c r="DT872" s="69"/>
      <c r="DU872" s="69"/>
      <c r="DV872" s="69"/>
      <c r="DW872" s="69"/>
      <c r="DX872" s="69"/>
      <c r="DY872" s="69"/>
      <c r="DZ872" s="69"/>
      <c r="EA872" s="69"/>
      <c r="EB872" s="69"/>
      <c r="EC872" s="69"/>
      <c r="ED872" s="69"/>
      <c r="EE872" s="69"/>
      <c r="EF872" s="69"/>
      <c r="EG872" s="69"/>
      <c r="EH872" s="69"/>
      <c r="EI872" s="69"/>
      <c r="EJ872" s="69"/>
      <c r="EK872" s="69"/>
      <c r="EL872" s="69"/>
      <c r="EM872" s="69"/>
      <c r="EN872" s="69"/>
      <c r="EO872" s="69"/>
      <c r="EP872" s="69"/>
      <c r="EQ872" s="69"/>
      <c r="ER872" s="69"/>
      <c r="ES872" s="69"/>
      <c r="ET872" s="69"/>
      <c r="EU872" s="69"/>
      <c r="EV872" s="69"/>
      <c r="EW872" s="69"/>
      <c r="EX872" s="69"/>
      <c r="EY872" s="69"/>
      <c r="EZ872" s="69"/>
      <c r="FA872" s="69"/>
      <c r="FB872" s="69"/>
      <c r="FC872" s="69"/>
      <c r="FD872" s="69"/>
      <c r="FE872" s="69"/>
      <c r="FF872" s="69"/>
      <c r="FG872" s="69"/>
      <c r="FH872" s="69"/>
      <c r="FI872" s="69"/>
      <c r="FJ872" s="69"/>
      <c r="FK872" s="69"/>
      <c r="FL872" s="69"/>
      <c r="FM872" s="69"/>
      <c r="FN872" s="69"/>
      <c r="FO872" s="69"/>
      <c r="FP872" s="69"/>
      <c r="FQ872" s="69"/>
      <c r="FR872" s="69"/>
      <c r="FS872" s="69"/>
      <c r="FT872" s="69"/>
      <c r="FU872" s="69"/>
      <c r="FV872" s="69"/>
      <c r="FW872" s="69"/>
      <c r="FX872" s="69"/>
      <c r="FY872" s="69"/>
      <c r="FZ872" s="69"/>
      <c r="GA872" s="69"/>
      <c r="GB872" s="69"/>
      <c r="GC872" s="69"/>
      <c r="GD872" s="69"/>
      <c r="GE872" s="69"/>
      <c r="GF872" s="69"/>
      <c r="GG872" s="69"/>
      <c r="GH872" s="69"/>
      <c r="GI872" s="69"/>
      <c r="GJ872" s="69"/>
      <c r="GK872" s="69"/>
      <c r="GL872" s="69"/>
      <c r="GM872" s="69"/>
      <c r="GN872" s="69"/>
      <c r="GO872" s="69"/>
      <c r="GP872" s="69"/>
      <c r="GQ872" s="69"/>
      <c r="GR872" s="69"/>
      <c r="GS872" s="69"/>
      <c r="GT872" s="69"/>
      <c r="GU872" s="69"/>
      <c r="GV872" s="69"/>
      <c r="GW872" s="69"/>
      <c r="GX872" s="69"/>
      <c r="GY872" s="69"/>
      <c r="GZ872" s="69"/>
      <c r="HA872" s="69"/>
      <c r="HB872" s="69"/>
      <c r="HC872" s="69"/>
      <c r="HD872" s="69"/>
      <c r="HE872" s="69"/>
      <c r="HF872" s="69"/>
      <c r="HG872" s="69"/>
      <c r="HH872" s="69"/>
      <c r="HI872" s="69"/>
      <c r="HJ872" s="69"/>
      <c r="HK872" s="69"/>
      <c r="HL872" s="69"/>
      <c r="HM872" s="69"/>
      <c r="HN872" s="69"/>
      <c r="HO872" s="69"/>
      <c r="HP872" s="69"/>
      <c r="HQ872" s="69"/>
      <c r="HR872" s="69"/>
      <c r="HS872" s="69"/>
      <c r="HT872" s="69"/>
      <c r="HU872" s="69"/>
      <c r="HV872" s="69"/>
      <c r="HW872" s="69"/>
      <c r="HX872" s="69"/>
      <c r="HY872" s="69"/>
      <c r="HZ872" s="69"/>
      <c r="IA872" s="69"/>
      <c r="IB872" s="69"/>
      <c r="IC872" s="69"/>
      <c r="ID872" s="69"/>
      <c r="IE872" s="69"/>
      <c r="IF872" s="69"/>
      <c r="IG872" s="69"/>
      <c r="IH872" s="69"/>
      <c r="II872" s="69"/>
      <c r="IJ872" s="69"/>
      <c r="IK872" s="69"/>
      <c r="IL872" s="69"/>
      <c r="IM872" s="69"/>
      <c r="IN872" s="69"/>
      <c r="IO872" s="69"/>
      <c r="IP872" s="69"/>
      <c r="IQ872" s="69"/>
      <c r="IR872" s="69"/>
      <c r="IS872" s="69"/>
      <c r="IT872" s="69"/>
      <c r="IU872" s="69"/>
      <c r="IV872" s="69"/>
      <c r="IW872" s="69"/>
    </row>
    <row r="873" customFormat="false" ht="12.75" hidden="false" customHeight="false" outlineLevel="0" collapsed="false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  <c r="BR873" s="69"/>
      <c r="BS873" s="69"/>
      <c r="BT873" s="69"/>
      <c r="BU873" s="69"/>
      <c r="BV873" s="69"/>
      <c r="BW873" s="69"/>
      <c r="BX873" s="69"/>
      <c r="BY873" s="69"/>
      <c r="BZ873" s="69"/>
      <c r="CA873" s="69"/>
      <c r="CB873" s="69"/>
      <c r="CC873" s="69"/>
      <c r="CD873" s="69"/>
      <c r="CE873" s="69"/>
      <c r="CF873" s="69"/>
      <c r="CG873" s="69"/>
      <c r="CH873" s="69"/>
      <c r="CI873" s="69"/>
      <c r="CJ873" s="69"/>
      <c r="CK873" s="69"/>
      <c r="CL873" s="69"/>
      <c r="CM873" s="69"/>
      <c r="CN873" s="69"/>
      <c r="CO873" s="69"/>
      <c r="CP873" s="69"/>
      <c r="CQ873" s="69"/>
      <c r="CR873" s="69"/>
      <c r="CS873" s="69"/>
      <c r="CT873" s="69"/>
      <c r="CU873" s="69"/>
      <c r="CV873" s="69"/>
      <c r="CW873" s="69"/>
      <c r="CX873" s="69"/>
      <c r="CY873" s="69"/>
      <c r="CZ873" s="69"/>
      <c r="DA873" s="69"/>
      <c r="DB873" s="69"/>
      <c r="DC873" s="69"/>
      <c r="DD873" s="69"/>
      <c r="DE873" s="69"/>
      <c r="DF873" s="69"/>
      <c r="DG873" s="69"/>
      <c r="DH873" s="69"/>
      <c r="DI873" s="69"/>
      <c r="DJ873" s="69"/>
      <c r="DK873" s="69"/>
      <c r="DL873" s="69"/>
      <c r="DM873" s="69"/>
      <c r="DN873" s="69"/>
      <c r="DO873" s="69"/>
      <c r="DP873" s="69"/>
      <c r="DQ873" s="69"/>
      <c r="DR873" s="69"/>
      <c r="DS873" s="69"/>
      <c r="DT873" s="69"/>
      <c r="DU873" s="69"/>
      <c r="DV873" s="69"/>
      <c r="DW873" s="69"/>
      <c r="DX873" s="69"/>
      <c r="DY873" s="69"/>
      <c r="DZ873" s="69"/>
      <c r="EA873" s="69"/>
      <c r="EB873" s="69"/>
      <c r="EC873" s="69"/>
      <c r="ED873" s="69"/>
      <c r="EE873" s="69"/>
      <c r="EF873" s="69"/>
      <c r="EG873" s="69"/>
      <c r="EH873" s="69"/>
      <c r="EI873" s="69"/>
      <c r="EJ873" s="69"/>
      <c r="EK873" s="69"/>
      <c r="EL873" s="69"/>
      <c r="EM873" s="69"/>
      <c r="EN873" s="69"/>
      <c r="EO873" s="69"/>
      <c r="EP873" s="69"/>
      <c r="EQ873" s="69"/>
      <c r="ER873" s="69"/>
      <c r="ES873" s="69"/>
      <c r="ET873" s="69"/>
      <c r="EU873" s="69"/>
      <c r="EV873" s="69"/>
      <c r="EW873" s="69"/>
      <c r="EX873" s="69"/>
      <c r="EY873" s="69"/>
      <c r="EZ873" s="69"/>
      <c r="FA873" s="69"/>
      <c r="FB873" s="69"/>
      <c r="FC873" s="69"/>
      <c r="FD873" s="69"/>
      <c r="FE873" s="69"/>
      <c r="FF873" s="69"/>
      <c r="FG873" s="69"/>
      <c r="FH873" s="69"/>
      <c r="FI873" s="69"/>
      <c r="FJ873" s="69"/>
      <c r="FK873" s="69"/>
      <c r="FL873" s="69"/>
      <c r="FM873" s="69"/>
      <c r="FN873" s="69"/>
      <c r="FO873" s="69"/>
      <c r="FP873" s="69"/>
      <c r="FQ873" s="69"/>
      <c r="FR873" s="69"/>
      <c r="FS873" s="69"/>
      <c r="FT873" s="69"/>
      <c r="FU873" s="69"/>
      <c r="FV873" s="69"/>
      <c r="FW873" s="69"/>
      <c r="FX873" s="69"/>
      <c r="FY873" s="69"/>
      <c r="FZ873" s="69"/>
      <c r="GA873" s="69"/>
      <c r="GB873" s="69"/>
      <c r="GC873" s="69"/>
      <c r="GD873" s="69"/>
      <c r="GE873" s="69"/>
      <c r="GF873" s="69"/>
      <c r="GG873" s="69"/>
      <c r="GH873" s="69"/>
      <c r="GI873" s="69"/>
      <c r="GJ873" s="69"/>
      <c r="GK873" s="69"/>
      <c r="GL873" s="69"/>
      <c r="GM873" s="69"/>
      <c r="GN873" s="69"/>
      <c r="GO873" s="69"/>
      <c r="GP873" s="69"/>
      <c r="GQ873" s="69"/>
      <c r="GR873" s="69"/>
      <c r="GS873" s="69"/>
      <c r="GT873" s="69"/>
      <c r="GU873" s="69"/>
      <c r="GV873" s="69"/>
      <c r="GW873" s="69"/>
      <c r="GX873" s="69"/>
      <c r="GY873" s="69"/>
      <c r="GZ873" s="69"/>
      <c r="HA873" s="69"/>
      <c r="HB873" s="69"/>
      <c r="HC873" s="69"/>
      <c r="HD873" s="69"/>
      <c r="HE873" s="69"/>
      <c r="HF873" s="69"/>
      <c r="HG873" s="69"/>
      <c r="HH873" s="69"/>
      <c r="HI873" s="69"/>
      <c r="HJ873" s="69"/>
      <c r="HK873" s="69"/>
      <c r="HL873" s="69"/>
      <c r="HM873" s="69"/>
      <c r="HN873" s="69"/>
      <c r="HO873" s="69"/>
      <c r="HP873" s="69"/>
      <c r="HQ873" s="69"/>
      <c r="HR873" s="69"/>
      <c r="HS873" s="69"/>
      <c r="HT873" s="69"/>
      <c r="HU873" s="69"/>
      <c r="HV873" s="69"/>
      <c r="HW873" s="69"/>
      <c r="HX873" s="69"/>
      <c r="HY873" s="69"/>
      <c r="HZ873" s="69"/>
      <c r="IA873" s="69"/>
      <c r="IB873" s="69"/>
      <c r="IC873" s="69"/>
      <c r="ID873" s="69"/>
      <c r="IE873" s="69"/>
      <c r="IF873" s="69"/>
      <c r="IG873" s="69"/>
      <c r="IH873" s="69"/>
      <c r="II873" s="69"/>
      <c r="IJ873" s="69"/>
      <c r="IK873" s="69"/>
      <c r="IL873" s="69"/>
      <c r="IM873" s="69"/>
      <c r="IN873" s="69"/>
      <c r="IO873" s="69"/>
      <c r="IP873" s="69"/>
      <c r="IQ873" s="69"/>
      <c r="IR873" s="69"/>
      <c r="IS873" s="69"/>
      <c r="IT873" s="69"/>
      <c r="IU873" s="69"/>
      <c r="IV873" s="69"/>
      <c r="IW873" s="69"/>
    </row>
    <row r="874" customFormat="false" ht="12.75" hidden="false" customHeight="false" outlineLevel="0" collapsed="false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69"/>
      <c r="CC874" s="69"/>
      <c r="CD874" s="69"/>
      <c r="CE874" s="69"/>
      <c r="CF874" s="69"/>
      <c r="CG874" s="69"/>
      <c r="CH874" s="69"/>
      <c r="CI874" s="69"/>
      <c r="CJ874" s="69"/>
      <c r="CK874" s="69"/>
      <c r="CL874" s="69"/>
      <c r="CM874" s="69"/>
      <c r="CN874" s="69"/>
      <c r="CO874" s="69"/>
      <c r="CP874" s="69"/>
      <c r="CQ874" s="69"/>
      <c r="CR874" s="69"/>
      <c r="CS874" s="69"/>
      <c r="CT874" s="69"/>
      <c r="CU874" s="69"/>
      <c r="CV874" s="69"/>
      <c r="CW874" s="69"/>
      <c r="CX874" s="69"/>
      <c r="CY874" s="69"/>
      <c r="CZ874" s="69"/>
      <c r="DA874" s="69"/>
      <c r="DB874" s="69"/>
      <c r="DC874" s="69"/>
      <c r="DD874" s="69"/>
      <c r="DE874" s="69"/>
      <c r="DF874" s="69"/>
      <c r="DG874" s="69"/>
      <c r="DH874" s="69"/>
      <c r="DI874" s="69"/>
      <c r="DJ874" s="69"/>
      <c r="DK874" s="69"/>
      <c r="DL874" s="69"/>
      <c r="DM874" s="69"/>
      <c r="DN874" s="69"/>
      <c r="DO874" s="69"/>
      <c r="DP874" s="69"/>
      <c r="DQ874" s="69"/>
      <c r="DR874" s="69"/>
      <c r="DS874" s="69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  <c r="EO874" s="69"/>
      <c r="EP874" s="69"/>
      <c r="EQ874" s="69"/>
      <c r="ER874" s="69"/>
      <c r="ES874" s="69"/>
      <c r="ET874" s="69"/>
      <c r="EU874" s="69"/>
      <c r="EV874" s="69"/>
      <c r="EW874" s="69"/>
      <c r="EX874" s="69"/>
      <c r="EY874" s="69"/>
      <c r="EZ874" s="69"/>
      <c r="FA874" s="69"/>
      <c r="FB874" s="69"/>
      <c r="FC874" s="69"/>
      <c r="FD874" s="69"/>
      <c r="FE874" s="69"/>
      <c r="FF874" s="69"/>
      <c r="FG874" s="69"/>
      <c r="FH874" s="69"/>
      <c r="FI874" s="69"/>
      <c r="FJ874" s="69"/>
      <c r="FK874" s="69"/>
      <c r="FL874" s="69"/>
      <c r="FM874" s="69"/>
      <c r="FN874" s="69"/>
      <c r="FO874" s="69"/>
      <c r="FP874" s="69"/>
      <c r="FQ874" s="69"/>
      <c r="FR874" s="69"/>
      <c r="FS874" s="69"/>
      <c r="FT874" s="69"/>
      <c r="FU874" s="69"/>
      <c r="FV874" s="69"/>
      <c r="FW874" s="69"/>
      <c r="FX874" s="69"/>
      <c r="FY874" s="69"/>
      <c r="FZ874" s="69"/>
      <c r="GA874" s="69"/>
      <c r="GB874" s="69"/>
      <c r="GC874" s="69"/>
      <c r="GD874" s="69"/>
      <c r="GE874" s="69"/>
      <c r="GF874" s="69"/>
      <c r="GG874" s="69"/>
      <c r="GH874" s="69"/>
      <c r="GI874" s="69"/>
      <c r="GJ874" s="69"/>
      <c r="GK874" s="69"/>
      <c r="GL874" s="69"/>
      <c r="GM874" s="69"/>
      <c r="GN874" s="69"/>
      <c r="GO874" s="69"/>
      <c r="GP874" s="69"/>
      <c r="GQ874" s="69"/>
      <c r="GR874" s="69"/>
      <c r="GS874" s="69"/>
      <c r="GT874" s="69"/>
      <c r="GU874" s="69"/>
      <c r="GV874" s="69"/>
      <c r="GW874" s="69"/>
      <c r="GX874" s="69"/>
      <c r="GY874" s="69"/>
      <c r="GZ874" s="69"/>
      <c r="HA874" s="69"/>
      <c r="HB874" s="69"/>
      <c r="HC874" s="69"/>
      <c r="HD874" s="69"/>
      <c r="HE874" s="69"/>
      <c r="HF874" s="69"/>
      <c r="HG874" s="69"/>
      <c r="HH874" s="69"/>
      <c r="HI874" s="69"/>
      <c r="HJ874" s="69"/>
      <c r="HK874" s="69"/>
      <c r="HL874" s="69"/>
      <c r="HM874" s="69"/>
      <c r="HN874" s="69"/>
      <c r="HO874" s="69"/>
      <c r="HP874" s="69"/>
      <c r="HQ874" s="69"/>
      <c r="HR874" s="69"/>
      <c r="HS874" s="69"/>
      <c r="HT874" s="69"/>
      <c r="HU874" s="69"/>
      <c r="HV874" s="69"/>
      <c r="HW874" s="69"/>
      <c r="HX874" s="69"/>
      <c r="HY874" s="69"/>
      <c r="HZ874" s="69"/>
      <c r="IA874" s="69"/>
      <c r="IB874" s="69"/>
      <c r="IC874" s="69"/>
      <c r="ID874" s="69"/>
      <c r="IE874" s="69"/>
      <c r="IF874" s="69"/>
      <c r="IG874" s="69"/>
      <c r="IH874" s="69"/>
      <c r="II874" s="69"/>
      <c r="IJ874" s="69"/>
      <c r="IK874" s="69"/>
      <c r="IL874" s="69"/>
      <c r="IM874" s="69"/>
      <c r="IN874" s="69"/>
      <c r="IO874" s="69"/>
      <c r="IP874" s="69"/>
      <c r="IQ874" s="69"/>
      <c r="IR874" s="69"/>
      <c r="IS874" s="69"/>
      <c r="IT874" s="69"/>
      <c r="IU874" s="69"/>
      <c r="IV874" s="69"/>
      <c r="IW874" s="69"/>
    </row>
    <row r="875" customFormat="false" ht="12.75" hidden="false" customHeight="false" outlineLevel="0" collapsed="false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  <c r="BR875" s="69"/>
      <c r="BS875" s="69"/>
      <c r="BT875" s="69"/>
      <c r="BU875" s="69"/>
      <c r="BV875" s="69"/>
      <c r="BW875" s="69"/>
      <c r="BX875" s="69"/>
      <c r="BY875" s="69"/>
      <c r="BZ875" s="69"/>
      <c r="CA875" s="69"/>
      <c r="CB875" s="69"/>
      <c r="CC875" s="69"/>
      <c r="CD875" s="69"/>
      <c r="CE875" s="69"/>
      <c r="CF875" s="69"/>
      <c r="CG875" s="69"/>
      <c r="CH875" s="69"/>
      <c r="CI875" s="69"/>
      <c r="CJ875" s="69"/>
      <c r="CK875" s="69"/>
      <c r="CL875" s="69"/>
      <c r="CM875" s="69"/>
      <c r="CN875" s="69"/>
      <c r="CO875" s="69"/>
      <c r="CP875" s="69"/>
      <c r="CQ875" s="69"/>
      <c r="CR875" s="69"/>
      <c r="CS875" s="69"/>
      <c r="CT875" s="69"/>
      <c r="CU875" s="69"/>
      <c r="CV875" s="69"/>
      <c r="CW875" s="69"/>
      <c r="CX875" s="69"/>
      <c r="CY875" s="69"/>
      <c r="CZ875" s="69"/>
      <c r="DA875" s="69"/>
      <c r="DB875" s="69"/>
      <c r="DC875" s="69"/>
      <c r="DD875" s="69"/>
      <c r="DE875" s="69"/>
      <c r="DF875" s="69"/>
      <c r="DG875" s="69"/>
      <c r="DH875" s="69"/>
      <c r="DI875" s="69"/>
      <c r="DJ875" s="69"/>
      <c r="DK875" s="69"/>
      <c r="DL875" s="69"/>
      <c r="DM875" s="69"/>
      <c r="DN875" s="69"/>
      <c r="DO875" s="69"/>
      <c r="DP875" s="69"/>
      <c r="DQ875" s="69"/>
      <c r="DR875" s="69"/>
      <c r="DS875" s="69"/>
      <c r="DT875" s="69"/>
      <c r="DU875" s="69"/>
      <c r="DV875" s="69"/>
      <c r="DW875" s="69"/>
      <c r="DX875" s="69"/>
      <c r="DY875" s="69"/>
      <c r="DZ875" s="69"/>
      <c r="EA875" s="69"/>
      <c r="EB875" s="69"/>
      <c r="EC875" s="69"/>
      <c r="ED875" s="69"/>
      <c r="EE875" s="69"/>
      <c r="EF875" s="69"/>
      <c r="EG875" s="69"/>
      <c r="EH875" s="69"/>
      <c r="EI875" s="69"/>
      <c r="EJ875" s="69"/>
      <c r="EK875" s="69"/>
      <c r="EL875" s="69"/>
      <c r="EM875" s="69"/>
      <c r="EN875" s="69"/>
      <c r="EO875" s="69"/>
      <c r="EP875" s="69"/>
      <c r="EQ875" s="69"/>
      <c r="ER875" s="69"/>
      <c r="ES875" s="69"/>
      <c r="ET875" s="69"/>
      <c r="EU875" s="69"/>
      <c r="EV875" s="69"/>
      <c r="EW875" s="69"/>
      <c r="EX875" s="69"/>
      <c r="EY875" s="69"/>
      <c r="EZ875" s="69"/>
      <c r="FA875" s="69"/>
      <c r="FB875" s="69"/>
      <c r="FC875" s="69"/>
      <c r="FD875" s="69"/>
      <c r="FE875" s="69"/>
      <c r="FF875" s="69"/>
      <c r="FG875" s="69"/>
      <c r="FH875" s="69"/>
      <c r="FI875" s="69"/>
      <c r="FJ875" s="69"/>
      <c r="FK875" s="69"/>
      <c r="FL875" s="69"/>
      <c r="FM875" s="69"/>
      <c r="FN875" s="69"/>
      <c r="FO875" s="69"/>
      <c r="FP875" s="69"/>
      <c r="FQ875" s="69"/>
      <c r="FR875" s="69"/>
      <c r="FS875" s="69"/>
      <c r="FT875" s="69"/>
      <c r="FU875" s="69"/>
      <c r="FV875" s="69"/>
      <c r="FW875" s="69"/>
      <c r="FX875" s="69"/>
      <c r="FY875" s="69"/>
      <c r="FZ875" s="69"/>
      <c r="GA875" s="69"/>
      <c r="GB875" s="69"/>
      <c r="GC875" s="69"/>
      <c r="GD875" s="69"/>
      <c r="GE875" s="69"/>
      <c r="GF875" s="69"/>
      <c r="GG875" s="69"/>
      <c r="GH875" s="69"/>
      <c r="GI875" s="69"/>
      <c r="GJ875" s="69"/>
      <c r="GK875" s="69"/>
      <c r="GL875" s="69"/>
      <c r="GM875" s="69"/>
      <c r="GN875" s="69"/>
      <c r="GO875" s="69"/>
      <c r="GP875" s="69"/>
      <c r="GQ875" s="69"/>
      <c r="GR875" s="69"/>
      <c r="GS875" s="69"/>
      <c r="GT875" s="69"/>
      <c r="GU875" s="69"/>
      <c r="GV875" s="69"/>
      <c r="GW875" s="69"/>
      <c r="GX875" s="69"/>
      <c r="GY875" s="69"/>
      <c r="GZ875" s="69"/>
      <c r="HA875" s="69"/>
      <c r="HB875" s="69"/>
      <c r="HC875" s="69"/>
      <c r="HD875" s="69"/>
      <c r="HE875" s="69"/>
      <c r="HF875" s="69"/>
      <c r="HG875" s="69"/>
      <c r="HH875" s="69"/>
      <c r="HI875" s="69"/>
      <c r="HJ875" s="69"/>
      <c r="HK875" s="69"/>
      <c r="HL875" s="69"/>
      <c r="HM875" s="69"/>
      <c r="HN875" s="69"/>
      <c r="HO875" s="69"/>
      <c r="HP875" s="69"/>
      <c r="HQ875" s="69"/>
      <c r="HR875" s="69"/>
      <c r="HS875" s="69"/>
      <c r="HT875" s="69"/>
      <c r="HU875" s="69"/>
      <c r="HV875" s="69"/>
      <c r="HW875" s="69"/>
      <c r="HX875" s="69"/>
      <c r="HY875" s="69"/>
      <c r="HZ875" s="69"/>
      <c r="IA875" s="69"/>
      <c r="IB875" s="69"/>
      <c r="IC875" s="69"/>
      <c r="ID875" s="69"/>
      <c r="IE875" s="69"/>
      <c r="IF875" s="69"/>
      <c r="IG875" s="69"/>
      <c r="IH875" s="69"/>
      <c r="II875" s="69"/>
      <c r="IJ875" s="69"/>
      <c r="IK875" s="69"/>
      <c r="IL875" s="69"/>
      <c r="IM875" s="69"/>
      <c r="IN875" s="69"/>
      <c r="IO875" s="69"/>
      <c r="IP875" s="69"/>
      <c r="IQ875" s="69"/>
      <c r="IR875" s="69"/>
      <c r="IS875" s="69"/>
      <c r="IT875" s="69"/>
      <c r="IU875" s="69"/>
      <c r="IV875" s="69"/>
      <c r="IW875" s="69"/>
    </row>
    <row r="876" customFormat="false" ht="12.75" hidden="false" customHeight="false" outlineLevel="0" collapsed="false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  <c r="BR876" s="69"/>
      <c r="BS876" s="69"/>
      <c r="BT876" s="69"/>
      <c r="BU876" s="69"/>
      <c r="BV876" s="69"/>
      <c r="BW876" s="69"/>
      <c r="BX876" s="69"/>
      <c r="BY876" s="69"/>
      <c r="BZ876" s="69"/>
      <c r="CA876" s="69"/>
      <c r="CB876" s="69"/>
      <c r="CC876" s="69"/>
      <c r="CD876" s="69"/>
      <c r="CE876" s="69"/>
      <c r="CF876" s="69"/>
      <c r="CG876" s="69"/>
      <c r="CH876" s="69"/>
      <c r="CI876" s="69"/>
      <c r="CJ876" s="69"/>
      <c r="CK876" s="69"/>
      <c r="CL876" s="69"/>
      <c r="CM876" s="69"/>
      <c r="CN876" s="69"/>
      <c r="CO876" s="69"/>
      <c r="CP876" s="69"/>
      <c r="CQ876" s="69"/>
      <c r="CR876" s="69"/>
      <c r="CS876" s="69"/>
      <c r="CT876" s="69"/>
      <c r="CU876" s="69"/>
      <c r="CV876" s="69"/>
      <c r="CW876" s="69"/>
      <c r="CX876" s="69"/>
      <c r="CY876" s="69"/>
      <c r="CZ876" s="69"/>
      <c r="DA876" s="69"/>
      <c r="DB876" s="69"/>
      <c r="DC876" s="69"/>
      <c r="DD876" s="69"/>
      <c r="DE876" s="69"/>
      <c r="DF876" s="69"/>
      <c r="DG876" s="69"/>
      <c r="DH876" s="69"/>
      <c r="DI876" s="69"/>
      <c r="DJ876" s="69"/>
      <c r="DK876" s="69"/>
      <c r="DL876" s="69"/>
      <c r="DM876" s="69"/>
      <c r="DN876" s="69"/>
      <c r="DO876" s="69"/>
      <c r="DP876" s="69"/>
      <c r="DQ876" s="69"/>
      <c r="DR876" s="69"/>
      <c r="DS876" s="69"/>
      <c r="DT876" s="69"/>
      <c r="DU876" s="69"/>
      <c r="DV876" s="69"/>
      <c r="DW876" s="69"/>
      <c r="DX876" s="69"/>
      <c r="DY876" s="69"/>
      <c r="DZ876" s="69"/>
      <c r="EA876" s="69"/>
      <c r="EB876" s="69"/>
      <c r="EC876" s="69"/>
      <c r="ED876" s="69"/>
      <c r="EE876" s="69"/>
      <c r="EF876" s="69"/>
      <c r="EG876" s="69"/>
      <c r="EH876" s="69"/>
      <c r="EI876" s="69"/>
      <c r="EJ876" s="69"/>
      <c r="EK876" s="69"/>
      <c r="EL876" s="69"/>
      <c r="EM876" s="69"/>
      <c r="EN876" s="69"/>
      <c r="EO876" s="69"/>
      <c r="EP876" s="69"/>
      <c r="EQ876" s="69"/>
      <c r="ER876" s="69"/>
      <c r="ES876" s="69"/>
      <c r="ET876" s="69"/>
      <c r="EU876" s="69"/>
      <c r="EV876" s="69"/>
      <c r="EW876" s="69"/>
      <c r="EX876" s="69"/>
      <c r="EY876" s="69"/>
      <c r="EZ876" s="69"/>
      <c r="FA876" s="69"/>
      <c r="FB876" s="69"/>
      <c r="FC876" s="69"/>
      <c r="FD876" s="69"/>
      <c r="FE876" s="69"/>
      <c r="FF876" s="69"/>
      <c r="FG876" s="69"/>
      <c r="FH876" s="69"/>
      <c r="FI876" s="69"/>
      <c r="FJ876" s="69"/>
      <c r="FK876" s="69"/>
      <c r="FL876" s="69"/>
      <c r="FM876" s="69"/>
      <c r="FN876" s="69"/>
      <c r="FO876" s="69"/>
      <c r="FP876" s="69"/>
      <c r="FQ876" s="69"/>
      <c r="FR876" s="69"/>
      <c r="FS876" s="69"/>
      <c r="FT876" s="69"/>
      <c r="FU876" s="69"/>
      <c r="FV876" s="69"/>
      <c r="FW876" s="69"/>
      <c r="FX876" s="69"/>
      <c r="FY876" s="69"/>
      <c r="FZ876" s="69"/>
      <c r="GA876" s="69"/>
      <c r="GB876" s="69"/>
      <c r="GC876" s="69"/>
      <c r="GD876" s="69"/>
      <c r="GE876" s="69"/>
      <c r="GF876" s="69"/>
      <c r="GG876" s="69"/>
      <c r="GH876" s="69"/>
      <c r="GI876" s="69"/>
      <c r="GJ876" s="69"/>
      <c r="GK876" s="69"/>
      <c r="GL876" s="69"/>
      <c r="GM876" s="69"/>
      <c r="GN876" s="69"/>
      <c r="GO876" s="69"/>
      <c r="GP876" s="69"/>
      <c r="GQ876" s="69"/>
      <c r="GR876" s="69"/>
      <c r="GS876" s="69"/>
      <c r="GT876" s="69"/>
      <c r="GU876" s="69"/>
      <c r="GV876" s="69"/>
      <c r="GW876" s="69"/>
      <c r="GX876" s="69"/>
      <c r="GY876" s="69"/>
      <c r="GZ876" s="69"/>
      <c r="HA876" s="69"/>
      <c r="HB876" s="69"/>
      <c r="HC876" s="69"/>
      <c r="HD876" s="69"/>
      <c r="HE876" s="69"/>
      <c r="HF876" s="69"/>
      <c r="HG876" s="69"/>
      <c r="HH876" s="69"/>
      <c r="HI876" s="69"/>
      <c r="HJ876" s="69"/>
      <c r="HK876" s="69"/>
      <c r="HL876" s="69"/>
      <c r="HM876" s="69"/>
      <c r="HN876" s="69"/>
      <c r="HO876" s="69"/>
      <c r="HP876" s="69"/>
      <c r="HQ876" s="69"/>
      <c r="HR876" s="69"/>
      <c r="HS876" s="69"/>
      <c r="HT876" s="69"/>
      <c r="HU876" s="69"/>
      <c r="HV876" s="69"/>
      <c r="HW876" s="69"/>
      <c r="HX876" s="69"/>
      <c r="HY876" s="69"/>
      <c r="HZ876" s="69"/>
      <c r="IA876" s="69"/>
      <c r="IB876" s="69"/>
      <c r="IC876" s="69"/>
      <c r="ID876" s="69"/>
      <c r="IE876" s="69"/>
      <c r="IF876" s="69"/>
      <c r="IG876" s="69"/>
      <c r="IH876" s="69"/>
      <c r="II876" s="69"/>
      <c r="IJ876" s="69"/>
      <c r="IK876" s="69"/>
      <c r="IL876" s="69"/>
      <c r="IM876" s="69"/>
      <c r="IN876" s="69"/>
      <c r="IO876" s="69"/>
      <c r="IP876" s="69"/>
      <c r="IQ876" s="69"/>
      <c r="IR876" s="69"/>
      <c r="IS876" s="69"/>
      <c r="IT876" s="69"/>
      <c r="IU876" s="69"/>
      <c r="IV876" s="69"/>
      <c r="IW876" s="69"/>
    </row>
    <row r="877" customFormat="false" ht="12.75" hidden="false" customHeight="false" outlineLevel="0" collapsed="false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  <c r="BR877" s="69"/>
      <c r="BS877" s="69"/>
      <c r="BT877" s="69"/>
      <c r="BU877" s="69"/>
      <c r="BV877" s="69"/>
      <c r="BW877" s="69"/>
      <c r="BX877" s="69"/>
      <c r="BY877" s="69"/>
      <c r="BZ877" s="69"/>
      <c r="CA877" s="69"/>
      <c r="CB877" s="69"/>
      <c r="CC877" s="69"/>
      <c r="CD877" s="69"/>
      <c r="CE877" s="69"/>
      <c r="CF877" s="69"/>
      <c r="CG877" s="69"/>
      <c r="CH877" s="69"/>
      <c r="CI877" s="69"/>
      <c r="CJ877" s="69"/>
      <c r="CK877" s="69"/>
      <c r="CL877" s="69"/>
      <c r="CM877" s="69"/>
      <c r="CN877" s="69"/>
      <c r="CO877" s="69"/>
      <c r="CP877" s="69"/>
      <c r="CQ877" s="69"/>
      <c r="CR877" s="69"/>
      <c r="CS877" s="69"/>
      <c r="CT877" s="69"/>
      <c r="CU877" s="69"/>
      <c r="CV877" s="69"/>
      <c r="CW877" s="69"/>
      <c r="CX877" s="69"/>
      <c r="CY877" s="69"/>
      <c r="CZ877" s="69"/>
      <c r="DA877" s="69"/>
      <c r="DB877" s="69"/>
      <c r="DC877" s="69"/>
      <c r="DD877" s="69"/>
      <c r="DE877" s="69"/>
      <c r="DF877" s="69"/>
      <c r="DG877" s="69"/>
      <c r="DH877" s="69"/>
      <c r="DI877" s="69"/>
      <c r="DJ877" s="69"/>
      <c r="DK877" s="69"/>
      <c r="DL877" s="69"/>
      <c r="DM877" s="69"/>
      <c r="DN877" s="69"/>
      <c r="DO877" s="69"/>
      <c r="DP877" s="69"/>
      <c r="DQ877" s="69"/>
      <c r="DR877" s="69"/>
      <c r="DS877" s="69"/>
      <c r="DT877" s="69"/>
      <c r="DU877" s="69"/>
      <c r="DV877" s="69"/>
      <c r="DW877" s="69"/>
      <c r="DX877" s="69"/>
      <c r="DY877" s="69"/>
      <c r="DZ877" s="69"/>
      <c r="EA877" s="69"/>
      <c r="EB877" s="69"/>
      <c r="EC877" s="69"/>
      <c r="ED877" s="69"/>
      <c r="EE877" s="69"/>
      <c r="EF877" s="69"/>
      <c r="EG877" s="69"/>
      <c r="EH877" s="69"/>
      <c r="EI877" s="69"/>
      <c r="EJ877" s="69"/>
      <c r="EK877" s="69"/>
      <c r="EL877" s="69"/>
      <c r="EM877" s="69"/>
      <c r="EN877" s="69"/>
      <c r="EO877" s="69"/>
      <c r="EP877" s="69"/>
      <c r="EQ877" s="69"/>
      <c r="ER877" s="69"/>
      <c r="ES877" s="69"/>
      <c r="ET877" s="69"/>
      <c r="EU877" s="69"/>
      <c r="EV877" s="69"/>
      <c r="EW877" s="69"/>
      <c r="EX877" s="69"/>
      <c r="EY877" s="69"/>
      <c r="EZ877" s="69"/>
      <c r="FA877" s="69"/>
      <c r="FB877" s="69"/>
      <c r="FC877" s="69"/>
      <c r="FD877" s="69"/>
      <c r="FE877" s="69"/>
      <c r="FF877" s="69"/>
      <c r="FG877" s="69"/>
      <c r="FH877" s="69"/>
      <c r="FI877" s="69"/>
      <c r="FJ877" s="69"/>
      <c r="FK877" s="69"/>
      <c r="FL877" s="69"/>
      <c r="FM877" s="69"/>
      <c r="FN877" s="69"/>
      <c r="FO877" s="69"/>
      <c r="FP877" s="69"/>
      <c r="FQ877" s="69"/>
      <c r="FR877" s="69"/>
      <c r="FS877" s="69"/>
      <c r="FT877" s="69"/>
      <c r="FU877" s="69"/>
      <c r="FV877" s="69"/>
      <c r="FW877" s="69"/>
      <c r="FX877" s="69"/>
      <c r="FY877" s="69"/>
      <c r="FZ877" s="69"/>
      <c r="GA877" s="69"/>
      <c r="GB877" s="69"/>
      <c r="GC877" s="69"/>
      <c r="GD877" s="69"/>
      <c r="GE877" s="69"/>
      <c r="GF877" s="69"/>
      <c r="GG877" s="69"/>
      <c r="GH877" s="69"/>
      <c r="GI877" s="69"/>
      <c r="GJ877" s="69"/>
      <c r="GK877" s="69"/>
      <c r="GL877" s="69"/>
      <c r="GM877" s="69"/>
      <c r="GN877" s="69"/>
      <c r="GO877" s="69"/>
      <c r="GP877" s="69"/>
      <c r="GQ877" s="69"/>
      <c r="GR877" s="69"/>
      <c r="GS877" s="69"/>
      <c r="GT877" s="69"/>
      <c r="GU877" s="69"/>
      <c r="GV877" s="69"/>
      <c r="GW877" s="69"/>
      <c r="GX877" s="69"/>
      <c r="GY877" s="69"/>
      <c r="GZ877" s="69"/>
      <c r="HA877" s="69"/>
      <c r="HB877" s="69"/>
      <c r="HC877" s="69"/>
      <c r="HD877" s="69"/>
      <c r="HE877" s="69"/>
      <c r="HF877" s="69"/>
      <c r="HG877" s="69"/>
      <c r="HH877" s="69"/>
      <c r="HI877" s="69"/>
      <c r="HJ877" s="69"/>
      <c r="HK877" s="69"/>
      <c r="HL877" s="69"/>
      <c r="HM877" s="69"/>
      <c r="HN877" s="69"/>
      <c r="HO877" s="69"/>
      <c r="HP877" s="69"/>
      <c r="HQ877" s="69"/>
      <c r="HR877" s="69"/>
      <c r="HS877" s="69"/>
      <c r="HT877" s="69"/>
      <c r="HU877" s="69"/>
      <c r="HV877" s="69"/>
      <c r="HW877" s="69"/>
      <c r="HX877" s="69"/>
      <c r="HY877" s="69"/>
      <c r="HZ877" s="69"/>
      <c r="IA877" s="69"/>
      <c r="IB877" s="69"/>
      <c r="IC877" s="69"/>
      <c r="ID877" s="69"/>
      <c r="IE877" s="69"/>
      <c r="IF877" s="69"/>
      <c r="IG877" s="69"/>
      <c r="IH877" s="69"/>
      <c r="II877" s="69"/>
      <c r="IJ877" s="69"/>
      <c r="IK877" s="69"/>
      <c r="IL877" s="69"/>
      <c r="IM877" s="69"/>
      <c r="IN877" s="69"/>
      <c r="IO877" s="69"/>
      <c r="IP877" s="69"/>
      <c r="IQ877" s="69"/>
      <c r="IR877" s="69"/>
      <c r="IS877" s="69"/>
      <c r="IT877" s="69"/>
      <c r="IU877" s="69"/>
      <c r="IV877" s="69"/>
      <c r="IW877" s="69"/>
    </row>
    <row r="878" customFormat="false" ht="12.75" hidden="false" customHeight="false" outlineLevel="0" collapsed="false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  <c r="BR878" s="69"/>
      <c r="BS878" s="69"/>
      <c r="BT878" s="69"/>
      <c r="BU878" s="69"/>
      <c r="BV878" s="69"/>
      <c r="BW878" s="69"/>
      <c r="BX878" s="69"/>
      <c r="BY878" s="69"/>
      <c r="BZ878" s="69"/>
      <c r="CA878" s="69"/>
      <c r="CB878" s="69"/>
      <c r="CC878" s="69"/>
      <c r="CD878" s="69"/>
      <c r="CE878" s="69"/>
      <c r="CF878" s="69"/>
      <c r="CG878" s="69"/>
      <c r="CH878" s="69"/>
      <c r="CI878" s="69"/>
      <c r="CJ878" s="69"/>
      <c r="CK878" s="69"/>
      <c r="CL878" s="69"/>
      <c r="CM878" s="69"/>
      <c r="CN878" s="69"/>
      <c r="CO878" s="69"/>
      <c r="CP878" s="69"/>
      <c r="CQ878" s="69"/>
      <c r="CR878" s="69"/>
      <c r="CS878" s="69"/>
      <c r="CT878" s="69"/>
      <c r="CU878" s="69"/>
      <c r="CV878" s="69"/>
      <c r="CW878" s="69"/>
      <c r="CX878" s="69"/>
      <c r="CY878" s="69"/>
      <c r="CZ878" s="69"/>
      <c r="DA878" s="69"/>
      <c r="DB878" s="69"/>
      <c r="DC878" s="69"/>
      <c r="DD878" s="69"/>
      <c r="DE878" s="69"/>
      <c r="DF878" s="69"/>
      <c r="DG878" s="69"/>
      <c r="DH878" s="69"/>
      <c r="DI878" s="69"/>
      <c r="DJ878" s="69"/>
      <c r="DK878" s="69"/>
      <c r="DL878" s="69"/>
      <c r="DM878" s="69"/>
      <c r="DN878" s="69"/>
      <c r="DO878" s="69"/>
      <c r="DP878" s="69"/>
      <c r="DQ878" s="69"/>
      <c r="DR878" s="69"/>
      <c r="DS878" s="69"/>
      <c r="DT878" s="69"/>
      <c r="DU878" s="69"/>
      <c r="DV878" s="69"/>
      <c r="DW878" s="69"/>
      <c r="DX878" s="69"/>
      <c r="DY878" s="69"/>
      <c r="DZ878" s="69"/>
      <c r="EA878" s="69"/>
      <c r="EB878" s="69"/>
      <c r="EC878" s="69"/>
      <c r="ED878" s="69"/>
      <c r="EE878" s="69"/>
      <c r="EF878" s="69"/>
      <c r="EG878" s="69"/>
      <c r="EH878" s="69"/>
      <c r="EI878" s="69"/>
      <c r="EJ878" s="69"/>
      <c r="EK878" s="69"/>
      <c r="EL878" s="69"/>
      <c r="EM878" s="69"/>
      <c r="EN878" s="69"/>
      <c r="EO878" s="69"/>
      <c r="EP878" s="69"/>
      <c r="EQ878" s="69"/>
      <c r="ER878" s="69"/>
      <c r="ES878" s="69"/>
      <c r="ET878" s="69"/>
      <c r="EU878" s="69"/>
      <c r="EV878" s="69"/>
      <c r="EW878" s="69"/>
      <c r="EX878" s="69"/>
      <c r="EY878" s="69"/>
      <c r="EZ878" s="69"/>
      <c r="FA878" s="69"/>
      <c r="FB878" s="69"/>
      <c r="FC878" s="69"/>
      <c r="FD878" s="69"/>
      <c r="FE878" s="69"/>
      <c r="FF878" s="69"/>
      <c r="FG878" s="69"/>
      <c r="FH878" s="69"/>
      <c r="FI878" s="69"/>
      <c r="FJ878" s="69"/>
      <c r="FK878" s="69"/>
      <c r="FL878" s="69"/>
      <c r="FM878" s="69"/>
      <c r="FN878" s="69"/>
      <c r="FO878" s="69"/>
      <c r="FP878" s="69"/>
      <c r="FQ878" s="69"/>
      <c r="FR878" s="69"/>
      <c r="FS878" s="69"/>
      <c r="FT878" s="69"/>
      <c r="FU878" s="69"/>
      <c r="FV878" s="69"/>
      <c r="FW878" s="69"/>
      <c r="FX878" s="69"/>
      <c r="FY878" s="69"/>
      <c r="FZ878" s="69"/>
      <c r="GA878" s="69"/>
      <c r="GB878" s="69"/>
      <c r="GC878" s="69"/>
      <c r="GD878" s="69"/>
      <c r="GE878" s="69"/>
      <c r="GF878" s="69"/>
      <c r="GG878" s="69"/>
      <c r="GH878" s="69"/>
      <c r="GI878" s="69"/>
      <c r="GJ878" s="69"/>
      <c r="GK878" s="69"/>
      <c r="GL878" s="69"/>
      <c r="GM878" s="69"/>
      <c r="GN878" s="69"/>
      <c r="GO878" s="69"/>
      <c r="GP878" s="69"/>
      <c r="GQ878" s="69"/>
      <c r="GR878" s="69"/>
      <c r="GS878" s="69"/>
      <c r="GT878" s="69"/>
      <c r="GU878" s="69"/>
      <c r="GV878" s="69"/>
      <c r="GW878" s="69"/>
      <c r="GX878" s="69"/>
      <c r="GY878" s="69"/>
      <c r="GZ878" s="69"/>
      <c r="HA878" s="69"/>
      <c r="HB878" s="69"/>
      <c r="HC878" s="69"/>
      <c r="HD878" s="69"/>
      <c r="HE878" s="69"/>
      <c r="HF878" s="69"/>
      <c r="HG878" s="69"/>
      <c r="HH878" s="69"/>
      <c r="HI878" s="69"/>
      <c r="HJ878" s="69"/>
      <c r="HK878" s="69"/>
      <c r="HL878" s="69"/>
      <c r="HM878" s="69"/>
      <c r="HN878" s="69"/>
      <c r="HO878" s="69"/>
      <c r="HP878" s="69"/>
      <c r="HQ878" s="69"/>
      <c r="HR878" s="69"/>
      <c r="HS878" s="69"/>
      <c r="HT878" s="69"/>
      <c r="HU878" s="69"/>
      <c r="HV878" s="69"/>
      <c r="HW878" s="69"/>
      <c r="HX878" s="69"/>
      <c r="HY878" s="69"/>
      <c r="HZ878" s="69"/>
      <c r="IA878" s="69"/>
      <c r="IB878" s="69"/>
      <c r="IC878" s="69"/>
      <c r="ID878" s="69"/>
      <c r="IE878" s="69"/>
      <c r="IF878" s="69"/>
      <c r="IG878" s="69"/>
      <c r="IH878" s="69"/>
      <c r="II878" s="69"/>
      <c r="IJ878" s="69"/>
      <c r="IK878" s="69"/>
      <c r="IL878" s="69"/>
      <c r="IM878" s="69"/>
      <c r="IN878" s="69"/>
      <c r="IO878" s="69"/>
      <c r="IP878" s="69"/>
      <c r="IQ878" s="69"/>
      <c r="IR878" s="69"/>
      <c r="IS878" s="69"/>
      <c r="IT878" s="69"/>
      <c r="IU878" s="69"/>
      <c r="IV878" s="69"/>
      <c r="IW878" s="69"/>
    </row>
    <row r="879" customFormat="false" ht="12.75" hidden="false" customHeight="false" outlineLevel="0" collapsed="false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  <c r="BR879" s="69"/>
      <c r="BS879" s="69"/>
      <c r="BT879" s="69"/>
      <c r="BU879" s="69"/>
      <c r="BV879" s="69"/>
      <c r="BW879" s="69"/>
      <c r="BX879" s="69"/>
      <c r="BY879" s="69"/>
      <c r="BZ879" s="69"/>
      <c r="CA879" s="69"/>
      <c r="CB879" s="69"/>
      <c r="CC879" s="69"/>
      <c r="CD879" s="69"/>
      <c r="CE879" s="69"/>
      <c r="CF879" s="69"/>
      <c r="CG879" s="69"/>
      <c r="CH879" s="69"/>
      <c r="CI879" s="69"/>
      <c r="CJ879" s="69"/>
      <c r="CK879" s="69"/>
      <c r="CL879" s="69"/>
      <c r="CM879" s="69"/>
      <c r="CN879" s="69"/>
      <c r="CO879" s="69"/>
      <c r="CP879" s="69"/>
      <c r="CQ879" s="69"/>
      <c r="CR879" s="69"/>
      <c r="CS879" s="69"/>
      <c r="CT879" s="69"/>
      <c r="CU879" s="69"/>
      <c r="CV879" s="69"/>
      <c r="CW879" s="69"/>
      <c r="CX879" s="69"/>
      <c r="CY879" s="69"/>
      <c r="CZ879" s="69"/>
      <c r="DA879" s="69"/>
      <c r="DB879" s="69"/>
      <c r="DC879" s="69"/>
      <c r="DD879" s="69"/>
      <c r="DE879" s="69"/>
      <c r="DF879" s="69"/>
      <c r="DG879" s="69"/>
      <c r="DH879" s="69"/>
      <c r="DI879" s="69"/>
      <c r="DJ879" s="69"/>
      <c r="DK879" s="69"/>
      <c r="DL879" s="69"/>
      <c r="DM879" s="69"/>
      <c r="DN879" s="69"/>
      <c r="DO879" s="69"/>
      <c r="DP879" s="69"/>
      <c r="DQ879" s="69"/>
      <c r="DR879" s="69"/>
      <c r="DS879" s="69"/>
      <c r="DT879" s="69"/>
      <c r="DU879" s="69"/>
      <c r="DV879" s="69"/>
      <c r="DW879" s="69"/>
      <c r="DX879" s="69"/>
      <c r="DY879" s="69"/>
      <c r="DZ879" s="69"/>
      <c r="EA879" s="69"/>
      <c r="EB879" s="69"/>
      <c r="EC879" s="69"/>
      <c r="ED879" s="69"/>
      <c r="EE879" s="69"/>
      <c r="EF879" s="69"/>
      <c r="EG879" s="69"/>
      <c r="EH879" s="69"/>
      <c r="EI879" s="69"/>
      <c r="EJ879" s="69"/>
      <c r="EK879" s="69"/>
      <c r="EL879" s="69"/>
      <c r="EM879" s="69"/>
      <c r="EN879" s="69"/>
      <c r="EO879" s="69"/>
      <c r="EP879" s="69"/>
      <c r="EQ879" s="69"/>
      <c r="ER879" s="69"/>
      <c r="ES879" s="69"/>
      <c r="ET879" s="69"/>
      <c r="EU879" s="69"/>
      <c r="EV879" s="69"/>
      <c r="EW879" s="69"/>
      <c r="EX879" s="69"/>
      <c r="EY879" s="69"/>
      <c r="EZ879" s="69"/>
      <c r="FA879" s="69"/>
      <c r="FB879" s="69"/>
      <c r="FC879" s="69"/>
      <c r="FD879" s="69"/>
      <c r="FE879" s="69"/>
      <c r="FF879" s="69"/>
      <c r="FG879" s="69"/>
      <c r="FH879" s="69"/>
      <c r="FI879" s="69"/>
      <c r="FJ879" s="69"/>
      <c r="FK879" s="69"/>
      <c r="FL879" s="69"/>
      <c r="FM879" s="69"/>
      <c r="FN879" s="69"/>
      <c r="FO879" s="69"/>
      <c r="FP879" s="69"/>
      <c r="FQ879" s="69"/>
      <c r="FR879" s="69"/>
      <c r="FS879" s="69"/>
      <c r="FT879" s="69"/>
      <c r="FU879" s="69"/>
      <c r="FV879" s="69"/>
      <c r="FW879" s="69"/>
      <c r="FX879" s="69"/>
      <c r="FY879" s="69"/>
      <c r="FZ879" s="69"/>
      <c r="GA879" s="69"/>
      <c r="GB879" s="69"/>
      <c r="GC879" s="69"/>
      <c r="GD879" s="69"/>
      <c r="GE879" s="69"/>
      <c r="GF879" s="69"/>
      <c r="GG879" s="69"/>
      <c r="GH879" s="69"/>
      <c r="GI879" s="69"/>
      <c r="GJ879" s="69"/>
      <c r="GK879" s="69"/>
      <c r="GL879" s="69"/>
      <c r="GM879" s="69"/>
      <c r="GN879" s="69"/>
      <c r="GO879" s="69"/>
      <c r="GP879" s="69"/>
      <c r="GQ879" s="69"/>
      <c r="GR879" s="69"/>
      <c r="GS879" s="69"/>
      <c r="GT879" s="69"/>
      <c r="GU879" s="69"/>
      <c r="GV879" s="69"/>
      <c r="GW879" s="69"/>
      <c r="GX879" s="69"/>
      <c r="GY879" s="69"/>
      <c r="GZ879" s="69"/>
      <c r="HA879" s="69"/>
      <c r="HB879" s="69"/>
      <c r="HC879" s="69"/>
      <c r="HD879" s="69"/>
      <c r="HE879" s="69"/>
      <c r="HF879" s="69"/>
      <c r="HG879" s="69"/>
      <c r="HH879" s="69"/>
      <c r="HI879" s="69"/>
      <c r="HJ879" s="69"/>
      <c r="HK879" s="69"/>
      <c r="HL879" s="69"/>
      <c r="HM879" s="69"/>
      <c r="HN879" s="69"/>
      <c r="HO879" s="69"/>
      <c r="HP879" s="69"/>
      <c r="HQ879" s="69"/>
      <c r="HR879" s="69"/>
      <c r="HS879" s="69"/>
      <c r="HT879" s="69"/>
      <c r="HU879" s="69"/>
      <c r="HV879" s="69"/>
      <c r="HW879" s="69"/>
      <c r="HX879" s="69"/>
      <c r="HY879" s="69"/>
      <c r="HZ879" s="69"/>
      <c r="IA879" s="69"/>
      <c r="IB879" s="69"/>
      <c r="IC879" s="69"/>
      <c r="ID879" s="69"/>
      <c r="IE879" s="69"/>
      <c r="IF879" s="69"/>
      <c r="IG879" s="69"/>
      <c r="IH879" s="69"/>
      <c r="II879" s="69"/>
      <c r="IJ879" s="69"/>
      <c r="IK879" s="69"/>
      <c r="IL879" s="69"/>
      <c r="IM879" s="69"/>
      <c r="IN879" s="69"/>
      <c r="IO879" s="69"/>
      <c r="IP879" s="69"/>
      <c r="IQ879" s="69"/>
      <c r="IR879" s="69"/>
      <c r="IS879" s="69"/>
      <c r="IT879" s="69"/>
      <c r="IU879" s="69"/>
      <c r="IV879" s="69"/>
      <c r="IW879" s="69"/>
    </row>
    <row r="880" customFormat="false" ht="12.75" hidden="false" customHeight="false" outlineLevel="0" collapsed="false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  <c r="BR880" s="69"/>
      <c r="BS880" s="69"/>
      <c r="BT880" s="69"/>
      <c r="BU880" s="69"/>
      <c r="BV880" s="69"/>
      <c r="BW880" s="69"/>
      <c r="BX880" s="69"/>
      <c r="BY880" s="69"/>
      <c r="BZ880" s="69"/>
      <c r="CA880" s="69"/>
      <c r="CB880" s="69"/>
      <c r="CC880" s="69"/>
      <c r="CD880" s="69"/>
      <c r="CE880" s="69"/>
      <c r="CF880" s="69"/>
      <c r="CG880" s="69"/>
      <c r="CH880" s="69"/>
      <c r="CI880" s="69"/>
      <c r="CJ880" s="69"/>
      <c r="CK880" s="69"/>
      <c r="CL880" s="69"/>
      <c r="CM880" s="69"/>
      <c r="CN880" s="69"/>
      <c r="CO880" s="69"/>
      <c r="CP880" s="69"/>
      <c r="CQ880" s="69"/>
      <c r="CR880" s="69"/>
      <c r="CS880" s="69"/>
      <c r="CT880" s="69"/>
      <c r="CU880" s="69"/>
      <c r="CV880" s="69"/>
      <c r="CW880" s="69"/>
      <c r="CX880" s="69"/>
      <c r="CY880" s="69"/>
      <c r="CZ880" s="69"/>
      <c r="DA880" s="69"/>
      <c r="DB880" s="69"/>
      <c r="DC880" s="69"/>
      <c r="DD880" s="69"/>
      <c r="DE880" s="69"/>
      <c r="DF880" s="69"/>
      <c r="DG880" s="69"/>
      <c r="DH880" s="69"/>
      <c r="DI880" s="69"/>
      <c r="DJ880" s="69"/>
      <c r="DK880" s="69"/>
      <c r="DL880" s="69"/>
      <c r="DM880" s="69"/>
      <c r="DN880" s="69"/>
      <c r="DO880" s="69"/>
      <c r="DP880" s="69"/>
      <c r="DQ880" s="69"/>
      <c r="DR880" s="69"/>
      <c r="DS880" s="69"/>
      <c r="DT880" s="69"/>
      <c r="DU880" s="69"/>
      <c r="DV880" s="69"/>
      <c r="DW880" s="69"/>
      <c r="DX880" s="69"/>
      <c r="DY880" s="69"/>
      <c r="DZ880" s="69"/>
      <c r="EA880" s="69"/>
      <c r="EB880" s="69"/>
      <c r="EC880" s="69"/>
      <c r="ED880" s="69"/>
      <c r="EE880" s="69"/>
      <c r="EF880" s="69"/>
      <c r="EG880" s="69"/>
      <c r="EH880" s="69"/>
      <c r="EI880" s="69"/>
      <c r="EJ880" s="69"/>
      <c r="EK880" s="69"/>
      <c r="EL880" s="69"/>
      <c r="EM880" s="69"/>
      <c r="EN880" s="69"/>
      <c r="EO880" s="69"/>
      <c r="EP880" s="69"/>
      <c r="EQ880" s="69"/>
      <c r="ER880" s="69"/>
      <c r="ES880" s="69"/>
      <c r="ET880" s="69"/>
      <c r="EU880" s="69"/>
      <c r="EV880" s="69"/>
      <c r="EW880" s="69"/>
      <c r="EX880" s="69"/>
      <c r="EY880" s="69"/>
      <c r="EZ880" s="69"/>
      <c r="FA880" s="69"/>
      <c r="FB880" s="69"/>
      <c r="FC880" s="69"/>
      <c r="FD880" s="69"/>
      <c r="FE880" s="69"/>
      <c r="FF880" s="69"/>
      <c r="FG880" s="69"/>
      <c r="FH880" s="69"/>
      <c r="FI880" s="69"/>
      <c r="FJ880" s="69"/>
      <c r="FK880" s="69"/>
      <c r="FL880" s="69"/>
      <c r="FM880" s="69"/>
      <c r="FN880" s="69"/>
      <c r="FO880" s="69"/>
      <c r="FP880" s="69"/>
      <c r="FQ880" s="69"/>
      <c r="FR880" s="69"/>
      <c r="FS880" s="69"/>
      <c r="FT880" s="69"/>
      <c r="FU880" s="69"/>
      <c r="FV880" s="69"/>
      <c r="FW880" s="69"/>
      <c r="FX880" s="69"/>
      <c r="FY880" s="69"/>
      <c r="FZ880" s="69"/>
      <c r="GA880" s="69"/>
      <c r="GB880" s="69"/>
      <c r="GC880" s="69"/>
      <c r="GD880" s="69"/>
      <c r="GE880" s="69"/>
      <c r="GF880" s="69"/>
      <c r="GG880" s="69"/>
      <c r="GH880" s="69"/>
      <c r="GI880" s="69"/>
      <c r="GJ880" s="69"/>
      <c r="GK880" s="69"/>
      <c r="GL880" s="69"/>
      <c r="GM880" s="69"/>
      <c r="GN880" s="69"/>
      <c r="GO880" s="69"/>
      <c r="GP880" s="69"/>
      <c r="GQ880" s="69"/>
      <c r="GR880" s="69"/>
      <c r="GS880" s="69"/>
      <c r="GT880" s="69"/>
      <c r="GU880" s="69"/>
      <c r="GV880" s="69"/>
      <c r="GW880" s="69"/>
      <c r="GX880" s="69"/>
      <c r="GY880" s="69"/>
      <c r="GZ880" s="69"/>
      <c r="HA880" s="69"/>
      <c r="HB880" s="69"/>
      <c r="HC880" s="69"/>
      <c r="HD880" s="69"/>
      <c r="HE880" s="69"/>
      <c r="HF880" s="69"/>
      <c r="HG880" s="69"/>
      <c r="HH880" s="69"/>
      <c r="HI880" s="69"/>
      <c r="HJ880" s="69"/>
      <c r="HK880" s="69"/>
      <c r="HL880" s="69"/>
      <c r="HM880" s="69"/>
      <c r="HN880" s="69"/>
      <c r="HO880" s="69"/>
      <c r="HP880" s="69"/>
      <c r="HQ880" s="69"/>
      <c r="HR880" s="69"/>
      <c r="HS880" s="69"/>
      <c r="HT880" s="69"/>
      <c r="HU880" s="69"/>
      <c r="HV880" s="69"/>
      <c r="HW880" s="69"/>
      <c r="HX880" s="69"/>
      <c r="HY880" s="69"/>
      <c r="HZ880" s="69"/>
      <c r="IA880" s="69"/>
      <c r="IB880" s="69"/>
      <c r="IC880" s="69"/>
      <c r="ID880" s="69"/>
      <c r="IE880" s="69"/>
      <c r="IF880" s="69"/>
      <c r="IG880" s="69"/>
      <c r="IH880" s="69"/>
      <c r="II880" s="69"/>
      <c r="IJ880" s="69"/>
      <c r="IK880" s="69"/>
      <c r="IL880" s="69"/>
      <c r="IM880" s="69"/>
      <c r="IN880" s="69"/>
      <c r="IO880" s="69"/>
      <c r="IP880" s="69"/>
      <c r="IQ880" s="69"/>
      <c r="IR880" s="69"/>
      <c r="IS880" s="69"/>
      <c r="IT880" s="69"/>
      <c r="IU880" s="69"/>
      <c r="IV880" s="69"/>
      <c r="IW880" s="69"/>
    </row>
    <row r="881" customFormat="false" ht="12.75" hidden="false" customHeight="false" outlineLevel="0" collapsed="false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  <c r="BR881" s="69"/>
      <c r="BS881" s="69"/>
      <c r="BT881" s="69"/>
      <c r="BU881" s="69"/>
      <c r="BV881" s="69"/>
      <c r="BW881" s="69"/>
      <c r="BX881" s="69"/>
      <c r="BY881" s="69"/>
      <c r="BZ881" s="69"/>
      <c r="CA881" s="69"/>
      <c r="CB881" s="69"/>
      <c r="CC881" s="69"/>
      <c r="CD881" s="69"/>
      <c r="CE881" s="69"/>
      <c r="CF881" s="69"/>
      <c r="CG881" s="69"/>
      <c r="CH881" s="69"/>
      <c r="CI881" s="69"/>
      <c r="CJ881" s="69"/>
      <c r="CK881" s="69"/>
      <c r="CL881" s="69"/>
      <c r="CM881" s="69"/>
      <c r="CN881" s="69"/>
      <c r="CO881" s="69"/>
      <c r="CP881" s="69"/>
      <c r="CQ881" s="69"/>
      <c r="CR881" s="69"/>
      <c r="CS881" s="69"/>
      <c r="CT881" s="69"/>
      <c r="CU881" s="69"/>
      <c r="CV881" s="69"/>
      <c r="CW881" s="69"/>
      <c r="CX881" s="69"/>
      <c r="CY881" s="69"/>
      <c r="CZ881" s="69"/>
      <c r="DA881" s="69"/>
      <c r="DB881" s="69"/>
      <c r="DC881" s="69"/>
      <c r="DD881" s="69"/>
      <c r="DE881" s="69"/>
      <c r="DF881" s="69"/>
      <c r="DG881" s="69"/>
      <c r="DH881" s="69"/>
      <c r="DI881" s="69"/>
      <c r="DJ881" s="69"/>
      <c r="DK881" s="69"/>
      <c r="DL881" s="69"/>
      <c r="DM881" s="69"/>
      <c r="DN881" s="69"/>
      <c r="DO881" s="69"/>
      <c r="DP881" s="69"/>
      <c r="DQ881" s="69"/>
      <c r="DR881" s="69"/>
      <c r="DS881" s="69"/>
      <c r="DT881" s="69"/>
      <c r="DU881" s="69"/>
      <c r="DV881" s="69"/>
      <c r="DW881" s="69"/>
      <c r="DX881" s="69"/>
      <c r="DY881" s="69"/>
      <c r="DZ881" s="69"/>
      <c r="EA881" s="69"/>
      <c r="EB881" s="69"/>
      <c r="EC881" s="69"/>
      <c r="ED881" s="69"/>
      <c r="EE881" s="69"/>
      <c r="EF881" s="69"/>
      <c r="EG881" s="69"/>
      <c r="EH881" s="69"/>
      <c r="EI881" s="69"/>
      <c r="EJ881" s="69"/>
      <c r="EK881" s="69"/>
      <c r="EL881" s="69"/>
      <c r="EM881" s="69"/>
      <c r="EN881" s="69"/>
      <c r="EO881" s="69"/>
      <c r="EP881" s="69"/>
      <c r="EQ881" s="69"/>
      <c r="ER881" s="69"/>
      <c r="ES881" s="69"/>
      <c r="ET881" s="69"/>
      <c r="EU881" s="69"/>
      <c r="EV881" s="69"/>
      <c r="EW881" s="69"/>
      <c r="EX881" s="69"/>
      <c r="EY881" s="69"/>
      <c r="EZ881" s="69"/>
      <c r="FA881" s="69"/>
      <c r="FB881" s="69"/>
      <c r="FC881" s="69"/>
      <c r="FD881" s="69"/>
      <c r="FE881" s="69"/>
      <c r="FF881" s="69"/>
      <c r="FG881" s="69"/>
      <c r="FH881" s="69"/>
      <c r="FI881" s="69"/>
      <c r="FJ881" s="69"/>
      <c r="FK881" s="69"/>
      <c r="FL881" s="69"/>
      <c r="FM881" s="69"/>
      <c r="FN881" s="69"/>
      <c r="FO881" s="69"/>
      <c r="FP881" s="69"/>
      <c r="FQ881" s="69"/>
      <c r="FR881" s="69"/>
      <c r="FS881" s="69"/>
      <c r="FT881" s="69"/>
      <c r="FU881" s="69"/>
      <c r="FV881" s="69"/>
      <c r="FW881" s="69"/>
      <c r="FX881" s="69"/>
      <c r="FY881" s="69"/>
      <c r="FZ881" s="69"/>
      <c r="GA881" s="69"/>
      <c r="GB881" s="69"/>
      <c r="GC881" s="69"/>
      <c r="GD881" s="69"/>
      <c r="GE881" s="69"/>
      <c r="GF881" s="69"/>
      <c r="GG881" s="69"/>
      <c r="GH881" s="69"/>
      <c r="GI881" s="69"/>
      <c r="GJ881" s="69"/>
      <c r="GK881" s="69"/>
      <c r="GL881" s="69"/>
      <c r="GM881" s="69"/>
      <c r="GN881" s="69"/>
      <c r="GO881" s="69"/>
      <c r="GP881" s="69"/>
      <c r="GQ881" s="69"/>
      <c r="GR881" s="69"/>
      <c r="GS881" s="69"/>
      <c r="GT881" s="69"/>
      <c r="GU881" s="69"/>
      <c r="GV881" s="69"/>
      <c r="GW881" s="69"/>
      <c r="GX881" s="69"/>
      <c r="GY881" s="69"/>
      <c r="GZ881" s="69"/>
      <c r="HA881" s="69"/>
      <c r="HB881" s="69"/>
      <c r="HC881" s="69"/>
      <c r="HD881" s="69"/>
      <c r="HE881" s="69"/>
      <c r="HF881" s="69"/>
      <c r="HG881" s="69"/>
      <c r="HH881" s="69"/>
      <c r="HI881" s="69"/>
      <c r="HJ881" s="69"/>
      <c r="HK881" s="69"/>
      <c r="HL881" s="69"/>
      <c r="HM881" s="69"/>
      <c r="HN881" s="69"/>
      <c r="HO881" s="69"/>
      <c r="HP881" s="69"/>
      <c r="HQ881" s="69"/>
      <c r="HR881" s="69"/>
      <c r="HS881" s="69"/>
      <c r="HT881" s="69"/>
      <c r="HU881" s="69"/>
      <c r="HV881" s="69"/>
      <c r="HW881" s="69"/>
      <c r="HX881" s="69"/>
      <c r="HY881" s="69"/>
      <c r="HZ881" s="69"/>
      <c r="IA881" s="69"/>
      <c r="IB881" s="69"/>
      <c r="IC881" s="69"/>
      <c r="ID881" s="69"/>
      <c r="IE881" s="69"/>
      <c r="IF881" s="69"/>
      <c r="IG881" s="69"/>
      <c r="IH881" s="69"/>
      <c r="II881" s="69"/>
      <c r="IJ881" s="69"/>
      <c r="IK881" s="69"/>
      <c r="IL881" s="69"/>
      <c r="IM881" s="69"/>
      <c r="IN881" s="69"/>
      <c r="IO881" s="69"/>
      <c r="IP881" s="69"/>
      <c r="IQ881" s="69"/>
      <c r="IR881" s="69"/>
      <c r="IS881" s="69"/>
      <c r="IT881" s="69"/>
      <c r="IU881" s="69"/>
      <c r="IV881" s="69"/>
      <c r="IW881" s="69"/>
    </row>
    <row r="882" customFormat="false" ht="12.75" hidden="false" customHeight="false" outlineLevel="0" collapsed="false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  <c r="BR882" s="69"/>
      <c r="BS882" s="69"/>
      <c r="BT882" s="69"/>
      <c r="BU882" s="69"/>
      <c r="BV882" s="69"/>
      <c r="BW882" s="69"/>
      <c r="BX882" s="69"/>
      <c r="BY882" s="69"/>
      <c r="BZ882" s="69"/>
      <c r="CA882" s="69"/>
      <c r="CB882" s="69"/>
      <c r="CC882" s="69"/>
      <c r="CD882" s="69"/>
      <c r="CE882" s="69"/>
      <c r="CF882" s="69"/>
      <c r="CG882" s="69"/>
      <c r="CH882" s="69"/>
      <c r="CI882" s="69"/>
      <c r="CJ882" s="69"/>
      <c r="CK882" s="69"/>
      <c r="CL882" s="69"/>
      <c r="CM882" s="69"/>
      <c r="CN882" s="69"/>
      <c r="CO882" s="69"/>
      <c r="CP882" s="69"/>
      <c r="CQ882" s="69"/>
      <c r="CR882" s="69"/>
      <c r="CS882" s="69"/>
      <c r="CT882" s="69"/>
      <c r="CU882" s="69"/>
      <c r="CV882" s="69"/>
      <c r="CW882" s="69"/>
      <c r="CX882" s="69"/>
      <c r="CY882" s="69"/>
      <c r="CZ882" s="69"/>
      <c r="DA882" s="69"/>
      <c r="DB882" s="69"/>
      <c r="DC882" s="69"/>
      <c r="DD882" s="69"/>
      <c r="DE882" s="69"/>
      <c r="DF882" s="69"/>
      <c r="DG882" s="69"/>
      <c r="DH882" s="69"/>
      <c r="DI882" s="69"/>
      <c r="DJ882" s="69"/>
      <c r="DK882" s="69"/>
      <c r="DL882" s="69"/>
      <c r="DM882" s="69"/>
      <c r="DN882" s="69"/>
      <c r="DO882" s="69"/>
      <c r="DP882" s="69"/>
      <c r="DQ882" s="69"/>
      <c r="DR882" s="69"/>
      <c r="DS882" s="69"/>
      <c r="DT882" s="69"/>
      <c r="DU882" s="69"/>
      <c r="DV882" s="69"/>
      <c r="DW882" s="69"/>
      <c r="DX882" s="69"/>
      <c r="DY882" s="69"/>
      <c r="DZ882" s="69"/>
      <c r="EA882" s="69"/>
      <c r="EB882" s="69"/>
      <c r="EC882" s="69"/>
      <c r="ED882" s="69"/>
      <c r="EE882" s="69"/>
      <c r="EF882" s="69"/>
      <c r="EG882" s="69"/>
      <c r="EH882" s="69"/>
      <c r="EI882" s="69"/>
      <c r="EJ882" s="69"/>
      <c r="EK882" s="69"/>
      <c r="EL882" s="69"/>
      <c r="EM882" s="69"/>
      <c r="EN882" s="69"/>
      <c r="EO882" s="69"/>
      <c r="EP882" s="69"/>
      <c r="EQ882" s="69"/>
      <c r="ER882" s="69"/>
      <c r="ES882" s="69"/>
      <c r="ET882" s="69"/>
      <c r="EU882" s="69"/>
      <c r="EV882" s="69"/>
      <c r="EW882" s="69"/>
      <c r="EX882" s="69"/>
      <c r="EY882" s="69"/>
      <c r="EZ882" s="69"/>
      <c r="FA882" s="69"/>
      <c r="FB882" s="69"/>
      <c r="FC882" s="69"/>
      <c r="FD882" s="69"/>
      <c r="FE882" s="69"/>
      <c r="FF882" s="69"/>
      <c r="FG882" s="69"/>
      <c r="FH882" s="69"/>
      <c r="FI882" s="69"/>
      <c r="FJ882" s="69"/>
      <c r="FK882" s="69"/>
      <c r="FL882" s="69"/>
      <c r="FM882" s="69"/>
      <c r="FN882" s="69"/>
      <c r="FO882" s="69"/>
      <c r="FP882" s="69"/>
      <c r="FQ882" s="69"/>
      <c r="FR882" s="69"/>
      <c r="FS882" s="69"/>
      <c r="FT882" s="69"/>
      <c r="FU882" s="69"/>
      <c r="FV882" s="69"/>
      <c r="FW882" s="69"/>
      <c r="FX882" s="69"/>
      <c r="FY882" s="69"/>
      <c r="FZ882" s="69"/>
      <c r="GA882" s="69"/>
      <c r="GB882" s="69"/>
      <c r="GC882" s="69"/>
      <c r="GD882" s="69"/>
      <c r="GE882" s="69"/>
      <c r="GF882" s="69"/>
      <c r="GG882" s="69"/>
      <c r="GH882" s="69"/>
      <c r="GI882" s="69"/>
      <c r="GJ882" s="69"/>
      <c r="GK882" s="69"/>
      <c r="GL882" s="69"/>
      <c r="GM882" s="69"/>
      <c r="GN882" s="69"/>
      <c r="GO882" s="69"/>
      <c r="GP882" s="69"/>
      <c r="GQ882" s="69"/>
      <c r="GR882" s="69"/>
      <c r="GS882" s="69"/>
      <c r="GT882" s="69"/>
      <c r="GU882" s="69"/>
      <c r="GV882" s="69"/>
      <c r="GW882" s="69"/>
      <c r="GX882" s="69"/>
      <c r="GY882" s="69"/>
      <c r="GZ882" s="69"/>
      <c r="HA882" s="69"/>
      <c r="HB882" s="69"/>
      <c r="HC882" s="69"/>
      <c r="HD882" s="69"/>
      <c r="HE882" s="69"/>
      <c r="HF882" s="69"/>
      <c r="HG882" s="69"/>
      <c r="HH882" s="69"/>
      <c r="HI882" s="69"/>
      <c r="HJ882" s="69"/>
      <c r="HK882" s="69"/>
      <c r="HL882" s="69"/>
      <c r="HM882" s="69"/>
      <c r="HN882" s="69"/>
      <c r="HO882" s="69"/>
      <c r="HP882" s="69"/>
      <c r="HQ882" s="69"/>
      <c r="HR882" s="69"/>
      <c r="HS882" s="69"/>
      <c r="HT882" s="69"/>
      <c r="HU882" s="69"/>
      <c r="HV882" s="69"/>
      <c r="HW882" s="69"/>
      <c r="HX882" s="69"/>
      <c r="HY882" s="69"/>
      <c r="HZ882" s="69"/>
      <c r="IA882" s="69"/>
      <c r="IB882" s="69"/>
      <c r="IC882" s="69"/>
      <c r="ID882" s="69"/>
      <c r="IE882" s="69"/>
      <c r="IF882" s="69"/>
      <c r="IG882" s="69"/>
      <c r="IH882" s="69"/>
      <c r="II882" s="69"/>
      <c r="IJ882" s="69"/>
      <c r="IK882" s="69"/>
      <c r="IL882" s="69"/>
      <c r="IM882" s="69"/>
      <c r="IN882" s="69"/>
      <c r="IO882" s="69"/>
      <c r="IP882" s="69"/>
      <c r="IQ882" s="69"/>
      <c r="IR882" s="69"/>
      <c r="IS882" s="69"/>
      <c r="IT882" s="69"/>
      <c r="IU882" s="69"/>
      <c r="IV882" s="69"/>
      <c r="IW882" s="69"/>
    </row>
    <row r="883" customFormat="false" ht="12.75" hidden="false" customHeight="false" outlineLevel="0" collapsed="false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  <c r="BR883" s="69"/>
      <c r="BS883" s="69"/>
      <c r="BT883" s="69"/>
      <c r="BU883" s="69"/>
      <c r="BV883" s="69"/>
      <c r="BW883" s="69"/>
      <c r="BX883" s="69"/>
      <c r="BY883" s="69"/>
      <c r="BZ883" s="69"/>
      <c r="CA883" s="69"/>
      <c r="CB883" s="69"/>
      <c r="CC883" s="69"/>
      <c r="CD883" s="69"/>
      <c r="CE883" s="69"/>
      <c r="CF883" s="69"/>
      <c r="CG883" s="69"/>
      <c r="CH883" s="69"/>
      <c r="CI883" s="69"/>
      <c r="CJ883" s="69"/>
      <c r="CK883" s="69"/>
      <c r="CL883" s="69"/>
      <c r="CM883" s="69"/>
      <c r="CN883" s="69"/>
      <c r="CO883" s="69"/>
      <c r="CP883" s="69"/>
      <c r="CQ883" s="69"/>
      <c r="CR883" s="69"/>
      <c r="CS883" s="69"/>
      <c r="CT883" s="69"/>
      <c r="CU883" s="69"/>
      <c r="CV883" s="69"/>
      <c r="CW883" s="69"/>
      <c r="CX883" s="69"/>
      <c r="CY883" s="69"/>
      <c r="CZ883" s="69"/>
      <c r="DA883" s="69"/>
      <c r="DB883" s="69"/>
      <c r="DC883" s="69"/>
      <c r="DD883" s="69"/>
      <c r="DE883" s="69"/>
      <c r="DF883" s="69"/>
      <c r="DG883" s="69"/>
      <c r="DH883" s="69"/>
      <c r="DI883" s="69"/>
      <c r="DJ883" s="69"/>
      <c r="DK883" s="69"/>
      <c r="DL883" s="69"/>
      <c r="DM883" s="69"/>
      <c r="DN883" s="69"/>
      <c r="DO883" s="69"/>
      <c r="DP883" s="69"/>
      <c r="DQ883" s="69"/>
      <c r="DR883" s="69"/>
      <c r="DS883" s="69"/>
      <c r="DT883" s="69"/>
      <c r="DU883" s="69"/>
      <c r="DV883" s="69"/>
      <c r="DW883" s="69"/>
      <c r="DX883" s="69"/>
      <c r="DY883" s="69"/>
      <c r="DZ883" s="69"/>
      <c r="EA883" s="69"/>
      <c r="EB883" s="69"/>
      <c r="EC883" s="69"/>
      <c r="ED883" s="69"/>
      <c r="EE883" s="69"/>
      <c r="EF883" s="69"/>
      <c r="EG883" s="69"/>
      <c r="EH883" s="69"/>
      <c r="EI883" s="69"/>
      <c r="EJ883" s="69"/>
      <c r="EK883" s="69"/>
      <c r="EL883" s="69"/>
      <c r="EM883" s="69"/>
      <c r="EN883" s="69"/>
      <c r="EO883" s="69"/>
      <c r="EP883" s="69"/>
      <c r="EQ883" s="69"/>
      <c r="ER883" s="69"/>
      <c r="ES883" s="69"/>
      <c r="ET883" s="69"/>
      <c r="EU883" s="69"/>
      <c r="EV883" s="69"/>
      <c r="EW883" s="69"/>
      <c r="EX883" s="69"/>
      <c r="EY883" s="69"/>
      <c r="EZ883" s="69"/>
      <c r="FA883" s="69"/>
      <c r="FB883" s="69"/>
      <c r="FC883" s="69"/>
      <c r="FD883" s="69"/>
      <c r="FE883" s="69"/>
      <c r="FF883" s="69"/>
      <c r="FG883" s="69"/>
      <c r="FH883" s="69"/>
      <c r="FI883" s="69"/>
      <c r="FJ883" s="69"/>
      <c r="FK883" s="69"/>
      <c r="FL883" s="69"/>
      <c r="FM883" s="69"/>
      <c r="FN883" s="69"/>
      <c r="FO883" s="69"/>
      <c r="FP883" s="69"/>
      <c r="FQ883" s="69"/>
      <c r="FR883" s="69"/>
      <c r="FS883" s="69"/>
      <c r="FT883" s="69"/>
      <c r="FU883" s="69"/>
      <c r="FV883" s="69"/>
      <c r="FW883" s="69"/>
      <c r="FX883" s="69"/>
      <c r="FY883" s="69"/>
      <c r="FZ883" s="69"/>
      <c r="GA883" s="69"/>
      <c r="GB883" s="69"/>
      <c r="GC883" s="69"/>
      <c r="GD883" s="69"/>
      <c r="GE883" s="69"/>
      <c r="GF883" s="69"/>
      <c r="GG883" s="69"/>
      <c r="GH883" s="69"/>
      <c r="GI883" s="69"/>
      <c r="GJ883" s="69"/>
      <c r="GK883" s="69"/>
      <c r="GL883" s="69"/>
      <c r="GM883" s="69"/>
      <c r="GN883" s="69"/>
      <c r="GO883" s="69"/>
      <c r="GP883" s="69"/>
      <c r="GQ883" s="69"/>
      <c r="GR883" s="69"/>
      <c r="GS883" s="69"/>
      <c r="GT883" s="69"/>
      <c r="GU883" s="69"/>
      <c r="GV883" s="69"/>
      <c r="GW883" s="69"/>
      <c r="GX883" s="69"/>
      <c r="GY883" s="69"/>
      <c r="GZ883" s="69"/>
      <c r="HA883" s="69"/>
      <c r="HB883" s="69"/>
      <c r="HC883" s="69"/>
      <c r="HD883" s="69"/>
      <c r="HE883" s="69"/>
      <c r="HF883" s="69"/>
      <c r="HG883" s="69"/>
      <c r="HH883" s="69"/>
      <c r="HI883" s="69"/>
      <c r="HJ883" s="69"/>
      <c r="HK883" s="69"/>
      <c r="HL883" s="69"/>
      <c r="HM883" s="69"/>
      <c r="HN883" s="69"/>
      <c r="HO883" s="69"/>
      <c r="HP883" s="69"/>
      <c r="HQ883" s="69"/>
      <c r="HR883" s="69"/>
      <c r="HS883" s="69"/>
      <c r="HT883" s="69"/>
      <c r="HU883" s="69"/>
      <c r="HV883" s="69"/>
      <c r="HW883" s="69"/>
      <c r="HX883" s="69"/>
      <c r="HY883" s="69"/>
      <c r="HZ883" s="69"/>
      <c r="IA883" s="69"/>
      <c r="IB883" s="69"/>
      <c r="IC883" s="69"/>
      <c r="ID883" s="69"/>
      <c r="IE883" s="69"/>
      <c r="IF883" s="69"/>
      <c r="IG883" s="69"/>
      <c r="IH883" s="69"/>
      <c r="II883" s="69"/>
      <c r="IJ883" s="69"/>
      <c r="IK883" s="69"/>
      <c r="IL883" s="69"/>
      <c r="IM883" s="69"/>
      <c r="IN883" s="69"/>
      <c r="IO883" s="69"/>
      <c r="IP883" s="69"/>
      <c r="IQ883" s="69"/>
      <c r="IR883" s="69"/>
      <c r="IS883" s="69"/>
      <c r="IT883" s="69"/>
      <c r="IU883" s="69"/>
      <c r="IV883" s="69"/>
      <c r="IW883" s="69"/>
    </row>
    <row r="884" customFormat="false" ht="12.75" hidden="false" customHeight="false" outlineLevel="0" collapsed="false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  <c r="BR884" s="69"/>
      <c r="BS884" s="69"/>
      <c r="BT884" s="69"/>
      <c r="BU884" s="69"/>
      <c r="BV884" s="69"/>
      <c r="BW884" s="69"/>
      <c r="BX884" s="69"/>
      <c r="BY884" s="69"/>
      <c r="BZ884" s="69"/>
      <c r="CA884" s="69"/>
      <c r="CB884" s="69"/>
      <c r="CC884" s="69"/>
      <c r="CD884" s="69"/>
      <c r="CE884" s="69"/>
      <c r="CF884" s="69"/>
      <c r="CG884" s="69"/>
      <c r="CH884" s="69"/>
      <c r="CI884" s="69"/>
      <c r="CJ884" s="69"/>
      <c r="CK884" s="69"/>
      <c r="CL884" s="69"/>
      <c r="CM884" s="69"/>
      <c r="CN884" s="69"/>
      <c r="CO884" s="69"/>
      <c r="CP884" s="69"/>
      <c r="CQ884" s="69"/>
      <c r="CR884" s="69"/>
      <c r="CS884" s="69"/>
      <c r="CT884" s="69"/>
      <c r="CU884" s="69"/>
      <c r="CV884" s="69"/>
      <c r="CW884" s="69"/>
      <c r="CX884" s="69"/>
      <c r="CY884" s="69"/>
      <c r="CZ884" s="69"/>
      <c r="DA884" s="69"/>
      <c r="DB884" s="69"/>
      <c r="DC884" s="69"/>
      <c r="DD884" s="69"/>
      <c r="DE884" s="69"/>
      <c r="DF884" s="69"/>
      <c r="DG884" s="69"/>
      <c r="DH884" s="69"/>
      <c r="DI884" s="69"/>
      <c r="DJ884" s="69"/>
      <c r="DK884" s="69"/>
      <c r="DL884" s="69"/>
      <c r="DM884" s="69"/>
      <c r="DN884" s="69"/>
      <c r="DO884" s="69"/>
      <c r="DP884" s="69"/>
      <c r="DQ884" s="69"/>
      <c r="DR884" s="69"/>
      <c r="DS884" s="69"/>
      <c r="DT884" s="69"/>
      <c r="DU884" s="69"/>
      <c r="DV884" s="69"/>
      <c r="DW884" s="69"/>
      <c r="DX884" s="69"/>
      <c r="DY884" s="69"/>
      <c r="DZ884" s="69"/>
      <c r="EA884" s="69"/>
      <c r="EB884" s="69"/>
      <c r="EC884" s="69"/>
      <c r="ED884" s="69"/>
      <c r="EE884" s="69"/>
      <c r="EF884" s="69"/>
      <c r="EG884" s="69"/>
      <c r="EH884" s="69"/>
      <c r="EI884" s="69"/>
      <c r="EJ884" s="69"/>
      <c r="EK884" s="69"/>
      <c r="EL884" s="69"/>
      <c r="EM884" s="69"/>
      <c r="EN884" s="69"/>
      <c r="EO884" s="69"/>
      <c r="EP884" s="69"/>
      <c r="EQ884" s="69"/>
      <c r="ER884" s="69"/>
      <c r="ES884" s="69"/>
      <c r="ET884" s="69"/>
      <c r="EU884" s="69"/>
      <c r="EV884" s="69"/>
      <c r="EW884" s="69"/>
      <c r="EX884" s="69"/>
      <c r="EY884" s="69"/>
      <c r="EZ884" s="69"/>
      <c r="FA884" s="69"/>
      <c r="FB884" s="69"/>
      <c r="FC884" s="69"/>
      <c r="FD884" s="69"/>
      <c r="FE884" s="69"/>
      <c r="FF884" s="69"/>
      <c r="FG884" s="69"/>
      <c r="FH884" s="69"/>
      <c r="FI884" s="69"/>
      <c r="FJ884" s="69"/>
      <c r="FK884" s="69"/>
      <c r="FL884" s="69"/>
      <c r="FM884" s="69"/>
      <c r="FN884" s="69"/>
      <c r="FO884" s="69"/>
      <c r="FP884" s="69"/>
      <c r="FQ884" s="69"/>
      <c r="FR884" s="69"/>
      <c r="FS884" s="69"/>
      <c r="FT884" s="69"/>
      <c r="FU884" s="69"/>
      <c r="FV884" s="69"/>
      <c r="FW884" s="69"/>
      <c r="FX884" s="69"/>
      <c r="FY884" s="69"/>
      <c r="FZ884" s="69"/>
      <c r="GA884" s="69"/>
      <c r="GB884" s="69"/>
      <c r="GC884" s="69"/>
      <c r="GD884" s="69"/>
      <c r="GE884" s="69"/>
      <c r="GF884" s="69"/>
      <c r="GG884" s="69"/>
      <c r="GH884" s="69"/>
      <c r="GI884" s="69"/>
      <c r="GJ884" s="69"/>
      <c r="GK884" s="69"/>
      <c r="GL884" s="69"/>
      <c r="GM884" s="69"/>
      <c r="GN884" s="69"/>
      <c r="GO884" s="69"/>
      <c r="GP884" s="69"/>
      <c r="GQ884" s="69"/>
      <c r="GR884" s="69"/>
      <c r="GS884" s="69"/>
      <c r="GT884" s="69"/>
      <c r="GU884" s="69"/>
      <c r="GV884" s="69"/>
      <c r="GW884" s="69"/>
      <c r="GX884" s="69"/>
      <c r="GY884" s="69"/>
      <c r="GZ884" s="69"/>
      <c r="HA884" s="69"/>
      <c r="HB884" s="69"/>
      <c r="HC884" s="69"/>
      <c r="HD884" s="69"/>
      <c r="HE884" s="69"/>
      <c r="HF884" s="69"/>
      <c r="HG884" s="69"/>
      <c r="HH884" s="69"/>
      <c r="HI884" s="69"/>
      <c r="HJ884" s="69"/>
      <c r="HK884" s="69"/>
      <c r="HL884" s="69"/>
      <c r="HM884" s="69"/>
      <c r="HN884" s="69"/>
      <c r="HO884" s="69"/>
      <c r="HP884" s="69"/>
      <c r="HQ884" s="69"/>
      <c r="HR884" s="69"/>
      <c r="HS884" s="69"/>
      <c r="HT884" s="69"/>
      <c r="HU884" s="69"/>
      <c r="HV884" s="69"/>
      <c r="HW884" s="69"/>
      <c r="HX884" s="69"/>
      <c r="HY884" s="69"/>
      <c r="HZ884" s="69"/>
      <c r="IA884" s="69"/>
      <c r="IB884" s="69"/>
      <c r="IC884" s="69"/>
      <c r="ID884" s="69"/>
      <c r="IE884" s="69"/>
      <c r="IF884" s="69"/>
      <c r="IG884" s="69"/>
      <c r="IH884" s="69"/>
      <c r="II884" s="69"/>
      <c r="IJ884" s="69"/>
      <c r="IK884" s="69"/>
      <c r="IL884" s="69"/>
      <c r="IM884" s="69"/>
      <c r="IN884" s="69"/>
      <c r="IO884" s="69"/>
      <c r="IP884" s="69"/>
      <c r="IQ884" s="69"/>
      <c r="IR884" s="69"/>
      <c r="IS884" s="69"/>
      <c r="IT884" s="69"/>
      <c r="IU884" s="69"/>
      <c r="IV884" s="69"/>
      <c r="IW884" s="69"/>
    </row>
    <row r="885" customFormat="false" ht="12.75" hidden="false" customHeight="false" outlineLevel="0" collapsed="false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  <c r="BR885" s="69"/>
      <c r="BS885" s="69"/>
      <c r="BT885" s="69"/>
      <c r="BU885" s="69"/>
      <c r="BV885" s="69"/>
      <c r="BW885" s="69"/>
      <c r="BX885" s="69"/>
      <c r="BY885" s="69"/>
      <c r="BZ885" s="69"/>
      <c r="CA885" s="69"/>
      <c r="CB885" s="69"/>
      <c r="CC885" s="69"/>
      <c r="CD885" s="69"/>
      <c r="CE885" s="69"/>
      <c r="CF885" s="69"/>
      <c r="CG885" s="69"/>
      <c r="CH885" s="69"/>
      <c r="CI885" s="69"/>
      <c r="CJ885" s="69"/>
      <c r="CK885" s="69"/>
      <c r="CL885" s="69"/>
      <c r="CM885" s="69"/>
      <c r="CN885" s="69"/>
      <c r="CO885" s="69"/>
      <c r="CP885" s="69"/>
      <c r="CQ885" s="69"/>
      <c r="CR885" s="69"/>
      <c r="CS885" s="69"/>
      <c r="CT885" s="69"/>
      <c r="CU885" s="69"/>
      <c r="CV885" s="69"/>
      <c r="CW885" s="69"/>
      <c r="CX885" s="69"/>
      <c r="CY885" s="69"/>
      <c r="CZ885" s="69"/>
      <c r="DA885" s="69"/>
      <c r="DB885" s="69"/>
      <c r="DC885" s="69"/>
      <c r="DD885" s="69"/>
      <c r="DE885" s="69"/>
      <c r="DF885" s="69"/>
      <c r="DG885" s="69"/>
      <c r="DH885" s="69"/>
      <c r="DI885" s="69"/>
      <c r="DJ885" s="69"/>
      <c r="DK885" s="69"/>
      <c r="DL885" s="69"/>
      <c r="DM885" s="69"/>
      <c r="DN885" s="69"/>
      <c r="DO885" s="69"/>
      <c r="DP885" s="69"/>
      <c r="DQ885" s="69"/>
      <c r="DR885" s="69"/>
      <c r="DS885" s="69"/>
      <c r="DT885" s="69"/>
      <c r="DU885" s="69"/>
      <c r="DV885" s="69"/>
      <c r="DW885" s="69"/>
      <c r="DX885" s="69"/>
      <c r="DY885" s="69"/>
      <c r="DZ885" s="69"/>
      <c r="EA885" s="69"/>
      <c r="EB885" s="69"/>
      <c r="EC885" s="69"/>
      <c r="ED885" s="69"/>
      <c r="EE885" s="69"/>
      <c r="EF885" s="69"/>
      <c r="EG885" s="69"/>
      <c r="EH885" s="69"/>
      <c r="EI885" s="69"/>
      <c r="EJ885" s="69"/>
      <c r="EK885" s="69"/>
      <c r="EL885" s="69"/>
      <c r="EM885" s="69"/>
      <c r="EN885" s="69"/>
      <c r="EO885" s="69"/>
      <c r="EP885" s="69"/>
      <c r="EQ885" s="69"/>
      <c r="ER885" s="69"/>
      <c r="ES885" s="69"/>
      <c r="ET885" s="69"/>
      <c r="EU885" s="69"/>
      <c r="EV885" s="69"/>
      <c r="EW885" s="69"/>
      <c r="EX885" s="69"/>
      <c r="EY885" s="69"/>
      <c r="EZ885" s="69"/>
      <c r="FA885" s="69"/>
      <c r="FB885" s="69"/>
      <c r="FC885" s="69"/>
      <c r="FD885" s="69"/>
      <c r="FE885" s="69"/>
      <c r="FF885" s="69"/>
      <c r="FG885" s="69"/>
      <c r="FH885" s="69"/>
      <c r="FI885" s="69"/>
      <c r="FJ885" s="69"/>
      <c r="FK885" s="69"/>
      <c r="FL885" s="69"/>
      <c r="FM885" s="69"/>
      <c r="FN885" s="69"/>
      <c r="FO885" s="69"/>
      <c r="FP885" s="69"/>
      <c r="FQ885" s="69"/>
      <c r="FR885" s="69"/>
      <c r="FS885" s="69"/>
      <c r="FT885" s="69"/>
      <c r="FU885" s="69"/>
      <c r="FV885" s="69"/>
      <c r="FW885" s="69"/>
      <c r="FX885" s="69"/>
      <c r="FY885" s="69"/>
      <c r="FZ885" s="69"/>
      <c r="GA885" s="69"/>
      <c r="GB885" s="69"/>
      <c r="GC885" s="69"/>
      <c r="GD885" s="69"/>
      <c r="GE885" s="69"/>
      <c r="GF885" s="69"/>
      <c r="GG885" s="69"/>
      <c r="GH885" s="69"/>
      <c r="GI885" s="69"/>
      <c r="GJ885" s="69"/>
      <c r="GK885" s="69"/>
      <c r="GL885" s="69"/>
      <c r="GM885" s="69"/>
      <c r="GN885" s="69"/>
      <c r="GO885" s="69"/>
      <c r="GP885" s="69"/>
      <c r="GQ885" s="69"/>
      <c r="GR885" s="69"/>
      <c r="GS885" s="69"/>
      <c r="GT885" s="69"/>
      <c r="GU885" s="69"/>
      <c r="GV885" s="69"/>
      <c r="GW885" s="69"/>
      <c r="GX885" s="69"/>
      <c r="GY885" s="69"/>
      <c r="GZ885" s="69"/>
      <c r="HA885" s="69"/>
      <c r="HB885" s="69"/>
      <c r="HC885" s="69"/>
      <c r="HD885" s="69"/>
      <c r="HE885" s="69"/>
      <c r="HF885" s="69"/>
      <c r="HG885" s="69"/>
      <c r="HH885" s="69"/>
      <c r="HI885" s="69"/>
      <c r="HJ885" s="69"/>
      <c r="HK885" s="69"/>
      <c r="HL885" s="69"/>
      <c r="HM885" s="69"/>
      <c r="HN885" s="69"/>
      <c r="HO885" s="69"/>
      <c r="HP885" s="69"/>
      <c r="HQ885" s="69"/>
      <c r="HR885" s="69"/>
      <c r="HS885" s="69"/>
      <c r="HT885" s="69"/>
      <c r="HU885" s="69"/>
      <c r="HV885" s="69"/>
      <c r="HW885" s="69"/>
      <c r="HX885" s="69"/>
      <c r="HY885" s="69"/>
      <c r="HZ885" s="69"/>
      <c r="IA885" s="69"/>
      <c r="IB885" s="69"/>
      <c r="IC885" s="69"/>
      <c r="ID885" s="69"/>
      <c r="IE885" s="69"/>
      <c r="IF885" s="69"/>
      <c r="IG885" s="69"/>
      <c r="IH885" s="69"/>
      <c r="II885" s="69"/>
      <c r="IJ885" s="69"/>
      <c r="IK885" s="69"/>
      <c r="IL885" s="69"/>
      <c r="IM885" s="69"/>
      <c r="IN885" s="69"/>
      <c r="IO885" s="69"/>
      <c r="IP885" s="69"/>
      <c r="IQ885" s="69"/>
      <c r="IR885" s="69"/>
      <c r="IS885" s="69"/>
      <c r="IT885" s="69"/>
      <c r="IU885" s="69"/>
      <c r="IV885" s="69"/>
      <c r="IW885" s="69"/>
    </row>
    <row r="886" customFormat="false" ht="12.75" hidden="false" customHeight="false" outlineLevel="0" collapsed="false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  <c r="DP886" s="69"/>
      <c r="DQ886" s="69"/>
      <c r="DR886" s="69"/>
      <c r="DS886" s="69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  <c r="EO886" s="69"/>
      <c r="EP886" s="69"/>
      <c r="EQ886" s="69"/>
      <c r="ER886" s="69"/>
      <c r="ES886" s="69"/>
      <c r="ET886" s="69"/>
      <c r="EU886" s="69"/>
      <c r="EV886" s="69"/>
      <c r="EW886" s="69"/>
      <c r="EX886" s="69"/>
      <c r="EY886" s="69"/>
      <c r="EZ886" s="69"/>
      <c r="FA886" s="69"/>
      <c r="FB886" s="69"/>
      <c r="FC886" s="69"/>
      <c r="FD886" s="69"/>
      <c r="FE886" s="69"/>
      <c r="FF886" s="69"/>
      <c r="FG886" s="69"/>
      <c r="FH886" s="69"/>
      <c r="FI886" s="69"/>
      <c r="FJ886" s="69"/>
      <c r="FK886" s="69"/>
      <c r="FL886" s="69"/>
      <c r="FM886" s="69"/>
      <c r="FN886" s="69"/>
      <c r="FO886" s="69"/>
      <c r="FP886" s="69"/>
      <c r="FQ886" s="69"/>
      <c r="FR886" s="69"/>
      <c r="FS886" s="69"/>
      <c r="FT886" s="69"/>
      <c r="FU886" s="69"/>
      <c r="FV886" s="69"/>
      <c r="FW886" s="69"/>
      <c r="FX886" s="69"/>
      <c r="FY886" s="69"/>
      <c r="FZ886" s="69"/>
      <c r="GA886" s="69"/>
      <c r="GB886" s="69"/>
      <c r="GC886" s="69"/>
      <c r="GD886" s="69"/>
      <c r="GE886" s="69"/>
      <c r="GF886" s="69"/>
      <c r="GG886" s="69"/>
      <c r="GH886" s="69"/>
      <c r="GI886" s="69"/>
      <c r="GJ886" s="69"/>
      <c r="GK886" s="69"/>
      <c r="GL886" s="69"/>
      <c r="GM886" s="69"/>
      <c r="GN886" s="69"/>
      <c r="GO886" s="69"/>
      <c r="GP886" s="69"/>
      <c r="GQ886" s="69"/>
      <c r="GR886" s="69"/>
      <c r="GS886" s="69"/>
      <c r="GT886" s="69"/>
      <c r="GU886" s="69"/>
      <c r="GV886" s="69"/>
      <c r="GW886" s="69"/>
      <c r="GX886" s="69"/>
      <c r="GY886" s="69"/>
      <c r="GZ886" s="69"/>
      <c r="HA886" s="69"/>
      <c r="HB886" s="69"/>
      <c r="HC886" s="69"/>
      <c r="HD886" s="69"/>
      <c r="HE886" s="69"/>
      <c r="HF886" s="69"/>
      <c r="HG886" s="69"/>
      <c r="HH886" s="69"/>
      <c r="HI886" s="69"/>
      <c r="HJ886" s="69"/>
      <c r="HK886" s="69"/>
      <c r="HL886" s="69"/>
      <c r="HM886" s="69"/>
      <c r="HN886" s="69"/>
      <c r="HO886" s="69"/>
      <c r="HP886" s="69"/>
      <c r="HQ886" s="69"/>
      <c r="HR886" s="69"/>
      <c r="HS886" s="69"/>
      <c r="HT886" s="69"/>
      <c r="HU886" s="69"/>
      <c r="HV886" s="69"/>
      <c r="HW886" s="69"/>
      <c r="HX886" s="69"/>
      <c r="HY886" s="69"/>
      <c r="HZ886" s="69"/>
      <c r="IA886" s="69"/>
      <c r="IB886" s="69"/>
      <c r="IC886" s="69"/>
      <c r="ID886" s="69"/>
      <c r="IE886" s="69"/>
      <c r="IF886" s="69"/>
      <c r="IG886" s="69"/>
      <c r="IH886" s="69"/>
      <c r="II886" s="69"/>
      <c r="IJ886" s="69"/>
      <c r="IK886" s="69"/>
      <c r="IL886" s="69"/>
      <c r="IM886" s="69"/>
      <c r="IN886" s="69"/>
      <c r="IO886" s="69"/>
      <c r="IP886" s="69"/>
      <c r="IQ886" s="69"/>
      <c r="IR886" s="69"/>
      <c r="IS886" s="69"/>
      <c r="IT886" s="69"/>
      <c r="IU886" s="69"/>
      <c r="IV886" s="69"/>
      <c r="IW886" s="69"/>
    </row>
    <row r="887" customFormat="false" ht="12.75" hidden="false" customHeight="false" outlineLevel="0" collapsed="false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  <c r="BR887" s="69"/>
      <c r="BS887" s="69"/>
      <c r="BT887" s="69"/>
      <c r="BU887" s="69"/>
      <c r="BV887" s="69"/>
      <c r="BW887" s="69"/>
      <c r="BX887" s="69"/>
      <c r="BY887" s="69"/>
      <c r="BZ887" s="69"/>
      <c r="CA887" s="69"/>
      <c r="CB887" s="69"/>
      <c r="CC887" s="69"/>
      <c r="CD887" s="69"/>
      <c r="CE887" s="69"/>
      <c r="CF887" s="69"/>
      <c r="CG887" s="69"/>
      <c r="CH887" s="69"/>
      <c r="CI887" s="69"/>
      <c r="CJ887" s="69"/>
      <c r="CK887" s="69"/>
      <c r="CL887" s="69"/>
      <c r="CM887" s="69"/>
      <c r="CN887" s="69"/>
      <c r="CO887" s="69"/>
      <c r="CP887" s="69"/>
      <c r="CQ887" s="69"/>
      <c r="CR887" s="69"/>
      <c r="CS887" s="69"/>
      <c r="CT887" s="69"/>
      <c r="CU887" s="69"/>
      <c r="CV887" s="69"/>
      <c r="CW887" s="69"/>
      <c r="CX887" s="69"/>
      <c r="CY887" s="69"/>
      <c r="CZ887" s="69"/>
      <c r="DA887" s="69"/>
      <c r="DB887" s="69"/>
      <c r="DC887" s="69"/>
      <c r="DD887" s="69"/>
      <c r="DE887" s="69"/>
      <c r="DF887" s="69"/>
      <c r="DG887" s="69"/>
      <c r="DH887" s="69"/>
      <c r="DI887" s="69"/>
      <c r="DJ887" s="69"/>
      <c r="DK887" s="69"/>
      <c r="DL887" s="69"/>
      <c r="DM887" s="69"/>
      <c r="DN887" s="69"/>
      <c r="DO887" s="69"/>
      <c r="DP887" s="69"/>
      <c r="DQ887" s="69"/>
      <c r="DR887" s="69"/>
      <c r="DS887" s="69"/>
      <c r="DT887" s="69"/>
      <c r="DU887" s="69"/>
      <c r="DV887" s="69"/>
      <c r="DW887" s="69"/>
      <c r="DX887" s="69"/>
      <c r="DY887" s="69"/>
      <c r="DZ887" s="69"/>
      <c r="EA887" s="69"/>
      <c r="EB887" s="69"/>
      <c r="EC887" s="69"/>
      <c r="ED887" s="69"/>
      <c r="EE887" s="69"/>
      <c r="EF887" s="69"/>
      <c r="EG887" s="69"/>
      <c r="EH887" s="69"/>
      <c r="EI887" s="69"/>
      <c r="EJ887" s="69"/>
      <c r="EK887" s="69"/>
      <c r="EL887" s="69"/>
      <c r="EM887" s="69"/>
      <c r="EN887" s="69"/>
      <c r="EO887" s="69"/>
      <c r="EP887" s="69"/>
      <c r="EQ887" s="69"/>
      <c r="ER887" s="69"/>
      <c r="ES887" s="69"/>
      <c r="ET887" s="69"/>
      <c r="EU887" s="69"/>
      <c r="EV887" s="69"/>
      <c r="EW887" s="69"/>
      <c r="EX887" s="69"/>
      <c r="EY887" s="69"/>
      <c r="EZ887" s="69"/>
      <c r="FA887" s="69"/>
      <c r="FB887" s="69"/>
      <c r="FC887" s="69"/>
      <c r="FD887" s="69"/>
      <c r="FE887" s="69"/>
      <c r="FF887" s="69"/>
      <c r="FG887" s="69"/>
      <c r="FH887" s="69"/>
      <c r="FI887" s="69"/>
      <c r="FJ887" s="69"/>
      <c r="FK887" s="69"/>
      <c r="FL887" s="69"/>
      <c r="FM887" s="69"/>
      <c r="FN887" s="69"/>
      <c r="FO887" s="69"/>
      <c r="FP887" s="69"/>
      <c r="FQ887" s="69"/>
      <c r="FR887" s="69"/>
      <c r="FS887" s="69"/>
      <c r="FT887" s="69"/>
      <c r="FU887" s="69"/>
      <c r="FV887" s="69"/>
      <c r="FW887" s="69"/>
      <c r="FX887" s="69"/>
      <c r="FY887" s="69"/>
      <c r="FZ887" s="69"/>
      <c r="GA887" s="69"/>
      <c r="GB887" s="69"/>
      <c r="GC887" s="69"/>
      <c r="GD887" s="69"/>
      <c r="GE887" s="69"/>
      <c r="GF887" s="69"/>
      <c r="GG887" s="69"/>
      <c r="GH887" s="69"/>
      <c r="GI887" s="69"/>
      <c r="GJ887" s="69"/>
      <c r="GK887" s="69"/>
      <c r="GL887" s="69"/>
      <c r="GM887" s="69"/>
      <c r="GN887" s="69"/>
      <c r="GO887" s="69"/>
      <c r="GP887" s="69"/>
      <c r="GQ887" s="69"/>
      <c r="GR887" s="69"/>
      <c r="GS887" s="69"/>
      <c r="GT887" s="69"/>
      <c r="GU887" s="69"/>
      <c r="GV887" s="69"/>
      <c r="GW887" s="69"/>
      <c r="GX887" s="69"/>
      <c r="GY887" s="69"/>
      <c r="GZ887" s="69"/>
      <c r="HA887" s="69"/>
      <c r="HB887" s="69"/>
      <c r="HC887" s="69"/>
      <c r="HD887" s="69"/>
      <c r="HE887" s="69"/>
      <c r="HF887" s="69"/>
      <c r="HG887" s="69"/>
      <c r="HH887" s="69"/>
      <c r="HI887" s="69"/>
      <c r="HJ887" s="69"/>
      <c r="HK887" s="69"/>
      <c r="HL887" s="69"/>
      <c r="HM887" s="69"/>
      <c r="HN887" s="69"/>
      <c r="HO887" s="69"/>
      <c r="HP887" s="69"/>
      <c r="HQ887" s="69"/>
      <c r="HR887" s="69"/>
      <c r="HS887" s="69"/>
      <c r="HT887" s="69"/>
      <c r="HU887" s="69"/>
      <c r="HV887" s="69"/>
      <c r="HW887" s="69"/>
      <c r="HX887" s="69"/>
      <c r="HY887" s="69"/>
      <c r="HZ887" s="69"/>
      <c r="IA887" s="69"/>
      <c r="IB887" s="69"/>
      <c r="IC887" s="69"/>
      <c r="ID887" s="69"/>
      <c r="IE887" s="69"/>
      <c r="IF887" s="69"/>
      <c r="IG887" s="69"/>
      <c r="IH887" s="69"/>
      <c r="II887" s="69"/>
      <c r="IJ887" s="69"/>
      <c r="IK887" s="69"/>
      <c r="IL887" s="69"/>
      <c r="IM887" s="69"/>
      <c r="IN887" s="69"/>
      <c r="IO887" s="69"/>
      <c r="IP887" s="69"/>
      <c r="IQ887" s="69"/>
      <c r="IR887" s="69"/>
      <c r="IS887" s="69"/>
      <c r="IT887" s="69"/>
      <c r="IU887" s="69"/>
      <c r="IV887" s="69"/>
      <c r="IW887" s="69"/>
    </row>
    <row r="888" customFormat="false" ht="12.75" hidden="false" customHeight="false" outlineLevel="0" collapsed="false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69"/>
      <c r="CG888" s="69"/>
      <c r="CH888" s="69"/>
      <c r="CI888" s="69"/>
      <c r="CJ888" s="69"/>
      <c r="CK888" s="69"/>
      <c r="CL888" s="69"/>
      <c r="CM888" s="69"/>
      <c r="CN888" s="69"/>
      <c r="CO888" s="69"/>
      <c r="CP888" s="69"/>
      <c r="CQ888" s="69"/>
      <c r="CR888" s="69"/>
      <c r="CS888" s="69"/>
      <c r="CT888" s="69"/>
      <c r="CU888" s="69"/>
      <c r="CV888" s="69"/>
      <c r="CW888" s="69"/>
      <c r="CX888" s="69"/>
      <c r="CY888" s="69"/>
      <c r="CZ888" s="69"/>
      <c r="DA888" s="69"/>
      <c r="DB888" s="69"/>
      <c r="DC888" s="69"/>
      <c r="DD888" s="69"/>
      <c r="DE888" s="69"/>
      <c r="DF888" s="69"/>
      <c r="DG888" s="69"/>
      <c r="DH888" s="69"/>
      <c r="DI888" s="69"/>
      <c r="DJ888" s="69"/>
      <c r="DK888" s="69"/>
      <c r="DL888" s="69"/>
      <c r="DM888" s="69"/>
      <c r="DN888" s="69"/>
      <c r="DO888" s="69"/>
      <c r="DP888" s="69"/>
      <c r="DQ888" s="69"/>
      <c r="DR888" s="69"/>
      <c r="DS888" s="69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  <c r="EO888" s="69"/>
      <c r="EP888" s="69"/>
      <c r="EQ888" s="69"/>
      <c r="ER888" s="69"/>
      <c r="ES888" s="69"/>
      <c r="ET888" s="69"/>
      <c r="EU888" s="69"/>
      <c r="EV888" s="69"/>
      <c r="EW888" s="69"/>
      <c r="EX888" s="69"/>
      <c r="EY888" s="69"/>
      <c r="EZ888" s="69"/>
      <c r="FA888" s="69"/>
      <c r="FB888" s="69"/>
      <c r="FC888" s="69"/>
      <c r="FD888" s="69"/>
      <c r="FE888" s="69"/>
      <c r="FF888" s="69"/>
      <c r="FG888" s="69"/>
      <c r="FH888" s="69"/>
      <c r="FI888" s="69"/>
      <c r="FJ888" s="69"/>
      <c r="FK888" s="69"/>
      <c r="FL888" s="69"/>
      <c r="FM888" s="69"/>
      <c r="FN888" s="69"/>
      <c r="FO888" s="69"/>
      <c r="FP888" s="69"/>
      <c r="FQ888" s="69"/>
      <c r="FR888" s="69"/>
      <c r="FS888" s="69"/>
      <c r="FT888" s="69"/>
      <c r="FU888" s="69"/>
      <c r="FV888" s="69"/>
      <c r="FW888" s="69"/>
      <c r="FX888" s="69"/>
      <c r="FY888" s="69"/>
      <c r="FZ888" s="69"/>
      <c r="GA888" s="69"/>
      <c r="GB888" s="69"/>
      <c r="GC888" s="69"/>
      <c r="GD888" s="69"/>
      <c r="GE888" s="69"/>
      <c r="GF888" s="69"/>
      <c r="GG888" s="69"/>
      <c r="GH888" s="69"/>
      <c r="GI888" s="69"/>
      <c r="GJ888" s="69"/>
      <c r="GK888" s="69"/>
      <c r="GL888" s="69"/>
      <c r="GM888" s="69"/>
      <c r="GN888" s="69"/>
      <c r="GO888" s="69"/>
      <c r="GP888" s="69"/>
      <c r="GQ888" s="69"/>
      <c r="GR888" s="69"/>
      <c r="GS888" s="69"/>
      <c r="GT888" s="69"/>
      <c r="GU888" s="69"/>
      <c r="GV888" s="69"/>
      <c r="GW888" s="69"/>
      <c r="GX888" s="69"/>
      <c r="GY888" s="69"/>
      <c r="GZ888" s="69"/>
      <c r="HA888" s="69"/>
      <c r="HB888" s="69"/>
      <c r="HC888" s="69"/>
      <c r="HD888" s="69"/>
      <c r="HE888" s="69"/>
      <c r="HF888" s="69"/>
      <c r="HG888" s="69"/>
      <c r="HH888" s="69"/>
      <c r="HI888" s="69"/>
      <c r="HJ888" s="69"/>
      <c r="HK888" s="69"/>
      <c r="HL888" s="69"/>
      <c r="HM888" s="69"/>
      <c r="HN888" s="69"/>
      <c r="HO888" s="69"/>
      <c r="HP888" s="69"/>
      <c r="HQ888" s="69"/>
      <c r="HR888" s="69"/>
      <c r="HS888" s="69"/>
      <c r="HT888" s="69"/>
      <c r="HU888" s="69"/>
      <c r="HV888" s="69"/>
      <c r="HW888" s="69"/>
      <c r="HX888" s="69"/>
      <c r="HY888" s="69"/>
      <c r="HZ888" s="69"/>
      <c r="IA888" s="69"/>
      <c r="IB888" s="69"/>
      <c r="IC888" s="69"/>
      <c r="ID888" s="69"/>
      <c r="IE888" s="69"/>
      <c r="IF888" s="69"/>
      <c r="IG888" s="69"/>
      <c r="IH888" s="69"/>
      <c r="II888" s="69"/>
      <c r="IJ888" s="69"/>
      <c r="IK888" s="69"/>
      <c r="IL888" s="69"/>
      <c r="IM888" s="69"/>
      <c r="IN888" s="69"/>
      <c r="IO888" s="69"/>
      <c r="IP888" s="69"/>
      <c r="IQ888" s="69"/>
      <c r="IR888" s="69"/>
      <c r="IS888" s="69"/>
      <c r="IT888" s="69"/>
      <c r="IU888" s="69"/>
      <c r="IV888" s="69"/>
      <c r="IW888" s="69"/>
    </row>
    <row r="889" customFormat="false" ht="12.75" hidden="false" customHeight="false" outlineLevel="0" collapsed="false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69"/>
      <c r="CC889" s="69"/>
      <c r="CD889" s="69"/>
      <c r="CE889" s="69"/>
      <c r="CF889" s="69"/>
      <c r="CG889" s="69"/>
      <c r="CH889" s="69"/>
      <c r="CI889" s="69"/>
      <c r="CJ889" s="69"/>
      <c r="CK889" s="69"/>
      <c r="CL889" s="69"/>
      <c r="CM889" s="69"/>
      <c r="CN889" s="69"/>
      <c r="CO889" s="69"/>
      <c r="CP889" s="69"/>
      <c r="CQ889" s="69"/>
      <c r="CR889" s="69"/>
      <c r="CS889" s="69"/>
      <c r="CT889" s="69"/>
      <c r="CU889" s="69"/>
      <c r="CV889" s="69"/>
      <c r="CW889" s="69"/>
      <c r="CX889" s="69"/>
      <c r="CY889" s="69"/>
      <c r="CZ889" s="69"/>
      <c r="DA889" s="69"/>
      <c r="DB889" s="69"/>
      <c r="DC889" s="69"/>
      <c r="DD889" s="69"/>
      <c r="DE889" s="69"/>
      <c r="DF889" s="69"/>
      <c r="DG889" s="69"/>
      <c r="DH889" s="69"/>
      <c r="DI889" s="69"/>
      <c r="DJ889" s="69"/>
      <c r="DK889" s="69"/>
      <c r="DL889" s="69"/>
      <c r="DM889" s="69"/>
      <c r="DN889" s="69"/>
      <c r="DO889" s="69"/>
      <c r="DP889" s="69"/>
      <c r="DQ889" s="69"/>
      <c r="DR889" s="69"/>
      <c r="DS889" s="69"/>
      <c r="DT889" s="69"/>
      <c r="DU889" s="69"/>
      <c r="DV889" s="69"/>
      <c r="DW889" s="69"/>
      <c r="DX889" s="69"/>
      <c r="DY889" s="69"/>
      <c r="DZ889" s="69"/>
      <c r="EA889" s="69"/>
      <c r="EB889" s="69"/>
      <c r="EC889" s="69"/>
      <c r="ED889" s="69"/>
      <c r="EE889" s="69"/>
      <c r="EF889" s="69"/>
      <c r="EG889" s="69"/>
      <c r="EH889" s="69"/>
      <c r="EI889" s="69"/>
      <c r="EJ889" s="69"/>
      <c r="EK889" s="69"/>
      <c r="EL889" s="69"/>
      <c r="EM889" s="69"/>
      <c r="EN889" s="69"/>
      <c r="EO889" s="69"/>
      <c r="EP889" s="69"/>
      <c r="EQ889" s="69"/>
      <c r="ER889" s="69"/>
      <c r="ES889" s="69"/>
      <c r="ET889" s="69"/>
      <c r="EU889" s="69"/>
      <c r="EV889" s="69"/>
      <c r="EW889" s="69"/>
      <c r="EX889" s="69"/>
      <c r="EY889" s="69"/>
      <c r="EZ889" s="69"/>
      <c r="FA889" s="69"/>
      <c r="FB889" s="69"/>
      <c r="FC889" s="69"/>
      <c r="FD889" s="69"/>
      <c r="FE889" s="69"/>
      <c r="FF889" s="69"/>
      <c r="FG889" s="69"/>
      <c r="FH889" s="69"/>
      <c r="FI889" s="69"/>
      <c r="FJ889" s="69"/>
      <c r="FK889" s="69"/>
      <c r="FL889" s="69"/>
      <c r="FM889" s="69"/>
      <c r="FN889" s="69"/>
      <c r="FO889" s="69"/>
      <c r="FP889" s="69"/>
      <c r="FQ889" s="69"/>
      <c r="FR889" s="69"/>
      <c r="FS889" s="69"/>
      <c r="FT889" s="69"/>
      <c r="FU889" s="69"/>
      <c r="FV889" s="69"/>
      <c r="FW889" s="69"/>
      <c r="FX889" s="69"/>
      <c r="FY889" s="69"/>
      <c r="FZ889" s="69"/>
      <c r="GA889" s="69"/>
      <c r="GB889" s="69"/>
      <c r="GC889" s="69"/>
      <c r="GD889" s="69"/>
      <c r="GE889" s="69"/>
      <c r="GF889" s="69"/>
      <c r="GG889" s="69"/>
      <c r="GH889" s="69"/>
      <c r="GI889" s="69"/>
      <c r="GJ889" s="69"/>
      <c r="GK889" s="69"/>
      <c r="GL889" s="69"/>
      <c r="GM889" s="69"/>
      <c r="GN889" s="69"/>
      <c r="GO889" s="69"/>
      <c r="GP889" s="69"/>
      <c r="GQ889" s="69"/>
      <c r="GR889" s="69"/>
      <c r="GS889" s="69"/>
      <c r="GT889" s="69"/>
      <c r="GU889" s="69"/>
      <c r="GV889" s="69"/>
      <c r="GW889" s="69"/>
      <c r="GX889" s="69"/>
      <c r="GY889" s="69"/>
      <c r="GZ889" s="69"/>
      <c r="HA889" s="69"/>
      <c r="HB889" s="69"/>
      <c r="HC889" s="69"/>
      <c r="HD889" s="69"/>
      <c r="HE889" s="69"/>
      <c r="HF889" s="69"/>
      <c r="HG889" s="69"/>
      <c r="HH889" s="69"/>
      <c r="HI889" s="69"/>
      <c r="HJ889" s="69"/>
      <c r="HK889" s="69"/>
      <c r="HL889" s="69"/>
      <c r="HM889" s="69"/>
      <c r="HN889" s="69"/>
      <c r="HO889" s="69"/>
      <c r="HP889" s="69"/>
      <c r="HQ889" s="69"/>
      <c r="HR889" s="69"/>
      <c r="HS889" s="69"/>
      <c r="HT889" s="69"/>
      <c r="HU889" s="69"/>
      <c r="HV889" s="69"/>
      <c r="HW889" s="69"/>
      <c r="HX889" s="69"/>
      <c r="HY889" s="69"/>
      <c r="HZ889" s="69"/>
      <c r="IA889" s="69"/>
      <c r="IB889" s="69"/>
      <c r="IC889" s="69"/>
      <c r="ID889" s="69"/>
      <c r="IE889" s="69"/>
      <c r="IF889" s="69"/>
      <c r="IG889" s="69"/>
      <c r="IH889" s="69"/>
      <c r="II889" s="69"/>
      <c r="IJ889" s="69"/>
      <c r="IK889" s="69"/>
      <c r="IL889" s="69"/>
      <c r="IM889" s="69"/>
      <c r="IN889" s="69"/>
      <c r="IO889" s="69"/>
      <c r="IP889" s="69"/>
      <c r="IQ889" s="69"/>
      <c r="IR889" s="69"/>
      <c r="IS889" s="69"/>
      <c r="IT889" s="69"/>
      <c r="IU889" s="69"/>
      <c r="IV889" s="69"/>
      <c r="IW889" s="69"/>
    </row>
    <row r="890" customFormat="false" ht="12.75" hidden="false" customHeight="false" outlineLevel="0" collapsed="false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69"/>
      <c r="CC890" s="69"/>
      <c r="CD890" s="69"/>
      <c r="CE890" s="69"/>
      <c r="CF890" s="69"/>
      <c r="CG890" s="69"/>
      <c r="CH890" s="69"/>
      <c r="CI890" s="69"/>
      <c r="CJ890" s="69"/>
      <c r="CK890" s="69"/>
      <c r="CL890" s="69"/>
      <c r="CM890" s="69"/>
      <c r="CN890" s="69"/>
      <c r="CO890" s="69"/>
      <c r="CP890" s="69"/>
      <c r="CQ890" s="69"/>
      <c r="CR890" s="69"/>
      <c r="CS890" s="69"/>
      <c r="CT890" s="69"/>
      <c r="CU890" s="69"/>
      <c r="CV890" s="69"/>
      <c r="CW890" s="69"/>
      <c r="CX890" s="69"/>
      <c r="CY890" s="69"/>
      <c r="CZ890" s="69"/>
      <c r="DA890" s="69"/>
      <c r="DB890" s="69"/>
      <c r="DC890" s="69"/>
      <c r="DD890" s="69"/>
      <c r="DE890" s="69"/>
      <c r="DF890" s="69"/>
      <c r="DG890" s="69"/>
      <c r="DH890" s="69"/>
      <c r="DI890" s="69"/>
      <c r="DJ890" s="69"/>
      <c r="DK890" s="69"/>
      <c r="DL890" s="69"/>
      <c r="DM890" s="69"/>
      <c r="DN890" s="69"/>
      <c r="DO890" s="69"/>
      <c r="DP890" s="69"/>
      <c r="DQ890" s="69"/>
      <c r="DR890" s="69"/>
      <c r="DS890" s="69"/>
      <c r="DT890" s="69"/>
      <c r="DU890" s="69"/>
      <c r="DV890" s="69"/>
      <c r="DW890" s="69"/>
      <c r="DX890" s="69"/>
      <c r="DY890" s="69"/>
      <c r="DZ890" s="69"/>
      <c r="EA890" s="69"/>
      <c r="EB890" s="69"/>
      <c r="EC890" s="69"/>
      <c r="ED890" s="69"/>
      <c r="EE890" s="69"/>
      <c r="EF890" s="69"/>
      <c r="EG890" s="69"/>
      <c r="EH890" s="69"/>
      <c r="EI890" s="69"/>
      <c r="EJ890" s="69"/>
      <c r="EK890" s="69"/>
      <c r="EL890" s="69"/>
      <c r="EM890" s="69"/>
      <c r="EN890" s="69"/>
      <c r="EO890" s="69"/>
      <c r="EP890" s="69"/>
      <c r="EQ890" s="69"/>
      <c r="ER890" s="69"/>
      <c r="ES890" s="69"/>
      <c r="ET890" s="69"/>
      <c r="EU890" s="69"/>
      <c r="EV890" s="69"/>
      <c r="EW890" s="69"/>
      <c r="EX890" s="69"/>
      <c r="EY890" s="69"/>
      <c r="EZ890" s="69"/>
      <c r="FA890" s="69"/>
      <c r="FB890" s="69"/>
      <c r="FC890" s="69"/>
      <c r="FD890" s="69"/>
      <c r="FE890" s="69"/>
      <c r="FF890" s="69"/>
      <c r="FG890" s="69"/>
      <c r="FH890" s="69"/>
      <c r="FI890" s="69"/>
      <c r="FJ890" s="69"/>
      <c r="FK890" s="69"/>
      <c r="FL890" s="69"/>
      <c r="FM890" s="69"/>
      <c r="FN890" s="69"/>
      <c r="FO890" s="69"/>
      <c r="FP890" s="69"/>
      <c r="FQ890" s="69"/>
      <c r="FR890" s="69"/>
      <c r="FS890" s="69"/>
      <c r="FT890" s="69"/>
      <c r="FU890" s="69"/>
      <c r="FV890" s="69"/>
      <c r="FW890" s="69"/>
      <c r="FX890" s="69"/>
      <c r="FY890" s="69"/>
      <c r="FZ890" s="69"/>
      <c r="GA890" s="69"/>
      <c r="GB890" s="69"/>
      <c r="GC890" s="69"/>
      <c r="GD890" s="69"/>
      <c r="GE890" s="69"/>
      <c r="GF890" s="69"/>
      <c r="GG890" s="69"/>
      <c r="GH890" s="69"/>
      <c r="GI890" s="69"/>
      <c r="GJ890" s="69"/>
      <c r="GK890" s="69"/>
      <c r="GL890" s="69"/>
      <c r="GM890" s="69"/>
      <c r="GN890" s="69"/>
      <c r="GO890" s="69"/>
      <c r="GP890" s="69"/>
      <c r="GQ890" s="69"/>
      <c r="GR890" s="69"/>
      <c r="GS890" s="69"/>
      <c r="GT890" s="69"/>
      <c r="GU890" s="69"/>
      <c r="GV890" s="69"/>
      <c r="GW890" s="69"/>
      <c r="GX890" s="69"/>
      <c r="GY890" s="69"/>
      <c r="GZ890" s="69"/>
      <c r="HA890" s="69"/>
      <c r="HB890" s="69"/>
      <c r="HC890" s="69"/>
      <c r="HD890" s="69"/>
      <c r="HE890" s="69"/>
      <c r="HF890" s="69"/>
      <c r="HG890" s="69"/>
      <c r="HH890" s="69"/>
      <c r="HI890" s="69"/>
      <c r="HJ890" s="69"/>
      <c r="HK890" s="69"/>
      <c r="HL890" s="69"/>
      <c r="HM890" s="69"/>
      <c r="HN890" s="69"/>
      <c r="HO890" s="69"/>
      <c r="HP890" s="69"/>
      <c r="HQ890" s="69"/>
      <c r="HR890" s="69"/>
      <c r="HS890" s="69"/>
      <c r="HT890" s="69"/>
      <c r="HU890" s="69"/>
      <c r="HV890" s="69"/>
      <c r="HW890" s="69"/>
      <c r="HX890" s="69"/>
      <c r="HY890" s="69"/>
      <c r="HZ890" s="69"/>
      <c r="IA890" s="69"/>
      <c r="IB890" s="69"/>
      <c r="IC890" s="69"/>
      <c r="ID890" s="69"/>
      <c r="IE890" s="69"/>
      <c r="IF890" s="69"/>
      <c r="IG890" s="69"/>
      <c r="IH890" s="69"/>
      <c r="II890" s="69"/>
      <c r="IJ890" s="69"/>
      <c r="IK890" s="69"/>
      <c r="IL890" s="69"/>
      <c r="IM890" s="69"/>
      <c r="IN890" s="69"/>
      <c r="IO890" s="69"/>
      <c r="IP890" s="69"/>
      <c r="IQ890" s="69"/>
      <c r="IR890" s="69"/>
      <c r="IS890" s="69"/>
      <c r="IT890" s="69"/>
      <c r="IU890" s="69"/>
      <c r="IV890" s="69"/>
      <c r="IW890" s="69"/>
    </row>
    <row r="891" customFormat="false" ht="12.75" hidden="false" customHeight="false" outlineLevel="0" collapsed="false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  <c r="BR891" s="69"/>
      <c r="BS891" s="69"/>
      <c r="BT891" s="69"/>
      <c r="BU891" s="69"/>
      <c r="BV891" s="69"/>
      <c r="BW891" s="69"/>
      <c r="BX891" s="69"/>
      <c r="BY891" s="69"/>
      <c r="BZ891" s="69"/>
      <c r="CA891" s="69"/>
      <c r="CB891" s="69"/>
      <c r="CC891" s="69"/>
      <c r="CD891" s="69"/>
      <c r="CE891" s="69"/>
      <c r="CF891" s="69"/>
      <c r="CG891" s="69"/>
      <c r="CH891" s="69"/>
      <c r="CI891" s="69"/>
      <c r="CJ891" s="69"/>
      <c r="CK891" s="69"/>
      <c r="CL891" s="69"/>
      <c r="CM891" s="69"/>
      <c r="CN891" s="69"/>
      <c r="CO891" s="69"/>
      <c r="CP891" s="69"/>
      <c r="CQ891" s="69"/>
      <c r="CR891" s="69"/>
      <c r="CS891" s="69"/>
      <c r="CT891" s="69"/>
      <c r="CU891" s="69"/>
      <c r="CV891" s="69"/>
      <c r="CW891" s="69"/>
      <c r="CX891" s="69"/>
      <c r="CY891" s="69"/>
      <c r="CZ891" s="69"/>
      <c r="DA891" s="69"/>
      <c r="DB891" s="69"/>
      <c r="DC891" s="69"/>
      <c r="DD891" s="69"/>
      <c r="DE891" s="69"/>
      <c r="DF891" s="69"/>
      <c r="DG891" s="69"/>
      <c r="DH891" s="69"/>
      <c r="DI891" s="69"/>
      <c r="DJ891" s="69"/>
      <c r="DK891" s="69"/>
      <c r="DL891" s="69"/>
      <c r="DM891" s="69"/>
      <c r="DN891" s="69"/>
      <c r="DO891" s="69"/>
      <c r="DP891" s="69"/>
      <c r="DQ891" s="69"/>
      <c r="DR891" s="69"/>
      <c r="DS891" s="69"/>
      <c r="DT891" s="69"/>
      <c r="DU891" s="69"/>
      <c r="DV891" s="69"/>
      <c r="DW891" s="69"/>
      <c r="DX891" s="69"/>
      <c r="DY891" s="69"/>
      <c r="DZ891" s="69"/>
      <c r="EA891" s="69"/>
      <c r="EB891" s="69"/>
      <c r="EC891" s="69"/>
      <c r="ED891" s="69"/>
      <c r="EE891" s="69"/>
      <c r="EF891" s="69"/>
      <c r="EG891" s="69"/>
      <c r="EH891" s="69"/>
      <c r="EI891" s="69"/>
      <c r="EJ891" s="69"/>
      <c r="EK891" s="69"/>
      <c r="EL891" s="69"/>
      <c r="EM891" s="69"/>
      <c r="EN891" s="69"/>
      <c r="EO891" s="69"/>
      <c r="EP891" s="69"/>
      <c r="EQ891" s="69"/>
      <c r="ER891" s="69"/>
      <c r="ES891" s="69"/>
      <c r="ET891" s="69"/>
      <c r="EU891" s="69"/>
      <c r="EV891" s="69"/>
      <c r="EW891" s="69"/>
      <c r="EX891" s="69"/>
      <c r="EY891" s="69"/>
      <c r="EZ891" s="69"/>
      <c r="FA891" s="69"/>
      <c r="FB891" s="69"/>
      <c r="FC891" s="69"/>
      <c r="FD891" s="69"/>
      <c r="FE891" s="69"/>
      <c r="FF891" s="69"/>
      <c r="FG891" s="69"/>
      <c r="FH891" s="69"/>
      <c r="FI891" s="69"/>
      <c r="FJ891" s="69"/>
      <c r="FK891" s="69"/>
      <c r="FL891" s="69"/>
      <c r="FM891" s="69"/>
      <c r="FN891" s="69"/>
      <c r="FO891" s="69"/>
      <c r="FP891" s="69"/>
      <c r="FQ891" s="69"/>
      <c r="FR891" s="69"/>
      <c r="FS891" s="69"/>
      <c r="FT891" s="69"/>
      <c r="FU891" s="69"/>
      <c r="FV891" s="69"/>
      <c r="FW891" s="69"/>
      <c r="FX891" s="69"/>
      <c r="FY891" s="69"/>
      <c r="FZ891" s="69"/>
      <c r="GA891" s="69"/>
      <c r="GB891" s="69"/>
      <c r="GC891" s="69"/>
      <c r="GD891" s="69"/>
      <c r="GE891" s="69"/>
      <c r="GF891" s="69"/>
      <c r="GG891" s="69"/>
      <c r="GH891" s="69"/>
      <c r="GI891" s="69"/>
      <c r="GJ891" s="69"/>
      <c r="GK891" s="69"/>
      <c r="GL891" s="69"/>
      <c r="GM891" s="69"/>
      <c r="GN891" s="69"/>
      <c r="GO891" s="69"/>
      <c r="GP891" s="69"/>
      <c r="GQ891" s="69"/>
      <c r="GR891" s="69"/>
      <c r="GS891" s="69"/>
      <c r="GT891" s="69"/>
      <c r="GU891" s="69"/>
      <c r="GV891" s="69"/>
      <c r="GW891" s="69"/>
      <c r="GX891" s="69"/>
      <c r="GY891" s="69"/>
      <c r="GZ891" s="69"/>
      <c r="HA891" s="69"/>
      <c r="HB891" s="69"/>
      <c r="HC891" s="69"/>
      <c r="HD891" s="69"/>
      <c r="HE891" s="69"/>
      <c r="HF891" s="69"/>
      <c r="HG891" s="69"/>
      <c r="HH891" s="69"/>
      <c r="HI891" s="69"/>
      <c r="HJ891" s="69"/>
      <c r="HK891" s="69"/>
      <c r="HL891" s="69"/>
      <c r="HM891" s="69"/>
      <c r="HN891" s="69"/>
      <c r="HO891" s="69"/>
      <c r="HP891" s="69"/>
      <c r="HQ891" s="69"/>
      <c r="HR891" s="69"/>
      <c r="HS891" s="69"/>
      <c r="HT891" s="69"/>
      <c r="HU891" s="69"/>
      <c r="HV891" s="69"/>
      <c r="HW891" s="69"/>
      <c r="HX891" s="69"/>
      <c r="HY891" s="69"/>
      <c r="HZ891" s="69"/>
      <c r="IA891" s="69"/>
      <c r="IB891" s="69"/>
      <c r="IC891" s="69"/>
      <c r="ID891" s="69"/>
      <c r="IE891" s="69"/>
      <c r="IF891" s="69"/>
      <c r="IG891" s="69"/>
      <c r="IH891" s="69"/>
      <c r="II891" s="69"/>
      <c r="IJ891" s="69"/>
      <c r="IK891" s="69"/>
      <c r="IL891" s="69"/>
      <c r="IM891" s="69"/>
      <c r="IN891" s="69"/>
      <c r="IO891" s="69"/>
      <c r="IP891" s="69"/>
      <c r="IQ891" s="69"/>
      <c r="IR891" s="69"/>
      <c r="IS891" s="69"/>
      <c r="IT891" s="69"/>
      <c r="IU891" s="69"/>
      <c r="IV891" s="69"/>
      <c r="IW891" s="69"/>
    </row>
    <row r="892" customFormat="false" ht="12.75" hidden="false" customHeight="false" outlineLevel="0" collapsed="false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69"/>
      <c r="CC892" s="69"/>
      <c r="CD892" s="69"/>
      <c r="CE892" s="69"/>
      <c r="CF892" s="69"/>
      <c r="CG892" s="69"/>
      <c r="CH892" s="69"/>
      <c r="CI892" s="69"/>
      <c r="CJ892" s="69"/>
      <c r="CK892" s="69"/>
      <c r="CL892" s="69"/>
      <c r="CM892" s="69"/>
      <c r="CN892" s="69"/>
      <c r="CO892" s="69"/>
      <c r="CP892" s="69"/>
      <c r="CQ892" s="69"/>
      <c r="CR892" s="69"/>
      <c r="CS892" s="69"/>
      <c r="CT892" s="69"/>
      <c r="CU892" s="69"/>
      <c r="CV892" s="69"/>
      <c r="CW892" s="69"/>
      <c r="CX892" s="69"/>
      <c r="CY892" s="69"/>
      <c r="CZ892" s="69"/>
      <c r="DA892" s="69"/>
      <c r="DB892" s="69"/>
      <c r="DC892" s="69"/>
      <c r="DD892" s="69"/>
      <c r="DE892" s="69"/>
      <c r="DF892" s="69"/>
      <c r="DG892" s="69"/>
      <c r="DH892" s="69"/>
      <c r="DI892" s="69"/>
      <c r="DJ892" s="69"/>
      <c r="DK892" s="69"/>
      <c r="DL892" s="69"/>
      <c r="DM892" s="69"/>
      <c r="DN892" s="69"/>
      <c r="DO892" s="69"/>
      <c r="DP892" s="69"/>
      <c r="DQ892" s="69"/>
      <c r="DR892" s="69"/>
      <c r="DS892" s="69"/>
      <c r="DT892" s="69"/>
      <c r="DU892" s="69"/>
      <c r="DV892" s="69"/>
      <c r="DW892" s="69"/>
      <c r="DX892" s="69"/>
      <c r="DY892" s="69"/>
      <c r="DZ892" s="69"/>
      <c r="EA892" s="69"/>
      <c r="EB892" s="69"/>
      <c r="EC892" s="69"/>
      <c r="ED892" s="69"/>
      <c r="EE892" s="69"/>
      <c r="EF892" s="69"/>
      <c r="EG892" s="69"/>
      <c r="EH892" s="69"/>
      <c r="EI892" s="69"/>
      <c r="EJ892" s="69"/>
      <c r="EK892" s="69"/>
      <c r="EL892" s="69"/>
      <c r="EM892" s="69"/>
      <c r="EN892" s="69"/>
      <c r="EO892" s="69"/>
      <c r="EP892" s="69"/>
      <c r="EQ892" s="69"/>
      <c r="ER892" s="69"/>
      <c r="ES892" s="69"/>
      <c r="ET892" s="69"/>
      <c r="EU892" s="69"/>
      <c r="EV892" s="69"/>
      <c r="EW892" s="69"/>
      <c r="EX892" s="69"/>
      <c r="EY892" s="69"/>
      <c r="EZ892" s="69"/>
      <c r="FA892" s="69"/>
      <c r="FB892" s="69"/>
      <c r="FC892" s="69"/>
      <c r="FD892" s="69"/>
      <c r="FE892" s="69"/>
      <c r="FF892" s="69"/>
      <c r="FG892" s="69"/>
      <c r="FH892" s="69"/>
      <c r="FI892" s="69"/>
      <c r="FJ892" s="69"/>
      <c r="FK892" s="69"/>
      <c r="FL892" s="69"/>
      <c r="FM892" s="69"/>
      <c r="FN892" s="69"/>
      <c r="FO892" s="69"/>
      <c r="FP892" s="69"/>
      <c r="FQ892" s="69"/>
      <c r="FR892" s="69"/>
      <c r="FS892" s="69"/>
      <c r="FT892" s="69"/>
      <c r="FU892" s="69"/>
      <c r="FV892" s="69"/>
      <c r="FW892" s="69"/>
      <c r="FX892" s="69"/>
      <c r="FY892" s="69"/>
      <c r="FZ892" s="69"/>
      <c r="GA892" s="69"/>
      <c r="GB892" s="69"/>
      <c r="GC892" s="69"/>
      <c r="GD892" s="69"/>
      <c r="GE892" s="69"/>
      <c r="GF892" s="69"/>
      <c r="GG892" s="69"/>
      <c r="GH892" s="69"/>
      <c r="GI892" s="69"/>
      <c r="GJ892" s="69"/>
      <c r="GK892" s="69"/>
      <c r="GL892" s="69"/>
      <c r="GM892" s="69"/>
      <c r="GN892" s="69"/>
      <c r="GO892" s="69"/>
      <c r="GP892" s="69"/>
      <c r="GQ892" s="69"/>
      <c r="GR892" s="69"/>
      <c r="GS892" s="69"/>
      <c r="GT892" s="69"/>
      <c r="GU892" s="69"/>
      <c r="GV892" s="69"/>
      <c r="GW892" s="69"/>
      <c r="GX892" s="69"/>
      <c r="GY892" s="69"/>
      <c r="GZ892" s="69"/>
      <c r="HA892" s="69"/>
      <c r="HB892" s="69"/>
      <c r="HC892" s="69"/>
      <c r="HD892" s="69"/>
      <c r="HE892" s="69"/>
      <c r="HF892" s="69"/>
      <c r="HG892" s="69"/>
      <c r="HH892" s="69"/>
      <c r="HI892" s="69"/>
      <c r="HJ892" s="69"/>
      <c r="HK892" s="69"/>
      <c r="HL892" s="69"/>
      <c r="HM892" s="69"/>
      <c r="HN892" s="69"/>
      <c r="HO892" s="69"/>
      <c r="HP892" s="69"/>
      <c r="HQ892" s="69"/>
      <c r="HR892" s="69"/>
      <c r="HS892" s="69"/>
      <c r="HT892" s="69"/>
      <c r="HU892" s="69"/>
      <c r="HV892" s="69"/>
      <c r="HW892" s="69"/>
      <c r="HX892" s="69"/>
      <c r="HY892" s="69"/>
      <c r="HZ892" s="69"/>
      <c r="IA892" s="69"/>
      <c r="IB892" s="69"/>
      <c r="IC892" s="69"/>
      <c r="ID892" s="69"/>
      <c r="IE892" s="69"/>
      <c r="IF892" s="69"/>
      <c r="IG892" s="69"/>
      <c r="IH892" s="69"/>
      <c r="II892" s="69"/>
      <c r="IJ892" s="69"/>
      <c r="IK892" s="69"/>
      <c r="IL892" s="69"/>
      <c r="IM892" s="69"/>
      <c r="IN892" s="69"/>
      <c r="IO892" s="69"/>
      <c r="IP892" s="69"/>
      <c r="IQ892" s="69"/>
      <c r="IR892" s="69"/>
      <c r="IS892" s="69"/>
      <c r="IT892" s="69"/>
      <c r="IU892" s="69"/>
      <c r="IV892" s="69"/>
      <c r="IW892" s="69"/>
    </row>
    <row r="893" customFormat="false" ht="12.75" hidden="false" customHeight="false" outlineLevel="0" collapsed="false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  <c r="BR893" s="69"/>
      <c r="BS893" s="69"/>
      <c r="BT893" s="69"/>
      <c r="BU893" s="69"/>
      <c r="BV893" s="69"/>
      <c r="BW893" s="69"/>
      <c r="BX893" s="69"/>
      <c r="BY893" s="69"/>
      <c r="BZ893" s="69"/>
      <c r="CA893" s="69"/>
      <c r="CB893" s="69"/>
      <c r="CC893" s="69"/>
      <c r="CD893" s="69"/>
      <c r="CE893" s="69"/>
      <c r="CF893" s="69"/>
      <c r="CG893" s="69"/>
      <c r="CH893" s="69"/>
      <c r="CI893" s="69"/>
      <c r="CJ893" s="69"/>
      <c r="CK893" s="69"/>
      <c r="CL893" s="69"/>
      <c r="CM893" s="69"/>
      <c r="CN893" s="69"/>
      <c r="CO893" s="69"/>
      <c r="CP893" s="69"/>
      <c r="CQ893" s="69"/>
      <c r="CR893" s="69"/>
      <c r="CS893" s="69"/>
      <c r="CT893" s="69"/>
      <c r="CU893" s="69"/>
      <c r="CV893" s="69"/>
      <c r="CW893" s="69"/>
      <c r="CX893" s="69"/>
      <c r="CY893" s="69"/>
      <c r="CZ893" s="69"/>
      <c r="DA893" s="69"/>
      <c r="DB893" s="69"/>
      <c r="DC893" s="69"/>
      <c r="DD893" s="69"/>
      <c r="DE893" s="69"/>
      <c r="DF893" s="69"/>
      <c r="DG893" s="69"/>
      <c r="DH893" s="69"/>
      <c r="DI893" s="69"/>
      <c r="DJ893" s="69"/>
      <c r="DK893" s="69"/>
      <c r="DL893" s="69"/>
      <c r="DM893" s="69"/>
      <c r="DN893" s="69"/>
      <c r="DO893" s="69"/>
      <c r="DP893" s="69"/>
      <c r="DQ893" s="69"/>
      <c r="DR893" s="69"/>
      <c r="DS893" s="69"/>
      <c r="DT893" s="69"/>
      <c r="DU893" s="69"/>
      <c r="DV893" s="69"/>
      <c r="DW893" s="69"/>
      <c r="DX893" s="69"/>
      <c r="DY893" s="69"/>
      <c r="DZ893" s="69"/>
      <c r="EA893" s="69"/>
      <c r="EB893" s="69"/>
      <c r="EC893" s="69"/>
      <c r="ED893" s="69"/>
      <c r="EE893" s="69"/>
      <c r="EF893" s="69"/>
      <c r="EG893" s="69"/>
      <c r="EH893" s="69"/>
      <c r="EI893" s="69"/>
      <c r="EJ893" s="69"/>
      <c r="EK893" s="69"/>
      <c r="EL893" s="69"/>
      <c r="EM893" s="69"/>
      <c r="EN893" s="69"/>
      <c r="EO893" s="69"/>
      <c r="EP893" s="69"/>
      <c r="EQ893" s="69"/>
      <c r="ER893" s="69"/>
      <c r="ES893" s="69"/>
      <c r="ET893" s="69"/>
      <c r="EU893" s="69"/>
      <c r="EV893" s="69"/>
      <c r="EW893" s="69"/>
      <c r="EX893" s="69"/>
      <c r="EY893" s="69"/>
      <c r="EZ893" s="69"/>
      <c r="FA893" s="69"/>
      <c r="FB893" s="69"/>
      <c r="FC893" s="69"/>
      <c r="FD893" s="69"/>
      <c r="FE893" s="69"/>
      <c r="FF893" s="69"/>
      <c r="FG893" s="69"/>
      <c r="FH893" s="69"/>
      <c r="FI893" s="69"/>
      <c r="FJ893" s="69"/>
      <c r="FK893" s="69"/>
      <c r="FL893" s="69"/>
      <c r="FM893" s="69"/>
      <c r="FN893" s="69"/>
      <c r="FO893" s="69"/>
      <c r="FP893" s="69"/>
      <c r="FQ893" s="69"/>
      <c r="FR893" s="69"/>
      <c r="FS893" s="69"/>
      <c r="FT893" s="69"/>
      <c r="FU893" s="69"/>
      <c r="FV893" s="69"/>
      <c r="FW893" s="69"/>
      <c r="FX893" s="69"/>
      <c r="FY893" s="69"/>
      <c r="FZ893" s="69"/>
      <c r="GA893" s="69"/>
      <c r="GB893" s="69"/>
      <c r="GC893" s="69"/>
      <c r="GD893" s="69"/>
      <c r="GE893" s="69"/>
      <c r="GF893" s="69"/>
      <c r="GG893" s="69"/>
      <c r="GH893" s="69"/>
      <c r="GI893" s="69"/>
      <c r="GJ893" s="69"/>
      <c r="GK893" s="69"/>
      <c r="GL893" s="69"/>
      <c r="GM893" s="69"/>
      <c r="GN893" s="69"/>
      <c r="GO893" s="69"/>
      <c r="GP893" s="69"/>
      <c r="GQ893" s="69"/>
      <c r="GR893" s="69"/>
      <c r="GS893" s="69"/>
      <c r="GT893" s="69"/>
      <c r="GU893" s="69"/>
      <c r="GV893" s="69"/>
      <c r="GW893" s="69"/>
      <c r="GX893" s="69"/>
      <c r="GY893" s="69"/>
      <c r="GZ893" s="69"/>
      <c r="HA893" s="69"/>
      <c r="HB893" s="69"/>
      <c r="HC893" s="69"/>
      <c r="HD893" s="69"/>
      <c r="HE893" s="69"/>
      <c r="HF893" s="69"/>
      <c r="HG893" s="69"/>
      <c r="HH893" s="69"/>
      <c r="HI893" s="69"/>
      <c r="HJ893" s="69"/>
      <c r="HK893" s="69"/>
      <c r="HL893" s="69"/>
      <c r="HM893" s="69"/>
      <c r="HN893" s="69"/>
      <c r="HO893" s="69"/>
      <c r="HP893" s="69"/>
      <c r="HQ893" s="69"/>
      <c r="HR893" s="69"/>
      <c r="HS893" s="69"/>
      <c r="HT893" s="69"/>
      <c r="HU893" s="69"/>
      <c r="HV893" s="69"/>
      <c r="HW893" s="69"/>
      <c r="HX893" s="69"/>
      <c r="HY893" s="69"/>
      <c r="HZ893" s="69"/>
      <c r="IA893" s="69"/>
      <c r="IB893" s="69"/>
      <c r="IC893" s="69"/>
      <c r="ID893" s="69"/>
      <c r="IE893" s="69"/>
      <c r="IF893" s="69"/>
      <c r="IG893" s="69"/>
      <c r="IH893" s="69"/>
      <c r="II893" s="69"/>
      <c r="IJ893" s="69"/>
      <c r="IK893" s="69"/>
      <c r="IL893" s="69"/>
      <c r="IM893" s="69"/>
      <c r="IN893" s="69"/>
      <c r="IO893" s="69"/>
      <c r="IP893" s="69"/>
      <c r="IQ893" s="69"/>
      <c r="IR893" s="69"/>
      <c r="IS893" s="69"/>
      <c r="IT893" s="69"/>
      <c r="IU893" s="69"/>
      <c r="IV893" s="69"/>
      <c r="IW893" s="69"/>
    </row>
    <row r="894" customFormat="false" ht="12.75" hidden="false" customHeight="false" outlineLevel="0" collapsed="false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  <c r="BR894" s="69"/>
      <c r="BS894" s="69"/>
      <c r="BT894" s="69"/>
      <c r="BU894" s="69"/>
      <c r="BV894" s="69"/>
      <c r="BW894" s="69"/>
      <c r="BX894" s="69"/>
      <c r="BY894" s="69"/>
      <c r="BZ894" s="69"/>
      <c r="CA894" s="69"/>
      <c r="CB894" s="69"/>
      <c r="CC894" s="69"/>
      <c r="CD894" s="69"/>
      <c r="CE894" s="69"/>
      <c r="CF894" s="69"/>
      <c r="CG894" s="69"/>
      <c r="CH894" s="69"/>
      <c r="CI894" s="69"/>
      <c r="CJ894" s="69"/>
      <c r="CK894" s="69"/>
      <c r="CL894" s="69"/>
      <c r="CM894" s="69"/>
      <c r="CN894" s="69"/>
      <c r="CO894" s="69"/>
      <c r="CP894" s="69"/>
      <c r="CQ894" s="69"/>
      <c r="CR894" s="69"/>
      <c r="CS894" s="69"/>
      <c r="CT894" s="69"/>
      <c r="CU894" s="69"/>
      <c r="CV894" s="69"/>
      <c r="CW894" s="69"/>
      <c r="CX894" s="69"/>
      <c r="CY894" s="69"/>
      <c r="CZ894" s="69"/>
      <c r="DA894" s="69"/>
      <c r="DB894" s="69"/>
      <c r="DC894" s="69"/>
      <c r="DD894" s="69"/>
      <c r="DE894" s="69"/>
      <c r="DF894" s="69"/>
      <c r="DG894" s="69"/>
      <c r="DH894" s="69"/>
      <c r="DI894" s="69"/>
      <c r="DJ894" s="69"/>
      <c r="DK894" s="69"/>
      <c r="DL894" s="69"/>
      <c r="DM894" s="69"/>
      <c r="DN894" s="69"/>
      <c r="DO894" s="69"/>
      <c r="DP894" s="69"/>
      <c r="DQ894" s="69"/>
      <c r="DR894" s="69"/>
      <c r="DS894" s="69"/>
      <c r="DT894" s="69"/>
      <c r="DU894" s="69"/>
      <c r="DV894" s="69"/>
      <c r="DW894" s="69"/>
      <c r="DX894" s="69"/>
      <c r="DY894" s="69"/>
      <c r="DZ894" s="69"/>
      <c r="EA894" s="69"/>
      <c r="EB894" s="69"/>
      <c r="EC894" s="69"/>
      <c r="ED894" s="69"/>
      <c r="EE894" s="69"/>
      <c r="EF894" s="69"/>
      <c r="EG894" s="69"/>
      <c r="EH894" s="69"/>
      <c r="EI894" s="69"/>
      <c r="EJ894" s="69"/>
      <c r="EK894" s="69"/>
      <c r="EL894" s="69"/>
      <c r="EM894" s="69"/>
      <c r="EN894" s="69"/>
      <c r="EO894" s="69"/>
      <c r="EP894" s="69"/>
      <c r="EQ894" s="69"/>
      <c r="ER894" s="69"/>
      <c r="ES894" s="69"/>
      <c r="ET894" s="69"/>
      <c r="EU894" s="69"/>
      <c r="EV894" s="69"/>
      <c r="EW894" s="69"/>
      <c r="EX894" s="69"/>
      <c r="EY894" s="69"/>
      <c r="EZ894" s="69"/>
      <c r="FA894" s="69"/>
      <c r="FB894" s="69"/>
      <c r="FC894" s="69"/>
      <c r="FD894" s="69"/>
      <c r="FE894" s="69"/>
      <c r="FF894" s="69"/>
      <c r="FG894" s="69"/>
      <c r="FH894" s="69"/>
      <c r="FI894" s="69"/>
      <c r="FJ894" s="69"/>
      <c r="FK894" s="69"/>
      <c r="FL894" s="69"/>
      <c r="FM894" s="69"/>
      <c r="FN894" s="69"/>
      <c r="FO894" s="69"/>
      <c r="FP894" s="69"/>
      <c r="FQ894" s="69"/>
      <c r="FR894" s="69"/>
      <c r="FS894" s="69"/>
      <c r="FT894" s="69"/>
      <c r="FU894" s="69"/>
      <c r="FV894" s="69"/>
      <c r="FW894" s="69"/>
      <c r="FX894" s="69"/>
      <c r="FY894" s="69"/>
      <c r="FZ894" s="69"/>
      <c r="GA894" s="69"/>
      <c r="GB894" s="69"/>
      <c r="GC894" s="69"/>
      <c r="GD894" s="69"/>
      <c r="GE894" s="69"/>
      <c r="GF894" s="69"/>
      <c r="GG894" s="69"/>
      <c r="GH894" s="69"/>
      <c r="GI894" s="69"/>
      <c r="GJ894" s="69"/>
      <c r="GK894" s="69"/>
      <c r="GL894" s="69"/>
      <c r="GM894" s="69"/>
      <c r="GN894" s="69"/>
      <c r="GO894" s="69"/>
      <c r="GP894" s="69"/>
      <c r="GQ894" s="69"/>
      <c r="GR894" s="69"/>
      <c r="GS894" s="69"/>
      <c r="GT894" s="69"/>
      <c r="GU894" s="69"/>
      <c r="GV894" s="69"/>
      <c r="GW894" s="69"/>
      <c r="GX894" s="69"/>
      <c r="GY894" s="69"/>
      <c r="GZ894" s="69"/>
      <c r="HA894" s="69"/>
      <c r="HB894" s="69"/>
      <c r="HC894" s="69"/>
      <c r="HD894" s="69"/>
      <c r="HE894" s="69"/>
      <c r="HF894" s="69"/>
      <c r="HG894" s="69"/>
      <c r="HH894" s="69"/>
      <c r="HI894" s="69"/>
      <c r="HJ894" s="69"/>
      <c r="HK894" s="69"/>
      <c r="HL894" s="69"/>
      <c r="HM894" s="69"/>
      <c r="HN894" s="69"/>
      <c r="HO894" s="69"/>
      <c r="HP894" s="69"/>
      <c r="HQ894" s="69"/>
      <c r="HR894" s="69"/>
      <c r="HS894" s="69"/>
      <c r="HT894" s="69"/>
      <c r="HU894" s="69"/>
      <c r="HV894" s="69"/>
      <c r="HW894" s="69"/>
      <c r="HX894" s="69"/>
      <c r="HY894" s="69"/>
      <c r="HZ894" s="69"/>
      <c r="IA894" s="69"/>
      <c r="IB894" s="69"/>
      <c r="IC894" s="69"/>
      <c r="ID894" s="69"/>
      <c r="IE894" s="69"/>
      <c r="IF894" s="69"/>
      <c r="IG894" s="69"/>
      <c r="IH894" s="69"/>
      <c r="II894" s="69"/>
      <c r="IJ894" s="69"/>
      <c r="IK894" s="69"/>
      <c r="IL894" s="69"/>
      <c r="IM894" s="69"/>
      <c r="IN894" s="69"/>
      <c r="IO894" s="69"/>
      <c r="IP894" s="69"/>
      <c r="IQ894" s="69"/>
      <c r="IR894" s="69"/>
      <c r="IS894" s="69"/>
      <c r="IT894" s="69"/>
      <c r="IU894" s="69"/>
      <c r="IV894" s="69"/>
      <c r="IW894" s="69"/>
    </row>
    <row r="895" customFormat="false" ht="12.75" hidden="false" customHeight="false" outlineLevel="0" collapsed="false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  <c r="BR895" s="69"/>
      <c r="BS895" s="69"/>
      <c r="BT895" s="69"/>
      <c r="BU895" s="69"/>
      <c r="BV895" s="69"/>
      <c r="BW895" s="69"/>
      <c r="BX895" s="69"/>
      <c r="BY895" s="69"/>
      <c r="BZ895" s="69"/>
      <c r="CA895" s="69"/>
      <c r="CB895" s="69"/>
      <c r="CC895" s="69"/>
      <c r="CD895" s="69"/>
      <c r="CE895" s="69"/>
      <c r="CF895" s="69"/>
      <c r="CG895" s="69"/>
      <c r="CH895" s="69"/>
      <c r="CI895" s="69"/>
      <c r="CJ895" s="69"/>
      <c r="CK895" s="69"/>
      <c r="CL895" s="69"/>
      <c r="CM895" s="69"/>
      <c r="CN895" s="69"/>
      <c r="CO895" s="69"/>
      <c r="CP895" s="69"/>
      <c r="CQ895" s="69"/>
      <c r="CR895" s="69"/>
      <c r="CS895" s="69"/>
      <c r="CT895" s="69"/>
      <c r="CU895" s="69"/>
      <c r="CV895" s="69"/>
      <c r="CW895" s="69"/>
      <c r="CX895" s="69"/>
      <c r="CY895" s="69"/>
      <c r="CZ895" s="69"/>
      <c r="DA895" s="69"/>
      <c r="DB895" s="69"/>
      <c r="DC895" s="69"/>
      <c r="DD895" s="69"/>
      <c r="DE895" s="69"/>
      <c r="DF895" s="69"/>
      <c r="DG895" s="69"/>
      <c r="DH895" s="69"/>
      <c r="DI895" s="69"/>
      <c r="DJ895" s="69"/>
      <c r="DK895" s="69"/>
      <c r="DL895" s="69"/>
      <c r="DM895" s="69"/>
      <c r="DN895" s="69"/>
      <c r="DO895" s="69"/>
      <c r="DP895" s="69"/>
      <c r="DQ895" s="69"/>
      <c r="DR895" s="69"/>
      <c r="DS895" s="69"/>
      <c r="DT895" s="69"/>
      <c r="DU895" s="69"/>
      <c r="DV895" s="69"/>
      <c r="DW895" s="69"/>
      <c r="DX895" s="69"/>
      <c r="DY895" s="69"/>
      <c r="DZ895" s="69"/>
      <c r="EA895" s="69"/>
      <c r="EB895" s="69"/>
      <c r="EC895" s="69"/>
      <c r="ED895" s="69"/>
      <c r="EE895" s="69"/>
      <c r="EF895" s="69"/>
      <c r="EG895" s="69"/>
      <c r="EH895" s="69"/>
      <c r="EI895" s="69"/>
      <c r="EJ895" s="69"/>
      <c r="EK895" s="69"/>
      <c r="EL895" s="69"/>
      <c r="EM895" s="69"/>
      <c r="EN895" s="69"/>
      <c r="EO895" s="69"/>
      <c r="EP895" s="69"/>
      <c r="EQ895" s="69"/>
      <c r="ER895" s="69"/>
      <c r="ES895" s="69"/>
      <c r="ET895" s="69"/>
      <c r="EU895" s="69"/>
      <c r="EV895" s="69"/>
      <c r="EW895" s="69"/>
      <c r="EX895" s="69"/>
      <c r="EY895" s="69"/>
      <c r="EZ895" s="69"/>
      <c r="FA895" s="69"/>
      <c r="FB895" s="69"/>
      <c r="FC895" s="69"/>
      <c r="FD895" s="69"/>
      <c r="FE895" s="69"/>
      <c r="FF895" s="69"/>
      <c r="FG895" s="69"/>
      <c r="FH895" s="69"/>
      <c r="FI895" s="69"/>
      <c r="FJ895" s="69"/>
      <c r="FK895" s="69"/>
      <c r="FL895" s="69"/>
      <c r="FM895" s="69"/>
      <c r="FN895" s="69"/>
      <c r="FO895" s="69"/>
      <c r="FP895" s="69"/>
      <c r="FQ895" s="69"/>
      <c r="FR895" s="69"/>
      <c r="FS895" s="69"/>
      <c r="FT895" s="69"/>
      <c r="FU895" s="69"/>
      <c r="FV895" s="69"/>
      <c r="FW895" s="69"/>
      <c r="FX895" s="69"/>
      <c r="FY895" s="69"/>
      <c r="FZ895" s="69"/>
      <c r="GA895" s="69"/>
      <c r="GB895" s="69"/>
      <c r="GC895" s="69"/>
      <c r="GD895" s="69"/>
      <c r="GE895" s="69"/>
      <c r="GF895" s="69"/>
      <c r="GG895" s="69"/>
      <c r="GH895" s="69"/>
      <c r="GI895" s="69"/>
      <c r="GJ895" s="69"/>
      <c r="GK895" s="69"/>
      <c r="GL895" s="69"/>
      <c r="GM895" s="69"/>
      <c r="GN895" s="69"/>
      <c r="GO895" s="69"/>
      <c r="GP895" s="69"/>
      <c r="GQ895" s="69"/>
      <c r="GR895" s="69"/>
      <c r="GS895" s="69"/>
      <c r="GT895" s="69"/>
      <c r="GU895" s="69"/>
      <c r="GV895" s="69"/>
      <c r="GW895" s="69"/>
      <c r="GX895" s="69"/>
      <c r="GY895" s="69"/>
      <c r="GZ895" s="69"/>
      <c r="HA895" s="69"/>
      <c r="HB895" s="69"/>
      <c r="HC895" s="69"/>
      <c r="HD895" s="69"/>
      <c r="HE895" s="69"/>
      <c r="HF895" s="69"/>
      <c r="HG895" s="69"/>
      <c r="HH895" s="69"/>
      <c r="HI895" s="69"/>
      <c r="HJ895" s="69"/>
      <c r="HK895" s="69"/>
      <c r="HL895" s="69"/>
      <c r="HM895" s="69"/>
      <c r="HN895" s="69"/>
      <c r="HO895" s="69"/>
      <c r="HP895" s="69"/>
      <c r="HQ895" s="69"/>
      <c r="HR895" s="69"/>
      <c r="HS895" s="69"/>
      <c r="HT895" s="69"/>
      <c r="HU895" s="69"/>
      <c r="HV895" s="69"/>
      <c r="HW895" s="69"/>
      <c r="HX895" s="69"/>
      <c r="HY895" s="69"/>
      <c r="HZ895" s="69"/>
      <c r="IA895" s="69"/>
      <c r="IB895" s="69"/>
      <c r="IC895" s="69"/>
      <c r="ID895" s="69"/>
      <c r="IE895" s="69"/>
      <c r="IF895" s="69"/>
      <c r="IG895" s="69"/>
      <c r="IH895" s="69"/>
      <c r="II895" s="69"/>
      <c r="IJ895" s="69"/>
      <c r="IK895" s="69"/>
      <c r="IL895" s="69"/>
      <c r="IM895" s="69"/>
      <c r="IN895" s="69"/>
      <c r="IO895" s="69"/>
      <c r="IP895" s="69"/>
      <c r="IQ895" s="69"/>
      <c r="IR895" s="69"/>
      <c r="IS895" s="69"/>
      <c r="IT895" s="69"/>
      <c r="IU895" s="69"/>
      <c r="IV895" s="69"/>
      <c r="IW895" s="69"/>
    </row>
    <row r="896" customFormat="false" ht="12.75" hidden="false" customHeight="false" outlineLevel="0" collapsed="false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  <c r="BR896" s="69"/>
      <c r="BS896" s="69"/>
      <c r="BT896" s="69"/>
      <c r="BU896" s="69"/>
      <c r="BV896" s="69"/>
      <c r="BW896" s="69"/>
      <c r="BX896" s="69"/>
      <c r="BY896" s="69"/>
      <c r="BZ896" s="69"/>
      <c r="CA896" s="69"/>
      <c r="CB896" s="69"/>
      <c r="CC896" s="69"/>
      <c r="CD896" s="69"/>
      <c r="CE896" s="69"/>
      <c r="CF896" s="69"/>
      <c r="CG896" s="69"/>
      <c r="CH896" s="69"/>
      <c r="CI896" s="69"/>
      <c r="CJ896" s="69"/>
      <c r="CK896" s="69"/>
      <c r="CL896" s="69"/>
      <c r="CM896" s="69"/>
      <c r="CN896" s="69"/>
      <c r="CO896" s="69"/>
      <c r="CP896" s="69"/>
      <c r="CQ896" s="69"/>
      <c r="CR896" s="69"/>
      <c r="CS896" s="69"/>
      <c r="CT896" s="69"/>
      <c r="CU896" s="69"/>
      <c r="CV896" s="69"/>
      <c r="CW896" s="69"/>
      <c r="CX896" s="69"/>
      <c r="CY896" s="69"/>
      <c r="CZ896" s="69"/>
      <c r="DA896" s="69"/>
      <c r="DB896" s="69"/>
      <c r="DC896" s="69"/>
      <c r="DD896" s="69"/>
      <c r="DE896" s="69"/>
      <c r="DF896" s="69"/>
      <c r="DG896" s="69"/>
      <c r="DH896" s="69"/>
      <c r="DI896" s="69"/>
      <c r="DJ896" s="69"/>
      <c r="DK896" s="69"/>
      <c r="DL896" s="69"/>
      <c r="DM896" s="69"/>
      <c r="DN896" s="69"/>
      <c r="DO896" s="69"/>
      <c r="DP896" s="69"/>
      <c r="DQ896" s="69"/>
      <c r="DR896" s="69"/>
      <c r="DS896" s="69"/>
      <c r="DT896" s="69"/>
      <c r="DU896" s="69"/>
      <c r="DV896" s="69"/>
      <c r="DW896" s="69"/>
      <c r="DX896" s="69"/>
      <c r="DY896" s="69"/>
      <c r="DZ896" s="69"/>
      <c r="EA896" s="69"/>
      <c r="EB896" s="69"/>
      <c r="EC896" s="69"/>
      <c r="ED896" s="69"/>
      <c r="EE896" s="69"/>
      <c r="EF896" s="69"/>
      <c r="EG896" s="69"/>
      <c r="EH896" s="69"/>
      <c r="EI896" s="69"/>
      <c r="EJ896" s="69"/>
      <c r="EK896" s="69"/>
      <c r="EL896" s="69"/>
      <c r="EM896" s="69"/>
      <c r="EN896" s="69"/>
      <c r="EO896" s="69"/>
      <c r="EP896" s="69"/>
      <c r="EQ896" s="69"/>
      <c r="ER896" s="69"/>
      <c r="ES896" s="69"/>
      <c r="ET896" s="69"/>
      <c r="EU896" s="69"/>
      <c r="EV896" s="69"/>
      <c r="EW896" s="69"/>
      <c r="EX896" s="69"/>
      <c r="EY896" s="69"/>
      <c r="EZ896" s="69"/>
      <c r="FA896" s="69"/>
      <c r="FB896" s="69"/>
      <c r="FC896" s="69"/>
      <c r="FD896" s="69"/>
      <c r="FE896" s="69"/>
      <c r="FF896" s="69"/>
      <c r="FG896" s="69"/>
      <c r="FH896" s="69"/>
      <c r="FI896" s="69"/>
      <c r="FJ896" s="69"/>
      <c r="FK896" s="69"/>
      <c r="FL896" s="69"/>
      <c r="FM896" s="69"/>
      <c r="FN896" s="69"/>
      <c r="FO896" s="69"/>
      <c r="FP896" s="69"/>
      <c r="FQ896" s="69"/>
      <c r="FR896" s="69"/>
      <c r="FS896" s="69"/>
      <c r="FT896" s="69"/>
      <c r="FU896" s="69"/>
      <c r="FV896" s="69"/>
      <c r="FW896" s="69"/>
      <c r="FX896" s="69"/>
      <c r="FY896" s="69"/>
      <c r="FZ896" s="69"/>
      <c r="GA896" s="69"/>
      <c r="GB896" s="69"/>
      <c r="GC896" s="69"/>
      <c r="GD896" s="69"/>
      <c r="GE896" s="69"/>
      <c r="GF896" s="69"/>
      <c r="GG896" s="69"/>
      <c r="GH896" s="69"/>
      <c r="GI896" s="69"/>
      <c r="GJ896" s="69"/>
      <c r="GK896" s="69"/>
      <c r="GL896" s="69"/>
      <c r="GM896" s="69"/>
      <c r="GN896" s="69"/>
      <c r="GO896" s="69"/>
      <c r="GP896" s="69"/>
      <c r="GQ896" s="69"/>
      <c r="GR896" s="69"/>
      <c r="GS896" s="69"/>
      <c r="GT896" s="69"/>
      <c r="GU896" s="69"/>
      <c r="GV896" s="69"/>
      <c r="GW896" s="69"/>
      <c r="GX896" s="69"/>
      <c r="GY896" s="69"/>
      <c r="GZ896" s="69"/>
      <c r="HA896" s="69"/>
      <c r="HB896" s="69"/>
      <c r="HC896" s="69"/>
      <c r="HD896" s="69"/>
      <c r="HE896" s="69"/>
      <c r="HF896" s="69"/>
      <c r="HG896" s="69"/>
      <c r="HH896" s="69"/>
      <c r="HI896" s="69"/>
      <c r="HJ896" s="69"/>
      <c r="HK896" s="69"/>
      <c r="HL896" s="69"/>
      <c r="HM896" s="69"/>
      <c r="HN896" s="69"/>
      <c r="HO896" s="69"/>
      <c r="HP896" s="69"/>
      <c r="HQ896" s="69"/>
      <c r="HR896" s="69"/>
      <c r="HS896" s="69"/>
      <c r="HT896" s="69"/>
      <c r="HU896" s="69"/>
      <c r="HV896" s="69"/>
      <c r="HW896" s="69"/>
      <c r="HX896" s="69"/>
      <c r="HY896" s="69"/>
      <c r="HZ896" s="69"/>
      <c r="IA896" s="69"/>
      <c r="IB896" s="69"/>
      <c r="IC896" s="69"/>
      <c r="ID896" s="69"/>
      <c r="IE896" s="69"/>
      <c r="IF896" s="69"/>
      <c r="IG896" s="69"/>
      <c r="IH896" s="69"/>
      <c r="II896" s="69"/>
      <c r="IJ896" s="69"/>
      <c r="IK896" s="69"/>
      <c r="IL896" s="69"/>
      <c r="IM896" s="69"/>
      <c r="IN896" s="69"/>
      <c r="IO896" s="69"/>
      <c r="IP896" s="69"/>
      <c r="IQ896" s="69"/>
      <c r="IR896" s="69"/>
      <c r="IS896" s="69"/>
      <c r="IT896" s="69"/>
      <c r="IU896" s="69"/>
      <c r="IV896" s="69"/>
      <c r="IW896" s="69"/>
    </row>
    <row r="897" customFormat="false" ht="12.75" hidden="false" customHeight="false" outlineLevel="0" collapsed="false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  <c r="BR897" s="69"/>
      <c r="BS897" s="69"/>
      <c r="BT897" s="69"/>
      <c r="BU897" s="69"/>
      <c r="BV897" s="69"/>
      <c r="BW897" s="69"/>
      <c r="BX897" s="69"/>
      <c r="BY897" s="69"/>
      <c r="BZ897" s="69"/>
      <c r="CA897" s="69"/>
      <c r="CB897" s="69"/>
      <c r="CC897" s="69"/>
      <c r="CD897" s="69"/>
      <c r="CE897" s="69"/>
      <c r="CF897" s="69"/>
      <c r="CG897" s="69"/>
      <c r="CH897" s="69"/>
      <c r="CI897" s="69"/>
      <c r="CJ897" s="69"/>
      <c r="CK897" s="69"/>
      <c r="CL897" s="69"/>
      <c r="CM897" s="69"/>
      <c r="CN897" s="69"/>
      <c r="CO897" s="69"/>
      <c r="CP897" s="69"/>
      <c r="CQ897" s="69"/>
      <c r="CR897" s="69"/>
      <c r="CS897" s="69"/>
      <c r="CT897" s="69"/>
      <c r="CU897" s="69"/>
      <c r="CV897" s="69"/>
      <c r="CW897" s="69"/>
      <c r="CX897" s="69"/>
      <c r="CY897" s="69"/>
      <c r="CZ897" s="69"/>
      <c r="DA897" s="69"/>
      <c r="DB897" s="69"/>
      <c r="DC897" s="69"/>
      <c r="DD897" s="69"/>
      <c r="DE897" s="69"/>
      <c r="DF897" s="69"/>
      <c r="DG897" s="69"/>
      <c r="DH897" s="69"/>
      <c r="DI897" s="69"/>
      <c r="DJ897" s="69"/>
      <c r="DK897" s="69"/>
      <c r="DL897" s="69"/>
      <c r="DM897" s="69"/>
      <c r="DN897" s="69"/>
      <c r="DO897" s="69"/>
      <c r="DP897" s="69"/>
      <c r="DQ897" s="69"/>
      <c r="DR897" s="69"/>
      <c r="DS897" s="69"/>
      <c r="DT897" s="69"/>
      <c r="DU897" s="69"/>
      <c r="DV897" s="69"/>
      <c r="DW897" s="69"/>
      <c r="DX897" s="69"/>
      <c r="DY897" s="69"/>
      <c r="DZ897" s="69"/>
      <c r="EA897" s="69"/>
      <c r="EB897" s="69"/>
      <c r="EC897" s="69"/>
      <c r="ED897" s="69"/>
      <c r="EE897" s="69"/>
      <c r="EF897" s="69"/>
      <c r="EG897" s="69"/>
      <c r="EH897" s="69"/>
      <c r="EI897" s="69"/>
      <c r="EJ897" s="69"/>
      <c r="EK897" s="69"/>
      <c r="EL897" s="69"/>
      <c r="EM897" s="69"/>
      <c r="EN897" s="69"/>
      <c r="EO897" s="69"/>
      <c r="EP897" s="69"/>
      <c r="EQ897" s="69"/>
      <c r="ER897" s="69"/>
      <c r="ES897" s="69"/>
      <c r="ET897" s="69"/>
      <c r="EU897" s="69"/>
      <c r="EV897" s="69"/>
      <c r="EW897" s="69"/>
      <c r="EX897" s="69"/>
      <c r="EY897" s="69"/>
      <c r="EZ897" s="69"/>
      <c r="FA897" s="69"/>
      <c r="FB897" s="69"/>
      <c r="FC897" s="69"/>
      <c r="FD897" s="69"/>
      <c r="FE897" s="69"/>
      <c r="FF897" s="69"/>
      <c r="FG897" s="69"/>
      <c r="FH897" s="69"/>
      <c r="FI897" s="69"/>
      <c r="FJ897" s="69"/>
      <c r="FK897" s="69"/>
      <c r="FL897" s="69"/>
      <c r="FM897" s="69"/>
      <c r="FN897" s="69"/>
      <c r="FO897" s="69"/>
      <c r="FP897" s="69"/>
      <c r="FQ897" s="69"/>
      <c r="FR897" s="69"/>
      <c r="FS897" s="69"/>
      <c r="FT897" s="69"/>
      <c r="FU897" s="69"/>
      <c r="FV897" s="69"/>
      <c r="FW897" s="69"/>
      <c r="FX897" s="69"/>
      <c r="FY897" s="69"/>
      <c r="FZ897" s="69"/>
      <c r="GA897" s="69"/>
      <c r="GB897" s="69"/>
      <c r="GC897" s="69"/>
      <c r="GD897" s="69"/>
      <c r="GE897" s="69"/>
      <c r="GF897" s="69"/>
      <c r="GG897" s="69"/>
      <c r="GH897" s="69"/>
      <c r="GI897" s="69"/>
      <c r="GJ897" s="69"/>
      <c r="GK897" s="69"/>
      <c r="GL897" s="69"/>
      <c r="GM897" s="69"/>
      <c r="GN897" s="69"/>
      <c r="GO897" s="69"/>
      <c r="GP897" s="69"/>
      <c r="GQ897" s="69"/>
      <c r="GR897" s="69"/>
      <c r="GS897" s="69"/>
      <c r="GT897" s="69"/>
      <c r="GU897" s="69"/>
      <c r="GV897" s="69"/>
      <c r="GW897" s="69"/>
      <c r="GX897" s="69"/>
      <c r="GY897" s="69"/>
      <c r="GZ897" s="69"/>
      <c r="HA897" s="69"/>
      <c r="HB897" s="69"/>
      <c r="HC897" s="69"/>
      <c r="HD897" s="69"/>
      <c r="HE897" s="69"/>
      <c r="HF897" s="69"/>
      <c r="HG897" s="69"/>
      <c r="HH897" s="69"/>
      <c r="HI897" s="69"/>
      <c r="HJ897" s="69"/>
      <c r="HK897" s="69"/>
      <c r="HL897" s="69"/>
      <c r="HM897" s="69"/>
      <c r="HN897" s="69"/>
      <c r="HO897" s="69"/>
      <c r="HP897" s="69"/>
      <c r="HQ897" s="69"/>
      <c r="HR897" s="69"/>
      <c r="HS897" s="69"/>
      <c r="HT897" s="69"/>
      <c r="HU897" s="69"/>
      <c r="HV897" s="69"/>
      <c r="HW897" s="69"/>
      <c r="HX897" s="69"/>
      <c r="HY897" s="69"/>
      <c r="HZ897" s="69"/>
      <c r="IA897" s="69"/>
      <c r="IB897" s="69"/>
      <c r="IC897" s="69"/>
      <c r="ID897" s="69"/>
      <c r="IE897" s="69"/>
      <c r="IF897" s="69"/>
      <c r="IG897" s="69"/>
      <c r="IH897" s="69"/>
      <c r="II897" s="69"/>
      <c r="IJ897" s="69"/>
      <c r="IK897" s="69"/>
      <c r="IL897" s="69"/>
      <c r="IM897" s="69"/>
      <c r="IN897" s="69"/>
      <c r="IO897" s="69"/>
      <c r="IP897" s="69"/>
      <c r="IQ897" s="69"/>
      <c r="IR897" s="69"/>
      <c r="IS897" s="69"/>
      <c r="IT897" s="69"/>
      <c r="IU897" s="69"/>
      <c r="IV897" s="69"/>
      <c r="IW897" s="69"/>
    </row>
    <row r="898" customFormat="false" ht="12.75" hidden="false" customHeight="false" outlineLevel="0" collapsed="false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  <c r="BR898" s="69"/>
      <c r="BS898" s="69"/>
      <c r="BT898" s="69"/>
      <c r="BU898" s="69"/>
      <c r="BV898" s="69"/>
      <c r="BW898" s="69"/>
      <c r="BX898" s="69"/>
      <c r="BY898" s="69"/>
      <c r="BZ898" s="69"/>
      <c r="CA898" s="69"/>
      <c r="CB898" s="69"/>
      <c r="CC898" s="69"/>
      <c r="CD898" s="69"/>
      <c r="CE898" s="69"/>
      <c r="CF898" s="69"/>
      <c r="CG898" s="69"/>
      <c r="CH898" s="69"/>
      <c r="CI898" s="69"/>
      <c r="CJ898" s="69"/>
      <c r="CK898" s="69"/>
      <c r="CL898" s="69"/>
      <c r="CM898" s="69"/>
      <c r="CN898" s="69"/>
      <c r="CO898" s="69"/>
      <c r="CP898" s="69"/>
      <c r="CQ898" s="69"/>
      <c r="CR898" s="69"/>
      <c r="CS898" s="69"/>
      <c r="CT898" s="69"/>
      <c r="CU898" s="69"/>
      <c r="CV898" s="69"/>
      <c r="CW898" s="69"/>
      <c r="CX898" s="69"/>
      <c r="CY898" s="69"/>
      <c r="CZ898" s="69"/>
      <c r="DA898" s="69"/>
      <c r="DB898" s="69"/>
      <c r="DC898" s="69"/>
      <c r="DD898" s="69"/>
      <c r="DE898" s="69"/>
      <c r="DF898" s="69"/>
      <c r="DG898" s="69"/>
      <c r="DH898" s="69"/>
      <c r="DI898" s="69"/>
      <c r="DJ898" s="69"/>
      <c r="DK898" s="69"/>
      <c r="DL898" s="69"/>
      <c r="DM898" s="69"/>
      <c r="DN898" s="69"/>
      <c r="DO898" s="69"/>
      <c r="DP898" s="69"/>
      <c r="DQ898" s="69"/>
      <c r="DR898" s="69"/>
      <c r="DS898" s="69"/>
      <c r="DT898" s="69"/>
      <c r="DU898" s="69"/>
      <c r="DV898" s="69"/>
      <c r="DW898" s="69"/>
      <c r="DX898" s="69"/>
      <c r="DY898" s="69"/>
      <c r="DZ898" s="69"/>
      <c r="EA898" s="69"/>
      <c r="EB898" s="69"/>
      <c r="EC898" s="69"/>
      <c r="ED898" s="69"/>
      <c r="EE898" s="69"/>
      <c r="EF898" s="69"/>
      <c r="EG898" s="69"/>
      <c r="EH898" s="69"/>
      <c r="EI898" s="69"/>
      <c r="EJ898" s="69"/>
      <c r="EK898" s="69"/>
      <c r="EL898" s="69"/>
      <c r="EM898" s="69"/>
      <c r="EN898" s="69"/>
      <c r="EO898" s="69"/>
      <c r="EP898" s="69"/>
      <c r="EQ898" s="69"/>
      <c r="ER898" s="69"/>
      <c r="ES898" s="69"/>
      <c r="ET898" s="69"/>
      <c r="EU898" s="69"/>
      <c r="EV898" s="69"/>
      <c r="EW898" s="69"/>
      <c r="EX898" s="69"/>
      <c r="EY898" s="69"/>
      <c r="EZ898" s="69"/>
      <c r="FA898" s="69"/>
      <c r="FB898" s="69"/>
      <c r="FC898" s="69"/>
      <c r="FD898" s="69"/>
      <c r="FE898" s="69"/>
      <c r="FF898" s="69"/>
      <c r="FG898" s="69"/>
      <c r="FH898" s="69"/>
      <c r="FI898" s="69"/>
      <c r="FJ898" s="69"/>
      <c r="FK898" s="69"/>
      <c r="FL898" s="69"/>
      <c r="FM898" s="69"/>
      <c r="FN898" s="69"/>
      <c r="FO898" s="69"/>
      <c r="FP898" s="69"/>
      <c r="FQ898" s="69"/>
      <c r="FR898" s="69"/>
      <c r="FS898" s="69"/>
      <c r="FT898" s="69"/>
      <c r="FU898" s="69"/>
      <c r="FV898" s="69"/>
      <c r="FW898" s="69"/>
      <c r="FX898" s="69"/>
      <c r="FY898" s="69"/>
      <c r="FZ898" s="69"/>
      <c r="GA898" s="69"/>
      <c r="GB898" s="69"/>
      <c r="GC898" s="69"/>
      <c r="GD898" s="69"/>
      <c r="GE898" s="69"/>
      <c r="GF898" s="69"/>
      <c r="GG898" s="69"/>
      <c r="GH898" s="69"/>
      <c r="GI898" s="69"/>
      <c r="GJ898" s="69"/>
      <c r="GK898" s="69"/>
      <c r="GL898" s="69"/>
      <c r="GM898" s="69"/>
      <c r="GN898" s="69"/>
      <c r="GO898" s="69"/>
      <c r="GP898" s="69"/>
      <c r="GQ898" s="69"/>
      <c r="GR898" s="69"/>
      <c r="GS898" s="69"/>
      <c r="GT898" s="69"/>
      <c r="GU898" s="69"/>
      <c r="GV898" s="69"/>
      <c r="GW898" s="69"/>
      <c r="GX898" s="69"/>
      <c r="GY898" s="69"/>
      <c r="GZ898" s="69"/>
      <c r="HA898" s="69"/>
      <c r="HB898" s="69"/>
      <c r="HC898" s="69"/>
      <c r="HD898" s="69"/>
      <c r="HE898" s="69"/>
      <c r="HF898" s="69"/>
      <c r="HG898" s="69"/>
      <c r="HH898" s="69"/>
      <c r="HI898" s="69"/>
      <c r="HJ898" s="69"/>
      <c r="HK898" s="69"/>
      <c r="HL898" s="69"/>
      <c r="HM898" s="69"/>
      <c r="HN898" s="69"/>
      <c r="HO898" s="69"/>
      <c r="HP898" s="69"/>
      <c r="HQ898" s="69"/>
      <c r="HR898" s="69"/>
      <c r="HS898" s="69"/>
      <c r="HT898" s="69"/>
      <c r="HU898" s="69"/>
      <c r="HV898" s="69"/>
      <c r="HW898" s="69"/>
      <c r="HX898" s="69"/>
      <c r="HY898" s="69"/>
      <c r="HZ898" s="69"/>
      <c r="IA898" s="69"/>
      <c r="IB898" s="69"/>
      <c r="IC898" s="69"/>
      <c r="ID898" s="69"/>
      <c r="IE898" s="69"/>
      <c r="IF898" s="69"/>
      <c r="IG898" s="69"/>
      <c r="IH898" s="69"/>
      <c r="II898" s="69"/>
      <c r="IJ898" s="69"/>
      <c r="IK898" s="69"/>
      <c r="IL898" s="69"/>
      <c r="IM898" s="69"/>
      <c r="IN898" s="69"/>
      <c r="IO898" s="69"/>
      <c r="IP898" s="69"/>
      <c r="IQ898" s="69"/>
      <c r="IR898" s="69"/>
      <c r="IS898" s="69"/>
      <c r="IT898" s="69"/>
      <c r="IU898" s="69"/>
      <c r="IV898" s="69"/>
      <c r="IW898" s="69"/>
    </row>
    <row r="899" customFormat="false" ht="12.75" hidden="false" customHeight="false" outlineLevel="0" collapsed="false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  <c r="BR899" s="69"/>
      <c r="BS899" s="69"/>
      <c r="BT899" s="69"/>
      <c r="BU899" s="69"/>
      <c r="BV899" s="69"/>
      <c r="BW899" s="69"/>
      <c r="BX899" s="69"/>
      <c r="BY899" s="69"/>
      <c r="BZ899" s="69"/>
      <c r="CA899" s="69"/>
      <c r="CB899" s="69"/>
      <c r="CC899" s="69"/>
      <c r="CD899" s="69"/>
      <c r="CE899" s="69"/>
      <c r="CF899" s="69"/>
      <c r="CG899" s="69"/>
      <c r="CH899" s="69"/>
      <c r="CI899" s="69"/>
      <c r="CJ899" s="69"/>
      <c r="CK899" s="69"/>
      <c r="CL899" s="69"/>
      <c r="CM899" s="69"/>
      <c r="CN899" s="69"/>
      <c r="CO899" s="69"/>
      <c r="CP899" s="69"/>
      <c r="CQ899" s="69"/>
      <c r="CR899" s="69"/>
      <c r="CS899" s="69"/>
      <c r="CT899" s="69"/>
      <c r="CU899" s="69"/>
      <c r="CV899" s="69"/>
      <c r="CW899" s="69"/>
      <c r="CX899" s="69"/>
      <c r="CY899" s="69"/>
      <c r="CZ899" s="69"/>
      <c r="DA899" s="69"/>
      <c r="DB899" s="69"/>
      <c r="DC899" s="69"/>
      <c r="DD899" s="69"/>
      <c r="DE899" s="69"/>
      <c r="DF899" s="69"/>
      <c r="DG899" s="69"/>
      <c r="DH899" s="69"/>
      <c r="DI899" s="69"/>
      <c r="DJ899" s="69"/>
      <c r="DK899" s="69"/>
      <c r="DL899" s="69"/>
      <c r="DM899" s="69"/>
      <c r="DN899" s="69"/>
      <c r="DO899" s="69"/>
      <c r="DP899" s="69"/>
      <c r="DQ899" s="69"/>
      <c r="DR899" s="69"/>
      <c r="DS899" s="69"/>
      <c r="DT899" s="69"/>
      <c r="DU899" s="69"/>
      <c r="DV899" s="69"/>
      <c r="DW899" s="69"/>
      <c r="DX899" s="69"/>
      <c r="DY899" s="69"/>
      <c r="DZ899" s="69"/>
      <c r="EA899" s="69"/>
      <c r="EB899" s="69"/>
      <c r="EC899" s="69"/>
      <c r="ED899" s="69"/>
      <c r="EE899" s="69"/>
      <c r="EF899" s="69"/>
      <c r="EG899" s="69"/>
      <c r="EH899" s="69"/>
      <c r="EI899" s="69"/>
      <c r="EJ899" s="69"/>
      <c r="EK899" s="69"/>
      <c r="EL899" s="69"/>
      <c r="EM899" s="69"/>
      <c r="EN899" s="69"/>
      <c r="EO899" s="69"/>
      <c r="EP899" s="69"/>
      <c r="EQ899" s="69"/>
      <c r="ER899" s="69"/>
      <c r="ES899" s="69"/>
      <c r="ET899" s="69"/>
      <c r="EU899" s="69"/>
      <c r="EV899" s="69"/>
      <c r="EW899" s="69"/>
      <c r="EX899" s="69"/>
      <c r="EY899" s="69"/>
      <c r="EZ899" s="69"/>
      <c r="FA899" s="69"/>
      <c r="FB899" s="69"/>
      <c r="FC899" s="69"/>
      <c r="FD899" s="69"/>
      <c r="FE899" s="69"/>
      <c r="FF899" s="69"/>
      <c r="FG899" s="69"/>
      <c r="FH899" s="69"/>
      <c r="FI899" s="69"/>
      <c r="FJ899" s="69"/>
      <c r="FK899" s="69"/>
      <c r="FL899" s="69"/>
      <c r="FM899" s="69"/>
      <c r="FN899" s="69"/>
      <c r="FO899" s="69"/>
      <c r="FP899" s="69"/>
      <c r="FQ899" s="69"/>
      <c r="FR899" s="69"/>
      <c r="FS899" s="69"/>
      <c r="FT899" s="69"/>
      <c r="FU899" s="69"/>
      <c r="FV899" s="69"/>
      <c r="FW899" s="69"/>
      <c r="FX899" s="69"/>
      <c r="FY899" s="69"/>
      <c r="FZ899" s="69"/>
      <c r="GA899" s="69"/>
      <c r="GB899" s="69"/>
      <c r="GC899" s="69"/>
      <c r="GD899" s="69"/>
      <c r="GE899" s="69"/>
      <c r="GF899" s="69"/>
      <c r="GG899" s="69"/>
      <c r="GH899" s="69"/>
      <c r="GI899" s="69"/>
      <c r="GJ899" s="69"/>
      <c r="GK899" s="69"/>
      <c r="GL899" s="69"/>
      <c r="GM899" s="69"/>
      <c r="GN899" s="69"/>
      <c r="GO899" s="69"/>
      <c r="GP899" s="69"/>
      <c r="GQ899" s="69"/>
      <c r="GR899" s="69"/>
      <c r="GS899" s="69"/>
      <c r="GT899" s="69"/>
      <c r="GU899" s="69"/>
      <c r="GV899" s="69"/>
      <c r="GW899" s="69"/>
      <c r="GX899" s="69"/>
      <c r="GY899" s="69"/>
      <c r="GZ899" s="69"/>
      <c r="HA899" s="69"/>
      <c r="HB899" s="69"/>
      <c r="HC899" s="69"/>
      <c r="HD899" s="69"/>
      <c r="HE899" s="69"/>
      <c r="HF899" s="69"/>
      <c r="HG899" s="69"/>
      <c r="HH899" s="69"/>
      <c r="HI899" s="69"/>
      <c r="HJ899" s="69"/>
      <c r="HK899" s="69"/>
      <c r="HL899" s="69"/>
      <c r="HM899" s="69"/>
      <c r="HN899" s="69"/>
      <c r="HO899" s="69"/>
      <c r="HP899" s="69"/>
      <c r="HQ899" s="69"/>
      <c r="HR899" s="69"/>
      <c r="HS899" s="69"/>
      <c r="HT899" s="69"/>
      <c r="HU899" s="69"/>
      <c r="HV899" s="69"/>
      <c r="HW899" s="69"/>
      <c r="HX899" s="69"/>
      <c r="HY899" s="69"/>
      <c r="HZ899" s="69"/>
      <c r="IA899" s="69"/>
      <c r="IB899" s="69"/>
      <c r="IC899" s="69"/>
      <c r="ID899" s="69"/>
      <c r="IE899" s="69"/>
      <c r="IF899" s="69"/>
      <c r="IG899" s="69"/>
      <c r="IH899" s="69"/>
      <c r="II899" s="69"/>
      <c r="IJ899" s="69"/>
      <c r="IK899" s="69"/>
      <c r="IL899" s="69"/>
      <c r="IM899" s="69"/>
      <c r="IN899" s="69"/>
      <c r="IO899" s="69"/>
      <c r="IP899" s="69"/>
      <c r="IQ899" s="69"/>
      <c r="IR899" s="69"/>
      <c r="IS899" s="69"/>
      <c r="IT899" s="69"/>
      <c r="IU899" s="69"/>
      <c r="IV899" s="69"/>
      <c r="IW899" s="69"/>
    </row>
    <row r="900" customFormat="false" ht="12.75" hidden="false" customHeight="false" outlineLevel="0" collapsed="false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  <c r="BR900" s="69"/>
      <c r="BS900" s="69"/>
      <c r="BT900" s="69"/>
      <c r="BU900" s="69"/>
      <c r="BV900" s="69"/>
      <c r="BW900" s="69"/>
      <c r="BX900" s="69"/>
      <c r="BY900" s="69"/>
      <c r="BZ900" s="69"/>
      <c r="CA900" s="69"/>
      <c r="CB900" s="69"/>
      <c r="CC900" s="69"/>
      <c r="CD900" s="69"/>
      <c r="CE900" s="69"/>
      <c r="CF900" s="69"/>
      <c r="CG900" s="69"/>
      <c r="CH900" s="69"/>
      <c r="CI900" s="69"/>
      <c r="CJ900" s="69"/>
      <c r="CK900" s="69"/>
      <c r="CL900" s="69"/>
      <c r="CM900" s="69"/>
      <c r="CN900" s="69"/>
      <c r="CO900" s="69"/>
      <c r="CP900" s="69"/>
      <c r="CQ900" s="69"/>
      <c r="CR900" s="69"/>
      <c r="CS900" s="69"/>
      <c r="CT900" s="69"/>
      <c r="CU900" s="69"/>
      <c r="CV900" s="69"/>
      <c r="CW900" s="69"/>
      <c r="CX900" s="69"/>
      <c r="CY900" s="69"/>
      <c r="CZ900" s="69"/>
      <c r="DA900" s="69"/>
      <c r="DB900" s="69"/>
      <c r="DC900" s="69"/>
      <c r="DD900" s="69"/>
      <c r="DE900" s="69"/>
      <c r="DF900" s="69"/>
      <c r="DG900" s="69"/>
      <c r="DH900" s="69"/>
      <c r="DI900" s="69"/>
      <c r="DJ900" s="69"/>
      <c r="DK900" s="69"/>
      <c r="DL900" s="69"/>
      <c r="DM900" s="69"/>
      <c r="DN900" s="69"/>
      <c r="DO900" s="69"/>
      <c r="DP900" s="69"/>
      <c r="DQ900" s="69"/>
      <c r="DR900" s="69"/>
      <c r="DS900" s="69"/>
      <c r="DT900" s="69"/>
      <c r="DU900" s="69"/>
      <c r="DV900" s="69"/>
      <c r="DW900" s="69"/>
      <c r="DX900" s="69"/>
      <c r="DY900" s="69"/>
      <c r="DZ900" s="69"/>
      <c r="EA900" s="69"/>
      <c r="EB900" s="69"/>
      <c r="EC900" s="69"/>
      <c r="ED900" s="69"/>
      <c r="EE900" s="69"/>
      <c r="EF900" s="69"/>
      <c r="EG900" s="69"/>
      <c r="EH900" s="69"/>
      <c r="EI900" s="69"/>
      <c r="EJ900" s="69"/>
      <c r="EK900" s="69"/>
      <c r="EL900" s="69"/>
      <c r="EM900" s="69"/>
      <c r="EN900" s="69"/>
      <c r="EO900" s="69"/>
      <c r="EP900" s="69"/>
      <c r="EQ900" s="69"/>
      <c r="ER900" s="69"/>
      <c r="ES900" s="69"/>
      <c r="ET900" s="69"/>
      <c r="EU900" s="69"/>
      <c r="EV900" s="69"/>
      <c r="EW900" s="69"/>
      <c r="EX900" s="69"/>
      <c r="EY900" s="69"/>
      <c r="EZ900" s="69"/>
      <c r="FA900" s="69"/>
      <c r="FB900" s="69"/>
      <c r="FC900" s="69"/>
      <c r="FD900" s="69"/>
      <c r="FE900" s="69"/>
      <c r="FF900" s="69"/>
      <c r="FG900" s="69"/>
      <c r="FH900" s="69"/>
      <c r="FI900" s="69"/>
      <c r="FJ900" s="69"/>
      <c r="FK900" s="69"/>
      <c r="FL900" s="69"/>
      <c r="FM900" s="69"/>
      <c r="FN900" s="69"/>
      <c r="FO900" s="69"/>
      <c r="FP900" s="69"/>
      <c r="FQ900" s="69"/>
      <c r="FR900" s="69"/>
      <c r="FS900" s="69"/>
      <c r="FT900" s="69"/>
      <c r="FU900" s="69"/>
      <c r="FV900" s="69"/>
      <c r="FW900" s="69"/>
      <c r="FX900" s="69"/>
      <c r="FY900" s="69"/>
      <c r="FZ900" s="69"/>
      <c r="GA900" s="69"/>
      <c r="GB900" s="69"/>
      <c r="GC900" s="69"/>
      <c r="GD900" s="69"/>
      <c r="GE900" s="69"/>
      <c r="GF900" s="69"/>
      <c r="GG900" s="69"/>
      <c r="GH900" s="69"/>
      <c r="GI900" s="69"/>
      <c r="GJ900" s="69"/>
      <c r="GK900" s="69"/>
      <c r="GL900" s="69"/>
      <c r="GM900" s="69"/>
      <c r="GN900" s="69"/>
      <c r="GO900" s="69"/>
      <c r="GP900" s="69"/>
      <c r="GQ900" s="69"/>
      <c r="GR900" s="69"/>
      <c r="GS900" s="69"/>
      <c r="GT900" s="69"/>
      <c r="GU900" s="69"/>
      <c r="GV900" s="69"/>
      <c r="GW900" s="69"/>
      <c r="GX900" s="69"/>
      <c r="GY900" s="69"/>
      <c r="GZ900" s="69"/>
      <c r="HA900" s="69"/>
      <c r="HB900" s="69"/>
      <c r="HC900" s="69"/>
      <c r="HD900" s="69"/>
      <c r="HE900" s="69"/>
      <c r="HF900" s="69"/>
      <c r="HG900" s="69"/>
      <c r="HH900" s="69"/>
      <c r="HI900" s="69"/>
      <c r="HJ900" s="69"/>
      <c r="HK900" s="69"/>
      <c r="HL900" s="69"/>
      <c r="HM900" s="69"/>
      <c r="HN900" s="69"/>
      <c r="HO900" s="69"/>
      <c r="HP900" s="69"/>
      <c r="HQ900" s="69"/>
      <c r="HR900" s="69"/>
      <c r="HS900" s="69"/>
      <c r="HT900" s="69"/>
      <c r="HU900" s="69"/>
      <c r="HV900" s="69"/>
      <c r="HW900" s="69"/>
      <c r="HX900" s="69"/>
      <c r="HY900" s="69"/>
      <c r="HZ900" s="69"/>
      <c r="IA900" s="69"/>
      <c r="IB900" s="69"/>
      <c r="IC900" s="69"/>
      <c r="ID900" s="69"/>
      <c r="IE900" s="69"/>
      <c r="IF900" s="69"/>
      <c r="IG900" s="69"/>
      <c r="IH900" s="69"/>
      <c r="II900" s="69"/>
      <c r="IJ900" s="69"/>
      <c r="IK900" s="69"/>
      <c r="IL900" s="69"/>
      <c r="IM900" s="69"/>
      <c r="IN900" s="69"/>
      <c r="IO900" s="69"/>
      <c r="IP900" s="69"/>
      <c r="IQ900" s="69"/>
      <c r="IR900" s="69"/>
      <c r="IS900" s="69"/>
      <c r="IT900" s="69"/>
      <c r="IU900" s="69"/>
      <c r="IV900" s="69"/>
      <c r="IW900" s="69"/>
    </row>
    <row r="901" customFormat="false" ht="12.75" hidden="false" customHeight="false" outlineLevel="0" collapsed="false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  <c r="BR901" s="69"/>
      <c r="BS901" s="69"/>
      <c r="BT901" s="69"/>
      <c r="BU901" s="69"/>
      <c r="BV901" s="69"/>
      <c r="BW901" s="69"/>
      <c r="BX901" s="69"/>
      <c r="BY901" s="69"/>
      <c r="BZ901" s="69"/>
      <c r="CA901" s="69"/>
      <c r="CB901" s="69"/>
      <c r="CC901" s="69"/>
      <c r="CD901" s="69"/>
      <c r="CE901" s="69"/>
      <c r="CF901" s="69"/>
      <c r="CG901" s="69"/>
      <c r="CH901" s="69"/>
      <c r="CI901" s="69"/>
      <c r="CJ901" s="69"/>
      <c r="CK901" s="69"/>
      <c r="CL901" s="69"/>
      <c r="CM901" s="69"/>
      <c r="CN901" s="69"/>
      <c r="CO901" s="69"/>
      <c r="CP901" s="69"/>
      <c r="CQ901" s="69"/>
      <c r="CR901" s="69"/>
      <c r="CS901" s="69"/>
      <c r="CT901" s="69"/>
      <c r="CU901" s="69"/>
      <c r="CV901" s="69"/>
      <c r="CW901" s="69"/>
      <c r="CX901" s="69"/>
      <c r="CY901" s="69"/>
      <c r="CZ901" s="69"/>
      <c r="DA901" s="69"/>
      <c r="DB901" s="69"/>
      <c r="DC901" s="69"/>
      <c r="DD901" s="69"/>
      <c r="DE901" s="69"/>
      <c r="DF901" s="69"/>
      <c r="DG901" s="69"/>
      <c r="DH901" s="69"/>
      <c r="DI901" s="69"/>
      <c r="DJ901" s="69"/>
      <c r="DK901" s="69"/>
      <c r="DL901" s="69"/>
      <c r="DM901" s="69"/>
      <c r="DN901" s="69"/>
      <c r="DO901" s="69"/>
      <c r="DP901" s="69"/>
      <c r="DQ901" s="69"/>
      <c r="DR901" s="69"/>
      <c r="DS901" s="69"/>
      <c r="DT901" s="69"/>
      <c r="DU901" s="69"/>
      <c r="DV901" s="69"/>
      <c r="DW901" s="69"/>
      <c r="DX901" s="69"/>
      <c r="DY901" s="69"/>
      <c r="DZ901" s="69"/>
      <c r="EA901" s="69"/>
      <c r="EB901" s="69"/>
      <c r="EC901" s="69"/>
      <c r="ED901" s="69"/>
      <c r="EE901" s="69"/>
      <c r="EF901" s="69"/>
      <c r="EG901" s="69"/>
      <c r="EH901" s="69"/>
      <c r="EI901" s="69"/>
      <c r="EJ901" s="69"/>
      <c r="EK901" s="69"/>
      <c r="EL901" s="69"/>
      <c r="EM901" s="69"/>
      <c r="EN901" s="69"/>
      <c r="EO901" s="69"/>
      <c r="EP901" s="69"/>
      <c r="EQ901" s="69"/>
      <c r="ER901" s="69"/>
      <c r="ES901" s="69"/>
      <c r="ET901" s="69"/>
      <c r="EU901" s="69"/>
      <c r="EV901" s="69"/>
      <c r="EW901" s="69"/>
      <c r="EX901" s="69"/>
      <c r="EY901" s="69"/>
      <c r="EZ901" s="69"/>
      <c r="FA901" s="69"/>
      <c r="FB901" s="69"/>
      <c r="FC901" s="69"/>
      <c r="FD901" s="69"/>
      <c r="FE901" s="69"/>
      <c r="FF901" s="69"/>
      <c r="FG901" s="69"/>
      <c r="FH901" s="69"/>
      <c r="FI901" s="69"/>
      <c r="FJ901" s="69"/>
      <c r="FK901" s="69"/>
      <c r="FL901" s="69"/>
      <c r="FM901" s="69"/>
      <c r="FN901" s="69"/>
      <c r="FO901" s="69"/>
      <c r="FP901" s="69"/>
      <c r="FQ901" s="69"/>
      <c r="FR901" s="69"/>
      <c r="FS901" s="69"/>
      <c r="FT901" s="69"/>
      <c r="FU901" s="69"/>
      <c r="FV901" s="69"/>
      <c r="FW901" s="69"/>
      <c r="FX901" s="69"/>
      <c r="FY901" s="69"/>
      <c r="FZ901" s="69"/>
      <c r="GA901" s="69"/>
      <c r="GB901" s="69"/>
      <c r="GC901" s="69"/>
      <c r="GD901" s="69"/>
      <c r="GE901" s="69"/>
      <c r="GF901" s="69"/>
      <c r="GG901" s="69"/>
      <c r="GH901" s="69"/>
      <c r="GI901" s="69"/>
      <c r="GJ901" s="69"/>
      <c r="GK901" s="69"/>
      <c r="GL901" s="69"/>
      <c r="GM901" s="69"/>
      <c r="GN901" s="69"/>
      <c r="GO901" s="69"/>
      <c r="GP901" s="69"/>
      <c r="GQ901" s="69"/>
      <c r="GR901" s="69"/>
      <c r="GS901" s="69"/>
      <c r="GT901" s="69"/>
      <c r="GU901" s="69"/>
      <c r="GV901" s="69"/>
      <c r="GW901" s="69"/>
      <c r="GX901" s="69"/>
      <c r="GY901" s="69"/>
      <c r="GZ901" s="69"/>
      <c r="HA901" s="69"/>
      <c r="HB901" s="69"/>
      <c r="HC901" s="69"/>
      <c r="HD901" s="69"/>
      <c r="HE901" s="69"/>
      <c r="HF901" s="69"/>
      <c r="HG901" s="69"/>
      <c r="HH901" s="69"/>
      <c r="HI901" s="69"/>
      <c r="HJ901" s="69"/>
      <c r="HK901" s="69"/>
      <c r="HL901" s="69"/>
      <c r="HM901" s="69"/>
      <c r="HN901" s="69"/>
      <c r="HO901" s="69"/>
      <c r="HP901" s="69"/>
      <c r="HQ901" s="69"/>
      <c r="HR901" s="69"/>
      <c r="HS901" s="69"/>
      <c r="HT901" s="69"/>
      <c r="HU901" s="69"/>
      <c r="HV901" s="69"/>
      <c r="HW901" s="69"/>
      <c r="HX901" s="69"/>
      <c r="HY901" s="69"/>
      <c r="HZ901" s="69"/>
      <c r="IA901" s="69"/>
      <c r="IB901" s="69"/>
      <c r="IC901" s="69"/>
      <c r="ID901" s="69"/>
      <c r="IE901" s="69"/>
      <c r="IF901" s="69"/>
      <c r="IG901" s="69"/>
      <c r="IH901" s="69"/>
      <c r="II901" s="69"/>
      <c r="IJ901" s="69"/>
      <c r="IK901" s="69"/>
      <c r="IL901" s="69"/>
      <c r="IM901" s="69"/>
      <c r="IN901" s="69"/>
      <c r="IO901" s="69"/>
      <c r="IP901" s="69"/>
      <c r="IQ901" s="69"/>
      <c r="IR901" s="69"/>
      <c r="IS901" s="69"/>
      <c r="IT901" s="69"/>
      <c r="IU901" s="69"/>
      <c r="IV901" s="69"/>
      <c r="IW901" s="69"/>
    </row>
    <row r="902" customFormat="false" ht="12.75" hidden="false" customHeight="false" outlineLevel="0" collapsed="false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  <c r="BR902" s="69"/>
      <c r="BS902" s="69"/>
      <c r="BT902" s="69"/>
      <c r="BU902" s="69"/>
      <c r="BV902" s="69"/>
      <c r="BW902" s="69"/>
      <c r="BX902" s="69"/>
      <c r="BY902" s="69"/>
      <c r="BZ902" s="69"/>
      <c r="CA902" s="69"/>
      <c r="CB902" s="69"/>
      <c r="CC902" s="69"/>
      <c r="CD902" s="69"/>
      <c r="CE902" s="69"/>
      <c r="CF902" s="69"/>
      <c r="CG902" s="69"/>
      <c r="CH902" s="69"/>
      <c r="CI902" s="69"/>
      <c r="CJ902" s="69"/>
      <c r="CK902" s="69"/>
      <c r="CL902" s="69"/>
      <c r="CM902" s="69"/>
      <c r="CN902" s="69"/>
      <c r="CO902" s="69"/>
      <c r="CP902" s="69"/>
      <c r="CQ902" s="69"/>
      <c r="CR902" s="69"/>
      <c r="CS902" s="69"/>
      <c r="CT902" s="69"/>
      <c r="CU902" s="69"/>
      <c r="CV902" s="69"/>
      <c r="CW902" s="69"/>
      <c r="CX902" s="69"/>
      <c r="CY902" s="69"/>
      <c r="CZ902" s="69"/>
      <c r="DA902" s="69"/>
      <c r="DB902" s="69"/>
      <c r="DC902" s="69"/>
      <c r="DD902" s="69"/>
      <c r="DE902" s="69"/>
      <c r="DF902" s="69"/>
      <c r="DG902" s="69"/>
      <c r="DH902" s="69"/>
      <c r="DI902" s="69"/>
      <c r="DJ902" s="69"/>
      <c r="DK902" s="69"/>
      <c r="DL902" s="69"/>
      <c r="DM902" s="69"/>
      <c r="DN902" s="69"/>
      <c r="DO902" s="69"/>
      <c r="DP902" s="69"/>
      <c r="DQ902" s="69"/>
      <c r="DR902" s="69"/>
      <c r="DS902" s="69"/>
      <c r="DT902" s="69"/>
      <c r="DU902" s="69"/>
      <c r="DV902" s="69"/>
      <c r="DW902" s="69"/>
      <c r="DX902" s="69"/>
      <c r="DY902" s="69"/>
      <c r="DZ902" s="69"/>
      <c r="EA902" s="69"/>
      <c r="EB902" s="69"/>
      <c r="EC902" s="69"/>
      <c r="ED902" s="69"/>
      <c r="EE902" s="69"/>
      <c r="EF902" s="69"/>
      <c r="EG902" s="69"/>
      <c r="EH902" s="69"/>
      <c r="EI902" s="69"/>
      <c r="EJ902" s="69"/>
      <c r="EK902" s="69"/>
      <c r="EL902" s="69"/>
      <c r="EM902" s="69"/>
      <c r="EN902" s="69"/>
      <c r="EO902" s="69"/>
      <c r="EP902" s="69"/>
      <c r="EQ902" s="69"/>
      <c r="ER902" s="69"/>
      <c r="ES902" s="69"/>
      <c r="ET902" s="69"/>
      <c r="EU902" s="69"/>
      <c r="EV902" s="69"/>
      <c r="EW902" s="69"/>
      <c r="EX902" s="69"/>
      <c r="EY902" s="69"/>
      <c r="EZ902" s="69"/>
      <c r="FA902" s="69"/>
      <c r="FB902" s="69"/>
      <c r="FC902" s="69"/>
      <c r="FD902" s="69"/>
      <c r="FE902" s="69"/>
      <c r="FF902" s="69"/>
      <c r="FG902" s="69"/>
      <c r="FH902" s="69"/>
      <c r="FI902" s="69"/>
      <c r="FJ902" s="69"/>
      <c r="FK902" s="69"/>
      <c r="FL902" s="69"/>
      <c r="FM902" s="69"/>
      <c r="FN902" s="69"/>
      <c r="FO902" s="69"/>
      <c r="FP902" s="69"/>
      <c r="FQ902" s="69"/>
      <c r="FR902" s="69"/>
      <c r="FS902" s="69"/>
      <c r="FT902" s="69"/>
      <c r="FU902" s="69"/>
      <c r="FV902" s="69"/>
      <c r="FW902" s="69"/>
      <c r="FX902" s="69"/>
      <c r="FY902" s="69"/>
      <c r="FZ902" s="69"/>
      <c r="GA902" s="69"/>
      <c r="GB902" s="69"/>
      <c r="GC902" s="69"/>
      <c r="GD902" s="69"/>
      <c r="GE902" s="69"/>
      <c r="GF902" s="69"/>
      <c r="GG902" s="69"/>
      <c r="GH902" s="69"/>
      <c r="GI902" s="69"/>
      <c r="GJ902" s="69"/>
      <c r="GK902" s="69"/>
      <c r="GL902" s="69"/>
      <c r="GM902" s="69"/>
      <c r="GN902" s="69"/>
      <c r="GO902" s="69"/>
      <c r="GP902" s="69"/>
      <c r="GQ902" s="69"/>
      <c r="GR902" s="69"/>
      <c r="GS902" s="69"/>
      <c r="GT902" s="69"/>
      <c r="GU902" s="69"/>
      <c r="GV902" s="69"/>
      <c r="GW902" s="69"/>
      <c r="GX902" s="69"/>
      <c r="GY902" s="69"/>
      <c r="GZ902" s="69"/>
      <c r="HA902" s="69"/>
      <c r="HB902" s="69"/>
      <c r="HC902" s="69"/>
      <c r="HD902" s="69"/>
      <c r="HE902" s="69"/>
      <c r="HF902" s="69"/>
      <c r="HG902" s="69"/>
      <c r="HH902" s="69"/>
      <c r="HI902" s="69"/>
      <c r="HJ902" s="69"/>
      <c r="HK902" s="69"/>
      <c r="HL902" s="69"/>
      <c r="HM902" s="69"/>
      <c r="HN902" s="69"/>
      <c r="HO902" s="69"/>
      <c r="HP902" s="69"/>
      <c r="HQ902" s="69"/>
      <c r="HR902" s="69"/>
      <c r="HS902" s="69"/>
      <c r="HT902" s="69"/>
      <c r="HU902" s="69"/>
      <c r="HV902" s="69"/>
      <c r="HW902" s="69"/>
      <c r="HX902" s="69"/>
      <c r="HY902" s="69"/>
      <c r="HZ902" s="69"/>
      <c r="IA902" s="69"/>
      <c r="IB902" s="69"/>
      <c r="IC902" s="69"/>
      <c r="ID902" s="69"/>
      <c r="IE902" s="69"/>
      <c r="IF902" s="69"/>
      <c r="IG902" s="69"/>
      <c r="IH902" s="69"/>
      <c r="II902" s="69"/>
      <c r="IJ902" s="69"/>
      <c r="IK902" s="69"/>
      <c r="IL902" s="69"/>
      <c r="IM902" s="69"/>
      <c r="IN902" s="69"/>
      <c r="IO902" s="69"/>
      <c r="IP902" s="69"/>
      <c r="IQ902" s="69"/>
      <c r="IR902" s="69"/>
      <c r="IS902" s="69"/>
      <c r="IT902" s="69"/>
      <c r="IU902" s="69"/>
      <c r="IV902" s="69"/>
      <c r="IW902" s="69"/>
    </row>
    <row r="903" customFormat="false" ht="12.75" hidden="false" customHeight="false" outlineLevel="0" collapsed="false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  <c r="BR903" s="69"/>
      <c r="BS903" s="69"/>
      <c r="BT903" s="69"/>
      <c r="BU903" s="69"/>
      <c r="BV903" s="69"/>
      <c r="BW903" s="69"/>
      <c r="BX903" s="69"/>
      <c r="BY903" s="69"/>
      <c r="BZ903" s="69"/>
      <c r="CA903" s="69"/>
      <c r="CB903" s="69"/>
      <c r="CC903" s="69"/>
      <c r="CD903" s="69"/>
      <c r="CE903" s="69"/>
      <c r="CF903" s="69"/>
      <c r="CG903" s="69"/>
      <c r="CH903" s="69"/>
      <c r="CI903" s="69"/>
      <c r="CJ903" s="69"/>
      <c r="CK903" s="69"/>
      <c r="CL903" s="69"/>
      <c r="CM903" s="69"/>
      <c r="CN903" s="69"/>
      <c r="CO903" s="69"/>
      <c r="CP903" s="69"/>
      <c r="CQ903" s="69"/>
      <c r="CR903" s="69"/>
      <c r="CS903" s="69"/>
      <c r="CT903" s="69"/>
      <c r="CU903" s="69"/>
      <c r="CV903" s="69"/>
      <c r="CW903" s="69"/>
      <c r="CX903" s="69"/>
      <c r="CY903" s="69"/>
      <c r="CZ903" s="69"/>
      <c r="DA903" s="69"/>
      <c r="DB903" s="69"/>
      <c r="DC903" s="69"/>
      <c r="DD903" s="69"/>
      <c r="DE903" s="69"/>
      <c r="DF903" s="69"/>
      <c r="DG903" s="69"/>
      <c r="DH903" s="69"/>
      <c r="DI903" s="69"/>
      <c r="DJ903" s="69"/>
      <c r="DK903" s="69"/>
      <c r="DL903" s="69"/>
      <c r="DM903" s="69"/>
      <c r="DN903" s="69"/>
      <c r="DO903" s="69"/>
      <c r="DP903" s="69"/>
      <c r="DQ903" s="69"/>
      <c r="DR903" s="69"/>
      <c r="DS903" s="69"/>
      <c r="DT903" s="69"/>
      <c r="DU903" s="69"/>
      <c r="DV903" s="69"/>
      <c r="DW903" s="69"/>
      <c r="DX903" s="69"/>
      <c r="DY903" s="69"/>
      <c r="DZ903" s="69"/>
      <c r="EA903" s="69"/>
      <c r="EB903" s="69"/>
      <c r="EC903" s="69"/>
      <c r="ED903" s="69"/>
      <c r="EE903" s="69"/>
      <c r="EF903" s="69"/>
      <c r="EG903" s="69"/>
      <c r="EH903" s="69"/>
      <c r="EI903" s="69"/>
      <c r="EJ903" s="69"/>
      <c r="EK903" s="69"/>
      <c r="EL903" s="69"/>
      <c r="EM903" s="69"/>
      <c r="EN903" s="69"/>
      <c r="EO903" s="69"/>
      <c r="EP903" s="69"/>
      <c r="EQ903" s="69"/>
      <c r="ER903" s="69"/>
      <c r="ES903" s="69"/>
      <c r="ET903" s="69"/>
      <c r="EU903" s="69"/>
      <c r="EV903" s="69"/>
      <c r="EW903" s="69"/>
      <c r="EX903" s="69"/>
      <c r="EY903" s="69"/>
      <c r="EZ903" s="69"/>
      <c r="FA903" s="69"/>
      <c r="FB903" s="69"/>
      <c r="FC903" s="69"/>
      <c r="FD903" s="69"/>
      <c r="FE903" s="69"/>
      <c r="FF903" s="69"/>
      <c r="FG903" s="69"/>
      <c r="FH903" s="69"/>
      <c r="FI903" s="69"/>
      <c r="FJ903" s="69"/>
      <c r="FK903" s="69"/>
      <c r="FL903" s="69"/>
      <c r="FM903" s="69"/>
      <c r="FN903" s="69"/>
      <c r="FO903" s="69"/>
      <c r="FP903" s="69"/>
      <c r="FQ903" s="69"/>
      <c r="FR903" s="69"/>
      <c r="FS903" s="69"/>
      <c r="FT903" s="69"/>
      <c r="FU903" s="69"/>
      <c r="FV903" s="69"/>
      <c r="FW903" s="69"/>
      <c r="FX903" s="69"/>
      <c r="FY903" s="69"/>
      <c r="FZ903" s="69"/>
      <c r="GA903" s="69"/>
      <c r="GB903" s="69"/>
      <c r="GC903" s="69"/>
      <c r="GD903" s="69"/>
      <c r="GE903" s="69"/>
      <c r="GF903" s="69"/>
      <c r="GG903" s="69"/>
      <c r="GH903" s="69"/>
      <c r="GI903" s="69"/>
      <c r="GJ903" s="69"/>
      <c r="GK903" s="69"/>
      <c r="GL903" s="69"/>
      <c r="GM903" s="69"/>
      <c r="GN903" s="69"/>
      <c r="GO903" s="69"/>
      <c r="GP903" s="69"/>
      <c r="GQ903" s="69"/>
      <c r="GR903" s="69"/>
      <c r="GS903" s="69"/>
      <c r="GT903" s="69"/>
      <c r="GU903" s="69"/>
      <c r="GV903" s="69"/>
      <c r="GW903" s="69"/>
      <c r="GX903" s="69"/>
      <c r="GY903" s="69"/>
      <c r="GZ903" s="69"/>
      <c r="HA903" s="69"/>
      <c r="HB903" s="69"/>
      <c r="HC903" s="69"/>
      <c r="HD903" s="69"/>
      <c r="HE903" s="69"/>
      <c r="HF903" s="69"/>
      <c r="HG903" s="69"/>
      <c r="HH903" s="69"/>
      <c r="HI903" s="69"/>
      <c r="HJ903" s="69"/>
      <c r="HK903" s="69"/>
      <c r="HL903" s="69"/>
      <c r="HM903" s="69"/>
      <c r="HN903" s="69"/>
      <c r="HO903" s="69"/>
      <c r="HP903" s="69"/>
      <c r="HQ903" s="69"/>
      <c r="HR903" s="69"/>
      <c r="HS903" s="69"/>
      <c r="HT903" s="69"/>
      <c r="HU903" s="69"/>
      <c r="HV903" s="69"/>
      <c r="HW903" s="69"/>
      <c r="HX903" s="69"/>
      <c r="HY903" s="69"/>
      <c r="HZ903" s="69"/>
      <c r="IA903" s="69"/>
      <c r="IB903" s="69"/>
      <c r="IC903" s="69"/>
      <c r="ID903" s="69"/>
      <c r="IE903" s="69"/>
      <c r="IF903" s="69"/>
      <c r="IG903" s="69"/>
      <c r="IH903" s="69"/>
      <c r="II903" s="69"/>
      <c r="IJ903" s="69"/>
      <c r="IK903" s="69"/>
      <c r="IL903" s="69"/>
      <c r="IM903" s="69"/>
      <c r="IN903" s="69"/>
      <c r="IO903" s="69"/>
      <c r="IP903" s="69"/>
      <c r="IQ903" s="69"/>
      <c r="IR903" s="69"/>
      <c r="IS903" s="69"/>
      <c r="IT903" s="69"/>
      <c r="IU903" s="69"/>
      <c r="IV903" s="69"/>
      <c r="IW903" s="69"/>
    </row>
    <row r="904" customFormat="false" ht="12.75" hidden="false" customHeight="false" outlineLevel="0" collapsed="false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  <c r="BR904" s="69"/>
      <c r="BS904" s="69"/>
      <c r="BT904" s="69"/>
      <c r="BU904" s="69"/>
      <c r="BV904" s="69"/>
      <c r="BW904" s="69"/>
      <c r="BX904" s="69"/>
      <c r="BY904" s="69"/>
      <c r="BZ904" s="69"/>
      <c r="CA904" s="69"/>
      <c r="CB904" s="69"/>
      <c r="CC904" s="69"/>
      <c r="CD904" s="69"/>
      <c r="CE904" s="69"/>
      <c r="CF904" s="69"/>
      <c r="CG904" s="69"/>
      <c r="CH904" s="69"/>
      <c r="CI904" s="69"/>
      <c r="CJ904" s="69"/>
      <c r="CK904" s="69"/>
      <c r="CL904" s="69"/>
      <c r="CM904" s="69"/>
      <c r="CN904" s="69"/>
      <c r="CO904" s="69"/>
      <c r="CP904" s="69"/>
      <c r="CQ904" s="69"/>
      <c r="CR904" s="69"/>
      <c r="CS904" s="69"/>
      <c r="CT904" s="69"/>
      <c r="CU904" s="69"/>
      <c r="CV904" s="69"/>
      <c r="CW904" s="69"/>
      <c r="CX904" s="69"/>
      <c r="CY904" s="69"/>
      <c r="CZ904" s="69"/>
      <c r="DA904" s="69"/>
      <c r="DB904" s="69"/>
      <c r="DC904" s="69"/>
      <c r="DD904" s="69"/>
      <c r="DE904" s="69"/>
      <c r="DF904" s="69"/>
      <c r="DG904" s="69"/>
      <c r="DH904" s="69"/>
      <c r="DI904" s="69"/>
      <c r="DJ904" s="69"/>
      <c r="DK904" s="69"/>
      <c r="DL904" s="69"/>
      <c r="DM904" s="69"/>
      <c r="DN904" s="69"/>
      <c r="DO904" s="69"/>
      <c r="DP904" s="69"/>
      <c r="DQ904" s="69"/>
      <c r="DR904" s="69"/>
      <c r="DS904" s="69"/>
      <c r="DT904" s="69"/>
      <c r="DU904" s="69"/>
      <c r="DV904" s="69"/>
      <c r="DW904" s="69"/>
      <c r="DX904" s="69"/>
      <c r="DY904" s="69"/>
      <c r="DZ904" s="69"/>
      <c r="EA904" s="69"/>
      <c r="EB904" s="69"/>
      <c r="EC904" s="69"/>
      <c r="ED904" s="69"/>
      <c r="EE904" s="69"/>
      <c r="EF904" s="69"/>
      <c r="EG904" s="69"/>
      <c r="EH904" s="69"/>
      <c r="EI904" s="69"/>
      <c r="EJ904" s="69"/>
      <c r="EK904" s="69"/>
      <c r="EL904" s="69"/>
      <c r="EM904" s="69"/>
      <c r="EN904" s="69"/>
      <c r="EO904" s="69"/>
      <c r="EP904" s="69"/>
      <c r="EQ904" s="69"/>
      <c r="ER904" s="69"/>
      <c r="ES904" s="69"/>
      <c r="ET904" s="69"/>
      <c r="EU904" s="69"/>
      <c r="EV904" s="69"/>
      <c r="EW904" s="69"/>
      <c r="EX904" s="69"/>
      <c r="EY904" s="69"/>
      <c r="EZ904" s="69"/>
      <c r="FA904" s="69"/>
      <c r="FB904" s="69"/>
      <c r="FC904" s="69"/>
      <c r="FD904" s="69"/>
      <c r="FE904" s="69"/>
      <c r="FF904" s="69"/>
      <c r="FG904" s="69"/>
      <c r="FH904" s="69"/>
      <c r="FI904" s="69"/>
      <c r="FJ904" s="69"/>
      <c r="FK904" s="69"/>
      <c r="FL904" s="69"/>
      <c r="FM904" s="69"/>
      <c r="FN904" s="69"/>
      <c r="FO904" s="69"/>
      <c r="FP904" s="69"/>
      <c r="FQ904" s="69"/>
      <c r="FR904" s="69"/>
      <c r="FS904" s="69"/>
      <c r="FT904" s="69"/>
      <c r="FU904" s="69"/>
      <c r="FV904" s="69"/>
      <c r="FW904" s="69"/>
      <c r="FX904" s="69"/>
      <c r="FY904" s="69"/>
      <c r="FZ904" s="69"/>
      <c r="GA904" s="69"/>
      <c r="GB904" s="69"/>
      <c r="GC904" s="69"/>
      <c r="GD904" s="69"/>
      <c r="GE904" s="69"/>
      <c r="GF904" s="69"/>
      <c r="GG904" s="69"/>
      <c r="GH904" s="69"/>
      <c r="GI904" s="69"/>
      <c r="GJ904" s="69"/>
      <c r="GK904" s="69"/>
      <c r="GL904" s="69"/>
      <c r="GM904" s="69"/>
      <c r="GN904" s="69"/>
      <c r="GO904" s="69"/>
      <c r="GP904" s="69"/>
      <c r="GQ904" s="69"/>
      <c r="GR904" s="69"/>
      <c r="GS904" s="69"/>
      <c r="GT904" s="69"/>
      <c r="GU904" s="69"/>
      <c r="GV904" s="69"/>
      <c r="GW904" s="69"/>
      <c r="GX904" s="69"/>
      <c r="GY904" s="69"/>
      <c r="GZ904" s="69"/>
      <c r="HA904" s="69"/>
      <c r="HB904" s="69"/>
      <c r="HC904" s="69"/>
      <c r="HD904" s="69"/>
      <c r="HE904" s="69"/>
      <c r="HF904" s="69"/>
      <c r="HG904" s="69"/>
      <c r="HH904" s="69"/>
      <c r="HI904" s="69"/>
      <c r="HJ904" s="69"/>
      <c r="HK904" s="69"/>
      <c r="HL904" s="69"/>
      <c r="HM904" s="69"/>
      <c r="HN904" s="69"/>
      <c r="HO904" s="69"/>
      <c r="HP904" s="69"/>
      <c r="HQ904" s="69"/>
      <c r="HR904" s="69"/>
      <c r="HS904" s="69"/>
      <c r="HT904" s="69"/>
      <c r="HU904" s="69"/>
      <c r="HV904" s="69"/>
      <c r="HW904" s="69"/>
      <c r="HX904" s="69"/>
      <c r="HY904" s="69"/>
      <c r="HZ904" s="69"/>
      <c r="IA904" s="69"/>
      <c r="IB904" s="69"/>
      <c r="IC904" s="69"/>
      <c r="ID904" s="69"/>
      <c r="IE904" s="69"/>
      <c r="IF904" s="69"/>
      <c r="IG904" s="69"/>
      <c r="IH904" s="69"/>
      <c r="II904" s="69"/>
      <c r="IJ904" s="69"/>
      <c r="IK904" s="69"/>
      <c r="IL904" s="69"/>
      <c r="IM904" s="69"/>
      <c r="IN904" s="69"/>
      <c r="IO904" s="69"/>
      <c r="IP904" s="69"/>
      <c r="IQ904" s="69"/>
      <c r="IR904" s="69"/>
      <c r="IS904" s="69"/>
      <c r="IT904" s="69"/>
      <c r="IU904" s="69"/>
      <c r="IV904" s="69"/>
      <c r="IW904" s="69"/>
    </row>
    <row r="905" customFormat="false" ht="12.75" hidden="false" customHeight="false" outlineLevel="0" collapsed="false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69"/>
      <c r="CC905" s="69"/>
      <c r="CD905" s="69"/>
      <c r="CE905" s="69"/>
      <c r="CF905" s="69"/>
      <c r="CG905" s="69"/>
      <c r="CH905" s="69"/>
      <c r="CI905" s="69"/>
      <c r="CJ905" s="69"/>
      <c r="CK905" s="69"/>
      <c r="CL905" s="69"/>
      <c r="CM905" s="69"/>
      <c r="CN905" s="69"/>
      <c r="CO905" s="69"/>
      <c r="CP905" s="69"/>
      <c r="CQ905" s="69"/>
      <c r="CR905" s="69"/>
      <c r="CS905" s="69"/>
      <c r="CT905" s="69"/>
      <c r="CU905" s="69"/>
      <c r="CV905" s="69"/>
      <c r="CW905" s="69"/>
      <c r="CX905" s="69"/>
      <c r="CY905" s="69"/>
      <c r="CZ905" s="69"/>
      <c r="DA905" s="69"/>
      <c r="DB905" s="69"/>
      <c r="DC905" s="69"/>
      <c r="DD905" s="69"/>
      <c r="DE905" s="69"/>
      <c r="DF905" s="69"/>
      <c r="DG905" s="69"/>
      <c r="DH905" s="69"/>
      <c r="DI905" s="69"/>
      <c r="DJ905" s="69"/>
      <c r="DK905" s="69"/>
      <c r="DL905" s="69"/>
      <c r="DM905" s="69"/>
      <c r="DN905" s="69"/>
      <c r="DO905" s="69"/>
      <c r="DP905" s="69"/>
      <c r="DQ905" s="69"/>
      <c r="DR905" s="69"/>
      <c r="DS905" s="69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  <c r="EO905" s="69"/>
      <c r="EP905" s="69"/>
      <c r="EQ905" s="69"/>
      <c r="ER905" s="69"/>
      <c r="ES905" s="69"/>
      <c r="ET905" s="69"/>
      <c r="EU905" s="69"/>
      <c r="EV905" s="69"/>
      <c r="EW905" s="69"/>
      <c r="EX905" s="69"/>
      <c r="EY905" s="69"/>
      <c r="EZ905" s="69"/>
      <c r="FA905" s="69"/>
      <c r="FB905" s="69"/>
      <c r="FC905" s="69"/>
      <c r="FD905" s="69"/>
      <c r="FE905" s="69"/>
      <c r="FF905" s="69"/>
      <c r="FG905" s="69"/>
      <c r="FH905" s="69"/>
      <c r="FI905" s="69"/>
      <c r="FJ905" s="69"/>
      <c r="FK905" s="69"/>
      <c r="FL905" s="69"/>
      <c r="FM905" s="69"/>
      <c r="FN905" s="69"/>
      <c r="FO905" s="69"/>
      <c r="FP905" s="69"/>
      <c r="FQ905" s="69"/>
      <c r="FR905" s="69"/>
      <c r="FS905" s="69"/>
      <c r="FT905" s="69"/>
      <c r="FU905" s="69"/>
      <c r="FV905" s="69"/>
      <c r="FW905" s="69"/>
      <c r="FX905" s="69"/>
      <c r="FY905" s="69"/>
      <c r="FZ905" s="69"/>
      <c r="GA905" s="69"/>
      <c r="GB905" s="69"/>
      <c r="GC905" s="69"/>
      <c r="GD905" s="69"/>
      <c r="GE905" s="69"/>
      <c r="GF905" s="69"/>
      <c r="GG905" s="69"/>
      <c r="GH905" s="69"/>
      <c r="GI905" s="69"/>
      <c r="GJ905" s="69"/>
      <c r="GK905" s="69"/>
      <c r="GL905" s="69"/>
      <c r="GM905" s="69"/>
      <c r="GN905" s="69"/>
      <c r="GO905" s="69"/>
      <c r="GP905" s="69"/>
      <c r="GQ905" s="69"/>
      <c r="GR905" s="69"/>
      <c r="GS905" s="69"/>
      <c r="GT905" s="69"/>
      <c r="GU905" s="69"/>
      <c r="GV905" s="69"/>
      <c r="GW905" s="69"/>
      <c r="GX905" s="69"/>
      <c r="GY905" s="69"/>
      <c r="GZ905" s="69"/>
      <c r="HA905" s="69"/>
      <c r="HB905" s="69"/>
      <c r="HC905" s="69"/>
      <c r="HD905" s="69"/>
      <c r="HE905" s="69"/>
      <c r="HF905" s="69"/>
      <c r="HG905" s="69"/>
      <c r="HH905" s="69"/>
      <c r="HI905" s="69"/>
      <c r="HJ905" s="69"/>
      <c r="HK905" s="69"/>
      <c r="HL905" s="69"/>
      <c r="HM905" s="69"/>
      <c r="HN905" s="69"/>
      <c r="HO905" s="69"/>
      <c r="HP905" s="69"/>
      <c r="HQ905" s="69"/>
      <c r="HR905" s="69"/>
      <c r="HS905" s="69"/>
      <c r="HT905" s="69"/>
      <c r="HU905" s="69"/>
      <c r="HV905" s="69"/>
      <c r="HW905" s="69"/>
      <c r="HX905" s="69"/>
      <c r="HY905" s="69"/>
      <c r="HZ905" s="69"/>
      <c r="IA905" s="69"/>
      <c r="IB905" s="69"/>
      <c r="IC905" s="69"/>
      <c r="ID905" s="69"/>
      <c r="IE905" s="69"/>
      <c r="IF905" s="69"/>
      <c r="IG905" s="69"/>
      <c r="IH905" s="69"/>
      <c r="II905" s="69"/>
      <c r="IJ905" s="69"/>
      <c r="IK905" s="69"/>
      <c r="IL905" s="69"/>
      <c r="IM905" s="69"/>
      <c r="IN905" s="69"/>
      <c r="IO905" s="69"/>
      <c r="IP905" s="69"/>
      <c r="IQ905" s="69"/>
      <c r="IR905" s="69"/>
      <c r="IS905" s="69"/>
      <c r="IT905" s="69"/>
      <c r="IU905" s="69"/>
      <c r="IV905" s="69"/>
      <c r="IW905" s="69"/>
    </row>
    <row r="906" customFormat="false" ht="12.75" hidden="false" customHeight="false" outlineLevel="0" collapsed="false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  <c r="BR906" s="69"/>
      <c r="BS906" s="69"/>
      <c r="BT906" s="69"/>
      <c r="BU906" s="69"/>
      <c r="BV906" s="69"/>
      <c r="BW906" s="69"/>
      <c r="BX906" s="69"/>
      <c r="BY906" s="69"/>
      <c r="BZ906" s="69"/>
      <c r="CA906" s="69"/>
      <c r="CB906" s="69"/>
      <c r="CC906" s="69"/>
      <c r="CD906" s="69"/>
      <c r="CE906" s="69"/>
      <c r="CF906" s="69"/>
      <c r="CG906" s="69"/>
      <c r="CH906" s="69"/>
      <c r="CI906" s="69"/>
      <c r="CJ906" s="69"/>
      <c r="CK906" s="69"/>
      <c r="CL906" s="69"/>
      <c r="CM906" s="69"/>
      <c r="CN906" s="69"/>
      <c r="CO906" s="69"/>
      <c r="CP906" s="69"/>
      <c r="CQ906" s="69"/>
      <c r="CR906" s="69"/>
      <c r="CS906" s="69"/>
      <c r="CT906" s="69"/>
      <c r="CU906" s="69"/>
      <c r="CV906" s="69"/>
      <c r="CW906" s="69"/>
      <c r="CX906" s="69"/>
      <c r="CY906" s="69"/>
      <c r="CZ906" s="69"/>
      <c r="DA906" s="69"/>
      <c r="DB906" s="69"/>
      <c r="DC906" s="69"/>
      <c r="DD906" s="69"/>
      <c r="DE906" s="69"/>
      <c r="DF906" s="69"/>
      <c r="DG906" s="69"/>
      <c r="DH906" s="69"/>
      <c r="DI906" s="69"/>
      <c r="DJ906" s="69"/>
      <c r="DK906" s="69"/>
      <c r="DL906" s="69"/>
      <c r="DM906" s="69"/>
      <c r="DN906" s="69"/>
      <c r="DO906" s="69"/>
      <c r="DP906" s="69"/>
      <c r="DQ906" s="69"/>
      <c r="DR906" s="69"/>
      <c r="DS906" s="69"/>
      <c r="DT906" s="69"/>
      <c r="DU906" s="69"/>
      <c r="DV906" s="69"/>
      <c r="DW906" s="69"/>
      <c r="DX906" s="69"/>
      <c r="DY906" s="69"/>
      <c r="DZ906" s="69"/>
      <c r="EA906" s="69"/>
      <c r="EB906" s="69"/>
      <c r="EC906" s="69"/>
      <c r="ED906" s="69"/>
      <c r="EE906" s="69"/>
      <c r="EF906" s="69"/>
      <c r="EG906" s="69"/>
      <c r="EH906" s="69"/>
      <c r="EI906" s="69"/>
      <c r="EJ906" s="69"/>
      <c r="EK906" s="69"/>
      <c r="EL906" s="69"/>
      <c r="EM906" s="69"/>
      <c r="EN906" s="69"/>
      <c r="EO906" s="69"/>
      <c r="EP906" s="69"/>
      <c r="EQ906" s="69"/>
      <c r="ER906" s="69"/>
      <c r="ES906" s="69"/>
      <c r="ET906" s="69"/>
      <c r="EU906" s="69"/>
      <c r="EV906" s="69"/>
      <c r="EW906" s="69"/>
      <c r="EX906" s="69"/>
      <c r="EY906" s="69"/>
      <c r="EZ906" s="69"/>
      <c r="FA906" s="69"/>
      <c r="FB906" s="69"/>
      <c r="FC906" s="69"/>
      <c r="FD906" s="69"/>
      <c r="FE906" s="69"/>
      <c r="FF906" s="69"/>
      <c r="FG906" s="69"/>
      <c r="FH906" s="69"/>
      <c r="FI906" s="69"/>
      <c r="FJ906" s="69"/>
      <c r="FK906" s="69"/>
      <c r="FL906" s="69"/>
      <c r="FM906" s="69"/>
      <c r="FN906" s="69"/>
      <c r="FO906" s="69"/>
      <c r="FP906" s="69"/>
      <c r="FQ906" s="69"/>
      <c r="FR906" s="69"/>
      <c r="FS906" s="69"/>
      <c r="FT906" s="69"/>
      <c r="FU906" s="69"/>
      <c r="FV906" s="69"/>
      <c r="FW906" s="69"/>
      <c r="FX906" s="69"/>
      <c r="FY906" s="69"/>
      <c r="FZ906" s="69"/>
      <c r="GA906" s="69"/>
      <c r="GB906" s="69"/>
      <c r="GC906" s="69"/>
      <c r="GD906" s="69"/>
      <c r="GE906" s="69"/>
      <c r="GF906" s="69"/>
      <c r="GG906" s="69"/>
      <c r="GH906" s="69"/>
      <c r="GI906" s="69"/>
      <c r="GJ906" s="69"/>
      <c r="GK906" s="69"/>
      <c r="GL906" s="69"/>
      <c r="GM906" s="69"/>
      <c r="GN906" s="69"/>
      <c r="GO906" s="69"/>
      <c r="GP906" s="69"/>
      <c r="GQ906" s="69"/>
      <c r="GR906" s="69"/>
      <c r="GS906" s="69"/>
      <c r="GT906" s="69"/>
      <c r="GU906" s="69"/>
      <c r="GV906" s="69"/>
      <c r="GW906" s="69"/>
      <c r="GX906" s="69"/>
      <c r="GY906" s="69"/>
      <c r="GZ906" s="69"/>
      <c r="HA906" s="69"/>
      <c r="HB906" s="69"/>
      <c r="HC906" s="69"/>
      <c r="HD906" s="69"/>
      <c r="HE906" s="69"/>
      <c r="HF906" s="69"/>
      <c r="HG906" s="69"/>
      <c r="HH906" s="69"/>
      <c r="HI906" s="69"/>
      <c r="HJ906" s="69"/>
      <c r="HK906" s="69"/>
      <c r="HL906" s="69"/>
      <c r="HM906" s="69"/>
      <c r="HN906" s="69"/>
      <c r="HO906" s="69"/>
      <c r="HP906" s="69"/>
      <c r="HQ906" s="69"/>
      <c r="HR906" s="69"/>
      <c r="HS906" s="69"/>
      <c r="HT906" s="69"/>
      <c r="HU906" s="69"/>
      <c r="HV906" s="69"/>
      <c r="HW906" s="69"/>
      <c r="HX906" s="69"/>
      <c r="HY906" s="69"/>
      <c r="HZ906" s="69"/>
      <c r="IA906" s="69"/>
      <c r="IB906" s="69"/>
      <c r="IC906" s="69"/>
      <c r="ID906" s="69"/>
      <c r="IE906" s="69"/>
      <c r="IF906" s="69"/>
      <c r="IG906" s="69"/>
      <c r="IH906" s="69"/>
      <c r="II906" s="69"/>
      <c r="IJ906" s="69"/>
      <c r="IK906" s="69"/>
      <c r="IL906" s="69"/>
      <c r="IM906" s="69"/>
      <c r="IN906" s="69"/>
      <c r="IO906" s="69"/>
      <c r="IP906" s="69"/>
      <c r="IQ906" s="69"/>
      <c r="IR906" s="69"/>
      <c r="IS906" s="69"/>
      <c r="IT906" s="69"/>
      <c r="IU906" s="69"/>
      <c r="IV906" s="69"/>
      <c r="IW906" s="69"/>
    </row>
    <row r="907" customFormat="false" ht="12.75" hidden="false" customHeight="false" outlineLevel="0" collapsed="false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  <c r="BR907" s="69"/>
      <c r="BS907" s="69"/>
      <c r="BT907" s="69"/>
      <c r="BU907" s="69"/>
      <c r="BV907" s="69"/>
      <c r="BW907" s="69"/>
      <c r="BX907" s="69"/>
      <c r="BY907" s="69"/>
      <c r="BZ907" s="69"/>
      <c r="CA907" s="69"/>
      <c r="CB907" s="69"/>
      <c r="CC907" s="69"/>
      <c r="CD907" s="69"/>
      <c r="CE907" s="69"/>
      <c r="CF907" s="69"/>
      <c r="CG907" s="69"/>
      <c r="CH907" s="69"/>
      <c r="CI907" s="69"/>
      <c r="CJ907" s="69"/>
      <c r="CK907" s="69"/>
      <c r="CL907" s="69"/>
      <c r="CM907" s="69"/>
      <c r="CN907" s="69"/>
      <c r="CO907" s="69"/>
      <c r="CP907" s="69"/>
      <c r="CQ907" s="69"/>
      <c r="CR907" s="69"/>
      <c r="CS907" s="69"/>
      <c r="CT907" s="69"/>
      <c r="CU907" s="69"/>
      <c r="CV907" s="69"/>
      <c r="CW907" s="69"/>
      <c r="CX907" s="69"/>
      <c r="CY907" s="69"/>
      <c r="CZ907" s="69"/>
      <c r="DA907" s="69"/>
      <c r="DB907" s="69"/>
      <c r="DC907" s="69"/>
      <c r="DD907" s="69"/>
      <c r="DE907" s="69"/>
      <c r="DF907" s="69"/>
      <c r="DG907" s="69"/>
      <c r="DH907" s="69"/>
      <c r="DI907" s="69"/>
      <c r="DJ907" s="69"/>
      <c r="DK907" s="69"/>
      <c r="DL907" s="69"/>
      <c r="DM907" s="69"/>
      <c r="DN907" s="69"/>
      <c r="DO907" s="69"/>
      <c r="DP907" s="69"/>
      <c r="DQ907" s="69"/>
      <c r="DR907" s="69"/>
      <c r="DS907" s="69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69"/>
      <c r="EL907" s="69"/>
      <c r="EM907" s="69"/>
      <c r="EN907" s="69"/>
      <c r="EO907" s="69"/>
      <c r="EP907" s="69"/>
      <c r="EQ907" s="69"/>
      <c r="ER907" s="69"/>
      <c r="ES907" s="69"/>
      <c r="ET907" s="69"/>
      <c r="EU907" s="69"/>
      <c r="EV907" s="69"/>
      <c r="EW907" s="69"/>
      <c r="EX907" s="69"/>
      <c r="EY907" s="69"/>
      <c r="EZ907" s="69"/>
      <c r="FA907" s="69"/>
      <c r="FB907" s="69"/>
      <c r="FC907" s="69"/>
      <c r="FD907" s="69"/>
      <c r="FE907" s="69"/>
      <c r="FF907" s="69"/>
      <c r="FG907" s="69"/>
      <c r="FH907" s="69"/>
      <c r="FI907" s="69"/>
      <c r="FJ907" s="69"/>
      <c r="FK907" s="69"/>
      <c r="FL907" s="69"/>
      <c r="FM907" s="69"/>
      <c r="FN907" s="69"/>
      <c r="FO907" s="69"/>
      <c r="FP907" s="69"/>
      <c r="FQ907" s="69"/>
      <c r="FR907" s="69"/>
      <c r="FS907" s="69"/>
      <c r="FT907" s="69"/>
      <c r="FU907" s="69"/>
      <c r="FV907" s="69"/>
      <c r="FW907" s="69"/>
      <c r="FX907" s="69"/>
      <c r="FY907" s="69"/>
      <c r="FZ907" s="69"/>
      <c r="GA907" s="69"/>
      <c r="GB907" s="69"/>
      <c r="GC907" s="69"/>
      <c r="GD907" s="69"/>
      <c r="GE907" s="69"/>
      <c r="GF907" s="69"/>
      <c r="GG907" s="69"/>
      <c r="GH907" s="69"/>
      <c r="GI907" s="69"/>
      <c r="GJ907" s="69"/>
      <c r="GK907" s="69"/>
      <c r="GL907" s="69"/>
      <c r="GM907" s="69"/>
      <c r="GN907" s="69"/>
      <c r="GO907" s="69"/>
      <c r="GP907" s="69"/>
      <c r="GQ907" s="69"/>
      <c r="GR907" s="69"/>
      <c r="GS907" s="69"/>
      <c r="GT907" s="69"/>
      <c r="GU907" s="69"/>
      <c r="GV907" s="69"/>
      <c r="GW907" s="69"/>
      <c r="GX907" s="69"/>
      <c r="GY907" s="69"/>
      <c r="GZ907" s="69"/>
      <c r="HA907" s="69"/>
      <c r="HB907" s="69"/>
      <c r="HC907" s="69"/>
      <c r="HD907" s="69"/>
      <c r="HE907" s="69"/>
      <c r="HF907" s="69"/>
      <c r="HG907" s="69"/>
      <c r="HH907" s="69"/>
      <c r="HI907" s="69"/>
      <c r="HJ907" s="69"/>
      <c r="HK907" s="69"/>
      <c r="HL907" s="69"/>
      <c r="HM907" s="69"/>
      <c r="HN907" s="69"/>
      <c r="HO907" s="69"/>
      <c r="HP907" s="69"/>
      <c r="HQ907" s="69"/>
      <c r="HR907" s="69"/>
      <c r="HS907" s="69"/>
      <c r="HT907" s="69"/>
      <c r="HU907" s="69"/>
      <c r="HV907" s="69"/>
      <c r="HW907" s="69"/>
      <c r="HX907" s="69"/>
      <c r="HY907" s="69"/>
      <c r="HZ907" s="69"/>
      <c r="IA907" s="69"/>
      <c r="IB907" s="69"/>
      <c r="IC907" s="69"/>
      <c r="ID907" s="69"/>
      <c r="IE907" s="69"/>
      <c r="IF907" s="69"/>
      <c r="IG907" s="69"/>
      <c r="IH907" s="69"/>
      <c r="II907" s="69"/>
      <c r="IJ907" s="69"/>
      <c r="IK907" s="69"/>
      <c r="IL907" s="69"/>
      <c r="IM907" s="69"/>
      <c r="IN907" s="69"/>
      <c r="IO907" s="69"/>
      <c r="IP907" s="69"/>
      <c r="IQ907" s="69"/>
      <c r="IR907" s="69"/>
      <c r="IS907" s="69"/>
      <c r="IT907" s="69"/>
      <c r="IU907" s="69"/>
      <c r="IV907" s="69"/>
      <c r="IW907" s="69"/>
    </row>
    <row r="908" customFormat="false" ht="12.75" hidden="false" customHeight="false" outlineLevel="0" collapsed="false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  <c r="BR908" s="69"/>
      <c r="BS908" s="69"/>
      <c r="BT908" s="69"/>
      <c r="BU908" s="69"/>
      <c r="BV908" s="69"/>
      <c r="BW908" s="69"/>
      <c r="BX908" s="69"/>
      <c r="BY908" s="69"/>
      <c r="BZ908" s="69"/>
      <c r="CA908" s="69"/>
      <c r="CB908" s="69"/>
      <c r="CC908" s="69"/>
      <c r="CD908" s="69"/>
      <c r="CE908" s="69"/>
      <c r="CF908" s="69"/>
      <c r="CG908" s="69"/>
      <c r="CH908" s="69"/>
      <c r="CI908" s="69"/>
      <c r="CJ908" s="69"/>
      <c r="CK908" s="69"/>
      <c r="CL908" s="69"/>
      <c r="CM908" s="69"/>
      <c r="CN908" s="69"/>
      <c r="CO908" s="69"/>
      <c r="CP908" s="69"/>
      <c r="CQ908" s="69"/>
      <c r="CR908" s="69"/>
      <c r="CS908" s="69"/>
      <c r="CT908" s="69"/>
      <c r="CU908" s="69"/>
      <c r="CV908" s="69"/>
      <c r="CW908" s="69"/>
      <c r="CX908" s="69"/>
      <c r="CY908" s="69"/>
      <c r="CZ908" s="69"/>
      <c r="DA908" s="69"/>
      <c r="DB908" s="69"/>
      <c r="DC908" s="69"/>
      <c r="DD908" s="69"/>
      <c r="DE908" s="69"/>
      <c r="DF908" s="69"/>
      <c r="DG908" s="69"/>
      <c r="DH908" s="69"/>
      <c r="DI908" s="69"/>
      <c r="DJ908" s="69"/>
      <c r="DK908" s="69"/>
      <c r="DL908" s="69"/>
      <c r="DM908" s="69"/>
      <c r="DN908" s="69"/>
      <c r="DO908" s="69"/>
      <c r="DP908" s="69"/>
      <c r="DQ908" s="69"/>
      <c r="DR908" s="69"/>
      <c r="DS908" s="69"/>
      <c r="DT908" s="69"/>
      <c r="DU908" s="69"/>
      <c r="DV908" s="69"/>
      <c r="DW908" s="69"/>
      <c r="DX908" s="69"/>
      <c r="DY908" s="69"/>
      <c r="DZ908" s="69"/>
      <c r="EA908" s="69"/>
      <c r="EB908" s="69"/>
      <c r="EC908" s="69"/>
      <c r="ED908" s="69"/>
      <c r="EE908" s="69"/>
      <c r="EF908" s="69"/>
      <c r="EG908" s="69"/>
      <c r="EH908" s="69"/>
      <c r="EI908" s="69"/>
      <c r="EJ908" s="69"/>
      <c r="EK908" s="69"/>
      <c r="EL908" s="69"/>
      <c r="EM908" s="69"/>
      <c r="EN908" s="69"/>
      <c r="EO908" s="69"/>
      <c r="EP908" s="69"/>
      <c r="EQ908" s="69"/>
      <c r="ER908" s="69"/>
      <c r="ES908" s="69"/>
      <c r="ET908" s="69"/>
      <c r="EU908" s="69"/>
      <c r="EV908" s="69"/>
      <c r="EW908" s="69"/>
      <c r="EX908" s="69"/>
      <c r="EY908" s="69"/>
      <c r="EZ908" s="69"/>
      <c r="FA908" s="69"/>
      <c r="FB908" s="69"/>
      <c r="FC908" s="69"/>
      <c r="FD908" s="69"/>
      <c r="FE908" s="69"/>
      <c r="FF908" s="69"/>
      <c r="FG908" s="69"/>
      <c r="FH908" s="69"/>
      <c r="FI908" s="69"/>
      <c r="FJ908" s="69"/>
      <c r="FK908" s="69"/>
      <c r="FL908" s="69"/>
      <c r="FM908" s="69"/>
      <c r="FN908" s="69"/>
      <c r="FO908" s="69"/>
      <c r="FP908" s="69"/>
      <c r="FQ908" s="69"/>
      <c r="FR908" s="69"/>
      <c r="FS908" s="69"/>
      <c r="FT908" s="69"/>
      <c r="FU908" s="69"/>
      <c r="FV908" s="69"/>
      <c r="FW908" s="69"/>
      <c r="FX908" s="69"/>
      <c r="FY908" s="69"/>
      <c r="FZ908" s="69"/>
      <c r="GA908" s="69"/>
      <c r="GB908" s="69"/>
      <c r="GC908" s="69"/>
      <c r="GD908" s="69"/>
      <c r="GE908" s="69"/>
      <c r="GF908" s="69"/>
      <c r="GG908" s="69"/>
      <c r="GH908" s="69"/>
      <c r="GI908" s="69"/>
      <c r="GJ908" s="69"/>
      <c r="GK908" s="69"/>
      <c r="GL908" s="69"/>
      <c r="GM908" s="69"/>
      <c r="GN908" s="69"/>
      <c r="GO908" s="69"/>
      <c r="GP908" s="69"/>
      <c r="GQ908" s="69"/>
      <c r="GR908" s="69"/>
      <c r="GS908" s="69"/>
      <c r="GT908" s="69"/>
      <c r="GU908" s="69"/>
      <c r="GV908" s="69"/>
      <c r="GW908" s="69"/>
      <c r="GX908" s="69"/>
      <c r="GY908" s="69"/>
      <c r="GZ908" s="69"/>
      <c r="HA908" s="69"/>
      <c r="HB908" s="69"/>
      <c r="HC908" s="69"/>
      <c r="HD908" s="69"/>
      <c r="HE908" s="69"/>
      <c r="HF908" s="69"/>
      <c r="HG908" s="69"/>
      <c r="HH908" s="69"/>
      <c r="HI908" s="69"/>
      <c r="HJ908" s="69"/>
      <c r="HK908" s="69"/>
      <c r="HL908" s="69"/>
      <c r="HM908" s="69"/>
      <c r="HN908" s="69"/>
      <c r="HO908" s="69"/>
      <c r="HP908" s="69"/>
      <c r="HQ908" s="69"/>
      <c r="HR908" s="69"/>
      <c r="HS908" s="69"/>
      <c r="HT908" s="69"/>
      <c r="HU908" s="69"/>
      <c r="HV908" s="69"/>
      <c r="HW908" s="69"/>
      <c r="HX908" s="69"/>
      <c r="HY908" s="69"/>
      <c r="HZ908" s="69"/>
      <c r="IA908" s="69"/>
      <c r="IB908" s="69"/>
      <c r="IC908" s="69"/>
      <c r="ID908" s="69"/>
      <c r="IE908" s="69"/>
      <c r="IF908" s="69"/>
      <c r="IG908" s="69"/>
      <c r="IH908" s="69"/>
      <c r="II908" s="69"/>
      <c r="IJ908" s="69"/>
      <c r="IK908" s="69"/>
      <c r="IL908" s="69"/>
      <c r="IM908" s="69"/>
      <c r="IN908" s="69"/>
      <c r="IO908" s="69"/>
      <c r="IP908" s="69"/>
      <c r="IQ908" s="69"/>
      <c r="IR908" s="69"/>
      <c r="IS908" s="69"/>
      <c r="IT908" s="69"/>
      <c r="IU908" s="69"/>
      <c r="IV908" s="69"/>
      <c r="IW908" s="69"/>
    </row>
    <row r="909" customFormat="false" ht="12.75" hidden="false" customHeight="false" outlineLevel="0" collapsed="false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  <c r="BR909" s="69"/>
      <c r="BS909" s="69"/>
      <c r="BT909" s="69"/>
      <c r="BU909" s="69"/>
      <c r="BV909" s="69"/>
      <c r="BW909" s="69"/>
      <c r="BX909" s="69"/>
      <c r="BY909" s="69"/>
      <c r="BZ909" s="69"/>
      <c r="CA909" s="69"/>
      <c r="CB909" s="69"/>
      <c r="CC909" s="69"/>
      <c r="CD909" s="69"/>
      <c r="CE909" s="69"/>
      <c r="CF909" s="69"/>
      <c r="CG909" s="69"/>
      <c r="CH909" s="69"/>
      <c r="CI909" s="69"/>
      <c r="CJ909" s="69"/>
      <c r="CK909" s="69"/>
      <c r="CL909" s="69"/>
      <c r="CM909" s="69"/>
      <c r="CN909" s="69"/>
      <c r="CO909" s="69"/>
      <c r="CP909" s="69"/>
      <c r="CQ909" s="69"/>
      <c r="CR909" s="69"/>
      <c r="CS909" s="69"/>
      <c r="CT909" s="69"/>
      <c r="CU909" s="69"/>
      <c r="CV909" s="69"/>
      <c r="CW909" s="69"/>
      <c r="CX909" s="69"/>
      <c r="CY909" s="69"/>
      <c r="CZ909" s="69"/>
      <c r="DA909" s="69"/>
      <c r="DB909" s="69"/>
      <c r="DC909" s="69"/>
      <c r="DD909" s="69"/>
      <c r="DE909" s="69"/>
      <c r="DF909" s="69"/>
      <c r="DG909" s="69"/>
      <c r="DH909" s="69"/>
      <c r="DI909" s="69"/>
      <c r="DJ909" s="69"/>
      <c r="DK909" s="69"/>
      <c r="DL909" s="69"/>
      <c r="DM909" s="69"/>
      <c r="DN909" s="69"/>
      <c r="DO909" s="69"/>
      <c r="DP909" s="69"/>
      <c r="DQ909" s="69"/>
      <c r="DR909" s="69"/>
      <c r="DS909" s="69"/>
      <c r="DT909" s="69"/>
      <c r="DU909" s="69"/>
      <c r="DV909" s="69"/>
      <c r="DW909" s="69"/>
      <c r="DX909" s="69"/>
      <c r="DY909" s="69"/>
      <c r="DZ909" s="69"/>
      <c r="EA909" s="69"/>
      <c r="EB909" s="69"/>
      <c r="EC909" s="69"/>
      <c r="ED909" s="69"/>
      <c r="EE909" s="69"/>
      <c r="EF909" s="69"/>
      <c r="EG909" s="69"/>
      <c r="EH909" s="69"/>
      <c r="EI909" s="69"/>
      <c r="EJ909" s="69"/>
      <c r="EK909" s="69"/>
      <c r="EL909" s="69"/>
      <c r="EM909" s="69"/>
      <c r="EN909" s="69"/>
      <c r="EO909" s="69"/>
      <c r="EP909" s="69"/>
      <c r="EQ909" s="69"/>
      <c r="ER909" s="69"/>
      <c r="ES909" s="69"/>
      <c r="ET909" s="69"/>
      <c r="EU909" s="69"/>
      <c r="EV909" s="69"/>
      <c r="EW909" s="69"/>
      <c r="EX909" s="69"/>
      <c r="EY909" s="69"/>
      <c r="EZ909" s="69"/>
      <c r="FA909" s="69"/>
      <c r="FB909" s="69"/>
      <c r="FC909" s="69"/>
      <c r="FD909" s="69"/>
      <c r="FE909" s="69"/>
      <c r="FF909" s="69"/>
      <c r="FG909" s="69"/>
      <c r="FH909" s="69"/>
      <c r="FI909" s="69"/>
      <c r="FJ909" s="69"/>
      <c r="FK909" s="69"/>
      <c r="FL909" s="69"/>
      <c r="FM909" s="69"/>
      <c r="FN909" s="69"/>
      <c r="FO909" s="69"/>
      <c r="FP909" s="69"/>
      <c r="FQ909" s="69"/>
      <c r="FR909" s="69"/>
      <c r="FS909" s="69"/>
      <c r="FT909" s="69"/>
      <c r="FU909" s="69"/>
      <c r="FV909" s="69"/>
      <c r="FW909" s="69"/>
      <c r="FX909" s="69"/>
      <c r="FY909" s="69"/>
      <c r="FZ909" s="69"/>
      <c r="GA909" s="69"/>
      <c r="GB909" s="69"/>
      <c r="GC909" s="69"/>
      <c r="GD909" s="69"/>
      <c r="GE909" s="69"/>
      <c r="GF909" s="69"/>
      <c r="GG909" s="69"/>
      <c r="GH909" s="69"/>
      <c r="GI909" s="69"/>
      <c r="GJ909" s="69"/>
      <c r="GK909" s="69"/>
      <c r="GL909" s="69"/>
      <c r="GM909" s="69"/>
      <c r="GN909" s="69"/>
      <c r="GO909" s="69"/>
      <c r="GP909" s="69"/>
      <c r="GQ909" s="69"/>
      <c r="GR909" s="69"/>
      <c r="GS909" s="69"/>
      <c r="GT909" s="69"/>
      <c r="GU909" s="69"/>
      <c r="GV909" s="69"/>
      <c r="GW909" s="69"/>
      <c r="GX909" s="69"/>
      <c r="GY909" s="69"/>
      <c r="GZ909" s="69"/>
      <c r="HA909" s="69"/>
      <c r="HB909" s="69"/>
      <c r="HC909" s="69"/>
      <c r="HD909" s="69"/>
      <c r="HE909" s="69"/>
      <c r="HF909" s="69"/>
      <c r="HG909" s="69"/>
      <c r="HH909" s="69"/>
      <c r="HI909" s="69"/>
      <c r="HJ909" s="69"/>
      <c r="HK909" s="69"/>
      <c r="HL909" s="69"/>
      <c r="HM909" s="69"/>
      <c r="HN909" s="69"/>
      <c r="HO909" s="69"/>
      <c r="HP909" s="69"/>
      <c r="HQ909" s="69"/>
      <c r="HR909" s="69"/>
      <c r="HS909" s="69"/>
      <c r="HT909" s="69"/>
      <c r="HU909" s="69"/>
      <c r="HV909" s="69"/>
      <c r="HW909" s="69"/>
      <c r="HX909" s="69"/>
      <c r="HY909" s="69"/>
      <c r="HZ909" s="69"/>
      <c r="IA909" s="69"/>
      <c r="IB909" s="69"/>
      <c r="IC909" s="69"/>
      <c r="ID909" s="69"/>
      <c r="IE909" s="69"/>
      <c r="IF909" s="69"/>
      <c r="IG909" s="69"/>
      <c r="IH909" s="69"/>
      <c r="II909" s="69"/>
      <c r="IJ909" s="69"/>
      <c r="IK909" s="69"/>
      <c r="IL909" s="69"/>
      <c r="IM909" s="69"/>
      <c r="IN909" s="69"/>
      <c r="IO909" s="69"/>
      <c r="IP909" s="69"/>
      <c r="IQ909" s="69"/>
      <c r="IR909" s="69"/>
      <c r="IS909" s="69"/>
      <c r="IT909" s="69"/>
      <c r="IU909" s="69"/>
      <c r="IV909" s="69"/>
      <c r="IW909" s="69"/>
    </row>
    <row r="910" customFormat="false" ht="12.75" hidden="false" customHeight="false" outlineLevel="0" collapsed="false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  <c r="BR910" s="69"/>
      <c r="BS910" s="69"/>
      <c r="BT910" s="69"/>
      <c r="BU910" s="69"/>
      <c r="BV910" s="69"/>
      <c r="BW910" s="69"/>
      <c r="BX910" s="69"/>
      <c r="BY910" s="69"/>
      <c r="BZ910" s="69"/>
      <c r="CA910" s="69"/>
      <c r="CB910" s="69"/>
      <c r="CC910" s="69"/>
      <c r="CD910" s="69"/>
      <c r="CE910" s="69"/>
      <c r="CF910" s="69"/>
      <c r="CG910" s="69"/>
      <c r="CH910" s="69"/>
      <c r="CI910" s="69"/>
      <c r="CJ910" s="69"/>
      <c r="CK910" s="69"/>
      <c r="CL910" s="69"/>
      <c r="CM910" s="69"/>
      <c r="CN910" s="69"/>
      <c r="CO910" s="69"/>
      <c r="CP910" s="69"/>
      <c r="CQ910" s="69"/>
      <c r="CR910" s="69"/>
      <c r="CS910" s="69"/>
      <c r="CT910" s="69"/>
      <c r="CU910" s="69"/>
      <c r="CV910" s="69"/>
      <c r="CW910" s="69"/>
      <c r="CX910" s="69"/>
      <c r="CY910" s="69"/>
      <c r="CZ910" s="69"/>
      <c r="DA910" s="69"/>
      <c r="DB910" s="69"/>
      <c r="DC910" s="69"/>
      <c r="DD910" s="69"/>
      <c r="DE910" s="69"/>
      <c r="DF910" s="69"/>
      <c r="DG910" s="69"/>
      <c r="DH910" s="69"/>
      <c r="DI910" s="69"/>
      <c r="DJ910" s="69"/>
      <c r="DK910" s="69"/>
      <c r="DL910" s="69"/>
      <c r="DM910" s="69"/>
      <c r="DN910" s="69"/>
      <c r="DO910" s="69"/>
      <c r="DP910" s="69"/>
      <c r="DQ910" s="69"/>
      <c r="DR910" s="69"/>
      <c r="DS910" s="69"/>
      <c r="DT910" s="69"/>
      <c r="DU910" s="69"/>
      <c r="DV910" s="69"/>
      <c r="DW910" s="69"/>
      <c r="DX910" s="69"/>
      <c r="DY910" s="69"/>
      <c r="DZ910" s="69"/>
      <c r="EA910" s="69"/>
      <c r="EB910" s="69"/>
      <c r="EC910" s="69"/>
      <c r="ED910" s="69"/>
      <c r="EE910" s="69"/>
      <c r="EF910" s="69"/>
      <c r="EG910" s="69"/>
      <c r="EH910" s="69"/>
      <c r="EI910" s="69"/>
      <c r="EJ910" s="69"/>
      <c r="EK910" s="69"/>
      <c r="EL910" s="69"/>
      <c r="EM910" s="69"/>
      <c r="EN910" s="69"/>
      <c r="EO910" s="69"/>
      <c r="EP910" s="69"/>
      <c r="EQ910" s="69"/>
      <c r="ER910" s="69"/>
      <c r="ES910" s="69"/>
      <c r="ET910" s="69"/>
      <c r="EU910" s="69"/>
      <c r="EV910" s="69"/>
      <c r="EW910" s="69"/>
      <c r="EX910" s="69"/>
      <c r="EY910" s="69"/>
      <c r="EZ910" s="69"/>
      <c r="FA910" s="69"/>
      <c r="FB910" s="69"/>
      <c r="FC910" s="69"/>
      <c r="FD910" s="69"/>
      <c r="FE910" s="69"/>
      <c r="FF910" s="69"/>
      <c r="FG910" s="69"/>
      <c r="FH910" s="69"/>
      <c r="FI910" s="69"/>
      <c r="FJ910" s="69"/>
      <c r="FK910" s="69"/>
      <c r="FL910" s="69"/>
      <c r="FM910" s="69"/>
      <c r="FN910" s="69"/>
      <c r="FO910" s="69"/>
      <c r="FP910" s="69"/>
      <c r="FQ910" s="69"/>
      <c r="FR910" s="69"/>
      <c r="FS910" s="69"/>
      <c r="FT910" s="69"/>
      <c r="FU910" s="69"/>
      <c r="FV910" s="69"/>
      <c r="FW910" s="69"/>
      <c r="FX910" s="69"/>
      <c r="FY910" s="69"/>
      <c r="FZ910" s="69"/>
      <c r="GA910" s="69"/>
      <c r="GB910" s="69"/>
      <c r="GC910" s="69"/>
      <c r="GD910" s="69"/>
      <c r="GE910" s="69"/>
      <c r="GF910" s="69"/>
      <c r="GG910" s="69"/>
      <c r="GH910" s="69"/>
      <c r="GI910" s="69"/>
      <c r="GJ910" s="69"/>
      <c r="GK910" s="69"/>
      <c r="GL910" s="69"/>
      <c r="GM910" s="69"/>
      <c r="GN910" s="69"/>
      <c r="GO910" s="69"/>
      <c r="GP910" s="69"/>
      <c r="GQ910" s="69"/>
      <c r="GR910" s="69"/>
      <c r="GS910" s="69"/>
      <c r="GT910" s="69"/>
      <c r="GU910" s="69"/>
      <c r="GV910" s="69"/>
      <c r="GW910" s="69"/>
      <c r="GX910" s="69"/>
      <c r="GY910" s="69"/>
      <c r="GZ910" s="69"/>
      <c r="HA910" s="69"/>
      <c r="HB910" s="69"/>
      <c r="HC910" s="69"/>
      <c r="HD910" s="69"/>
      <c r="HE910" s="69"/>
      <c r="HF910" s="69"/>
      <c r="HG910" s="69"/>
      <c r="HH910" s="69"/>
      <c r="HI910" s="69"/>
      <c r="HJ910" s="69"/>
      <c r="HK910" s="69"/>
      <c r="HL910" s="69"/>
      <c r="HM910" s="69"/>
      <c r="HN910" s="69"/>
      <c r="HO910" s="69"/>
      <c r="HP910" s="69"/>
      <c r="HQ910" s="69"/>
      <c r="HR910" s="69"/>
      <c r="HS910" s="69"/>
      <c r="HT910" s="69"/>
      <c r="HU910" s="69"/>
      <c r="HV910" s="69"/>
      <c r="HW910" s="69"/>
      <c r="HX910" s="69"/>
      <c r="HY910" s="69"/>
      <c r="HZ910" s="69"/>
      <c r="IA910" s="69"/>
      <c r="IB910" s="69"/>
      <c r="IC910" s="69"/>
      <c r="ID910" s="69"/>
      <c r="IE910" s="69"/>
      <c r="IF910" s="69"/>
      <c r="IG910" s="69"/>
      <c r="IH910" s="69"/>
      <c r="II910" s="69"/>
      <c r="IJ910" s="69"/>
      <c r="IK910" s="69"/>
      <c r="IL910" s="69"/>
      <c r="IM910" s="69"/>
      <c r="IN910" s="69"/>
      <c r="IO910" s="69"/>
      <c r="IP910" s="69"/>
      <c r="IQ910" s="69"/>
      <c r="IR910" s="69"/>
      <c r="IS910" s="69"/>
      <c r="IT910" s="69"/>
      <c r="IU910" s="69"/>
      <c r="IV910" s="69"/>
      <c r="IW910" s="69"/>
    </row>
    <row r="911" customFormat="false" ht="12.75" hidden="false" customHeight="false" outlineLevel="0" collapsed="false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  <c r="BR911" s="69"/>
      <c r="BS911" s="69"/>
      <c r="BT911" s="69"/>
      <c r="BU911" s="69"/>
      <c r="BV911" s="69"/>
      <c r="BW911" s="69"/>
      <c r="BX911" s="69"/>
      <c r="BY911" s="69"/>
      <c r="BZ911" s="69"/>
      <c r="CA911" s="69"/>
      <c r="CB911" s="69"/>
      <c r="CC911" s="69"/>
      <c r="CD911" s="69"/>
      <c r="CE911" s="69"/>
      <c r="CF911" s="69"/>
      <c r="CG911" s="69"/>
      <c r="CH911" s="69"/>
      <c r="CI911" s="69"/>
      <c r="CJ911" s="69"/>
      <c r="CK911" s="69"/>
      <c r="CL911" s="69"/>
      <c r="CM911" s="69"/>
      <c r="CN911" s="69"/>
      <c r="CO911" s="69"/>
      <c r="CP911" s="69"/>
      <c r="CQ911" s="69"/>
      <c r="CR911" s="69"/>
      <c r="CS911" s="69"/>
      <c r="CT911" s="69"/>
      <c r="CU911" s="69"/>
      <c r="CV911" s="69"/>
      <c r="CW911" s="69"/>
      <c r="CX911" s="69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  <c r="EK911" s="69"/>
      <c r="EL911" s="69"/>
      <c r="EM911" s="69"/>
      <c r="EN911" s="69"/>
      <c r="EO911" s="69"/>
      <c r="EP911" s="69"/>
      <c r="EQ911" s="69"/>
      <c r="ER911" s="69"/>
      <c r="ES911" s="69"/>
      <c r="ET911" s="69"/>
      <c r="EU911" s="69"/>
      <c r="EV911" s="69"/>
      <c r="EW911" s="69"/>
      <c r="EX911" s="69"/>
      <c r="EY911" s="69"/>
      <c r="EZ911" s="69"/>
      <c r="FA911" s="69"/>
      <c r="FB911" s="69"/>
      <c r="FC911" s="69"/>
      <c r="FD911" s="69"/>
      <c r="FE911" s="69"/>
      <c r="FF911" s="69"/>
      <c r="FG911" s="69"/>
      <c r="FH911" s="69"/>
      <c r="FI911" s="69"/>
      <c r="FJ911" s="69"/>
      <c r="FK911" s="69"/>
      <c r="FL911" s="69"/>
      <c r="FM911" s="69"/>
      <c r="FN911" s="69"/>
      <c r="FO911" s="69"/>
      <c r="FP911" s="69"/>
      <c r="FQ911" s="69"/>
      <c r="FR911" s="69"/>
      <c r="FS911" s="69"/>
      <c r="FT911" s="69"/>
      <c r="FU911" s="69"/>
      <c r="FV911" s="69"/>
      <c r="FW911" s="69"/>
      <c r="FX911" s="69"/>
      <c r="FY911" s="69"/>
      <c r="FZ911" s="69"/>
      <c r="GA911" s="69"/>
      <c r="GB911" s="69"/>
      <c r="GC911" s="69"/>
      <c r="GD911" s="69"/>
      <c r="GE911" s="69"/>
      <c r="GF911" s="69"/>
      <c r="GG911" s="69"/>
      <c r="GH911" s="69"/>
      <c r="GI911" s="69"/>
      <c r="GJ911" s="69"/>
      <c r="GK911" s="69"/>
      <c r="GL911" s="69"/>
      <c r="GM911" s="69"/>
      <c r="GN911" s="69"/>
      <c r="GO911" s="69"/>
      <c r="GP911" s="69"/>
      <c r="GQ911" s="69"/>
      <c r="GR911" s="69"/>
      <c r="GS911" s="69"/>
      <c r="GT911" s="69"/>
      <c r="GU911" s="69"/>
      <c r="GV911" s="69"/>
      <c r="GW911" s="69"/>
      <c r="GX911" s="69"/>
      <c r="GY911" s="69"/>
      <c r="GZ911" s="69"/>
      <c r="HA911" s="69"/>
      <c r="HB911" s="69"/>
      <c r="HC911" s="69"/>
      <c r="HD911" s="69"/>
      <c r="HE911" s="69"/>
      <c r="HF911" s="69"/>
      <c r="HG911" s="69"/>
      <c r="HH911" s="69"/>
      <c r="HI911" s="69"/>
      <c r="HJ911" s="69"/>
      <c r="HK911" s="69"/>
      <c r="HL911" s="69"/>
      <c r="HM911" s="69"/>
      <c r="HN911" s="69"/>
      <c r="HO911" s="69"/>
      <c r="HP911" s="69"/>
      <c r="HQ911" s="69"/>
      <c r="HR911" s="69"/>
      <c r="HS911" s="69"/>
      <c r="HT911" s="69"/>
      <c r="HU911" s="69"/>
      <c r="HV911" s="69"/>
      <c r="HW911" s="69"/>
      <c r="HX911" s="69"/>
      <c r="HY911" s="69"/>
      <c r="HZ911" s="69"/>
      <c r="IA911" s="69"/>
      <c r="IB911" s="69"/>
      <c r="IC911" s="69"/>
      <c r="ID911" s="69"/>
      <c r="IE911" s="69"/>
      <c r="IF911" s="69"/>
      <c r="IG911" s="69"/>
      <c r="IH911" s="69"/>
      <c r="II911" s="69"/>
      <c r="IJ911" s="69"/>
      <c r="IK911" s="69"/>
      <c r="IL911" s="69"/>
      <c r="IM911" s="69"/>
      <c r="IN911" s="69"/>
      <c r="IO911" s="69"/>
      <c r="IP911" s="69"/>
      <c r="IQ911" s="69"/>
      <c r="IR911" s="69"/>
      <c r="IS911" s="69"/>
      <c r="IT911" s="69"/>
      <c r="IU911" s="69"/>
      <c r="IV911" s="69"/>
      <c r="IW911" s="69"/>
    </row>
    <row r="912" customFormat="false" ht="12.75" hidden="false" customHeight="false" outlineLevel="0" collapsed="false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  <c r="BR912" s="69"/>
      <c r="BS912" s="69"/>
      <c r="BT912" s="69"/>
      <c r="BU912" s="69"/>
      <c r="BV912" s="69"/>
      <c r="BW912" s="69"/>
      <c r="BX912" s="69"/>
      <c r="BY912" s="69"/>
      <c r="BZ912" s="69"/>
      <c r="CA912" s="69"/>
      <c r="CB912" s="69"/>
      <c r="CC912" s="69"/>
      <c r="CD912" s="69"/>
      <c r="CE912" s="69"/>
      <c r="CF912" s="69"/>
      <c r="CG912" s="69"/>
      <c r="CH912" s="69"/>
      <c r="CI912" s="69"/>
      <c r="CJ912" s="69"/>
      <c r="CK912" s="69"/>
      <c r="CL912" s="69"/>
      <c r="CM912" s="69"/>
      <c r="CN912" s="69"/>
      <c r="CO912" s="69"/>
      <c r="CP912" s="69"/>
      <c r="CQ912" s="69"/>
      <c r="CR912" s="69"/>
      <c r="CS912" s="69"/>
      <c r="CT912" s="69"/>
      <c r="CU912" s="69"/>
      <c r="CV912" s="69"/>
      <c r="CW912" s="69"/>
      <c r="CX912" s="69"/>
      <c r="CY912" s="69"/>
      <c r="CZ912" s="69"/>
      <c r="DA912" s="69"/>
      <c r="DB912" s="69"/>
      <c r="DC912" s="69"/>
      <c r="DD912" s="69"/>
      <c r="DE912" s="69"/>
      <c r="DF912" s="69"/>
      <c r="DG912" s="69"/>
      <c r="DH912" s="69"/>
      <c r="DI912" s="69"/>
      <c r="DJ912" s="69"/>
      <c r="DK912" s="69"/>
      <c r="DL912" s="69"/>
      <c r="DM912" s="69"/>
      <c r="DN912" s="69"/>
      <c r="DO912" s="69"/>
      <c r="DP912" s="69"/>
      <c r="DQ912" s="69"/>
      <c r="DR912" s="69"/>
      <c r="DS912" s="69"/>
      <c r="DT912" s="69"/>
      <c r="DU912" s="69"/>
      <c r="DV912" s="69"/>
      <c r="DW912" s="69"/>
      <c r="DX912" s="69"/>
      <c r="DY912" s="69"/>
      <c r="DZ912" s="69"/>
      <c r="EA912" s="69"/>
      <c r="EB912" s="69"/>
      <c r="EC912" s="69"/>
      <c r="ED912" s="69"/>
      <c r="EE912" s="69"/>
      <c r="EF912" s="69"/>
      <c r="EG912" s="69"/>
      <c r="EH912" s="69"/>
      <c r="EI912" s="69"/>
      <c r="EJ912" s="69"/>
      <c r="EK912" s="69"/>
      <c r="EL912" s="69"/>
      <c r="EM912" s="69"/>
      <c r="EN912" s="69"/>
      <c r="EO912" s="69"/>
      <c r="EP912" s="69"/>
      <c r="EQ912" s="69"/>
      <c r="ER912" s="69"/>
      <c r="ES912" s="69"/>
      <c r="ET912" s="69"/>
      <c r="EU912" s="69"/>
      <c r="EV912" s="69"/>
      <c r="EW912" s="69"/>
      <c r="EX912" s="69"/>
      <c r="EY912" s="69"/>
      <c r="EZ912" s="69"/>
      <c r="FA912" s="69"/>
      <c r="FB912" s="69"/>
      <c r="FC912" s="69"/>
      <c r="FD912" s="69"/>
      <c r="FE912" s="69"/>
      <c r="FF912" s="69"/>
      <c r="FG912" s="69"/>
      <c r="FH912" s="69"/>
      <c r="FI912" s="69"/>
      <c r="FJ912" s="69"/>
      <c r="FK912" s="69"/>
      <c r="FL912" s="69"/>
      <c r="FM912" s="69"/>
      <c r="FN912" s="69"/>
      <c r="FO912" s="69"/>
      <c r="FP912" s="69"/>
      <c r="FQ912" s="69"/>
      <c r="FR912" s="69"/>
      <c r="FS912" s="69"/>
      <c r="FT912" s="69"/>
      <c r="FU912" s="69"/>
      <c r="FV912" s="69"/>
      <c r="FW912" s="69"/>
      <c r="FX912" s="69"/>
      <c r="FY912" s="69"/>
      <c r="FZ912" s="69"/>
      <c r="GA912" s="69"/>
      <c r="GB912" s="69"/>
      <c r="GC912" s="69"/>
      <c r="GD912" s="69"/>
      <c r="GE912" s="69"/>
      <c r="GF912" s="69"/>
      <c r="GG912" s="69"/>
      <c r="GH912" s="69"/>
      <c r="GI912" s="69"/>
      <c r="GJ912" s="69"/>
      <c r="GK912" s="69"/>
      <c r="GL912" s="69"/>
      <c r="GM912" s="69"/>
      <c r="GN912" s="69"/>
      <c r="GO912" s="69"/>
      <c r="GP912" s="69"/>
      <c r="GQ912" s="69"/>
      <c r="GR912" s="69"/>
      <c r="GS912" s="69"/>
      <c r="GT912" s="69"/>
      <c r="GU912" s="69"/>
      <c r="GV912" s="69"/>
      <c r="GW912" s="69"/>
      <c r="GX912" s="69"/>
      <c r="GY912" s="69"/>
      <c r="GZ912" s="69"/>
      <c r="HA912" s="69"/>
      <c r="HB912" s="69"/>
      <c r="HC912" s="69"/>
      <c r="HD912" s="69"/>
      <c r="HE912" s="69"/>
      <c r="HF912" s="69"/>
      <c r="HG912" s="69"/>
      <c r="HH912" s="69"/>
      <c r="HI912" s="69"/>
      <c r="HJ912" s="69"/>
      <c r="HK912" s="69"/>
      <c r="HL912" s="69"/>
      <c r="HM912" s="69"/>
      <c r="HN912" s="69"/>
      <c r="HO912" s="69"/>
      <c r="HP912" s="69"/>
      <c r="HQ912" s="69"/>
      <c r="HR912" s="69"/>
      <c r="HS912" s="69"/>
      <c r="HT912" s="69"/>
      <c r="HU912" s="69"/>
      <c r="HV912" s="69"/>
      <c r="HW912" s="69"/>
      <c r="HX912" s="69"/>
      <c r="HY912" s="69"/>
      <c r="HZ912" s="69"/>
      <c r="IA912" s="69"/>
      <c r="IB912" s="69"/>
      <c r="IC912" s="69"/>
      <c r="ID912" s="69"/>
      <c r="IE912" s="69"/>
      <c r="IF912" s="69"/>
      <c r="IG912" s="69"/>
      <c r="IH912" s="69"/>
      <c r="II912" s="69"/>
      <c r="IJ912" s="69"/>
      <c r="IK912" s="69"/>
      <c r="IL912" s="69"/>
      <c r="IM912" s="69"/>
      <c r="IN912" s="69"/>
      <c r="IO912" s="69"/>
      <c r="IP912" s="69"/>
      <c r="IQ912" s="69"/>
      <c r="IR912" s="69"/>
      <c r="IS912" s="69"/>
      <c r="IT912" s="69"/>
      <c r="IU912" s="69"/>
      <c r="IV912" s="69"/>
      <c r="IW912" s="69"/>
    </row>
    <row r="913" customFormat="false" ht="12.75" hidden="false" customHeight="false" outlineLevel="0" collapsed="false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  <c r="BR913" s="69"/>
      <c r="BS913" s="69"/>
      <c r="BT913" s="69"/>
      <c r="BU913" s="69"/>
      <c r="BV913" s="69"/>
      <c r="BW913" s="69"/>
      <c r="BX913" s="69"/>
      <c r="BY913" s="69"/>
      <c r="BZ913" s="69"/>
      <c r="CA913" s="69"/>
      <c r="CB913" s="69"/>
      <c r="CC913" s="69"/>
      <c r="CD913" s="69"/>
      <c r="CE913" s="69"/>
      <c r="CF913" s="69"/>
      <c r="CG913" s="69"/>
      <c r="CH913" s="69"/>
      <c r="CI913" s="69"/>
      <c r="CJ913" s="69"/>
      <c r="CK913" s="69"/>
      <c r="CL913" s="69"/>
      <c r="CM913" s="69"/>
      <c r="CN913" s="69"/>
      <c r="CO913" s="69"/>
      <c r="CP913" s="69"/>
      <c r="CQ913" s="69"/>
      <c r="CR913" s="69"/>
      <c r="CS913" s="69"/>
      <c r="CT913" s="69"/>
      <c r="CU913" s="69"/>
      <c r="CV913" s="69"/>
      <c r="CW913" s="69"/>
      <c r="CX913" s="69"/>
      <c r="CY913" s="69"/>
      <c r="CZ913" s="69"/>
      <c r="DA913" s="69"/>
      <c r="DB913" s="69"/>
      <c r="DC913" s="69"/>
      <c r="DD913" s="69"/>
      <c r="DE913" s="69"/>
      <c r="DF913" s="69"/>
      <c r="DG913" s="69"/>
      <c r="DH913" s="69"/>
      <c r="DI913" s="69"/>
      <c r="DJ913" s="69"/>
      <c r="DK913" s="69"/>
      <c r="DL913" s="69"/>
      <c r="DM913" s="69"/>
      <c r="DN913" s="69"/>
      <c r="DO913" s="69"/>
      <c r="DP913" s="69"/>
      <c r="DQ913" s="69"/>
      <c r="DR913" s="69"/>
      <c r="DS913" s="69"/>
      <c r="DT913" s="69"/>
      <c r="DU913" s="69"/>
      <c r="DV913" s="69"/>
      <c r="DW913" s="69"/>
      <c r="DX913" s="69"/>
      <c r="DY913" s="69"/>
      <c r="DZ913" s="69"/>
      <c r="EA913" s="69"/>
      <c r="EB913" s="69"/>
      <c r="EC913" s="69"/>
      <c r="ED913" s="69"/>
      <c r="EE913" s="69"/>
      <c r="EF913" s="69"/>
      <c r="EG913" s="69"/>
      <c r="EH913" s="69"/>
      <c r="EI913" s="69"/>
      <c r="EJ913" s="69"/>
      <c r="EK913" s="69"/>
      <c r="EL913" s="69"/>
      <c r="EM913" s="69"/>
      <c r="EN913" s="69"/>
      <c r="EO913" s="69"/>
      <c r="EP913" s="69"/>
      <c r="EQ913" s="69"/>
      <c r="ER913" s="69"/>
      <c r="ES913" s="69"/>
      <c r="ET913" s="69"/>
      <c r="EU913" s="69"/>
      <c r="EV913" s="69"/>
      <c r="EW913" s="69"/>
      <c r="EX913" s="69"/>
      <c r="EY913" s="69"/>
      <c r="EZ913" s="69"/>
      <c r="FA913" s="69"/>
      <c r="FB913" s="69"/>
      <c r="FC913" s="69"/>
      <c r="FD913" s="69"/>
      <c r="FE913" s="69"/>
      <c r="FF913" s="69"/>
      <c r="FG913" s="69"/>
      <c r="FH913" s="69"/>
      <c r="FI913" s="69"/>
      <c r="FJ913" s="69"/>
      <c r="FK913" s="69"/>
      <c r="FL913" s="69"/>
      <c r="FM913" s="69"/>
      <c r="FN913" s="69"/>
      <c r="FO913" s="69"/>
      <c r="FP913" s="69"/>
      <c r="FQ913" s="69"/>
      <c r="FR913" s="69"/>
      <c r="FS913" s="69"/>
      <c r="FT913" s="69"/>
      <c r="FU913" s="69"/>
      <c r="FV913" s="69"/>
      <c r="FW913" s="69"/>
      <c r="FX913" s="69"/>
      <c r="FY913" s="69"/>
      <c r="FZ913" s="69"/>
      <c r="GA913" s="69"/>
      <c r="GB913" s="69"/>
      <c r="GC913" s="69"/>
      <c r="GD913" s="69"/>
      <c r="GE913" s="69"/>
      <c r="GF913" s="69"/>
      <c r="GG913" s="69"/>
      <c r="GH913" s="69"/>
      <c r="GI913" s="69"/>
      <c r="GJ913" s="69"/>
      <c r="GK913" s="69"/>
      <c r="GL913" s="69"/>
      <c r="GM913" s="69"/>
      <c r="GN913" s="69"/>
      <c r="GO913" s="69"/>
      <c r="GP913" s="69"/>
      <c r="GQ913" s="69"/>
      <c r="GR913" s="69"/>
      <c r="GS913" s="69"/>
      <c r="GT913" s="69"/>
      <c r="GU913" s="69"/>
      <c r="GV913" s="69"/>
      <c r="GW913" s="69"/>
      <c r="GX913" s="69"/>
      <c r="GY913" s="69"/>
      <c r="GZ913" s="69"/>
      <c r="HA913" s="69"/>
      <c r="HB913" s="69"/>
      <c r="HC913" s="69"/>
      <c r="HD913" s="69"/>
      <c r="HE913" s="69"/>
      <c r="HF913" s="69"/>
      <c r="HG913" s="69"/>
      <c r="HH913" s="69"/>
      <c r="HI913" s="69"/>
      <c r="HJ913" s="69"/>
      <c r="HK913" s="69"/>
      <c r="HL913" s="69"/>
      <c r="HM913" s="69"/>
      <c r="HN913" s="69"/>
      <c r="HO913" s="69"/>
      <c r="HP913" s="69"/>
      <c r="HQ913" s="69"/>
      <c r="HR913" s="69"/>
      <c r="HS913" s="69"/>
      <c r="HT913" s="69"/>
      <c r="HU913" s="69"/>
      <c r="HV913" s="69"/>
      <c r="HW913" s="69"/>
      <c r="HX913" s="69"/>
      <c r="HY913" s="69"/>
      <c r="HZ913" s="69"/>
      <c r="IA913" s="69"/>
      <c r="IB913" s="69"/>
      <c r="IC913" s="69"/>
      <c r="ID913" s="69"/>
      <c r="IE913" s="69"/>
      <c r="IF913" s="69"/>
      <c r="IG913" s="69"/>
      <c r="IH913" s="69"/>
      <c r="II913" s="69"/>
      <c r="IJ913" s="69"/>
      <c r="IK913" s="69"/>
      <c r="IL913" s="69"/>
      <c r="IM913" s="69"/>
      <c r="IN913" s="69"/>
      <c r="IO913" s="69"/>
      <c r="IP913" s="69"/>
      <c r="IQ913" s="69"/>
      <c r="IR913" s="69"/>
      <c r="IS913" s="69"/>
      <c r="IT913" s="69"/>
      <c r="IU913" s="69"/>
      <c r="IV913" s="69"/>
      <c r="IW913" s="69"/>
    </row>
    <row r="914" customFormat="false" ht="12.75" hidden="false" customHeight="false" outlineLevel="0" collapsed="false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  <c r="BR914" s="69"/>
      <c r="BS914" s="69"/>
      <c r="BT914" s="69"/>
      <c r="BU914" s="69"/>
      <c r="BV914" s="69"/>
      <c r="BW914" s="69"/>
      <c r="BX914" s="69"/>
      <c r="BY914" s="69"/>
      <c r="BZ914" s="69"/>
      <c r="CA914" s="69"/>
      <c r="CB914" s="69"/>
      <c r="CC914" s="69"/>
      <c r="CD914" s="69"/>
      <c r="CE914" s="69"/>
      <c r="CF914" s="69"/>
      <c r="CG914" s="69"/>
      <c r="CH914" s="69"/>
      <c r="CI914" s="69"/>
      <c r="CJ914" s="69"/>
      <c r="CK914" s="69"/>
      <c r="CL914" s="69"/>
      <c r="CM914" s="69"/>
      <c r="CN914" s="69"/>
      <c r="CO914" s="69"/>
      <c r="CP914" s="69"/>
      <c r="CQ914" s="69"/>
      <c r="CR914" s="69"/>
      <c r="CS914" s="69"/>
      <c r="CT914" s="69"/>
      <c r="CU914" s="69"/>
      <c r="CV914" s="69"/>
      <c r="CW914" s="69"/>
      <c r="CX914" s="69"/>
      <c r="CY914" s="69"/>
      <c r="CZ914" s="69"/>
      <c r="DA914" s="69"/>
      <c r="DB914" s="69"/>
      <c r="DC914" s="69"/>
      <c r="DD914" s="69"/>
      <c r="DE914" s="69"/>
      <c r="DF914" s="69"/>
      <c r="DG914" s="69"/>
      <c r="DH914" s="69"/>
      <c r="DI914" s="69"/>
      <c r="DJ914" s="69"/>
      <c r="DK914" s="69"/>
      <c r="DL914" s="69"/>
      <c r="DM914" s="69"/>
      <c r="DN914" s="69"/>
      <c r="DO914" s="69"/>
      <c r="DP914" s="69"/>
      <c r="DQ914" s="69"/>
      <c r="DR914" s="69"/>
      <c r="DS914" s="69"/>
      <c r="DT914" s="69"/>
      <c r="DU914" s="69"/>
      <c r="DV914" s="69"/>
      <c r="DW914" s="69"/>
      <c r="DX914" s="69"/>
      <c r="DY914" s="69"/>
      <c r="DZ914" s="69"/>
      <c r="EA914" s="69"/>
      <c r="EB914" s="69"/>
      <c r="EC914" s="69"/>
      <c r="ED914" s="69"/>
      <c r="EE914" s="69"/>
      <c r="EF914" s="69"/>
      <c r="EG914" s="69"/>
      <c r="EH914" s="69"/>
      <c r="EI914" s="69"/>
      <c r="EJ914" s="69"/>
      <c r="EK914" s="69"/>
      <c r="EL914" s="69"/>
      <c r="EM914" s="69"/>
      <c r="EN914" s="69"/>
      <c r="EO914" s="69"/>
      <c r="EP914" s="69"/>
      <c r="EQ914" s="69"/>
      <c r="ER914" s="69"/>
      <c r="ES914" s="69"/>
      <c r="ET914" s="69"/>
      <c r="EU914" s="69"/>
      <c r="EV914" s="69"/>
      <c r="EW914" s="69"/>
      <c r="EX914" s="69"/>
      <c r="EY914" s="69"/>
      <c r="EZ914" s="69"/>
      <c r="FA914" s="69"/>
      <c r="FB914" s="69"/>
      <c r="FC914" s="69"/>
      <c r="FD914" s="69"/>
      <c r="FE914" s="69"/>
      <c r="FF914" s="69"/>
      <c r="FG914" s="69"/>
      <c r="FH914" s="69"/>
      <c r="FI914" s="69"/>
      <c r="FJ914" s="69"/>
      <c r="FK914" s="69"/>
      <c r="FL914" s="69"/>
      <c r="FM914" s="69"/>
      <c r="FN914" s="69"/>
      <c r="FO914" s="69"/>
      <c r="FP914" s="69"/>
      <c r="FQ914" s="69"/>
      <c r="FR914" s="69"/>
      <c r="FS914" s="69"/>
      <c r="FT914" s="69"/>
      <c r="FU914" s="69"/>
      <c r="FV914" s="69"/>
      <c r="FW914" s="69"/>
      <c r="FX914" s="69"/>
      <c r="FY914" s="69"/>
      <c r="FZ914" s="69"/>
      <c r="GA914" s="69"/>
      <c r="GB914" s="69"/>
      <c r="GC914" s="69"/>
      <c r="GD914" s="69"/>
      <c r="GE914" s="69"/>
      <c r="GF914" s="69"/>
      <c r="GG914" s="69"/>
      <c r="GH914" s="69"/>
      <c r="GI914" s="69"/>
      <c r="GJ914" s="69"/>
      <c r="GK914" s="69"/>
      <c r="GL914" s="69"/>
      <c r="GM914" s="69"/>
      <c r="GN914" s="69"/>
      <c r="GO914" s="69"/>
      <c r="GP914" s="69"/>
      <c r="GQ914" s="69"/>
      <c r="GR914" s="69"/>
      <c r="GS914" s="69"/>
      <c r="GT914" s="69"/>
      <c r="GU914" s="69"/>
      <c r="GV914" s="69"/>
      <c r="GW914" s="69"/>
      <c r="GX914" s="69"/>
      <c r="GY914" s="69"/>
      <c r="GZ914" s="69"/>
      <c r="HA914" s="69"/>
      <c r="HB914" s="69"/>
      <c r="HC914" s="69"/>
      <c r="HD914" s="69"/>
      <c r="HE914" s="69"/>
      <c r="HF914" s="69"/>
      <c r="HG914" s="69"/>
      <c r="HH914" s="69"/>
      <c r="HI914" s="69"/>
      <c r="HJ914" s="69"/>
      <c r="HK914" s="69"/>
      <c r="HL914" s="69"/>
      <c r="HM914" s="69"/>
      <c r="HN914" s="69"/>
      <c r="HO914" s="69"/>
      <c r="HP914" s="69"/>
      <c r="HQ914" s="69"/>
      <c r="HR914" s="69"/>
      <c r="HS914" s="69"/>
      <c r="HT914" s="69"/>
      <c r="HU914" s="69"/>
      <c r="HV914" s="69"/>
      <c r="HW914" s="69"/>
      <c r="HX914" s="69"/>
      <c r="HY914" s="69"/>
      <c r="HZ914" s="69"/>
      <c r="IA914" s="69"/>
      <c r="IB914" s="69"/>
      <c r="IC914" s="69"/>
      <c r="ID914" s="69"/>
      <c r="IE914" s="69"/>
      <c r="IF914" s="69"/>
      <c r="IG914" s="69"/>
      <c r="IH914" s="69"/>
      <c r="II914" s="69"/>
      <c r="IJ914" s="69"/>
      <c r="IK914" s="69"/>
      <c r="IL914" s="69"/>
      <c r="IM914" s="69"/>
      <c r="IN914" s="69"/>
      <c r="IO914" s="69"/>
      <c r="IP914" s="69"/>
      <c r="IQ914" s="69"/>
      <c r="IR914" s="69"/>
      <c r="IS914" s="69"/>
      <c r="IT914" s="69"/>
      <c r="IU914" s="69"/>
      <c r="IV914" s="69"/>
      <c r="IW914" s="69"/>
    </row>
    <row r="915" customFormat="false" ht="12.75" hidden="false" customHeight="false" outlineLevel="0" collapsed="false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69"/>
      <c r="CC915" s="69"/>
      <c r="CD915" s="69"/>
      <c r="CE915" s="69"/>
      <c r="CF915" s="69"/>
      <c r="CG915" s="69"/>
      <c r="CH915" s="69"/>
      <c r="CI915" s="69"/>
      <c r="CJ915" s="69"/>
      <c r="CK915" s="69"/>
      <c r="CL915" s="69"/>
      <c r="CM915" s="69"/>
      <c r="CN915" s="69"/>
      <c r="CO915" s="69"/>
      <c r="CP915" s="69"/>
      <c r="CQ915" s="69"/>
      <c r="CR915" s="69"/>
      <c r="CS915" s="69"/>
      <c r="CT915" s="69"/>
      <c r="CU915" s="69"/>
      <c r="CV915" s="69"/>
      <c r="CW915" s="69"/>
      <c r="CX915" s="69"/>
      <c r="CY915" s="69"/>
      <c r="CZ915" s="69"/>
      <c r="DA915" s="69"/>
      <c r="DB915" s="69"/>
      <c r="DC915" s="69"/>
      <c r="DD915" s="69"/>
      <c r="DE915" s="69"/>
      <c r="DF915" s="69"/>
      <c r="DG915" s="69"/>
      <c r="DH915" s="69"/>
      <c r="DI915" s="69"/>
      <c r="DJ915" s="69"/>
      <c r="DK915" s="69"/>
      <c r="DL915" s="69"/>
      <c r="DM915" s="69"/>
      <c r="DN915" s="69"/>
      <c r="DO915" s="69"/>
      <c r="DP915" s="69"/>
      <c r="DQ915" s="69"/>
      <c r="DR915" s="69"/>
      <c r="DS915" s="69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  <c r="EO915" s="69"/>
      <c r="EP915" s="69"/>
      <c r="EQ915" s="69"/>
      <c r="ER915" s="69"/>
      <c r="ES915" s="69"/>
      <c r="ET915" s="69"/>
      <c r="EU915" s="69"/>
      <c r="EV915" s="69"/>
      <c r="EW915" s="69"/>
      <c r="EX915" s="69"/>
      <c r="EY915" s="69"/>
      <c r="EZ915" s="69"/>
      <c r="FA915" s="69"/>
      <c r="FB915" s="69"/>
      <c r="FC915" s="69"/>
      <c r="FD915" s="69"/>
      <c r="FE915" s="69"/>
      <c r="FF915" s="69"/>
      <c r="FG915" s="69"/>
      <c r="FH915" s="69"/>
      <c r="FI915" s="69"/>
      <c r="FJ915" s="69"/>
      <c r="FK915" s="69"/>
      <c r="FL915" s="69"/>
      <c r="FM915" s="69"/>
      <c r="FN915" s="69"/>
      <c r="FO915" s="69"/>
      <c r="FP915" s="69"/>
      <c r="FQ915" s="69"/>
      <c r="FR915" s="69"/>
      <c r="FS915" s="69"/>
      <c r="FT915" s="69"/>
      <c r="FU915" s="69"/>
      <c r="FV915" s="69"/>
      <c r="FW915" s="69"/>
      <c r="FX915" s="69"/>
      <c r="FY915" s="69"/>
      <c r="FZ915" s="69"/>
      <c r="GA915" s="69"/>
      <c r="GB915" s="69"/>
      <c r="GC915" s="69"/>
      <c r="GD915" s="69"/>
      <c r="GE915" s="69"/>
      <c r="GF915" s="69"/>
      <c r="GG915" s="69"/>
      <c r="GH915" s="69"/>
      <c r="GI915" s="69"/>
      <c r="GJ915" s="69"/>
      <c r="GK915" s="69"/>
      <c r="GL915" s="69"/>
      <c r="GM915" s="69"/>
      <c r="GN915" s="69"/>
      <c r="GO915" s="69"/>
      <c r="GP915" s="69"/>
      <c r="GQ915" s="69"/>
      <c r="GR915" s="69"/>
      <c r="GS915" s="69"/>
      <c r="GT915" s="69"/>
      <c r="GU915" s="69"/>
      <c r="GV915" s="69"/>
      <c r="GW915" s="69"/>
      <c r="GX915" s="69"/>
      <c r="GY915" s="69"/>
      <c r="GZ915" s="69"/>
      <c r="HA915" s="69"/>
      <c r="HB915" s="69"/>
      <c r="HC915" s="69"/>
      <c r="HD915" s="69"/>
      <c r="HE915" s="69"/>
      <c r="HF915" s="69"/>
      <c r="HG915" s="69"/>
      <c r="HH915" s="69"/>
      <c r="HI915" s="69"/>
      <c r="HJ915" s="69"/>
      <c r="HK915" s="69"/>
      <c r="HL915" s="69"/>
      <c r="HM915" s="69"/>
      <c r="HN915" s="69"/>
      <c r="HO915" s="69"/>
      <c r="HP915" s="69"/>
      <c r="HQ915" s="69"/>
      <c r="HR915" s="69"/>
      <c r="HS915" s="69"/>
      <c r="HT915" s="69"/>
      <c r="HU915" s="69"/>
      <c r="HV915" s="69"/>
      <c r="HW915" s="69"/>
      <c r="HX915" s="69"/>
      <c r="HY915" s="69"/>
      <c r="HZ915" s="69"/>
      <c r="IA915" s="69"/>
      <c r="IB915" s="69"/>
      <c r="IC915" s="69"/>
      <c r="ID915" s="69"/>
      <c r="IE915" s="69"/>
      <c r="IF915" s="69"/>
      <c r="IG915" s="69"/>
      <c r="IH915" s="69"/>
      <c r="II915" s="69"/>
      <c r="IJ915" s="69"/>
      <c r="IK915" s="69"/>
      <c r="IL915" s="69"/>
      <c r="IM915" s="69"/>
      <c r="IN915" s="69"/>
      <c r="IO915" s="69"/>
      <c r="IP915" s="69"/>
      <c r="IQ915" s="69"/>
      <c r="IR915" s="69"/>
      <c r="IS915" s="69"/>
      <c r="IT915" s="69"/>
      <c r="IU915" s="69"/>
      <c r="IV915" s="69"/>
      <c r="IW915" s="69"/>
    </row>
    <row r="916" customFormat="false" ht="12.75" hidden="false" customHeight="false" outlineLevel="0" collapsed="false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69"/>
      <c r="CC916" s="69"/>
      <c r="CD916" s="69"/>
      <c r="CE916" s="69"/>
      <c r="CF916" s="69"/>
      <c r="CG916" s="69"/>
      <c r="CH916" s="69"/>
      <c r="CI916" s="69"/>
      <c r="CJ916" s="69"/>
      <c r="CK916" s="69"/>
      <c r="CL916" s="69"/>
      <c r="CM916" s="69"/>
      <c r="CN916" s="69"/>
      <c r="CO916" s="69"/>
      <c r="CP916" s="69"/>
      <c r="CQ916" s="69"/>
      <c r="CR916" s="69"/>
      <c r="CS916" s="69"/>
      <c r="CT916" s="69"/>
      <c r="CU916" s="69"/>
      <c r="CV916" s="69"/>
      <c r="CW916" s="69"/>
      <c r="CX916" s="69"/>
      <c r="CY916" s="69"/>
      <c r="CZ916" s="69"/>
      <c r="DA916" s="69"/>
      <c r="DB916" s="69"/>
      <c r="DC916" s="69"/>
      <c r="DD916" s="69"/>
      <c r="DE916" s="69"/>
      <c r="DF916" s="69"/>
      <c r="DG916" s="69"/>
      <c r="DH916" s="69"/>
      <c r="DI916" s="69"/>
      <c r="DJ916" s="69"/>
      <c r="DK916" s="69"/>
      <c r="DL916" s="69"/>
      <c r="DM916" s="69"/>
      <c r="DN916" s="69"/>
      <c r="DO916" s="69"/>
      <c r="DP916" s="69"/>
      <c r="DQ916" s="69"/>
      <c r="DR916" s="69"/>
      <c r="DS916" s="69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  <c r="EO916" s="69"/>
      <c r="EP916" s="69"/>
      <c r="EQ916" s="69"/>
      <c r="ER916" s="69"/>
      <c r="ES916" s="69"/>
      <c r="ET916" s="69"/>
      <c r="EU916" s="69"/>
      <c r="EV916" s="69"/>
      <c r="EW916" s="69"/>
      <c r="EX916" s="69"/>
      <c r="EY916" s="69"/>
      <c r="EZ916" s="69"/>
      <c r="FA916" s="69"/>
      <c r="FB916" s="69"/>
      <c r="FC916" s="69"/>
      <c r="FD916" s="69"/>
      <c r="FE916" s="69"/>
      <c r="FF916" s="69"/>
      <c r="FG916" s="69"/>
      <c r="FH916" s="69"/>
      <c r="FI916" s="69"/>
      <c r="FJ916" s="69"/>
      <c r="FK916" s="69"/>
      <c r="FL916" s="69"/>
      <c r="FM916" s="69"/>
      <c r="FN916" s="69"/>
      <c r="FO916" s="69"/>
      <c r="FP916" s="69"/>
      <c r="FQ916" s="69"/>
      <c r="FR916" s="69"/>
      <c r="FS916" s="69"/>
      <c r="FT916" s="69"/>
      <c r="FU916" s="69"/>
      <c r="FV916" s="69"/>
      <c r="FW916" s="69"/>
      <c r="FX916" s="69"/>
      <c r="FY916" s="69"/>
      <c r="FZ916" s="69"/>
      <c r="GA916" s="69"/>
      <c r="GB916" s="69"/>
      <c r="GC916" s="69"/>
      <c r="GD916" s="69"/>
      <c r="GE916" s="69"/>
      <c r="GF916" s="69"/>
      <c r="GG916" s="69"/>
      <c r="GH916" s="69"/>
      <c r="GI916" s="69"/>
      <c r="GJ916" s="69"/>
      <c r="GK916" s="69"/>
      <c r="GL916" s="69"/>
      <c r="GM916" s="69"/>
      <c r="GN916" s="69"/>
      <c r="GO916" s="69"/>
      <c r="GP916" s="69"/>
      <c r="GQ916" s="69"/>
      <c r="GR916" s="69"/>
      <c r="GS916" s="69"/>
      <c r="GT916" s="69"/>
      <c r="GU916" s="69"/>
      <c r="GV916" s="69"/>
      <c r="GW916" s="69"/>
      <c r="GX916" s="69"/>
      <c r="GY916" s="69"/>
      <c r="GZ916" s="69"/>
      <c r="HA916" s="69"/>
      <c r="HB916" s="69"/>
      <c r="HC916" s="69"/>
      <c r="HD916" s="69"/>
      <c r="HE916" s="69"/>
      <c r="HF916" s="69"/>
      <c r="HG916" s="69"/>
      <c r="HH916" s="69"/>
      <c r="HI916" s="69"/>
      <c r="HJ916" s="69"/>
      <c r="HK916" s="69"/>
      <c r="HL916" s="69"/>
      <c r="HM916" s="69"/>
      <c r="HN916" s="69"/>
      <c r="HO916" s="69"/>
      <c r="HP916" s="69"/>
      <c r="HQ916" s="69"/>
      <c r="HR916" s="69"/>
      <c r="HS916" s="69"/>
      <c r="HT916" s="69"/>
      <c r="HU916" s="69"/>
      <c r="HV916" s="69"/>
      <c r="HW916" s="69"/>
      <c r="HX916" s="69"/>
      <c r="HY916" s="69"/>
      <c r="HZ916" s="69"/>
      <c r="IA916" s="69"/>
      <c r="IB916" s="69"/>
      <c r="IC916" s="69"/>
      <c r="ID916" s="69"/>
      <c r="IE916" s="69"/>
      <c r="IF916" s="69"/>
      <c r="IG916" s="69"/>
      <c r="IH916" s="69"/>
      <c r="II916" s="69"/>
      <c r="IJ916" s="69"/>
      <c r="IK916" s="69"/>
      <c r="IL916" s="69"/>
      <c r="IM916" s="69"/>
      <c r="IN916" s="69"/>
      <c r="IO916" s="69"/>
      <c r="IP916" s="69"/>
      <c r="IQ916" s="69"/>
      <c r="IR916" s="69"/>
      <c r="IS916" s="69"/>
      <c r="IT916" s="69"/>
      <c r="IU916" s="69"/>
      <c r="IV916" s="69"/>
      <c r="IW916" s="69"/>
    </row>
    <row r="917" customFormat="false" ht="12.75" hidden="false" customHeight="false" outlineLevel="0" collapsed="false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69"/>
      <c r="CC917" s="69"/>
      <c r="CD917" s="69"/>
      <c r="CE917" s="69"/>
      <c r="CF917" s="69"/>
      <c r="CG917" s="69"/>
      <c r="CH917" s="69"/>
      <c r="CI917" s="69"/>
      <c r="CJ917" s="69"/>
      <c r="CK917" s="69"/>
      <c r="CL917" s="69"/>
      <c r="CM917" s="69"/>
      <c r="CN917" s="69"/>
      <c r="CO917" s="69"/>
      <c r="CP917" s="69"/>
      <c r="CQ917" s="69"/>
      <c r="CR917" s="69"/>
      <c r="CS917" s="69"/>
      <c r="CT917" s="69"/>
      <c r="CU917" s="69"/>
      <c r="CV917" s="69"/>
      <c r="CW917" s="69"/>
      <c r="CX917" s="69"/>
      <c r="CY917" s="69"/>
      <c r="CZ917" s="69"/>
      <c r="DA917" s="69"/>
      <c r="DB917" s="69"/>
      <c r="DC917" s="69"/>
      <c r="DD917" s="69"/>
      <c r="DE917" s="69"/>
      <c r="DF917" s="69"/>
      <c r="DG917" s="69"/>
      <c r="DH917" s="69"/>
      <c r="DI917" s="69"/>
      <c r="DJ917" s="69"/>
      <c r="DK917" s="69"/>
      <c r="DL917" s="69"/>
      <c r="DM917" s="69"/>
      <c r="DN917" s="69"/>
      <c r="DO917" s="69"/>
      <c r="DP917" s="69"/>
      <c r="DQ917" s="69"/>
      <c r="DR917" s="69"/>
      <c r="DS917" s="69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  <c r="EO917" s="69"/>
      <c r="EP917" s="69"/>
      <c r="EQ917" s="69"/>
      <c r="ER917" s="69"/>
      <c r="ES917" s="69"/>
      <c r="ET917" s="69"/>
      <c r="EU917" s="69"/>
      <c r="EV917" s="69"/>
      <c r="EW917" s="69"/>
      <c r="EX917" s="69"/>
      <c r="EY917" s="69"/>
      <c r="EZ917" s="69"/>
      <c r="FA917" s="69"/>
      <c r="FB917" s="69"/>
      <c r="FC917" s="69"/>
      <c r="FD917" s="69"/>
      <c r="FE917" s="69"/>
      <c r="FF917" s="69"/>
      <c r="FG917" s="69"/>
      <c r="FH917" s="69"/>
      <c r="FI917" s="69"/>
      <c r="FJ917" s="69"/>
      <c r="FK917" s="69"/>
      <c r="FL917" s="69"/>
      <c r="FM917" s="69"/>
      <c r="FN917" s="69"/>
      <c r="FO917" s="69"/>
      <c r="FP917" s="69"/>
      <c r="FQ917" s="69"/>
      <c r="FR917" s="69"/>
      <c r="FS917" s="69"/>
      <c r="FT917" s="69"/>
      <c r="FU917" s="69"/>
      <c r="FV917" s="69"/>
      <c r="FW917" s="69"/>
      <c r="FX917" s="69"/>
      <c r="FY917" s="69"/>
      <c r="FZ917" s="69"/>
      <c r="GA917" s="69"/>
      <c r="GB917" s="69"/>
      <c r="GC917" s="69"/>
      <c r="GD917" s="69"/>
      <c r="GE917" s="69"/>
      <c r="GF917" s="69"/>
      <c r="GG917" s="69"/>
      <c r="GH917" s="69"/>
      <c r="GI917" s="69"/>
      <c r="GJ917" s="69"/>
      <c r="GK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</row>
    <row r="918" customFormat="false" ht="12.75" hidden="false" customHeight="false" outlineLevel="0" collapsed="false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  <c r="BR918" s="69"/>
      <c r="BS918" s="69"/>
      <c r="BT918" s="69"/>
      <c r="BU918" s="69"/>
      <c r="BV918" s="69"/>
      <c r="BW918" s="69"/>
      <c r="BX918" s="69"/>
      <c r="BY918" s="69"/>
      <c r="BZ918" s="69"/>
      <c r="CA918" s="69"/>
      <c r="CB918" s="69"/>
      <c r="CC918" s="69"/>
      <c r="CD918" s="69"/>
      <c r="CE918" s="69"/>
      <c r="CF918" s="69"/>
      <c r="CG918" s="69"/>
      <c r="CH918" s="69"/>
      <c r="CI918" s="69"/>
      <c r="CJ918" s="69"/>
      <c r="CK918" s="69"/>
      <c r="CL918" s="69"/>
      <c r="CM918" s="69"/>
      <c r="CN918" s="69"/>
      <c r="CO918" s="69"/>
      <c r="CP918" s="69"/>
      <c r="CQ918" s="69"/>
      <c r="CR918" s="69"/>
      <c r="CS918" s="69"/>
      <c r="CT918" s="69"/>
      <c r="CU918" s="69"/>
      <c r="CV918" s="69"/>
      <c r="CW918" s="69"/>
      <c r="CX918" s="69"/>
      <c r="CY918" s="69"/>
      <c r="CZ918" s="69"/>
      <c r="DA918" s="69"/>
      <c r="DB918" s="69"/>
      <c r="DC918" s="69"/>
      <c r="DD918" s="69"/>
      <c r="DE918" s="69"/>
      <c r="DF918" s="69"/>
      <c r="DG918" s="69"/>
      <c r="DH918" s="69"/>
      <c r="DI918" s="69"/>
      <c r="DJ918" s="69"/>
      <c r="DK918" s="69"/>
      <c r="DL918" s="69"/>
      <c r="DM918" s="69"/>
      <c r="DN918" s="69"/>
      <c r="DO918" s="69"/>
      <c r="DP918" s="69"/>
      <c r="DQ918" s="69"/>
      <c r="DR918" s="69"/>
      <c r="DS918" s="69"/>
      <c r="DT918" s="69"/>
      <c r="DU918" s="69"/>
      <c r="DV918" s="69"/>
      <c r="DW918" s="69"/>
      <c r="DX918" s="69"/>
      <c r="DY918" s="69"/>
      <c r="DZ918" s="69"/>
      <c r="EA918" s="69"/>
      <c r="EB918" s="69"/>
      <c r="EC918" s="69"/>
      <c r="ED918" s="69"/>
      <c r="EE918" s="69"/>
      <c r="EF918" s="69"/>
      <c r="EG918" s="69"/>
      <c r="EH918" s="69"/>
      <c r="EI918" s="69"/>
      <c r="EJ918" s="69"/>
      <c r="EK918" s="69"/>
      <c r="EL918" s="69"/>
      <c r="EM918" s="69"/>
      <c r="EN918" s="69"/>
      <c r="EO918" s="69"/>
      <c r="EP918" s="69"/>
      <c r="EQ918" s="69"/>
      <c r="ER918" s="69"/>
      <c r="ES918" s="69"/>
      <c r="ET918" s="69"/>
      <c r="EU918" s="69"/>
      <c r="EV918" s="69"/>
      <c r="EW918" s="69"/>
      <c r="EX918" s="69"/>
      <c r="EY918" s="69"/>
      <c r="EZ918" s="69"/>
      <c r="FA918" s="69"/>
      <c r="FB918" s="69"/>
      <c r="FC918" s="69"/>
      <c r="FD918" s="69"/>
      <c r="FE918" s="69"/>
      <c r="FF918" s="69"/>
      <c r="FG918" s="69"/>
      <c r="FH918" s="69"/>
      <c r="FI918" s="69"/>
      <c r="FJ918" s="69"/>
      <c r="FK918" s="69"/>
      <c r="FL918" s="69"/>
      <c r="FM918" s="69"/>
      <c r="FN918" s="69"/>
      <c r="FO918" s="69"/>
      <c r="FP918" s="69"/>
      <c r="FQ918" s="69"/>
      <c r="FR918" s="69"/>
      <c r="FS918" s="69"/>
      <c r="FT918" s="69"/>
      <c r="FU918" s="69"/>
      <c r="FV918" s="69"/>
      <c r="FW918" s="69"/>
      <c r="FX918" s="69"/>
      <c r="FY918" s="69"/>
      <c r="FZ918" s="69"/>
      <c r="GA918" s="69"/>
      <c r="GB918" s="69"/>
      <c r="GC918" s="69"/>
      <c r="GD918" s="69"/>
      <c r="GE918" s="69"/>
      <c r="GF918" s="69"/>
      <c r="GG918" s="69"/>
      <c r="GH918" s="69"/>
      <c r="GI918" s="69"/>
      <c r="GJ918" s="69"/>
      <c r="GK918" s="69"/>
      <c r="GL918" s="69"/>
      <c r="GM918" s="69"/>
      <c r="GN918" s="69"/>
      <c r="GO918" s="69"/>
      <c r="GP918" s="69"/>
      <c r="GQ918" s="69"/>
      <c r="GR918" s="69"/>
      <c r="GS918" s="69"/>
      <c r="GT918" s="69"/>
      <c r="GU918" s="69"/>
      <c r="GV918" s="69"/>
      <c r="GW918" s="69"/>
      <c r="GX918" s="69"/>
      <c r="GY918" s="69"/>
      <c r="GZ918" s="69"/>
      <c r="HA918" s="69"/>
      <c r="HB918" s="69"/>
      <c r="HC918" s="69"/>
      <c r="HD918" s="69"/>
      <c r="HE918" s="69"/>
      <c r="HF918" s="69"/>
      <c r="HG918" s="69"/>
      <c r="HH918" s="69"/>
      <c r="HI918" s="69"/>
      <c r="HJ918" s="69"/>
      <c r="HK918" s="69"/>
      <c r="HL918" s="69"/>
      <c r="HM918" s="69"/>
      <c r="HN918" s="69"/>
      <c r="HO918" s="69"/>
      <c r="HP918" s="69"/>
      <c r="HQ918" s="69"/>
      <c r="HR918" s="69"/>
      <c r="HS918" s="69"/>
      <c r="HT918" s="69"/>
      <c r="HU918" s="69"/>
      <c r="HV918" s="69"/>
      <c r="HW918" s="69"/>
      <c r="HX918" s="69"/>
      <c r="HY918" s="69"/>
      <c r="HZ918" s="69"/>
      <c r="IA918" s="69"/>
      <c r="IB918" s="69"/>
      <c r="IC918" s="69"/>
      <c r="ID918" s="69"/>
      <c r="IE918" s="69"/>
      <c r="IF918" s="69"/>
      <c r="IG918" s="69"/>
      <c r="IH918" s="69"/>
      <c r="II918" s="69"/>
      <c r="IJ918" s="69"/>
      <c r="IK918" s="69"/>
      <c r="IL918" s="69"/>
      <c r="IM918" s="69"/>
      <c r="IN918" s="69"/>
      <c r="IO918" s="69"/>
      <c r="IP918" s="69"/>
      <c r="IQ918" s="69"/>
      <c r="IR918" s="69"/>
      <c r="IS918" s="69"/>
      <c r="IT918" s="69"/>
      <c r="IU918" s="69"/>
      <c r="IV918" s="69"/>
      <c r="IW918" s="69"/>
    </row>
    <row r="919" customFormat="false" ht="12.75" hidden="false" customHeight="false" outlineLevel="0" collapsed="false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69"/>
      <c r="CC919" s="69"/>
      <c r="CD919" s="69"/>
      <c r="CE919" s="69"/>
      <c r="CF919" s="69"/>
      <c r="CG919" s="69"/>
      <c r="CH919" s="69"/>
      <c r="CI919" s="69"/>
      <c r="CJ919" s="69"/>
      <c r="CK919" s="69"/>
      <c r="CL919" s="69"/>
      <c r="CM919" s="69"/>
      <c r="CN919" s="69"/>
      <c r="CO919" s="69"/>
      <c r="CP919" s="69"/>
      <c r="CQ919" s="69"/>
      <c r="CR919" s="69"/>
      <c r="CS919" s="69"/>
      <c r="CT919" s="69"/>
      <c r="CU919" s="69"/>
      <c r="CV919" s="69"/>
      <c r="CW919" s="69"/>
      <c r="CX919" s="69"/>
      <c r="CY919" s="69"/>
      <c r="CZ919" s="69"/>
      <c r="DA919" s="69"/>
      <c r="DB919" s="69"/>
      <c r="DC919" s="69"/>
      <c r="DD919" s="69"/>
      <c r="DE919" s="69"/>
      <c r="DF919" s="69"/>
      <c r="DG919" s="69"/>
      <c r="DH919" s="69"/>
      <c r="DI919" s="69"/>
      <c r="DJ919" s="69"/>
      <c r="DK919" s="69"/>
      <c r="DL919" s="69"/>
      <c r="DM919" s="69"/>
      <c r="DN919" s="69"/>
      <c r="DO919" s="69"/>
      <c r="DP919" s="69"/>
      <c r="DQ919" s="69"/>
      <c r="DR919" s="69"/>
      <c r="DS919" s="69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  <c r="EO919" s="69"/>
      <c r="EP919" s="69"/>
      <c r="EQ919" s="69"/>
      <c r="ER919" s="69"/>
      <c r="ES919" s="69"/>
      <c r="ET919" s="69"/>
      <c r="EU919" s="69"/>
      <c r="EV919" s="69"/>
      <c r="EW919" s="69"/>
      <c r="EX919" s="69"/>
      <c r="EY919" s="69"/>
      <c r="EZ919" s="69"/>
      <c r="FA919" s="69"/>
      <c r="FB919" s="69"/>
      <c r="FC919" s="69"/>
      <c r="FD919" s="69"/>
      <c r="FE919" s="69"/>
      <c r="FF919" s="69"/>
      <c r="FG919" s="69"/>
      <c r="FH919" s="69"/>
      <c r="FI919" s="69"/>
      <c r="FJ919" s="69"/>
      <c r="FK919" s="69"/>
      <c r="FL919" s="69"/>
      <c r="FM919" s="69"/>
      <c r="FN919" s="69"/>
      <c r="FO919" s="69"/>
      <c r="FP919" s="69"/>
      <c r="FQ919" s="69"/>
      <c r="FR919" s="69"/>
      <c r="FS919" s="69"/>
      <c r="FT919" s="69"/>
      <c r="FU919" s="69"/>
      <c r="FV919" s="69"/>
      <c r="FW919" s="69"/>
      <c r="FX919" s="69"/>
      <c r="FY919" s="69"/>
      <c r="FZ919" s="69"/>
      <c r="GA919" s="69"/>
      <c r="GB919" s="69"/>
      <c r="GC919" s="69"/>
      <c r="GD919" s="69"/>
      <c r="GE919" s="69"/>
      <c r="GF919" s="69"/>
      <c r="GG919" s="69"/>
      <c r="GH919" s="69"/>
      <c r="GI919" s="69"/>
      <c r="GJ919" s="69"/>
      <c r="GK919" s="69"/>
      <c r="GL919" s="69"/>
      <c r="GM919" s="69"/>
      <c r="GN919" s="69"/>
      <c r="GO919" s="69"/>
      <c r="GP919" s="69"/>
      <c r="GQ919" s="69"/>
      <c r="GR919" s="69"/>
      <c r="GS919" s="69"/>
      <c r="GT919" s="69"/>
      <c r="GU919" s="69"/>
      <c r="GV919" s="69"/>
      <c r="GW919" s="69"/>
      <c r="GX919" s="69"/>
      <c r="GY919" s="69"/>
      <c r="GZ919" s="69"/>
      <c r="HA919" s="69"/>
      <c r="HB919" s="69"/>
      <c r="HC919" s="69"/>
      <c r="HD919" s="69"/>
      <c r="HE919" s="69"/>
      <c r="HF919" s="69"/>
      <c r="HG919" s="69"/>
      <c r="HH919" s="69"/>
      <c r="HI919" s="69"/>
      <c r="HJ919" s="69"/>
      <c r="HK919" s="69"/>
      <c r="HL919" s="69"/>
      <c r="HM919" s="69"/>
      <c r="HN919" s="69"/>
      <c r="HO919" s="69"/>
      <c r="HP919" s="69"/>
      <c r="HQ919" s="69"/>
      <c r="HR919" s="69"/>
      <c r="HS919" s="69"/>
      <c r="HT919" s="69"/>
      <c r="HU919" s="69"/>
      <c r="HV919" s="69"/>
      <c r="HW919" s="69"/>
      <c r="HX919" s="69"/>
      <c r="HY919" s="69"/>
      <c r="HZ919" s="69"/>
      <c r="IA919" s="69"/>
      <c r="IB919" s="69"/>
      <c r="IC919" s="69"/>
      <c r="ID919" s="69"/>
      <c r="IE919" s="69"/>
      <c r="IF919" s="69"/>
      <c r="IG919" s="69"/>
      <c r="IH919" s="69"/>
      <c r="II919" s="69"/>
      <c r="IJ919" s="69"/>
      <c r="IK919" s="69"/>
      <c r="IL919" s="69"/>
      <c r="IM919" s="69"/>
      <c r="IN919" s="69"/>
      <c r="IO919" s="69"/>
      <c r="IP919" s="69"/>
      <c r="IQ919" s="69"/>
      <c r="IR919" s="69"/>
      <c r="IS919" s="69"/>
      <c r="IT919" s="69"/>
      <c r="IU919" s="69"/>
      <c r="IV919" s="69"/>
      <c r="IW919" s="69"/>
    </row>
    <row r="920" customFormat="false" ht="12.75" hidden="false" customHeight="false" outlineLevel="0" collapsed="false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  <c r="BR920" s="69"/>
      <c r="BS920" s="69"/>
      <c r="BT920" s="69"/>
      <c r="BU920" s="69"/>
      <c r="BV920" s="69"/>
      <c r="BW920" s="69"/>
      <c r="BX920" s="69"/>
      <c r="BY920" s="69"/>
      <c r="BZ920" s="69"/>
      <c r="CA920" s="69"/>
      <c r="CB920" s="69"/>
      <c r="CC920" s="69"/>
      <c r="CD920" s="69"/>
      <c r="CE920" s="69"/>
      <c r="CF920" s="69"/>
      <c r="CG920" s="69"/>
      <c r="CH920" s="69"/>
      <c r="CI920" s="69"/>
      <c r="CJ920" s="69"/>
      <c r="CK920" s="69"/>
      <c r="CL920" s="69"/>
      <c r="CM920" s="69"/>
      <c r="CN920" s="69"/>
      <c r="CO920" s="69"/>
      <c r="CP920" s="69"/>
      <c r="CQ920" s="69"/>
      <c r="CR920" s="69"/>
      <c r="CS920" s="69"/>
      <c r="CT920" s="69"/>
      <c r="CU920" s="69"/>
      <c r="CV920" s="69"/>
      <c r="CW920" s="69"/>
      <c r="CX920" s="69"/>
      <c r="CY920" s="69"/>
      <c r="CZ920" s="69"/>
      <c r="DA920" s="69"/>
      <c r="DB920" s="69"/>
      <c r="DC920" s="69"/>
      <c r="DD920" s="69"/>
      <c r="DE920" s="69"/>
      <c r="DF920" s="69"/>
      <c r="DG920" s="69"/>
      <c r="DH920" s="69"/>
      <c r="DI920" s="69"/>
      <c r="DJ920" s="69"/>
      <c r="DK920" s="69"/>
      <c r="DL920" s="69"/>
      <c r="DM920" s="69"/>
      <c r="DN920" s="69"/>
      <c r="DO920" s="69"/>
      <c r="DP920" s="69"/>
      <c r="DQ920" s="69"/>
      <c r="DR920" s="69"/>
      <c r="DS920" s="69"/>
      <c r="DT920" s="69"/>
      <c r="DU920" s="69"/>
      <c r="DV920" s="69"/>
      <c r="DW920" s="69"/>
      <c r="DX920" s="69"/>
      <c r="DY920" s="69"/>
      <c r="DZ920" s="69"/>
      <c r="EA920" s="69"/>
      <c r="EB920" s="69"/>
      <c r="EC920" s="69"/>
      <c r="ED920" s="69"/>
      <c r="EE920" s="69"/>
      <c r="EF920" s="69"/>
      <c r="EG920" s="69"/>
      <c r="EH920" s="69"/>
      <c r="EI920" s="69"/>
      <c r="EJ920" s="69"/>
      <c r="EK920" s="69"/>
      <c r="EL920" s="69"/>
      <c r="EM920" s="69"/>
      <c r="EN920" s="69"/>
      <c r="EO920" s="69"/>
      <c r="EP920" s="69"/>
      <c r="EQ920" s="69"/>
      <c r="ER920" s="69"/>
      <c r="ES920" s="69"/>
      <c r="ET920" s="69"/>
      <c r="EU920" s="69"/>
      <c r="EV920" s="69"/>
      <c r="EW920" s="69"/>
      <c r="EX920" s="69"/>
      <c r="EY920" s="69"/>
      <c r="EZ920" s="69"/>
      <c r="FA920" s="69"/>
      <c r="FB920" s="69"/>
      <c r="FC920" s="69"/>
      <c r="FD920" s="69"/>
      <c r="FE920" s="69"/>
      <c r="FF920" s="69"/>
      <c r="FG920" s="69"/>
      <c r="FH920" s="69"/>
      <c r="FI920" s="69"/>
      <c r="FJ920" s="69"/>
      <c r="FK920" s="69"/>
      <c r="FL920" s="69"/>
      <c r="FM920" s="69"/>
      <c r="FN920" s="69"/>
      <c r="FO920" s="69"/>
      <c r="FP920" s="69"/>
      <c r="FQ920" s="69"/>
      <c r="FR920" s="69"/>
      <c r="FS920" s="69"/>
      <c r="FT920" s="69"/>
      <c r="FU920" s="69"/>
      <c r="FV920" s="69"/>
      <c r="FW920" s="69"/>
      <c r="FX920" s="69"/>
      <c r="FY920" s="69"/>
      <c r="FZ920" s="69"/>
      <c r="GA920" s="69"/>
      <c r="GB920" s="69"/>
      <c r="GC920" s="69"/>
      <c r="GD920" s="69"/>
      <c r="GE920" s="69"/>
      <c r="GF920" s="69"/>
      <c r="GG920" s="69"/>
      <c r="GH920" s="69"/>
      <c r="GI920" s="69"/>
      <c r="GJ920" s="69"/>
      <c r="GK920" s="69"/>
      <c r="GL920" s="69"/>
      <c r="GM920" s="69"/>
      <c r="GN920" s="69"/>
      <c r="GO920" s="69"/>
      <c r="GP920" s="69"/>
      <c r="GQ920" s="69"/>
      <c r="GR920" s="69"/>
      <c r="GS920" s="69"/>
      <c r="GT920" s="69"/>
      <c r="GU920" s="69"/>
      <c r="GV920" s="69"/>
      <c r="GW920" s="69"/>
      <c r="GX920" s="69"/>
      <c r="GY920" s="69"/>
      <c r="GZ920" s="69"/>
      <c r="HA920" s="69"/>
      <c r="HB920" s="69"/>
      <c r="HC920" s="69"/>
      <c r="HD920" s="69"/>
      <c r="HE920" s="69"/>
      <c r="HF920" s="69"/>
      <c r="HG920" s="69"/>
      <c r="HH920" s="69"/>
      <c r="HI920" s="69"/>
      <c r="HJ920" s="69"/>
      <c r="HK920" s="69"/>
      <c r="HL920" s="69"/>
      <c r="HM920" s="69"/>
      <c r="HN920" s="69"/>
      <c r="HO920" s="69"/>
      <c r="HP920" s="69"/>
      <c r="HQ920" s="69"/>
      <c r="HR920" s="69"/>
      <c r="HS920" s="69"/>
      <c r="HT920" s="69"/>
      <c r="HU920" s="69"/>
      <c r="HV920" s="69"/>
      <c r="HW920" s="69"/>
      <c r="HX920" s="69"/>
      <c r="HY920" s="69"/>
      <c r="HZ920" s="69"/>
      <c r="IA920" s="69"/>
      <c r="IB920" s="69"/>
      <c r="IC920" s="69"/>
      <c r="ID920" s="69"/>
      <c r="IE920" s="69"/>
      <c r="IF920" s="69"/>
      <c r="IG920" s="69"/>
      <c r="IH920" s="69"/>
      <c r="II920" s="69"/>
      <c r="IJ920" s="69"/>
      <c r="IK920" s="69"/>
      <c r="IL920" s="69"/>
      <c r="IM920" s="69"/>
      <c r="IN920" s="69"/>
      <c r="IO920" s="69"/>
      <c r="IP920" s="69"/>
      <c r="IQ920" s="69"/>
      <c r="IR920" s="69"/>
      <c r="IS920" s="69"/>
      <c r="IT920" s="69"/>
      <c r="IU920" s="69"/>
      <c r="IV920" s="69"/>
      <c r="IW920" s="69"/>
    </row>
    <row r="921" customFormat="false" ht="12.75" hidden="false" customHeight="false" outlineLevel="0" collapsed="false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69"/>
      <c r="CC921" s="69"/>
      <c r="CD921" s="69"/>
      <c r="CE921" s="69"/>
      <c r="CF921" s="69"/>
      <c r="CG921" s="69"/>
      <c r="CH921" s="69"/>
      <c r="CI921" s="69"/>
      <c r="CJ921" s="69"/>
      <c r="CK921" s="69"/>
      <c r="CL921" s="69"/>
      <c r="CM921" s="69"/>
      <c r="CN921" s="69"/>
      <c r="CO921" s="69"/>
      <c r="CP921" s="69"/>
      <c r="CQ921" s="69"/>
      <c r="CR921" s="69"/>
      <c r="CS921" s="69"/>
      <c r="CT921" s="69"/>
      <c r="CU921" s="69"/>
      <c r="CV921" s="69"/>
      <c r="CW921" s="69"/>
      <c r="CX921" s="69"/>
      <c r="CY921" s="69"/>
      <c r="CZ921" s="69"/>
      <c r="DA921" s="69"/>
      <c r="DB921" s="69"/>
      <c r="DC921" s="69"/>
      <c r="DD921" s="69"/>
      <c r="DE921" s="69"/>
      <c r="DF921" s="69"/>
      <c r="DG921" s="69"/>
      <c r="DH921" s="69"/>
      <c r="DI921" s="69"/>
      <c r="DJ921" s="69"/>
      <c r="DK921" s="69"/>
      <c r="DL921" s="69"/>
      <c r="DM921" s="69"/>
      <c r="DN921" s="69"/>
      <c r="DO921" s="69"/>
      <c r="DP921" s="69"/>
      <c r="DQ921" s="69"/>
      <c r="DR921" s="69"/>
      <c r="DS921" s="69"/>
      <c r="DT921" s="69"/>
      <c r="DU921" s="69"/>
      <c r="DV921" s="69"/>
      <c r="DW921" s="69"/>
      <c r="DX921" s="69"/>
      <c r="DY921" s="69"/>
      <c r="DZ921" s="69"/>
      <c r="EA921" s="69"/>
      <c r="EB921" s="69"/>
      <c r="EC921" s="69"/>
      <c r="ED921" s="69"/>
      <c r="EE921" s="69"/>
      <c r="EF921" s="69"/>
      <c r="EG921" s="69"/>
      <c r="EH921" s="69"/>
      <c r="EI921" s="69"/>
      <c r="EJ921" s="69"/>
      <c r="EK921" s="69"/>
      <c r="EL921" s="69"/>
      <c r="EM921" s="69"/>
      <c r="EN921" s="69"/>
      <c r="EO921" s="69"/>
      <c r="EP921" s="69"/>
      <c r="EQ921" s="69"/>
      <c r="ER921" s="69"/>
      <c r="ES921" s="69"/>
      <c r="ET921" s="69"/>
      <c r="EU921" s="69"/>
      <c r="EV921" s="69"/>
      <c r="EW921" s="69"/>
      <c r="EX921" s="69"/>
      <c r="EY921" s="69"/>
      <c r="EZ921" s="69"/>
      <c r="FA921" s="69"/>
      <c r="FB921" s="69"/>
      <c r="FC921" s="69"/>
      <c r="FD921" s="69"/>
      <c r="FE921" s="69"/>
      <c r="FF921" s="69"/>
      <c r="FG921" s="69"/>
      <c r="FH921" s="69"/>
      <c r="FI921" s="69"/>
      <c r="FJ921" s="69"/>
      <c r="FK921" s="69"/>
      <c r="FL921" s="69"/>
      <c r="FM921" s="69"/>
      <c r="FN921" s="69"/>
      <c r="FO921" s="69"/>
      <c r="FP921" s="69"/>
      <c r="FQ921" s="69"/>
      <c r="FR921" s="69"/>
      <c r="FS921" s="69"/>
      <c r="FT921" s="69"/>
      <c r="FU921" s="69"/>
      <c r="FV921" s="69"/>
      <c r="FW921" s="69"/>
      <c r="FX921" s="69"/>
      <c r="FY921" s="69"/>
      <c r="FZ921" s="69"/>
      <c r="GA921" s="69"/>
      <c r="GB921" s="69"/>
      <c r="GC921" s="69"/>
      <c r="GD921" s="69"/>
      <c r="GE921" s="69"/>
      <c r="GF921" s="69"/>
      <c r="GG921" s="69"/>
      <c r="GH921" s="69"/>
      <c r="GI921" s="69"/>
      <c r="GJ921" s="69"/>
      <c r="GK921" s="69"/>
      <c r="GL921" s="69"/>
      <c r="GM921" s="69"/>
      <c r="GN921" s="69"/>
      <c r="GO921" s="69"/>
      <c r="GP921" s="69"/>
      <c r="GQ921" s="69"/>
      <c r="GR921" s="69"/>
      <c r="GS921" s="69"/>
      <c r="GT921" s="69"/>
      <c r="GU921" s="69"/>
      <c r="GV921" s="69"/>
      <c r="GW921" s="69"/>
      <c r="GX921" s="69"/>
      <c r="GY921" s="69"/>
      <c r="GZ921" s="69"/>
      <c r="HA921" s="69"/>
      <c r="HB921" s="69"/>
      <c r="HC921" s="69"/>
      <c r="HD921" s="69"/>
      <c r="HE921" s="69"/>
      <c r="HF921" s="69"/>
      <c r="HG921" s="69"/>
      <c r="HH921" s="69"/>
      <c r="HI921" s="69"/>
      <c r="HJ921" s="69"/>
      <c r="HK921" s="69"/>
      <c r="HL921" s="69"/>
      <c r="HM921" s="69"/>
      <c r="HN921" s="69"/>
      <c r="HO921" s="69"/>
      <c r="HP921" s="69"/>
      <c r="HQ921" s="69"/>
      <c r="HR921" s="69"/>
      <c r="HS921" s="69"/>
      <c r="HT921" s="69"/>
      <c r="HU921" s="69"/>
      <c r="HV921" s="69"/>
      <c r="HW921" s="69"/>
      <c r="HX921" s="69"/>
      <c r="HY921" s="69"/>
      <c r="HZ921" s="69"/>
      <c r="IA921" s="69"/>
      <c r="IB921" s="69"/>
      <c r="IC921" s="69"/>
      <c r="ID921" s="69"/>
      <c r="IE921" s="69"/>
      <c r="IF921" s="69"/>
      <c r="IG921" s="69"/>
      <c r="IH921" s="69"/>
      <c r="II921" s="69"/>
      <c r="IJ921" s="69"/>
      <c r="IK921" s="69"/>
      <c r="IL921" s="69"/>
      <c r="IM921" s="69"/>
      <c r="IN921" s="69"/>
      <c r="IO921" s="69"/>
      <c r="IP921" s="69"/>
      <c r="IQ921" s="69"/>
      <c r="IR921" s="69"/>
      <c r="IS921" s="69"/>
      <c r="IT921" s="69"/>
      <c r="IU921" s="69"/>
      <c r="IV921" s="69"/>
      <c r="IW921" s="69"/>
    </row>
    <row r="922" customFormat="false" ht="12.75" hidden="false" customHeight="false" outlineLevel="0" collapsed="false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  <c r="BR922" s="69"/>
      <c r="BS922" s="69"/>
      <c r="BT922" s="69"/>
      <c r="BU922" s="69"/>
      <c r="BV922" s="69"/>
      <c r="BW922" s="69"/>
      <c r="BX922" s="69"/>
      <c r="BY922" s="69"/>
      <c r="BZ922" s="69"/>
      <c r="CA922" s="69"/>
      <c r="CB922" s="69"/>
      <c r="CC922" s="69"/>
      <c r="CD922" s="69"/>
      <c r="CE922" s="69"/>
      <c r="CF922" s="69"/>
      <c r="CG922" s="69"/>
      <c r="CH922" s="69"/>
      <c r="CI922" s="69"/>
      <c r="CJ922" s="69"/>
      <c r="CK922" s="69"/>
      <c r="CL922" s="69"/>
      <c r="CM922" s="69"/>
      <c r="CN922" s="69"/>
      <c r="CO922" s="69"/>
      <c r="CP922" s="69"/>
      <c r="CQ922" s="69"/>
      <c r="CR922" s="69"/>
      <c r="CS922" s="69"/>
      <c r="CT922" s="69"/>
      <c r="CU922" s="69"/>
      <c r="CV922" s="69"/>
      <c r="CW922" s="69"/>
      <c r="CX922" s="69"/>
      <c r="CY922" s="69"/>
      <c r="CZ922" s="69"/>
      <c r="DA922" s="69"/>
      <c r="DB922" s="69"/>
      <c r="DC922" s="69"/>
      <c r="DD922" s="69"/>
      <c r="DE922" s="69"/>
      <c r="DF922" s="69"/>
      <c r="DG922" s="69"/>
      <c r="DH922" s="69"/>
      <c r="DI922" s="69"/>
      <c r="DJ922" s="69"/>
      <c r="DK922" s="69"/>
      <c r="DL922" s="69"/>
      <c r="DM922" s="69"/>
      <c r="DN922" s="69"/>
      <c r="DO922" s="69"/>
      <c r="DP922" s="69"/>
      <c r="DQ922" s="69"/>
      <c r="DR922" s="69"/>
      <c r="DS922" s="69"/>
      <c r="DT922" s="69"/>
      <c r="DU922" s="69"/>
      <c r="DV922" s="69"/>
      <c r="DW922" s="69"/>
      <c r="DX922" s="69"/>
      <c r="DY922" s="69"/>
      <c r="DZ922" s="69"/>
      <c r="EA922" s="69"/>
      <c r="EB922" s="69"/>
      <c r="EC922" s="69"/>
      <c r="ED922" s="69"/>
      <c r="EE922" s="69"/>
      <c r="EF922" s="69"/>
      <c r="EG922" s="69"/>
      <c r="EH922" s="69"/>
      <c r="EI922" s="69"/>
      <c r="EJ922" s="69"/>
      <c r="EK922" s="69"/>
      <c r="EL922" s="69"/>
      <c r="EM922" s="69"/>
      <c r="EN922" s="69"/>
      <c r="EO922" s="69"/>
      <c r="EP922" s="69"/>
      <c r="EQ922" s="69"/>
      <c r="ER922" s="69"/>
      <c r="ES922" s="69"/>
      <c r="ET922" s="69"/>
      <c r="EU922" s="69"/>
      <c r="EV922" s="69"/>
      <c r="EW922" s="69"/>
      <c r="EX922" s="69"/>
      <c r="EY922" s="69"/>
      <c r="EZ922" s="69"/>
      <c r="FA922" s="69"/>
      <c r="FB922" s="69"/>
      <c r="FC922" s="69"/>
      <c r="FD922" s="69"/>
      <c r="FE922" s="69"/>
      <c r="FF922" s="69"/>
      <c r="FG922" s="69"/>
      <c r="FH922" s="69"/>
      <c r="FI922" s="69"/>
      <c r="FJ922" s="69"/>
      <c r="FK922" s="69"/>
      <c r="FL922" s="69"/>
      <c r="FM922" s="69"/>
      <c r="FN922" s="69"/>
      <c r="FO922" s="69"/>
      <c r="FP922" s="69"/>
      <c r="FQ922" s="69"/>
      <c r="FR922" s="69"/>
      <c r="FS922" s="69"/>
      <c r="FT922" s="69"/>
      <c r="FU922" s="69"/>
      <c r="FV922" s="69"/>
      <c r="FW922" s="69"/>
      <c r="FX922" s="69"/>
      <c r="FY922" s="69"/>
      <c r="FZ922" s="69"/>
      <c r="GA922" s="69"/>
      <c r="GB922" s="69"/>
      <c r="GC922" s="69"/>
      <c r="GD922" s="69"/>
      <c r="GE922" s="69"/>
      <c r="GF922" s="69"/>
      <c r="GG922" s="69"/>
      <c r="GH922" s="69"/>
      <c r="GI922" s="69"/>
      <c r="GJ922" s="69"/>
      <c r="GK922" s="69"/>
      <c r="GL922" s="69"/>
      <c r="GM922" s="69"/>
      <c r="GN922" s="69"/>
      <c r="GO922" s="69"/>
      <c r="GP922" s="69"/>
      <c r="GQ922" s="69"/>
      <c r="GR922" s="69"/>
      <c r="GS922" s="69"/>
      <c r="GT922" s="69"/>
      <c r="GU922" s="69"/>
      <c r="GV922" s="69"/>
      <c r="GW922" s="69"/>
      <c r="GX922" s="69"/>
      <c r="GY922" s="69"/>
      <c r="GZ922" s="69"/>
      <c r="HA922" s="69"/>
      <c r="HB922" s="69"/>
      <c r="HC922" s="69"/>
      <c r="HD922" s="69"/>
      <c r="HE922" s="69"/>
      <c r="HF922" s="69"/>
      <c r="HG922" s="69"/>
      <c r="HH922" s="69"/>
      <c r="HI922" s="69"/>
      <c r="HJ922" s="69"/>
      <c r="HK922" s="69"/>
      <c r="HL922" s="69"/>
      <c r="HM922" s="69"/>
      <c r="HN922" s="69"/>
      <c r="HO922" s="69"/>
      <c r="HP922" s="69"/>
      <c r="HQ922" s="69"/>
      <c r="HR922" s="69"/>
      <c r="HS922" s="69"/>
      <c r="HT922" s="69"/>
      <c r="HU922" s="69"/>
      <c r="HV922" s="69"/>
      <c r="HW922" s="69"/>
      <c r="HX922" s="69"/>
      <c r="HY922" s="69"/>
      <c r="HZ922" s="69"/>
      <c r="IA922" s="69"/>
      <c r="IB922" s="69"/>
      <c r="IC922" s="69"/>
      <c r="ID922" s="69"/>
      <c r="IE922" s="69"/>
      <c r="IF922" s="69"/>
      <c r="IG922" s="69"/>
      <c r="IH922" s="69"/>
      <c r="II922" s="69"/>
      <c r="IJ922" s="69"/>
      <c r="IK922" s="69"/>
      <c r="IL922" s="69"/>
      <c r="IM922" s="69"/>
      <c r="IN922" s="69"/>
      <c r="IO922" s="69"/>
      <c r="IP922" s="69"/>
      <c r="IQ922" s="69"/>
      <c r="IR922" s="69"/>
      <c r="IS922" s="69"/>
      <c r="IT922" s="69"/>
      <c r="IU922" s="69"/>
      <c r="IV922" s="69"/>
      <c r="IW922" s="69"/>
    </row>
    <row r="923" customFormat="false" ht="12.75" hidden="false" customHeight="false" outlineLevel="0" collapsed="false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  <c r="DP923" s="69"/>
      <c r="DQ923" s="69"/>
      <c r="DR923" s="69"/>
      <c r="DS923" s="69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  <c r="EO923" s="69"/>
      <c r="EP923" s="69"/>
      <c r="EQ923" s="69"/>
      <c r="ER923" s="69"/>
      <c r="ES923" s="69"/>
      <c r="ET923" s="69"/>
      <c r="EU923" s="69"/>
      <c r="EV923" s="69"/>
      <c r="EW923" s="69"/>
      <c r="EX923" s="69"/>
      <c r="EY923" s="69"/>
      <c r="EZ923" s="69"/>
      <c r="FA923" s="69"/>
      <c r="FB923" s="69"/>
      <c r="FC923" s="69"/>
      <c r="FD923" s="69"/>
      <c r="FE923" s="69"/>
      <c r="FF923" s="69"/>
      <c r="FG923" s="69"/>
      <c r="FH923" s="69"/>
      <c r="FI923" s="69"/>
      <c r="FJ923" s="69"/>
      <c r="FK923" s="69"/>
      <c r="FL923" s="69"/>
      <c r="FM923" s="69"/>
      <c r="FN923" s="69"/>
      <c r="FO923" s="69"/>
      <c r="FP923" s="69"/>
      <c r="FQ923" s="69"/>
      <c r="FR923" s="69"/>
      <c r="FS923" s="69"/>
      <c r="FT923" s="69"/>
      <c r="FU923" s="69"/>
      <c r="FV923" s="69"/>
      <c r="FW923" s="69"/>
      <c r="FX923" s="69"/>
      <c r="FY923" s="69"/>
      <c r="FZ923" s="69"/>
      <c r="GA923" s="69"/>
      <c r="GB923" s="69"/>
      <c r="GC923" s="69"/>
      <c r="GD923" s="69"/>
      <c r="GE923" s="69"/>
      <c r="GF923" s="69"/>
      <c r="GG923" s="69"/>
      <c r="GH923" s="69"/>
      <c r="GI923" s="69"/>
      <c r="GJ923" s="69"/>
      <c r="GK923" s="69"/>
      <c r="GL923" s="69"/>
      <c r="GM923" s="69"/>
      <c r="GN923" s="69"/>
      <c r="GO923" s="69"/>
      <c r="GP923" s="69"/>
      <c r="GQ923" s="69"/>
      <c r="GR923" s="69"/>
      <c r="GS923" s="69"/>
      <c r="GT923" s="69"/>
      <c r="GU923" s="69"/>
      <c r="GV923" s="69"/>
      <c r="GW923" s="69"/>
      <c r="GX923" s="69"/>
      <c r="GY923" s="69"/>
      <c r="GZ923" s="69"/>
      <c r="HA923" s="69"/>
      <c r="HB923" s="69"/>
      <c r="HC923" s="69"/>
      <c r="HD923" s="69"/>
      <c r="HE923" s="69"/>
      <c r="HF923" s="69"/>
      <c r="HG923" s="69"/>
      <c r="HH923" s="69"/>
      <c r="HI923" s="69"/>
      <c r="HJ923" s="69"/>
      <c r="HK923" s="69"/>
      <c r="HL923" s="69"/>
      <c r="HM923" s="69"/>
      <c r="HN923" s="69"/>
      <c r="HO923" s="69"/>
      <c r="HP923" s="69"/>
      <c r="HQ923" s="69"/>
      <c r="HR923" s="69"/>
      <c r="HS923" s="69"/>
      <c r="HT923" s="69"/>
      <c r="HU923" s="69"/>
      <c r="HV923" s="69"/>
      <c r="HW923" s="69"/>
      <c r="HX923" s="69"/>
      <c r="HY923" s="69"/>
      <c r="HZ923" s="69"/>
      <c r="IA923" s="69"/>
      <c r="IB923" s="69"/>
      <c r="IC923" s="69"/>
      <c r="ID923" s="69"/>
      <c r="IE923" s="69"/>
      <c r="IF923" s="69"/>
      <c r="IG923" s="69"/>
      <c r="IH923" s="69"/>
      <c r="II923" s="69"/>
      <c r="IJ923" s="69"/>
      <c r="IK923" s="69"/>
      <c r="IL923" s="69"/>
      <c r="IM923" s="69"/>
      <c r="IN923" s="69"/>
      <c r="IO923" s="69"/>
      <c r="IP923" s="69"/>
      <c r="IQ923" s="69"/>
      <c r="IR923" s="69"/>
      <c r="IS923" s="69"/>
      <c r="IT923" s="69"/>
      <c r="IU923" s="69"/>
      <c r="IV923" s="69"/>
      <c r="IW923" s="69"/>
    </row>
    <row r="924" customFormat="false" ht="12.75" hidden="false" customHeight="false" outlineLevel="0" collapsed="false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  <c r="BR924" s="69"/>
      <c r="BS924" s="69"/>
      <c r="BT924" s="69"/>
      <c r="BU924" s="69"/>
      <c r="BV924" s="69"/>
      <c r="BW924" s="69"/>
      <c r="BX924" s="69"/>
      <c r="BY924" s="69"/>
      <c r="BZ924" s="69"/>
      <c r="CA924" s="69"/>
      <c r="CB924" s="69"/>
      <c r="CC924" s="69"/>
      <c r="CD924" s="69"/>
      <c r="CE924" s="69"/>
      <c r="CF924" s="69"/>
      <c r="CG924" s="69"/>
      <c r="CH924" s="69"/>
      <c r="CI924" s="69"/>
      <c r="CJ924" s="69"/>
      <c r="CK924" s="69"/>
      <c r="CL924" s="69"/>
      <c r="CM924" s="69"/>
      <c r="CN924" s="69"/>
      <c r="CO924" s="69"/>
      <c r="CP924" s="69"/>
      <c r="CQ924" s="69"/>
      <c r="CR924" s="69"/>
      <c r="CS924" s="69"/>
      <c r="CT924" s="69"/>
      <c r="CU924" s="69"/>
      <c r="CV924" s="69"/>
      <c r="CW924" s="69"/>
      <c r="CX924" s="69"/>
      <c r="CY924" s="69"/>
      <c r="CZ924" s="69"/>
      <c r="DA924" s="69"/>
      <c r="DB924" s="69"/>
      <c r="DC924" s="69"/>
      <c r="DD924" s="69"/>
      <c r="DE924" s="69"/>
      <c r="DF924" s="69"/>
      <c r="DG924" s="69"/>
      <c r="DH924" s="69"/>
      <c r="DI924" s="69"/>
      <c r="DJ924" s="69"/>
      <c r="DK924" s="69"/>
      <c r="DL924" s="69"/>
      <c r="DM924" s="69"/>
      <c r="DN924" s="69"/>
      <c r="DO924" s="69"/>
      <c r="DP924" s="69"/>
      <c r="DQ924" s="69"/>
      <c r="DR924" s="69"/>
      <c r="DS924" s="69"/>
      <c r="DT924" s="69"/>
      <c r="DU924" s="69"/>
      <c r="DV924" s="69"/>
      <c r="DW924" s="69"/>
      <c r="DX924" s="69"/>
      <c r="DY924" s="69"/>
      <c r="DZ924" s="69"/>
      <c r="EA924" s="69"/>
      <c r="EB924" s="69"/>
      <c r="EC924" s="69"/>
      <c r="ED924" s="69"/>
      <c r="EE924" s="69"/>
      <c r="EF924" s="69"/>
      <c r="EG924" s="69"/>
      <c r="EH924" s="69"/>
      <c r="EI924" s="69"/>
      <c r="EJ924" s="69"/>
      <c r="EK924" s="69"/>
      <c r="EL924" s="69"/>
      <c r="EM924" s="69"/>
      <c r="EN924" s="69"/>
      <c r="EO924" s="69"/>
      <c r="EP924" s="69"/>
      <c r="EQ924" s="69"/>
      <c r="ER924" s="69"/>
      <c r="ES924" s="69"/>
      <c r="ET924" s="69"/>
      <c r="EU924" s="69"/>
      <c r="EV924" s="69"/>
      <c r="EW924" s="69"/>
      <c r="EX924" s="69"/>
      <c r="EY924" s="69"/>
      <c r="EZ924" s="69"/>
      <c r="FA924" s="69"/>
      <c r="FB924" s="69"/>
      <c r="FC924" s="69"/>
      <c r="FD924" s="69"/>
      <c r="FE924" s="69"/>
      <c r="FF924" s="69"/>
      <c r="FG924" s="69"/>
      <c r="FH924" s="69"/>
      <c r="FI924" s="69"/>
      <c r="FJ924" s="69"/>
      <c r="FK924" s="69"/>
      <c r="FL924" s="69"/>
      <c r="FM924" s="69"/>
      <c r="FN924" s="69"/>
      <c r="FO924" s="69"/>
      <c r="FP924" s="69"/>
      <c r="FQ924" s="69"/>
      <c r="FR924" s="69"/>
      <c r="FS924" s="69"/>
      <c r="FT924" s="69"/>
      <c r="FU924" s="69"/>
      <c r="FV924" s="69"/>
      <c r="FW924" s="69"/>
      <c r="FX924" s="69"/>
      <c r="FY924" s="69"/>
      <c r="FZ924" s="69"/>
      <c r="GA924" s="69"/>
      <c r="GB924" s="69"/>
      <c r="GC924" s="69"/>
      <c r="GD924" s="69"/>
      <c r="GE924" s="69"/>
      <c r="GF924" s="69"/>
      <c r="GG924" s="69"/>
      <c r="GH924" s="69"/>
      <c r="GI924" s="69"/>
      <c r="GJ924" s="69"/>
      <c r="GK924" s="69"/>
      <c r="GL924" s="69"/>
      <c r="GM924" s="69"/>
      <c r="GN924" s="69"/>
      <c r="GO924" s="69"/>
      <c r="GP924" s="69"/>
      <c r="GQ924" s="69"/>
      <c r="GR924" s="69"/>
      <c r="GS924" s="69"/>
      <c r="GT924" s="69"/>
      <c r="GU924" s="69"/>
      <c r="GV924" s="69"/>
      <c r="GW924" s="69"/>
      <c r="GX924" s="69"/>
      <c r="GY924" s="69"/>
      <c r="GZ924" s="69"/>
      <c r="HA924" s="69"/>
      <c r="HB924" s="69"/>
      <c r="HC924" s="69"/>
      <c r="HD924" s="69"/>
      <c r="HE924" s="69"/>
      <c r="HF924" s="69"/>
      <c r="HG924" s="69"/>
      <c r="HH924" s="69"/>
      <c r="HI924" s="69"/>
      <c r="HJ924" s="69"/>
      <c r="HK924" s="69"/>
      <c r="HL924" s="69"/>
      <c r="HM924" s="69"/>
      <c r="HN924" s="69"/>
      <c r="HO924" s="69"/>
      <c r="HP924" s="69"/>
      <c r="HQ924" s="69"/>
      <c r="HR924" s="69"/>
      <c r="HS924" s="69"/>
      <c r="HT924" s="69"/>
      <c r="HU924" s="69"/>
      <c r="HV924" s="69"/>
      <c r="HW924" s="69"/>
      <c r="HX924" s="69"/>
      <c r="HY924" s="69"/>
      <c r="HZ924" s="69"/>
      <c r="IA924" s="69"/>
      <c r="IB924" s="69"/>
      <c r="IC924" s="69"/>
      <c r="ID924" s="69"/>
      <c r="IE924" s="69"/>
      <c r="IF924" s="69"/>
      <c r="IG924" s="69"/>
      <c r="IH924" s="69"/>
      <c r="II924" s="69"/>
      <c r="IJ924" s="69"/>
      <c r="IK924" s="69"/>
      <c r="IL924" s="69"/>
      <c r="IM924" s="69"/>
      <c r="IN924" s="69"/>
      <c r="IO924" s="69"/>
      <c r="IP924" s="69"/>
      <c r="IQ924" s="69"/>
      <c r="IR924" s="69"/>
      <c r="IS924" s="69"/>
      <c r="IT924" s="69"/>
      <c r="IU924" s="69"/>
      <c r="IV924" s="69"/>
      <c r="IW924" s="69"/>
    </row>
    <row r="925" customFormat="false" ht="12.75" hidden="false" customHeight="false" outlineLevel="0" collapsed="false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  <c r="DP925" s="69"/>
      <c r="DQ925" s="69"/>
      <c r="DR925" s="69"/>
      <c r="DS925" s="69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  <c r="EO925" s="69"/>
      <c r="EP925" s="69"/>
      <c r="EQ925" s="69"/>
      <c r="ER925" s="69"/>
      <c r="ES925" s="69"/>
      <c r="ET925" s="69"/>
      <c r="EU925" s="69"/>
      <c r="EV925" s="69"/>
      <c r="EW925" s="69"/>
      <c r="EX925" s="69"/>
      <c r="EY925" s="69"/>
      <c r="EZ925" s="69"/>
      <c r="FA925" s="69"/>
      <c r="FB925" s="69"/>
      <c r="FC925" s="69"/>
      <c r="FD925" s="69"/>
      <c r="FE925" s="69"/>
      <c r="FF925" s="69"/>
      <c r="FG925" s="69"/>
      <c r="FH925" s="69"/>
      <c r="FI925" s="69"/>
      <c r="FJ925" s="69"/>
      <c r="FK925" s="69"/>
      <c r="FL925" s="69"/>
      <c r="FM925" s="69"/>
      <c r="FN925" s="69"/>
      <c r="FO925" s="69"/>
      <c r="FP925" s="69"/>
      <c r="FQ925" s="69"/>
      <c r="FR925" s="69"/>
      <c r="FS925" s="69"/>
      <c r="FT925" s="69"/>
      <c r="FU925" s="69"/>
      <c r="FV925" s="69"/>
      <c r="FW925" s="69"/>
      <c r="FX925" s="69"/>
      <c r="FY925" s="69"/>
      <c r="FZ925" s="69"/>
      <c r="GA925" s="69"/>
      <c r="GB925" s="69"/>
      <c r="GC925" s="69"/>
      <c r="GD925" s="69"/>
      <c r="GE925" s="69"/>
      <c r="GF925" s="69"/>
      <c r="GG925" s="69"/>
      <c r="GH925" s="69"/>
      <c r="GI925" s="69"/>
      <c r="GJ925" s="69"/>
      <c r="GK925" s="69"/>
      <c r="GL925" s="69"/>
      <c r="GM925" s="69"/>
      <c r="GN925" s="69"/>
      <c r="GO925" s="69"/>
      <c r="GP925" s="69"/>
      <c r="GQ925" s="69"/>
      <c r="GR925" s="69"/>
      <c r="GS925" s="69"/>
      <c r="GT925" s="69"/>
      <c r="GU925" s="69"/>
      <c r="GV925" s="69"/>
      <c r="GW925" s="69"/>
      <c r="GX925" s="69"/>
      <c r="GY925" s="69"/>
      <c r="GZ925" s="69"/>
      <c r="HA925" s="69"/>
      <c r="HB925" s="69"/>
      <c r="HC925" s="69"/>
      <c r="HD925" s="69"/>
      <c r="HE925" s="69"/>
      <c r="HF925" s="69"/>
      <c r="HG925" s="69"/>
      <c r="HH925" s="69"/>
      <c r="HI925" s="69"/>
      <c r="HJ925" s="69"/>
      <c r="HK925" s="69"/>
      <c r="HL925" s="69"/>
      <c r="HM925" s="69"/>
      <c r="HN925" s="69"/>
      <c r="HO925" s="69"/>
      <c r="HP925" s="69"/>
      <c r="HQ925" s="69"/>
      <c r="HR925" s="69"/>
      <c r="HS925" s="69"/>
      <c r="HT925" s="69"/>
      <c r="HU925" s="69"/>
      <c r="HV925" s="69"/>
      <c r="HW925" s="69"/>
      <c r="HX925" s="69"/>
      <c r="HY925" s="69"/>
      <c r="HZ925" s="69"/>
      <c r="IA925" s="69"/>
      <c r="IB925" s="69"/>
      <c r="IC925" s="69"/>
      <c r="ID925" s="69"/>
      <c r="IE925" s="69"/>
      <c r="IF925" s="69"/>
      <c r="IG925" s="69"/>
      <c r="IH925" s="69"/>
      <c r="II925" s="69"/>
      <c r="IJ925" s="69"/>
      <c r="IK925" s="69"/>
      <c r="IL925" s="69"/>
      <c r="IM925" s="69"/>
      <c r="IN925" s="69"/>
      <c r="IO925" s="69"/>
      <c r="IP925" s="69"/>
      <c r="IQ925" s="69"/>
      <c r="IR925" s="69"/>
      <c r="IS925" s="69"/>
      <c r="IT925" s="69"/>
      <c r="IU925" s="69"/>
      <c r="IV925" s="69"/>
      <c r="IW925" s="69"/>
    </row>
    <row r="926" customFormat="false" ht="12.75" hidden="false" customHeight="false" outlineLevel="0" collapsed="false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  <c r="DP926" s="69"/>
      <c r="DQ926" s="69"/>
      <c r="DR926" s="69"/>
      <c r="DS926" s="69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  <c r="EO926" s="69"/>
      <c r="EP926" s="69"/>
      <c r="EQ926" s="69"/>
      <c r="ER926" s="69"/>
      <c r="ES926" s="69"/>
      <c r="ET926" s="69"/>
      <c r="EU926" s="69"/>
      <c r="EV926" s="69"/>
      <c r="EW926" s="69"/>
      <c r="EX926" s="69"/>
      <c r="EY926" s="69"/>
      <c r="EZ926" s="69"/>
      <c r="FA926" s="69"/>
      <c r="FB926" s="69"/>
      <c r="FC926" s="69"/>
      <c r="FD926" s="69"/>
      <c r="FE926" s="69"/>
      <c r="FF926" s="69"/>
      <c r="FG926" s="69"/>
      <c r="FH926" s="69"/>
      <c r="FI926" s="69"/>
      <c r="FJ926" s="69"/>
      <c r="FK926" s="69"/>
      <c r="FL926" s="69"/>
      <c r="FM926" s="69"/>
      <c r="FN926" s="69"/>
      <c r="FO926" s="69"/>
      <c r="FP926" s="69"/>
      <c r="FQ926" s="69"/>
      <c r="FR926" s="69"/>
      <c r="FS926" s="69"/>
      <c r="FT926" s="69"/>
      <c r="FU926" s="69"/>
      <c r="FV926" s="69"/>
      <c r="FW926" s="69"/>
      <c r="FX926" s="69"/>
      <c r="FY926" s="69"/>
      <c r="FZ926" s="69"/>
      <c r="GA926" s="69"/>
      <c r="GB926" s="69"/>
      <c r="GC926" s="69"/>
      <c r="GD926" s="69"/>
      <c r="GE926" s="69"/>
      <c r="GF926" s="69"/>
      <c r="GG926" s="69"/>
      <c r="GH926" s="69"/>
      <c r="GI926" s="69"/>
      <c r="GJ926" s="69"/>
      <c r="GK926" s="69"/>
      <c r="GL926" s="69"/>
      <c r="GM926" s="69"/>
      <c r="GN926" s="69"/>
      <c r="GO926" s="69"/>
      <c r="GP926" s="69"/>
      <c r="GQ926" s="69"/>
      <c r="GR926" s="69"/>
      <c r="GS926" s="69"/>
      <c r="GT926" s="69"/>
      <c r="GU926" s="69"/>
      <c r="GV926" s="69"/>
      <c r="GW926" s="69"/>
      <c r="GX926" s="69"/>
      <c r="GY926" s="69"/>
      <c r="GZ926" s="69"/>
      <c r="HA926" s="69"/>
      <c r="HB926" s="69"/>
      <c r="HC926" s="69"/>
      <c r="HD926" s="69"/>
      <c r="HE926" s="69"/>
      <c r="HF926" s="69"/>
      <c r="HG926" s="69"/>
      <c r="HH926" s="69"/>
      <c r="HI926" s="69"/>
      <c r="HJ926" s="69"/>
      <c r="HK926" s="69"/>
      <c r="HL926" s="69"/>
      <c r="HM926" s="69"/>
      <c r="HN926" s="69"/>
      <c r="HO926" s="69"/>
      <c r="HP926" s="69"/>
      <c r="HQ926" s="69"/>
      <c r="HR926" s="69"/>
      <c r="HS926" s="69"/>
      <c r="HT926" s="69"/>
      <c r="HU926" s="69"/>
      <c r="HV926" s="69"/>
      <c r="HW926" s="69"/>
      <c r="HX926" s="69"/>
      <c r="HY926" s="69"/>
      <c r="HZ926" s="69"/>
      <c r="IA926" s="69"/>
      <c r="IB926" s="69"/>
      <c r="IC926" s="69"/>
      <c r="ID926" s="69"/>
      <c r="IE926" s="69"/>
      <c r="IF926" s="69"/>
      <c r="IG926" s="69"/>
      <c r="IH926" s="69"/>
      <c r="II926" s="69"/>
      <c r="IJ926" s="69"/>
      <c r="IK926" s="69"/>
      <c r="IL926" s="69"/>
      <c r="IM926" s="69"/>
      <c r="IN926" s="69"/>
      <c r="IO926" s="69"/>
      <c r="IP926" s="69"/>
      <c r="IQ926" s="69"/>
      <c r="IR926" s="69"/>
      <c r="IS926" s="69"/>
      <c r="IT926" s="69"/>
      <c r="IU926" s="69"/>
      <c r="IV926" s="69"/>
      <c r="IW926" s="69"/>
    </row>
    <row r="927" customFormat="false" ht="12.75" hidden="false" customHeight="false" outlineLevel="0" collapsed="false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  <c r="BR927" s="69"/>
      <c r="BS927" s="69"/>
      <c r="BT927" s="69"/>
      <c r="BU927" s="69"/>
      <c r="BV927" s="69"/>
      <c r="BW927" s="69"/>
      <c r="BX927" s="69"/>
      <c r="BY927" s="69"/>
      <c r="BZ927" s="69"/>
      <c r="CA927" s="69"/>
      <c r="CB927" s="69"/>
      <c r="CC927" s="69"/>
      <c r="CD927" s="69"/>
      <c r="CE927" s="69"/>
      <c r="CF927" s="69"/>
      <c r="CG927" s="69"/>
      <c r="CH927" s="69"/>
      <c r="CI927" s="69"/>
      <c r="CJ927" s="69"/>
      <c r="CK927" s="69"/>
      <c r="CL927" s="69"/>
      <c r="CM927" s="69"/>
      <c r="CN927" s="69"/>
      <c r="CO927" s="69"/>
      <c r="CP927" s="69"/>
      <c r="CQ927" s="69"/>
      <c r="CR927" s="69"/>
      <c r="CS927" s="69"/>
      <c r="CT927" s="69"/>
      <c r="CU927" s="69"/>
      <c r="CV927" s="69"/>
      <c r="CW927" s="69"/>
      <c r="CX927" s="69"/>
      <c r="CY927" s="69"/>
      <c r="CZ927" s="69"/>
      <c r="DA927" s="69"/>
      <c r="DB927" s="69"/>
      <c r="DC927" s="69"/>
      <c r="DD927" s="69"/>
      <c r="DE927" s="69"/>
      <c r="DF927" s="69"/>
      <c r="DG927" s="69"/>
      <c r="DH927" s="69"/>
      <c r="DI927" s="69"/>
      <c r="DJ927" s="69"/>
      <c r="DK927" s="69"/>
      <c r="DL927" s="69"/>
      <c r="DM927" s="69"/>
      <c r="DN927" s="69"/>
      <c r="DO927" s="69"/>
      <c r="DP927" s="69"/>
      <c r="DQ927" s="69"/>
      <c r="DR927" s="69"/>
      <c r="DS927" s="69"/>
      <c r="DT927" s="69"/>
      <c r="DU927" s="69"/>
      <c r="DV927" s="69"/>
      <c r="DW927" s="69"/>
      <c r="DX927" s="69"/>
      <c r="DY927" s="69"/>
      <c r="DZ927" s="69"/>
      <c r="EA927" s="69"/>
      <c r="EB927" s="69"/>
      <c r="EC927" s="69"/>
      <c r="ED927" s="69"/>
      <c r="EE927" s="69"/>
      <c r="EF927" s="69"/>
      <c r="EG927" s="69"/>
      <c r="EH927" s="69"/>
      <c r="EI927" s="69"/>
      <c r="EJ927" s="69"/>
      <c r="EK927" s="69"/>
      <c r="EL927" s="69"/>
      <c r="EM927" s="69"/>
      <c r="EN927" s="69"/>
      <c r="EO927" s="69"/>
      <c r="EP927" s="69"/>
      <c r="EQ927" s="69"/>
      <c r="ER927" s="69"/>
      <c r="ES927" s="69"/>
      <c r="ET927" s="69"/>
      <c r="EU927" s="69"/>
      <c r="EV927" s="69"/>
      <c r="EW927" s="69"/>
      <c r="EX927" s="69"/>
      <c r="EY927" s="69"/>
      <c r="EZ927" s="69"/>
      <c r="FA927" s="69"/>
      <c r="FB927" s="69"/>
      <c r="FC927" s="69"/>
      <c r="FD927" s="69"/>
      <c r="FE927" s="69"/>
      <c r="FF927" s="69"/>
      <c r="FG927" s="69"/>
      <c r="FH927" s="69"/>
      <c r="FI927" s="69"/>
      <c r="FJ927" s="69"/>
      <c r="FK927" s="69"/>
      <c r="FL927" s="69"/>
      <c r="FM927" s="69"/>
      <c r="FN927" s="69"/>
      <c r="FO927" s="69"/>
      <c r="FP927" s="69"/>
      <c r="FQ927" s="69"/>
      <c r="FR927" s="69"/>
      <c r="FS927" s="69"/>
      <c r="FT927" s="69"/>
      <c r="FU927" s="69"/>
      <c r="FV927" s="69"/>
      <c r="FW927" s="69"/>
      <c r="FX927" s="69"/>
      <c r="FY927" s="69"/>
      <c r="FZ927" s="69"/>
      <c r="GA927" s="69"/>
      <c r="GB927" s="69"/>
      <c r="GC927" s="69"/>
      <c r="GD927" s="69"/>
      <c r="GE927" s="69"/>
      <c r="GF927" s="69"/>
      <c r="GG927" s="69"/>
      <c r="GH927" s="69"/>
      <c r="GI927" s="69"/>
      <c r="GJ927" s="69"/>
      <c r="GK927" s="69"/>
      <c r="GL927" s="69"/>
      <c r="GM927" s="69"/>
      <c r="GN927" s="69"/>
      <c r="GO927" s="69"/>
      <c r="GP927" s="69"/>
      <c r="GQ927" s="69"/>
      <c r="GR927" s="69"/>
      <c r="GS927" s="69"/>
      <c r="GT927" s="69"/>
      <c r="GU927" s="69"/>
      <c r="GV927" s="69"/>
      <c r="GW927" s="69"/>
      <c r="GX927" s="69"/>
      <c r="GY927" s="69"/>
      <c r="GZ927" s="69"/>
      <c r="HA927" s="69"/>
      <c r="HB927" s="69"/>
      <c r="HC927" s="69"/>
      <c r="HD927" s="69"/>
      <c r="HE927" s="69"/>
      <c r="HF927" s="69"/>
      <c r="HG927" s="69"/>
      <c r="HH927" s="69"/>
      <c r="HI927" s="69"/>
      <c r="HJ927" s="69"/>
      <c r="HK927" s="69"/>
      <c r="HL927" s="69"/>
      <c r="HM927" s="69"/>
      <c r="HN927" s="69"/>
      <c r="HO927" s="69"/>
      <c r="HP927" s="69"/>
      <c r="HQ927" s="69"/>
      <c r="HR927" s="69"/>
      <c r="HS927" s="69"/>
      <c r="HT927" s="69"/>
      <c r="HU927" s="69"/>
      <c r="HV927" s="69"/>
      <c r="HW927" s="69"/>
      <c r="HX927" s="69"/>
      <c r="HY927" s="69"/>
      <c r="HZ927" s="69"/>
      <c r="IA927" s="69"/>
      <c r="IB927" s="69"/>
      <c r="IC927" s="69"/>
      <c r="ID927" s="69"/>
      <c r="IE927" s="69"/>
      <c r="IF927" s="69"/>
      <c r="IG927" s="69"/>
      <c r="IH927" s="69"/>
      <c r="II927" s="69"/>
      <c r="IJ927" s="69"/>
      <c r="IK927" s="69"/>
      <c r="IL927" s="69"/>
      <c r="IM927" s="69"/>
      <c r="IN927" s="69"/>
      <c r="IO927" s="69"/>
      <c r="IP927" s="69"/>
      <c r="IQ927" s="69"/>
      <c r="IR927" s="69"/>
      <c r="IS927" s="69"/>
      <c r="IT927" s="69"/>
      <c r="IU927" s="69"/>
      <c r="IV927" s="69"/>
      <c r="IW927" s="69"/>
    </row>
    <row r="928" customFormat="false" ht="12.75" hidden="false" customHeight="false" outlineLevel="0" collapsed="false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  <c r="BR928" s="69"/>
      <c r="BS928" s="69"/>
      <c r="BT928" s="69"/>
      <c r="BU928" s="69"/>
      <c r="BV928" s="69"/>
      <c r="BW928" s="69"/>
      <c r="BX928" s="69"/>
      <c r="BY928" s="69"/>
      <c r="BZ928" s="69"/>
      <c r="CA928" s="69"/>
      <c r="CB928" s="69"/>
      <c r="CC928" s="69"/>
      <c r="CD928" s="69"/>
      <c r="CE928" s="69"/>
      <c r="CF928" s="69"/>
      <c r="CG928" s="69"/>
      <c r="CH928" s="69"/>
      <c r="CI928" s="69"/>
      <c r="CJ928" s="69"/>
      <c r="CK928" s="69"/>
      <c r="CL928" s="69"/>
      <c r="CM928" s="69"/>
      <c r="CN928" s="69"/>
      <c r="CO928" s="69"/>
      <c r="CP928" s="69"/>
      <c r="CQ928" s="69"/>
      <c r="CR928" s="69"/>
      <c r="CS928" s="69"/>
      <c r="CT928" s="69"/>
      <c r="CU928" s="69"/>
      <c r="CV928" s="69"/>
      <c r="CW928" s="69"/>
      <c r="CX928" s="69"/>
      <c r="CY928" s="69"/>
      <c r="CZ928" s="69"/>
      <c r="DA928" s="69"/>
      <c r="DB928" s="69"/>
      <c r="DC928" s="69"/>
      <c r="DD928" s="69"/>
      <c r="DE928" s="69"/>
      <c r="DF928" s="69"/>
      <c r="DG928" s="69"/>
      <c r="DH928" s="69"/>
      <c r="DI928" s="69"/>
      <c r="DJ928" s="69"/>
      <c r="DK928" s="69"/>
      <c r="DL928" s="69"/>
      <c r="DM928" s="69"/>
      <c r="DN928" s="69"/>
      <c r="DO928" s="69"/>
      <c r="DP928" s="69"/>
      <c r="DQ928" s="69"/>
      <c r="DR928" s="69"/>
      <c r="DS928" s="69"/>
      <c r="DT928" s="69"/>
      <c r="DU928" s="69"/>
      <c r="DV928" s="69"/>
      <c r="DW928" s="69"/>
      <c r="DX928" s="69"/>
      <c r="DY928" s="69"/>
      <c r="DZ928" s="69"/>
      <c r="EA928" s="69"/>
      <c r="EB928" s="69"/>
      <c r="EC928" s="69"/>
      <c r="ED928" s="69"/>
      <c r="EE928" s="69"/>
      <c r="EF928" s="69"/>
      <c r="EG928" s="69"/>
      <c r="EH928" s="69"/>
      <c r="EI928" s="69"/>
      <c r="EJ928" s="69"/>
      <c r="EK928" s="69"/>
      <c r="EL928" s="69"/>
      <c r="EM928" s="69"/>
      <c r="EN928" s="69"/>
      <c r="EO928" s="69"/>
      <c r="EP928" s="69"/>
      <c r="EQ928" s="69"/>
      <c r="ER928" s="69"/>
      <c r="ES928" s="69"/>
      <c r="ET928" s="69"/>
      <c r="EU928" s="69"/>
      <c r="EV928" s="69"/>
      <c r="EW928" s="69"/>
      <c r="EX928" s="69"/>
      <c r="EY928" s="69"/>
      <c r="EZ928" s="69"/>
      <c r="FA928" s="69"/>
      <c r="FB928" s="69"/>
      <c r="FC928" s="69"/>
      <c r="FD928" s="69"/>
      <c r="FE928" s="69"/>
      <c r="FF928" s="69"/>
      <c r="FG928" s="69"/>
      <c r="FH928" s="69"/>
      <c r="FI928" s="69"/>
      <c r="FJ928" s="69"/>
      <c r="FK928" s="69"/>
      <c r="FL928" s="69"/>
      <c r="FM928" s="69"/>
      <c r="FN928" s="69"/>
      <c r="FO928" s="69"/>
      <c r="FP928" s="69"/>
      <c r="FQ928" s="69"/>
      <c r="FR928" s="69"/>
      <c r="FS928" s="69"/>
      <c r="FT928" s="69"/>
      <c r="FU928" s="69"/>
      <c r="FV928" s="69"/>
      <c r="FW928" s="69"/>
      <c r="FX928" s="69"/>
      <c r="FY928" s="69"/>
      <c r="FZ928" s="69"/>
      <c r="GA928" s="69"/>
      <c r="GB928" s="69"/>
      <c r="GC928" s="69"/>
      <c r="GD928" s="69"/>
      <c r="GE928" s="69"/>
      <c r="GF928" s="69"/>
      <c r="GG928" s="69"/>
      <c r="GH928" s="69"/>
      <c r="GI928" s="69"/>
      <c r="GJ928" s="69"/>
      <c r="GK928" s="69"/>
      <c r="GL928" s="69"/>
      <c r="GM928" s="69"/>
      <c r="GN928" s="69"/>
      <c r="GO928" s="69"/>
      <c r="GP928" s="69"/>
      <c r="GQ928" s="69"/>
      <c r="GR928" s="69"/>
      <c r="GS928" s="69"/>
      <c r="GT928" s="69"/>
      <c r="GU928" s="69"/>
      <c r="GV928" s="69"/>
      <c r="GW928" s="69"/>
      <c r="GX928" s="69"/>
      <c r="GY928" s="69"/>
      <c r="GZ928" s="69"/>
      <c r="HA928" s="69"/>
      <c r="HB928" s="69"/>
      <c r="HC928" s="69"/>
      <c r="HD928" s="69"/>
      <c r="HE928" s="69"/>
      <c r="HF928" s="69"/>
      <c r="HG928" s="69"/>
      <c r="HH928" s="69"/>
      <c r="HI928" s="69"/>
      <c r="HJ928" s="69"/>
      <c r="HK928" s="69"/>
      <c r="HL928" s="69"/>
      <c r="HM928" s="69"/>
      <c r="HN928" s="69"/>
      <c r="HO928" s="69"/>
      <c r="HP928" s="69"/>
      <c r="HQ928" s="69"/>
      <c r="HR928" s="69"/>
      <c r="HS928" s="69"/>
      <c r="HT928" s="69"/>
      <c r="HU928" s="69"/>
      <c r="HV928" s="69"/>
      <c r="HW928" s="69"/>
      <c r="HX928" s="69"/>
      <c r="HY928" s="69"/>
      <c r="HZ928" s="69"/>
      <c r="IA928" s="69"/>
      <c r="IB928" s="69"/>
      <c r="IC928" s="69"/>
      <c r="ID928" s="69"/>
      <c r="IE928" s="69"/>
      <c r="IF928" s="69"/>
      <c r="IG928" s="69"/>
      <c r="IH928" s="69"/>
      <c r="II928" s="69"/>
      <c r="IJ928" s="69"/>
      <c r="IK928" s="69"/>
      <c r="IL928" s="69"/>
      <c r="IM928" s="69"/>
      <c r="IN928" s="69"/>
      <c r="IO928" s="69"/>
      <c r="IP928" s="69"/>
      <c r="IQ928" s="69"/>
      <c r="IR928" s="69"/>
      <c r="IS928" s="69"/>
      <c r="IT928" s="69"/>
      <c r="IU928" s="69"/>
      <c r="IV928" s="69"/>
      <c r="IW928" s="69"/>
    </row>
    <row r="929" customFormat="false" ht="12.75" hidden="false" customHeight="false" outlineLevel="0" collapsed="false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  <c r="BR929" s="69"/>
      <c r="BS929" s="69"/>
      <c r="BT929" s="69"/>
      <c r="BU929" s="69"/>
      <c r="BV929" s="69"/>
      <c r="BW929" s="69"/>
      <c r="BX929" s="69"/>
      <c r="BY929" s="69"/>
      <c r="BZ929" s="69"/>
      <c r="CA929" s="69"/>
      <c r="CB929" s="69"/>
      <c r="CC929" s="69"/>
      <c r="CD929" s="69"/>
      <c r="CE929" s="69"/>
      <c r="CF929" s="69"/>
      <c r="CG929" s="69"/>
      <c r="CH929" s="69"/>
      <c r="CI929" s="69"/>
      <c r="CJ929" s="69"/>
      <c r="CK929" s="69"/>
      <c r="CL929" s="69"/>
      <c r="CM929" s="69"/>
      <c r="CN929" s="69"/>
      <c r="CO929" s="69"/>
      <c r="CP929" s="69"/>
      <c r="CQ929" s="69"/>
      <c r="CR929" s="69"/>
      <c r="CS929" s="69"/>
      <c r="CT929" s="69"/>
      <c r="CU929" s="69"/>
      <c r="CV929" s="69"/>
      <c r="CW929" s="69"/>
      <c r="CX929" s="69"/>
      <c r="CY929" s="69"/>
      <c r="CZ929" s="69"/>
      <c r="DA929" s="69"/>
      <c r="DB929" s="69"/>
      <c r="DC929" s="69"/>
      <c r="DD929" s="69"/>
      <c r="DE929" s="69"/>
      <c r="DF929" s="69"/>
      <c r="DG929" s="69"/>
      <c r="DH929" s="69"/>
      <c r="DI929" s="69"/>
      <c r="DJ929" s="69"/>
      <c r="DK929" s="69"/>
      <c r="DL929" s="69"/>
      <c r="DM929" s="69"/>
      <c r="DN929" s="69"/>
      <c r="DO929" s="69"/>
      <c r="DP929" s="69"/>
      <c r="DQ929" s="69"/>
      <c r="DR929" s="69"/>
      <c r="DS929" s="69"/>
      <c r="DT929" s="69"/>
      <c r="DU929" s="69"/>
      <c r="DV929" s="69"/>
      <c r="DW929" s="69"/>
      <c r="DX929" s="69"/>
      <c r="DY929" s="69"/>
      <c r="DZ929" s="69"/>
      <c r="EA929" s="69"/>
      <c r="EB929" s="69"/>
      <c r="EC929" s="69"/>
      <c r="ED929" s="69"/>
      <c r="EE929" s="69"/>
      <c r="EF929" s="69"/>
      <c r="EG929" s="69"/>
      <c r="EH929" s="69"/>
      <c r="EI929" s="69"/>
      <c r="EJ929" s="69"/>
      <c r="EK929" s="69"/>
      <c r="EL929" s="69"/>
      <c r="EM929" s="69"/>
      <c r="EN929" s="69"/>
      <c r="EO929" s="69"/>
      <c r="EP929" s="69"/>
      <c r="EQ929" s="69"/>
      <c r="ER929" s="69"/>
      <c r="ES929" s="69"/>
      <c r="ET929" s="69"/>
      <c r="EU929" s="69"/>
      <c r="EV929" s="69"/>
      <c r="EW929" s="69"/>
      <c r="EX929" s="69"/>
      <c r="EY929" s="69"/>
      <c r="EZ929" s="69"/>
      <c r="FA929" s="69"/>
      <c r="FB929" s="69"/>
      <c r="FC929" s="69"/>
      <c r="FD929" s="69"/>
      <c r="FE929" s="69"/>
      <c r="FF929" s="69"/>
      <c r="FG929" s="69"/>
      <c r="FH929" s="69"/>
      <c r="FI929" s="69"/>
      <c r="FJ929" s="69"/>
      <c r="FK929" s="69"/>
      <c r="FL929" s="69"/>
      <c r="FM929" s="69"/>
      <c r="FN929" s="69"/>
      <c r="FO929" s="69"/>
      <c r="FP929" s="69"/>
      <c r="FQ929" s="69"/>
      <c r="FR929" s="69"/>
      <c r="FS929" s="69"/>
      <c r="FT929" s="69"/>
      <c r="FU929" s="69"/>
      <c r="FV929" s="69"/>
      <c r="FW929" s="69"/>
      <c r="FX929" s="69"/>
      <c r="FY929" s="69"/>
      <c r="FZ929" s="69"/>
      <c r="GA929" s="69"/>
      <c r="GB929" s="69"/>
      <c r="GC929" s="69"/>
      <c r="GD929" s="69"/>
      <c r="GE929" s="69"/>
      <c r="GF929" s="69"/>
      <c r="GG929" s="69"/>
      <c r="GH929" s="69"/>
      <c r="GI929" s="69"/>
      <c r="GJ929" s="69"/>
      <c r="GK929" s="69"/>
      <c r="GL929" s="69"/>
      <c r="GM929" s="69"/>
      <c r="GN929" s="69"/>
      <c r="GO929" s="69"/>
      <c r="GP929" s="69"/>
      <c r="GQ929" s="69"/>
      <c r="GR929" s="69"/>
      <c r="GS929" s="69"/>
      <c r="GT929" s="69"/>
      <c r="GU929" s="69"/>
      <c r="GV929" s="69"/>
      <c r="GW929" s="69"/>
      <c r="GX929" s="69"/>
      <c r="GY929" s="69"/>
      <c r="GZ929" s="69"/>
      <c r="HA929" s="69"/>
      <c r="HB929" s="69"/>
      <c r="HC929" s="69"/>
      <c r="HD929" s="69"/>
      <c r="HE929" s="69"/>
      <c r="HF929" s="69"/>
      <c r="HG929" s="69"/>
      <c r="HH929" s="69"/>
      <c r="HI929" s="69"/>
      <c r="HJ929" s="69"/>
      <c r="HK929" s="69"/>
      <c r="HL929" s="69"/>
      <c r="HM929" s="69"/>
      <c r="HN929" s="69"/>
      <c r="HO929" s="69"/>
      <c r="HP929" s="69"/>
      <c r="HQ929" s="69"/>
      <c r="HR929" s="69"/>
      <c r="HS929" s="69"/>
      <c r="HT929" s="69"/>
      <c r="HU929" s="69"/>
      <c r="HV929" s="69"/>
      <c r="HW929" s="69"/>
      <c r="HX929" s="69"/>
      <c r="HY929" s="69"/>
      <c r="HZ929" s="69"/>
      <c r="IA929" s="69"/>
      <c r="IB929" s="69"/>
      <c r="IC929" s="69"/>
      <c r="ID929" s="69"/>
      <c r="IE929" s="69"/>
      <c r="IF929" s="69"/>
      <c r="IG929" s="69"/>
      <c r="IH929" s="69"/>
      <c r="II929" s="69"/>
      <c r="IJ929" s="69"/>
      <c r="IK929" s="69"/>
      <c r="IL929" s="69"/>
      <c r="IM929" s="69"/>
      <c r="IN929" s="69"/>
      <c r="IO929" s="69"/>
      <c r="IP929" s="69"/>
      <c r="IQ929" s="69"/>
      <c r="IR929" s="69"/>
      <c r="IS929" s="69"/>
      <c r="IT929" s="69"/>
      <c r="IU929" s="69"/>
      <c r="IV929" s="69"/>
      <c r="IW929" s="69"/>
    </row>
    <row r="930" customFormat="false" ht="12.75" hidden="false" customHeight="false" outlineLevel="0" collapsed="false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  <c r="BR930" s="69"/>
      <c r="BS930" s="69"/>
      <c r="BT930" s="69"/>
      <c r="BU930" s="69"/>
      <c r="BV930" s="69"/>
      <c r="BW930" s="69"/>
      <c r="BX930" s="69"/>
      <c r="BY930" s="69"/>
      <c r="BZ930" s="69"/>
      <c r="CA930" s="69"/>
      <c r="CB930" s="69"/>
      <c r="CC930" s="69"/>
      <c r="CD930" s="69"/>
      <c r="CE930" s="69"/>
      <c r="CF930" s="69"/>
      <c r="CG930" s="69"/>
      <c r="CH930" s="69"/>
      <c r="CI930" s="69"/>
      <c r="CJ930" s="69"/>
      <c r="CK930" s="69"/>
      <c r="CL930" s="69"/>
      <c r="CM930" s="69"/>
      <c r="CN930" s="69"/>
      <c r="CO930" s="69"/>
      <c r="CP930" s="69"/>
      <c r="CQ930" s="69"/>
      <c r="CR930" s="69"/>
      <c r="CS930" s="69"/>
      <c r="CT930" s="69"/>
      <c r="CU930" s="69"/>
      <c r="CV930" s="69"/>
      <c r="CW930" s="69"/>
      <c r="CX930" s="69"/>
      <c r="CY930" s="69"/>
      <c r="CZ930" s="69"/>
      <c r="DA930" s="69"/>
      <c r="DB930" s="69"/>
      <c r="DC930" s="69"/>
      <c r="DD930" s="69"/>
      <c r="DE930" s="69"/>
      <c r="DF930" s="69"/>
      <c r="DG930" s="69"/>
      <c r="DH930" s="69"/>
      <c r="DI930" s="69"/>
      <c r="DJ930" s="69"/>
      <c r="DK930" s="69"/>
      <c r="DL930" s="69"/>
      <c r="DM930" s="69"/>
      <c r="DN930" s="69"/>
      <c r="DO930" s="69"/>
      <c r="DP930" s="69"/>
      <c r="DQ930" s="69"/>
      <c r="DR930" s="69"/>
      <c r="DS930" s="69"/>
      <c r="DT930" s="69"/>
      <c r="DU930" s="69"/>
      <c r="DV930" s="69"/>
      <c r="DW930" s="69"/>
      <c r="DX930" s="69"/>
      <c r="DY930" s="69"/>
      <c r="DZ930" s="69"/>
      <c r="EA930" s="69"/>
      <c r="EB930" s="69"/>
      <c r="EC930" s="69"/>
      <c r="ED930" s="69"/>
      <c r="EE930" s="69"/>
      <c r="EF930" s="69"/>
      <c r="EG930" s="69"/>
      <c r="EH930" s="69"/>
      <c r="EI930" s="69"/>
      <c r="EJ930" s="69"/>
      <c r="EK930" s="69"/>
      <c r="EL930" s="69"/>
      <c r="EM930" s="69"/>
      <c r="EN930" s="69"/>
      <c r="EO930" s="69"/>
      <c r="EP930" s="69"/>
      <c r="EQ930" s="69"/>
      <c r="ER930" s="69"/>
      <c r="ES930" s="69"/>
      <c r="ET930" s="69"/>
      <c r="EU930" s="69"/>
      <c r="EV930" s="69"/>
      <c r="EW930" s="69"/>
      <c r="EX930" s="69"/>
      <c r="EY930" s="69"/>
      <c r="EZ930" s="69"/>
      <c r="FA930" s="69"/>
      <c r="FB930" s="69"/>
      <c r="FC930" s="69"/>
      <c r="FD930" s="69"/>
      <c r="FE930" s="69"/>
      <c r="FF930" s="69"/>
      <c r="FG930" s="69"/>
      <c r="FH930" s="69"/>
      <c r="FI930" s="69"/>
      <c r="FJ930" s="69"/>
      <c r="FK930" s="69"/>
      <c r="FL930" s="69"/>
      <c r="FM930" s="69"/>
      <c r="FN930" s="69"/>
      <c r="FO930" s="69"/>
      <c r="FP930" s="69"/>
      <c r="FQ930" s="69"/>
      <c r="FR930" s="69"/>
      <c r="FS930" s="69"/>
      <c r="FT930" s="69"/>
      <c r="FU930" s="69"/>
      <c r="FV930" s="69"/>
      <c r="FW930" s="69"/>
      <c r="FX930" s="69"/>
      <c r="FY930" s="69"/>
      <c r="FZ930" s="69"/>
      <c r="GA930" s="69"/>
      <c r="GB930" s="69"/>
      <c r="GC930" s="69"/>
      <c r="GD930" s="69"/>
      <c r="GE930" s="69"/>
      <c r="GF930" s="69"/>
      <c r="GG930" s="69"/>
      <c r="GH930" s="69"/>
      <c r="GI930" s="69"/>
      <c r="GJ930" s="69"/>
      <c r="GK930" s="69"/>
      <c r="GL930" s="69"/>
      <c r="GM930" s="69"/>
      <c r="GN930" s="69"/>
      <c r="GO930" s="69"/>
      <c r="GP930" s="69"/>
      <c r="GQ930" s="69"/>
      <c r="GR930" s="69"/>
      <c r="GS930" s="69"/>
      <c r="GT930" s="69"/>
      <c r="GU930" s="69"/>
      <c r="GV930" s="69"/>
      <c r="GW930" s="69"/>
      <c r="GX930" s="69"/>
      <c r="GY930" s="69"/>
      <c r="GZ930" s="69"/>
      <c r="HA930" s="69"/>
      <c r="HB930" s="69"/>
      <c r="HC930" s="69"/>
      <c r="HD930" s="69"/>
      <c r="HE930" s="69"/>
      <c r="HF930" s="69"/>
      <c r="HG930" s="69"/>
      <c r="HH930" s="69"/>
      <c r="HI930" s="69"/>
      <c r="HJ930" s="69"/>
      <c r="HK930" s="69"/>
      <c r="HL930" s="69"/>
      <c r="HM930" s="69"/>
      <c r="HN930" s="69"/>
      <c r="HO930" s="69"/>
      <c r="HP930" s="69"/>
      <c r="HQ930" s="69"/>
      <c r="HR930" s="69"/>
      <c r="HS930" s="69"/>
      <c r="HT930" s="69"/>
      <c r="HU930" s="69"/>
      <c r="HV930" s="69"/>
      <c r="HW930" s="69"/>
      <c r="HX930" s="69"/>
      <c r="HY930" s="69"/>
      <c r="HZ930" s="69"/>
      <c r="IA930" s="69"/>
      <c r="IB930" s="69"/>
      <c r="IC930" s="69"/>
      <c r="ID930" s="69"/>
      <c r="IE930" s="69"/>
      <c r="IF930" s="69"/>
      <c r="IG930" s="69"/>
      <c r="IH930" s="69"/>
      <c r="II930" s="69"/>
      <c r="IJ930" s="69"/>
      <c r="IK930" s="69"/>
      <c r="IL930" s="69"/>
      <c r="IM930" s="69"/>
      <c r="IN930" s="69"/>
      <c r="IO930" s="69"/>
      <c r="IP930" s="69"/>
      <c r="IQ930" s="69"/>
      <c r="IR930" s="69"/>
      <c r="IS930" s="69"/>
      <c r="IT930" s="69"/>
      <c r="IU930" s="69"/>
      <c r="IV930" s="69"/>
      <c r="IW930" s="69"/>
    </row>
    <row r="931" customFormat="false" ht="12.75" hidden="false" customHeight="false" outlineLevel="0" collapsed="false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  <c r="BR931" s="69"/>
      <c r="BS931" s="69"/>
      <c r="BT931" s="69"/>
      <c r="BU931" s="69"/>
      <c r="BV931" s="69"/>
      <c r="BW931" s="69"/>
      <c r="BX931" s="69"/>
      <c r="BY931" s="69"/>
      <c r="BZ931" s="69"/>
      <c r="CA931" s="69"/>
      <c r="CB931" s="69"/>
      <c r="CC931" s="69"/>
      <c r="CD931" s="69"/>
      <c r="CE931" s="69"/>
      <c r="CF931" s="69"/>
      <c r="CG931" s="69"/>
      <c r="CH931" s="69"/>
      <c r="CI931" s="69"/>
      <c r="CJ931" s="69"/>
      <c r="CK931" s="69"/>
      <c r="CL931" s="69"/>
      <c r="CM931" s="69"/>
      <c r="CN931" s="69"/>
      <c r="CO931" s="69"/>
      <c r="CP931" s="69"/>
      <c r="CQ931" s="69"/>
      <c r="CR931" s="69"/>
      <c r="CS931" s="69"/>
      <c r="CT931" s="69"/>
      <c r="CU931" s="69"/>
      <c r="CV931" s="69"/>
      <c r="CW931" s="69"/>
      <c r="CX931" s="69"/>
      <c r="CY931" s="69"/>
      <c r="CZ931" s="69"/>
      <c r="DA931" s="69"/>
      <c r="DB931" s="69"/>
      <c r="DC931" s="69"/>
      <c r="DD931" s="69"/>
      <c r="DE931" s="69"/>
      <c r="DF931" s="69"/>
      <c r="DG931" s="69"/>
      <c r="DH931" s="69"/>
      <c r="DI931" s="69"/>
      <c r="DJ931" s="69"/>
      <c r="DK931" s="69"/>
      <c r="DL931" s="69"/>
      <c r="DM931" s="69"/>
      <c r="DN931" s="69"/>
      <c r="DO931" s="69"/>
      <c r="DP931" s="69"/>
      <c r="DQ931" s="69"/>
      <c r="DR931" s="69"/>
      <c r="DS931" s="69"/>
      <c r="DT931" s="69"/>
      <c r="DU931" s="69"/>
      <c r="DV931" s="69"/>
      <c r="DW931" s="69"/>
      <c r="DX931" s="69"/>
      <c r="DY931" s="69"/>
      <c r="DZ931" s="69"/>
      <c r="EA931" s="69"/>
      <c r="EB931" s="69"/>
      <c r="EC931" s="69"/>
      <c r="ED931" s="69"/>
      <c r="EE931" s="69"/>
      <c r="EF931" s="69"/>
      <c r="EG931" s="69"/>
      <c r="EH931" s="69"/>
      <c r="EI931" s="69"/>
      <c r="EJ931" s="69"/>
      <c r="EK931" s="69"/>
      <c r="EL931" s="69"/>
      <c r="EM931" s="69"/>
      <c r="EN931" s="69"/>
      <c r="EO931" s="69"/>
      <c r="EP931" s="69"/>
      <c r="EQ931" s="69"/>
      <c r="ER931" s="69"/>
      <c r="ES931" s="69"/>
      <c r="ET931" s="69"/>
      <c r="EU931" s="69"/>
      <c r="EV931" s="69"/>
      <c r="EW931" s="69"/>
      <c r="EX931" s="69"/>
      <c r="EY931" s="69"/>
      <c r="EZ931" s="69"/>
      <c r="FA931" s="69"/>
      <c r="FB931" s="69"/>
      <c r="FC931" s="69"/>
      <c r="FD931" s="69"/>
      <c r="FE931" s="69"/>
      <c r="FF931" s="69"/>
      <c r="FG931" s="69"/>
      <c r="FH931" s="69"/>
      <c r="FI931" s="69"/>
      <c r="FJ931" s="69"/>
      <c r="FK931" s="69"/>
      <c r="FL931" s="69"/>
      <c r="FM931" s="69"/>
      <c r="FN931" s="69"/>
      <c r="FO931" s="69"/>
      <c r="FP931" s="69"/>
      <c r="FQ931" s="69"/>
      <c r="FR931" s="69"/>
      <c r="FS931" s="69"/>
      <c r="FT931" s="69"/>
      <c r="FU931" s="69"/>
      <c r="FV931" s="69"/>
      <c r="FW931" s="69"/>
      <c r="FX931" s="69"/>
      <c r="FY931" s="69"/>
      <c r="FZ931" s="69"/>
      <c r="GA931" s="69"/>
      <c r="GB931" s="69"/>
      <c r="GC931" s="69"/>
      <c r="GD931" s="69"/>
      <c r="GE931" s="69"/>
      <c r="GF931" s="69"/>
      <c r="GG931" s="69"/>
      <c r="GH931" s="69"/>
      <c r="GI931" s="69"/>
      <c r="GJ931" s="69"/>
      <c r="GK931" s="69"/>
      <c r="GL931" s="69"/>
      <c r="GM931" s="69"/>
      <c r="GN931" s="69"/>
      <c r="GO931" s="69"/>
      <c r="GP931" s="69"/>
      <c r="GQ931" s="69"/>
      <c r="GR931" s="69"/>
      <c r="GS931" s="69"/>
      <c r="GT931" s="69"/>
      <c r="GU931" s="69"/>
      <c r="GV931" s="69"/>
      <c r="GW931" s="69"/>
      <c r="GX931" s="69"/>
      <c r="GY931" s="69"/>
      <c r="GZ931" s="69"/>
      <c r="HA931" s="69"/>
      <c r="HB931" s="69"/>
      <c r="HC931" s="69"/>
      <c r="HD931" s="69"/>
      <c r="HE931" s="69"/>
      <c r="HF931" s="69"/>
      <c r="HG931" s="69"/>
      <c r="HH931" s="69"/>
      <c r="HI931" s="69"/>
      <c r="HJ931" s="69"/>
      <c r="HK931" s="69"/>
      <c r="HL931" s="69"/>
      <c r="HM931" s="69"/>
      <c r="HN931" s="69"/>
      <c r="HO931" s="69"/>
      <c r="HP931" s="69"/>
      <c r="HQ931" s="69"/>
      <c r="HR931" s="69"/>
      <c r="HS931" s="69"/>
      <c r="HT931" s="69"/>
      <c r="HU931" s="69"/>
      <c r="HV931" s="69"/>
      <c r="HW931" s="69"/>
      <c r="HX931" s="69"/>
      <c r="HY931" s="69"/>
      <c r="HZ931" s="69"/>
      <c r="IA931" s="69"/>
      <c r="IB931" s="69"/>
      <c r="IC931" s="69"/>
      <c r="ID931" s="69"/>
      <c r="IE931" s="69"/>
      <c r="IF931" s="69"/>
      <c r="IG931" s="69"/>
      <c r="IH931" s="69"/>
      <c r="II931" s="69"/>
      <c r="IJ931" s="69"/>
      <c r="IK931" s="69"/>
      <c r="IL931" s="69"/>
      <c r="IM931" s="69"/>
      <c r="IN931" s="69"/>
      <c r="IO931" s="69"/>
      <c r="IP931" s="69"/>
      <c r="IQ931" s="69"/>
      <c r="IR931" s="69"/>
      <c r="IS931" s="69"/>
      <c r="IT931" s="69"/>
      <c r="IU931" s="69"/>
      <c r="IV931" s="69"/>
      <c r="IW931" s="69"/>
    </row>
    <row r="932" customFormat="false" ht="12.75" hidden="false" customHeight="false" outlineLevel="0" collapsed="false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  <c r="BR932" s="69"/>
      <c r="BS932" s="69"/>
      <c r="BT932" s="69"/>
      <c r="BU932" s="69"/>
      <c r="BV932" s="69"/>
      <c r="BW932" s="69"/>
      <c r="BX932" s="69"/>
      <c r="BY932" s="69"/>
      <c r="BZ932" s="69"/>
      <c r="CA932" s="69"/>
      <c r="CB932" s="69"/>
      <c r="CC932" s="69"/>
      <c r="CD932" s="69"/>
      <c r="CE932" s="69"/>
      <c r="CF932" s="69"/>
      <c r="CG932" s="69"/>
      <c r="CH932" s="69"/>
      <c r="CI932" s="69"/>
      <c r="CJ932" s="69"/>
      <c r="CK932" s="69"/>
      <c r="CL932" s="69"/>
      <c r="CM932" s="69"/>
      <c r="CN932" s="69"/>
      <c r="CO932" s="69"/>
      <c r="CP932" s="69"/>
      <c r="CQ932" s="69"/>
      <c r="CR932" s="69"/>
      <c r="CS932" s="69"/>
      <c r="CT932" s="69"/>
      <c r="CU932" s="69"/>
      <c r="CV932" s="69"/>
      <c r="CW932" s="69"/>
      <c r="CX932" s="69"/>
      <c r="CY932" s="69"/>
      <c r="CZ932" s="69"/>
      <c r="DA932" s="69"/>
      <c r="DB932" s="69"/>
      <c r="DC932" s="69"/>
      <c r="DD932" s="69"/>
      <c r="DE932" s="69"/>
      <c r="DF932" s="69"/>
      <c r="DG932" s="69"/>
      <c r="DH932" s="69"/>
      <c r="DI932" s="69"/>
      <c r="DJ932" s="69"/>
      <c r="DK932" s="69"/>
      <c r="DL932" s="69"/>
      <c r="DM932" s="69"/>
      <c r="DN932" s="69"/>
      <c r="DO932" s="69"/>
      <c r="DP932" s="69"/>
      <c r="DQ932" s="69"/>
      <c r="DR932" s="69"/>
      <c r="DS932" s="69"/>
      <c r="DT932" s="69"/>
      <c r="DU932" s="69"/>
      <c r="DV932" s="69"/>
      <c r="DW932" s="69"/>
      <c r="DX932" s="69"/>
      <c r="DY932" s="69"/>
      <c r="DZ932" s="69"/>
      <c r="EA932" s="69"/>
      <c r="EB932" s="69"/>
      <c r="EC932" s="69"/>
      <c r="ED932" s="69"/>
      <c r="EE932" s="69"/>
      <c r="EF932" s="69"/>
      <c r="EG932" s="69"/>
      <c r="EH932" s="69"/>
      <c r="EI932" s="69"/>
      <c r="EJ932" s="69"/>
      <c r="EK932" s="69"/>
      <c r="EL932" s="69"/>
      <c r="EM932" s="69"/>
      <c r="EN932" s="69"/>
      <c r="EO932" s="69"/>
      <c r="EP932" s="69"/>
      <c r="EQ932" s="69"/>
      <c r="ER932" s="69"/>
      <c r="ES932" s="69"/>
      <c r="ET932" s="69"/>
      <c r="EU932" s="69"/>
      <c r="EV932" s="69"/>
      <c r="EW932" s="69"/>
      <c r="EX932" s="69"/>
      <c r="EY932" s="69"/>
      <c r="EZ932" s="69"/>
      <c r="FA932" s="69"/>
      <c r="FB932" s="69"/>
      <c r="FC932" s="69"/>
      <c r="FD932" s="69"/>
      <c r="FE932" s="69"/>
      <c r="FF932" s="69"/>
      <c r="FG932" s="69"/>
      <c r="FH932" s="69"/>
      <c r="FI932" s="69"/>
      <c r="FJ932" s="69"/>
      <c r="FK932" s="69"/>
      <c r="FL932" s="69"/>
      <c r="FM932" s="69"/>
      <c r="FN932" s="69"/>
      <c r="FO932" s="69"/>
      <c r="FP932" s="69"/>
      <c r="FQ932" s="69"/>
      <c r="FR932" s="69"/>
      <c r="FS932" s="69"/>
      <c r="FT932" s="69"/>
      <c r="FU932" s="69"/>
      <c r="FV932" s="69"/>
      <c r="FW932" s="69"/>
      <c r="FX932" s="69"/>
      <c r="FY932" s="69"/>
      <c r="FZ932" s="69"/>
      <c r="GA932" s="69"/>
      <c r="GB932" s="69"/>
      <c r="GC932" s="69"/>
      <c r="GD932" s="69"/>
      <c r="GE932" s="69"/>
      <c r="GF932" s="69"/>
      <c r="GG932" s="69"/>
      <c r="GH932" s="69"/>
      <c r="GI932" s="69"/>
      <c r="GJ932" s="69"/>
      <c r="GK932" s="69"/>
      <c r="GL932" s="69"/>
      <c r="GM932" s="69"/>
      <c r="GN932" s="69"/>
      <c r="GO932" s="69"/>
      <c r="GP932" s="69"/>
      <c r="GQ932" s="69"/>
      <c r="GR932" s="69"/>
      <c r="GS932" s="69"/>
      <c r="GT932" s="69"/>
      <c r="GU932" s="69"/>
      <c r="GV932" s="69"/>
      <c r="GW932" s="69"/>
      <c r="GX932" s="69"/>
      <c r="GY932" s="69"/>
      <c r="GZ932" s="69"/>
      <c r="HA932" s="69"/>
      <c r="HB932" s="69"/>
      <c r="HC932" s="69"/>
      <c r="HD932" s="69"/>
      <c r="HE932" s="69"/>
      <c r="HF932" s="69"/>
      <c r="HG932" s="69"/>
      <c r="HH932" s="69"/>
      <c r="HI932" s="69"/>
      <c r="HJ932" s="69"/>
      <c r="HK932" s="69"/>
      <c r="HL932" s="69"/>
      <c r="HM932" s="69"/>
      <c r="HN932" s="69"/>
      <c r="HO932" s="69"/>
      <c r="HP932" s="69"/>
      <c r="HQ932" s="69"/>
      <c r="HR932" s="69"/>
      <c r="HS932" s="69"/>
      <c r="HT932" s="69"/>
      <c r="HU932" s="69"/>
      <c r="HV932" s="69"/>
      <c r="HW932" s="69"/>
      <c r="HX932" s="69"/>
      <c r="HY932" s="69"/>
      <c r="HZ932" s="69"/>
      <c r="IA932" s="69"/>
      <c r="IB932" s="69"/>
      <c r="IC932" s="69"/>
      <c r="ID932" s="69"/>
      <c r="IE932" s="69"/>
      <c r="IF932" s="69"/>
      <c r="IG932" s="69"/>
      <c r="IH932" s="69"/>
      <c r="II932" s="69"/>
      <c r="IJ932" s="69"/>
      <c r="IK932" s="69"/>
      <c r="IL932" s="69"/>
      <c r="IM932" s="69"/>
      <c r="IN932" s="69"/>
      <c r="IO932" s="69"/>
      <c r="IP932" s="69"/>
      <c r="IQ932" s="69"/>
      <c r="IR932" s="69"/>
      <c r="IS932" s="69"/>
      <c r="IT932" s="69"/>
      <c r="IU932" s="69"/>
      <c r="IV932" s="69"/>
      <c r="IW932" s="69"/>
    </row>
    <row r="933" customFormat="false" ht="12.75" hidden="false" customHeight="false" outlineLevel="0" collapsed="false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  <c r="BR933" s="69"/>
      <c r="BS933" s="69"/>
      <c r="BT933" s="69"/>
      <c r="BU933" s="69"/>
      <c r="BV933" s="69"/>
      <c r="BW933" s="69"/>
      <c r="BX933" s="69"/>
      <c r="BY933" s="69"/>
      <c r="BZ933" s="69"/>
      <c r="CA933" s="69"/>
      <c r="CB933" s="69"/>
      <c r="CC933" s="69"/>
      <c r="CD933" s="69"/>
      <c r="CE933" s="69"/>
      <c r="CF933" s="69"/>
      <c r="CG933" s="69"/>
      <c r="CH933" s="69"/>
      <c r="CI933" s="69"/>
      <c r="CJ933" s="69"/>
      <c r="CK933" s="69"/>
      <c r="CL933" s="69"/>
      <c r="CM933" s="69"/>
      <c r="CN933" s="69"/>
      <c r="CO933" s="69"/>
      <c r="CP933" s="69"/>
      <c r="CQ933" s="69"/>
      <c r="CR933" s="69"/>
      <c r="CS933" s="69"/>
      <c r="CT933" s="69"/>
      <c r="CU933" s="69"/>
      <c r="CV933" s="69"/>
      <c r="CW933" s="69"/>
      <c r="CX933" s="69"/>
      <c r="CY933" s="69"/>
      <c r="CZ933" s="69"/>
      <c r="DA933" s="69"/>
      <c r="DB933" s="69"/>
      <c r="DC933" s="69"/>
      <c r="DD933" s="69"/>
      <c r="DE933" s="69"/>
      <c r="DF933" s="69"/>
      <c r="DG933" s="69"/>
      <c r="DH933" s="69"/>
      <c r="DI933" s="69"/>
      <c r="DJ933" s="69"/>
      <c r="DK933" s="69"/>
      <c r="DL933" s="69"/>
      <c r="DM933" s="69"/>
      <c r="DN933" s="69"/>
      <c r="DO933" s="69"/>
      <c r="DP933" s="69"/>
      <c r="DQ933" s="69"/>
      <c r="DR933" s="69"/>
      <c r="DS933" s="69"/>
      <c r="DT933" s="69"/>
      <c r="DU933" s="69"/>
      <c r="DV933" s="69"/>
      <c r="DW933" s="69"/>
      <c r="DX933" s="69"/>
      <c r="DY933" s="69"/>
      <c r="DZ933" s="69"/>
      <c r="EA933" s="69"/>
      <c r="EB933" s="69"/>
      <c r="EC933" s="69"/>
      <c r="ED933" s="69"/>
      <c r="EE933" s="69"/>
      <c r="EF933" s="69"/>
      <c r="EG933" s="69"/>
      <c r="EH933" s="69"/>
      <c r="EI933" s="69"/>
      <c r="EJ933" s="69"/>
      <c r="EK933" s="69"/>
      <c r="EL933" s="69"/>
      <c r="EM933" s="69"/>
      <c r="EN933" s="69"/>
      <c r="EO933" s="69"/>
      <c r="EP933" s="69"/>
      <c r="EQ933" s="69"/>
      <c r="ER933" s="69"/>
      <c r="ES933" s="69"/>
      <c r="ET933" s="69"/>
      <c r="EU933" s="69"/>
      <c r="EV933" s="69"/>
      <c r="EW933" s="69"/>
      <c r="EX933" s="69"/>
      <c r="EY933" s="69"/>
      <c r="EZ933" s="69"/>
      <c r="FA933" s="69"/>
      <c r="FB933" s="69"/>
      <c r="FC933" s="69"/>
      <c r="FD933" s="69"/>
      <c r="FE933" s="69"/>
      <c r="FF933" s="69"/>
      <c r="FG933" s="69"/>
      <c r="FH933" s="69"/>
      <c r="FI933" s="69"/>
      <c r="FJ933" s="69"/>
      <c r="FK933" s="69"/>
      <c r="FL933" s="69"/>
      <c r="FM933" s="69"/>
      <c r="FN933" s="69"/>
      <c r="FO933" s="69"/>
      <c r="FP933" s="69"/>
      <c r="FQ933" s="69"/>
      <c r="FR933" s="69"/>
      <c r="FS933" s="69"/>
      <c r="FT933" s="69"/>
      <c r="FU933" s="69"/>
      <c r="FV933" s="69"/>
      <c r="FW933" s="69"/>
      <c r="FX933" s="69"/>
      <c r="FY933" s="69"/>
      <c r="FZ933" s="69"/>
      <c r="GA933" s="69"/>
      <c r="GB933" s="69"/>
      <c r="GC933" s="69"/>
      <c r="GD933" s="69"/>
      <c r="GE933" s="69"/>
      <c r="GF933" s="69"/>
      <c r="GG933" s="69"/>
      <c r="GH933" s="69"/>
      <c r="GI933" s="69"/>
      <c r="GJ933" s="69"/>
      <c r="GK933" s="69"/>
      <c r="GL933" s="69"/>
      <c r="GM933" s="69"/>
      <c r="GN933" s="69"/>
      <c r="GO933" s="69"/>
      <c r="GP933" s="69"/>
      <c r="GQ933" s="69"/>
      <c r="GR933" s="69"/>
      <c r="GS933" s="69"/>
      <c r="GT933" s="69"/>
      <c r="GU933" s="69"/>
      <c r="GV933" s="69"/>
      <c r="GW933" s="69"/>
      <c r="GX933" s="69"/>
      <c r="GY933" s="69"/>
      <c r="GZ933" s="69"/>
      <c r="HA933" s="69"/>
      <c r="HB933" s="69"/>
      <c r="HC933" s="69"/>
      <c r="HD933" s="69"/>
      <c r="HE933" s="69"/>
      <c r="HF933" s="69"/>
      <c r="HG933" s="69"/>
      <c r="HH933" s="69"/>
      <c r="HI933" s="69"/>
      <c r="HJ933" s="69"/>
      <c r="HK933" s="69"/>
      <c r="HL933" s="69"/>
      <c r="HM933" s="69"/>
      <c r="HN933" s="69"/>
      <c r="HO933" s="69"/>
      <c r="HP933" s="69"/>
      <c r="HQ933" s="69"/>
      <c r="HR933" s="69"/>
      <c r="HS933" s="69"/>
      <c r="HT933" s="69"/>
      <c r="HU933" s="69"/>
      <c r="HV933" s="69"/>
      <c r="HW933" s="69"/>
      <c r="HX933" s="69"/>
      <c r="HY933" s="69"/>
      <c r="HZ933" s="69"/>
      <c r="IA933" s="69"/>
      <c r="IB933" s="69"/>
      <c r="IC933" s="69"/>
      <c r="ID933" s="69"/>
      <c r="IE933" s="69"/>
      <c r="IF933" s="69"/>
      <c r="IG933" s="69"/>
      <c r="IH933" s="69"/>
      <c r="II933" s="69"/>
      <c r="IJ933" s="69"/>
      <c r="IK933" s="69"/>
      <c r="IL933" s="69"/>
      <c r="IM933" s="69"/>
      <c r="IN933" s="69"/>
      <c r="IO933" s="69"/>
      <c r="IP933" s="69"/>
      <c r="IQ933" s="69"/>
      <c r="IR933" s="69"/>
      <c r="IS933" s="69"/>
      <c r="IT933" s="69"/>
      <c r="IU933" s="69"/>
      <c r="IV933" s="69"/>
      <c r="IW933" s="69"/>
    </row>
    <row r="934" customFormat="false" ht="12.75" hidden="false" customHeight="false" outlineLevel="0" collapsed="false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  <c r="BR934" s="69"/>
      <c r="BS934" s="69"/>
      <c r="BT934" s="69"/>
      <c r="BU934" s="69"/>
      <c r="BV934" s="69"/>
      <c r="BW934" s="69"/>
      <c r="BX934" s="69"/>
      <c r="BY934" s="69"/>
      <c r="BZ934" s="69"/>
      <c r="CA934" s="69"/>
      <c r="CB934" s="69"/>
      <c r="CC934" s="69"/>
      <c r="CD934" s="69"/>
      <c r="CE934" s="69"/>
      <c r="CF934" s="69"/>
      <c r="CG934" s="69"/>
      <c r="CH934" s="69"/>
      <c r="CI934" s="69"/>
      <c r="CJ934" s="69"/>
      <c r="CK934" s="69"/>
      <c r="CL934" s="69"/>
      <c r="CM934" s="69"/>
      <c r="CN934" s="69"/>
      <c r="CO934" s="69"/>
      <c r="CP934" s="69"/>
      <c r="CQ934" s="69"/>
      <c r="CR934" s="69"/>
      <c r="CS934" s="69"/>
      <c r="CT934" s="69"/>
      <c r="CU934" s="69"/>
      <c r="CV934" s="69"/>
      <c r="CW934" s="69"/>
      <c r="CX934" s="69"/>
      <c r="CY934" s="69"/>
      <c r="CZ934" s="69"/>
      <c r="DA934" s="69"/>
      <c r="DB934" s="69"/>
      <c r="DC934" s="69"/>
      <c r="DD934" s="69"/>
      <c r="DE934" s="69"/>
      <c r="DF934" s="69"/>
      <c r="DG934" s="69"/>
      <c r="DH934" s="69"/>
      <c r="DI934" s="69"/>
      <c r="DJ934" s="69"/>
      <c r="DK934" s="69"/>
      <c r="DL934" s="69"/>
      <c r="DM934" s="69"/>
      <c r="DN934" s="69"/>
      <c r="DO934" s="69"/>
      <c r="DP934" s="69"/>
      <c r="DQ934" s="69"/>
      <c r="DR934" s="69"/>
      <c r="DS934" s="69"/>
      <c r="DT934" s="69"/>
      <c r="DU934" s="69"/>
      <c r="DV934" s="69"/>
      <c r="DW934" s="69"/>
      <c r="DX934" s="69"/>
      <c r="DY934" s="69"/>
      <c r="DZ934" s="69"/>
      <c r="EA934" s="69"/>
      <c r="EB934" s="69"/>
      <c r="EC934" s="69"/>
      <c r="ED934" s="69"/>
      <c r="EE934" s="69"/>
      <c r="EF934" s="69"/>
      <c r="EG934" s="69"/>
      <c r="EH934" s="69"/>
      <c r="EI934" s="69"/>
      <c r="EJ934" s="69"/>
      <c r="EK934" s="69"/>
      <c r="EL934" s="69"/>
      <c r="EM934" s="69"/>
      <c r="EN934" s="69"/>
      <c r="EO934" s="69"/>
      <c r="EP934" s="69"/>
      <c r="EQ934" s="69"/>
      <c r="ER934" s="69"/>
      <c r="ES934" s="69"/>
      <c r="ET934" s="69"/>
      <c r="EU934" s="69"/>
      <c r="EV934" s="69"/>
      <c r="EW934" s="69"/>
      <c r="EX934" s="69"/>
      <c r="EY934" s="69"/>
      <c r="EZ934" s="69"/>
      <c r="FA934" s="69"/>
      <c r="FB934" s="69"/>
      <c r="FC934" s="69"/>
      <c r="FD934" s="69"/>
      <c r="FE934" s="69"/>
      <c r="FF934" s="69"/>
      <c r="FG934" s="69"/>
      <c r="FH934" s="69"/>
      <c r="FI934" s="69"/>
      <c r="FJ934" s="69"/>
      <c r="FK934" s="69"/>
      <c r="FL934" s="69"/>
      <c r="FM934" s="69"/>
      <c r="FN934" s="69"/>
      <c r="FO934" s="69"/>
      <c r="FP934" s="69"/>
      <c r="FQ934" s="69"/>
      <c r="FR934" s="69"/>
      <c r="FS934" s="69"/>
      <c r="FT934" s="69"/>
      <c r="FU934" s="69"/>
      <c r="FV934" s="69"/>
      <c r="FW934" s="69"/>
      <c r="FX934" s="69"/>
      <c r="FY934" s="69"/>
      <c r="FZ934" s="69"/>
      <c r="GA934" s="69"/>
      <c r="GB934" s="69"/>
      <c r="GC934" s="69"/>
      <c r="GD934" s="69"/>
      <c r="GE934" s="69"/>
      <c r="GF934" s="69"/>
      <c r="GG934" s="69"/>
      <c r="GH934" s="69"/>
      <c r="GI934" s="69"/>
      <c r="GJ934" s="69"/>
      <c r="GK934" s="69"/>
      <c r="GL934" s="69"/>
      <c r="GM934" s="69"/>
      <c r="GN934" s="69"/>
      <c r="GO934" s="69"/>
      <c r="GP934" s="69"/>
      <c r="GQ934" s="69"/>
      <c r="GR934" s="69"/>
      <c r="GS934" s="69"/>
      <c r="GT934" s="69"/>
      <c r="GU934" s="69"/>
      <c r="GV934" s="69"/>
      <c r="GW934" s="69"/>
      <c r="GX934" s="69"/>
      <c r="GY934" s="69"/>
      <c r="GZ934" s="69"/>
      <c r="HA934" s="69"/>
      <c r="HB934" s="69"/>
      <c r="HC934" s="69"/>
      <c r="HD934" s="69"/>
      <c r="HE934" s="69"/>
      <c r="HF934" s="69"/>
      <c r="HG934" s="69"/>
      <c r="HH934" s="69"/>
      <c r="HI934" s="69"/>
      <c r="HJ934" s="69"/>
      <c r="HK934" s="69"/>
      <c r="HL934" s="69"/>
      <c r="HM934" s="69"/>
      <c r="HN934" s="69"/>
      <c r="HO934" s="69"/>
      <c r="HP934" s="69"/>
      <c r="HQ934" s="69"/>
      <c r="HR934" s="69"/>
      <c r="HS934" s="69"/>
      <c r="HT934" s="69"/>
      <c r="HU934" s="69"/>
      <c r="HV934" s="69"/>
      <c r="HW934" s="69"/>
      <c r="HX934" s="69"/>
      <c r="HY934" s="69"/>
      <c r="HZ934" s="69"/>
      <c r="IA934" s="69"/>
      <c r="IB934" s="69"/>
      <c r="IC934" s="69"/>
      <c r="ID934" s="69"/>
      <c r="IE934" s="69"/>
      <c r="IF934" s="69"/>
      <c r="IG934" s="69"/>
      <c r="IH934" s="69"/>
      <c r="II934" s="69"/>
      <c r="IJ934" s="69"/>
      <c r="IK934" s="69"/>
      <c r="IL934" s="69"/>
      <c r="IM934" s="69"/>
      <c r="IN934" s="69"/>
      <c r="IO934" s="69"/>
      <c r="IP934" s="69"/>
      <c r="IQ934" s="69"/>
      <c r="IR934" s="69"/>
      <c r="IS934" s="69"/>
      <c r="IT934" s="69"/>
      <c r="IU934" s="69"/>
      <c r="IV934" s="69"/>
      <c r="IW934" s="69"/>
    </row>
    <row r="935" customFormat="false" ht="12.75" hidden="false" customHeight="false" outlineLevel="0" collapsed="false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  <c r="BR935" s="69"/>
      <c r="BS935" s="69"/>
      <c r="BT935" s="69"/>
      <c r="BU935" s="69"/>
      <c r="BV935" s="69"/>
      <c r="BW935" s="69"/>
      <c r="BX935" s="69"/>
      <c r="BY935" s="69"/>
      <c r="BZ935" s="69"/>
      <c r="CA935" s="69"/>
      <c r="CB935" s="69"/>
      <c r="CC935" s="69"/>
      <c r="CD935" s="69"/>
      <c r="CE935" s="69"/>
      <c r="CF935" s="69"/>
      <c r="CG935" s="69"/>
      <c r="CH935" s="69"/>
      <c r="CI935" s="69"/>
      <c r="CJ935" s="69"/>
      <c r="CK935" s="69"/>
      <c r="CL935" s="69"/>
      <c r="CM935" s="69"/>
      <c r="CN935" s="69"/>
      <c r="CO935" s="69"/>
      <c r="CP935" s="69"/>
      <c r="CQ935" s="69"/>
      <c r="CR935" s="69"/>
      <c r="CS935" s="69"/>
      <c r="CT935" s="69"/>
      <c r="CU935" s="69"/>
      <c r="CV935" s="69"/>
      <c r="CW935" s="69"/>
      <c r="CX935" s="69"/>
      <c r="CY935" s="69"/>
      <c r="CZ935" s="69"/>
      <c r="DA935" s="69"/>
      <c r="DB935" s="69"/>
      <c r="DC935" s="69"/>
      <c r="DD935" s="69"/>
      <c r="DE935" s="69"/>
      <c r="DF935" s="69"/>
      <c r="DG935" s="69"/>
      <c r="DH935" s="69"/>
      <c r="DI935" s="69"/>
      <c r="DJ935" s="69"/>
      <c r="DK935" s="69"/>
      <c r="DL935" s="69"/>
      <c r="DM935" s="69"/>
      <c r="DN935" s="69"/>
      <c r="DO935" s="69"/>
      <c r="DP935" s="69"/>
      <c r="DQ935" s="69"/>
      <c r="DR935" s="69"/>
      <c r="DS935" s="69"/>
      <c r="DT935" s="69"/>
      <c r="DU935" s="69"/>
      <c r="DV935" s="69"/>
      <c r="DW935" s="69"/>
      <c r="DX935" s="69"/>
      <c r="DY935" s="69"/>
      <c r="DZ935" s="69"/>
      <c r="EA935" s="69"/>
      <c r="EB935" s="69"/>
      <c r="EC935" s="69"/>
      <c r="ED935" s="69"/>
      <c r="EE935" s="69"/>
      <c r="EF935" s="69"/>
      <c r="EG935" s="69"/>
      <c r="EH935" s="69"/>
      <c r="EI935" s="69"/>
      <c r="EJ935" s="69"/>
      <c r="EK935" s="69"/>
      <c r="EL935" s="69"/>
      <c r="EM935" s="69"/>
      <c r="EN935" s="69"/>
      <c r="EO935" s="69"/>
      <c r="EP935" s="69"/>
      <c r="EQ935" s="69"/>
      <c r="ER935" s="69"/>
      <c r="ES935" s="69"/>
      <c r="ET935" s="69"/>
      <c r="EU935" s="69"/>
      <c r="EV935" s="69"/>
      <c r="EW935" s="69"/>
      <c r="EX935" s="69"/>
      <c r="EY935" s="69"/>
      <c r="EZ935" s="69"/>
      <c r="FA935" s="69"/>
      <c r="FB935" s="69"/>
      <c r="FC935" s="69"/>
      <c r="FD935" s="69"/>
      <c r="FE935" s="69"/>
      <c r="FF935" s="69"/>
      <c r="FG935" s="69"/>
      <c r="FH935" s="69"/>
      <c r="FI935" s="69"/>
      <c r="FJ935" s="69"/>
      <c r="FK935" s="69"/>
      <c r="FL935" s="69"/>
      <c r="FM935" s="69"/>
      <c r="FN935" s="69"/>
      <c r="FO935" s="69"/>
      <c r="FP935" s="69"/>
      <c r="FQ935" s="69"/>
      <c r="FR935" s="69"/>
      <c r="FS935" s="69"/>
      <c r="FT935" s="69"/>
      <c r="FU935" s="69"/>
      <c r="FV935" s="69"/>
      <c r="FW935" s="69"/>
      <c r="FX935" s="69"/>
      <c r="FY935" s="69"/>
      <c r="FZ935" s="69"/>
      <c r="GA935" s="69"/>
      <c r="GB935" s="69"/>
      <c r="GC935" s="69"/>
      <c r="GD935" s="69"/>
      <c r="GE935" s="69"/>
      <c r="GF935" s="69"/>
      <c r="GG935" s="69"/>
      <c r="GH935" s="69"/>
      <c r="GI935" s="69"/>
      <c r="GJ935" s="69"/>
      <c r="GK935" s="69"/>
      <c r="GL935" s="69"/>
      <c r="GM935" s="69"/>
      <c r="GN935" s="69"/>
      <c r="GO935" s="69"/>
      <c r="GP935" s="69"/>
      <c r="GQ935" s="69"/>
      <c r="GR935" s="69"/>
      <c r="GS935" s="69"/>
      <c r="GT935" s="69"/>
      <c r="GU935" s="69"/>
      <c r="GV935" s="69"/>
      <c r="GW935" s="69"/>
      <c r="GX935" s="69"/>
      <c r="GY935" s="69"/>
      <c r="GZ935" s="69"/>
      <c r="HA935" s="69"/>
      <c r="HB935" s="69"/>
      <c r="HC935" s="69"/>
      <c r="HD935" s="69"/>
      <c r="HE935" s="69"/>
      <c r="HF935" s="69"/>
      <c r="HG935" s="69"/>
      <c r="HH935" s="69"/>
      <c r="HI935" s="69"/>
      <c r="HJ935" s="69"/>
      <c r="HK935" s="69"/>
      <c r="HL935" s="69"/>
      <c r="HM935" s="69"/>
      <c r="HN935" s="69"/>
      <c r="HO935" s="69"/>
      <c r="HP935" s="69"/>
      <c r="HQ935" s="69"/>
      <c r="HR935" s="69"/>
      <c r="HS935" s="69"/>
      <c r="HT935" s="69"/>
      <c r="HU935" s="69"/>
      <c r="HV935" s="69"/>
      <c r="HW935" s="69"/>
      <c r="HX935" s="69"/>
      <c r="HY935" s="69"/>
      <c r="HZ935" s="69"/>
      <c r="IA935" s="69"/>
      <c r="IB935" s="69"/>
      <c r="IC935" s="69"/>
      <c r="ID935" s="69"/>
      <c r="IE935" s="69"/>
      <c r="IF935" s="69"/>
      <c r="IG935" s="69"/>
      <c r="IH935" s="69"/>
      <c r="II935" s="69"/>
      <c r="IJ935" s="69"/>
      <c r="IK935" s="69"/>
      <c r="IL935" s="69"/>
      <c r="IM935" s="69"/>
      <c r="IN935" s="69"/>
      <c r="IO935" s="69"/>
      <c r="IP935" s="69"/>
      <c r="IQ935" s="69"/>
      <c r="IR935" s="69"/>
      <c r="IS935" s="69"/>
      <c r="IT935" s="69"/>
      <c r="IU935" s="69"/>
      <c r="IV935" s="69"/>
      <c r="IW935" s="69"/>
    </row>
    <row r="936" customFormat="false" ht="12.75" hidden="false" customHeight="false" outlineLevel="0" collapsed="false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  <c r="BR936" s="69"/>
      <c r="BS936" s="69"/>
      <c r="BT936" s="69"/>
      <c r="BU936" s="69"/>
      <c r="BV936" s="69"/>
      <c r="BW936" s="69"/>
      <c r="BX936" s="69"/>
      <c r="BY936" s="69"/>
      <c r="BZ936" s="69"/>
      <c r="CA936" s="69"/>
      <c r="CB936" s="69"/>
      <c r="CC936" s="69"/>
      <c r="CD936" s="69"/>
      <c r="CE936" s="69"/>
      <c r="CF936" s="69"/>
      <c r="CG936" s="69"/>
      <c r="CH936" s="69"/>
      <c r="CI936" s="69"/>
      <c r="CJ936" s="69"/>
      <c r="CK936" s="69"/>
      <c r="CL936" s="69"/>
      <c r="CM936" s="69"/>
      <c r="CN936" s="69"/>
      <c r="CO936" s="69"/>
      <c r="CP936" s="69"/>
      <c r="CQ936" s="69"/>
      <c r="CR936" s="69"/>
      <c r="CS936" s="69"/>
      <c r="CT936" s="69"/>
      <c r="CU936" s="69"/>
      <c r="CV936" s="69"/>
      <c r="CW936" s="69"/>
      <c r="CX936" s="69"/>
      <c r="CY936" s="69"/>
      <c r="CZ936" s="69"/>
      <c r="DA936" s="69"/>
      <c r="DB936" s="69"/>
      <c r="DC936" s="69"/>
      <c r="DD936" s="69"/>
      <c r="DE936" s="69"/>
      <c r="DF936" s="69"/>
      <c r="DG936" s="69"/>
      <c r="DH936" s="69"/>
      <c r="DI936" s="69"/>
      <c r="DJ936" s="69"/>
      <c r="DK936" s="69"/>
      <c r="DL936" s="69"/>
      <c r="DM936" s="69"/>
      <c r="DN936" s="69"/>
      <c r="DO936" s="69"/>
      <c r="DP936" s="69"/>
      <c r="DQ936" s="69"/>
      <c r="DR936" s="69"/>
      <c r="DS936" s="69"/>
      <c r="DT936" s="69"/>
      <c r="DU936" s="69"/>
      <c r="DV936" s="69"/>
      <c r="DW936" s="69"/>
      <c r="DX936" s="69"/>
      <c r="DY936" s="69"/>
      <c r="DZ936" s="69"/>
      <c r="EA936" s="69"/>
      <c r="EB936" s="69"/>
      <c r="EC936" s="69"/>
      <c r="ED936" s="69"/>
      <c r="EE936" s="69"/>
      <c r="EF936" s="69"/>
      <c r="EG936" s="69"/>
      <c r="EH936" s="69"/>
      <c r="EI936" s="69"/>
      <c r="EJ936" s="69"/>
      <c r="EK936" s="69"/>
      <c r="EL936" s="69"/>
      <c r="EM936" s="69"/>
      <c r="EN936" s="69"/>
      <c r="EO936" s="69"/>
      <c r="EP936" s="69"/>
      <c r="EQ936" s="69"/>
      <c r="ER936" s="69"/>
      <c r="ES936" s="69"/>
      <c r="ET936" s="69"/>
      <c r="EU936" s="69"/>
      <c r="EV936" s="69"/>
      <c r="EW936" s="69"/>
      <c r="EX936" s="69"/>
      <c r="EY936" s="69"/>
      <c r="EZ936" s="69"/>
      <c r="FA936" s="69"/>
      <c r="FB936" s="69"/>
      <c r="FC936" s="69"/>
      <c r="FD936" s="69"/>
      <c r="FE936" s="69"/>
      <c r="FF936" s="69"/>
      <c r="FG936" s="69"/>
      <c r="FH936" s="69"/>
      <c r="FI936" s="69"/>
      <c r="FJ936" s="69"/>
      <c r="FK936" s="69"/>
      <c r="FL936" s="69"/>
      <c r="FM936" s="69"/>
      <c r="FN936" s="69"/>
      <c r="FO936" s="69"/>
      <c r="FP936" s="69"/>
      <c r="FQ936" s="69"/>
      <c r="FR936" s="69"/>
      <c r="FS936" s="69"/>
      <c r="FT936" s="69"/>
      <c r="FU936" s="69"/>
      <c r="FV936" s="69"/>
      <c r="FW936" s="69"/>
      <c r="FX936" s="69"/>
      <c r="FY936" s="69"/>
      <c r="FZ936" s="69"/>
      <c r="GA936" s="69"/>
      <c r="GB936" s="69"/>
      <c r="GC936" s="69"/>
      <c r="GD936" s="69"/>
      <c r="GE936" s="69"/>
      <c r="GF936" s="69"/>
      <c r="GG936" s="69"/>
      <c r="GH936" s="69"/>
      <c r="GI936" s="69"/>
      <c r="GJ936" s="69"/>
      <c r="GK936" s="69"/>
      <c r="GL936" s="69"/>
      <c r="GM936" s="69"/>
      <c r="GN936" s="69"/>
      <c r="GO936" s="69"/>
      <c r="GP936" s="69"/>
      <c r="GQ936" s="69"/>
      <c r="GR936" s="69"/>
      <c r="GS936" s="69"/>
      <c r="GT936" s="69"/>
      <c r="GU936" s="69"/>
      <c r="GV936" s="69"/>
      <c r="GW936" s="69"/>
      <c r="GX936" s="69"/>
      <c r="GY936" s="69"/>
      <c r="GZ936" s="69"/>
      <c r="HA936" s="69"/>
      <c r="HB936" s="69"/>
      <c r="HC936" s="69"/>
      <c r="HD936" s="69"/>
      <c r="HE936" s="69"/>
      <c r="HF936" s="69"/>
      <c r="HG936" s="69"/>
      <c r="HH936" s="69"/>
      <c r="HI936" s="69"/>
      <c r="HJ936" s="69"/>
      <c r="HK936" s="69"/>
      <c r="HL936" s="69"/>
      <c r="HM936" s="69"/>
      <c r="HN936" s="69"/>
      <c r="HO936" s="69"/>
      <c r="HP936" s="69"/>
      <c r="HQ936" s="69"/>
      <c r="HR936" s="69"/>
      <c r="HS936" s="69"/>
      <c r="HT936" s="69"/>
      <c r="HU936" s="69"/>
      <c r="HV936" s="69"/>
      <c r="HW936" s="69"/>
      <c r="HX936" s="69"/>
      <c r="HY936" s="69"/>
      <c r="HZ936" s="69"/>
      <c r="IA936" s="69"/>
      <c r="IB936" s="69"/>
      <c r="IC936" s="69"/>
      <c r="ID936" s="69"/>
      <c r="IE936" s="69"/>
      <c r="IF936" s="69"/>
      <c r="IG936" s="69"/>
      <c r="IH936" s="69"/>
      <c r="II936" s="69"/>
      <c r="IJ936" s="69"/>
      <c r="IK936" s="69"/>
      <c r="IL936" s="69"/>
      <c r="IM936" s="69"/>
      <c r="IN936" s="69"/>
      <c r="IO936" s="69"/>
      <c r="IP936" s="69"/>
      <c r="IQ936" s="69"/>
      <c r="IR936" s="69"/>
      <c r="IS936" s="69"/>
      <c r="IT936" s="69"/>
      <c r="IU936" s="69"/>
      <c r="IV936" s="69"/>
      <c r="IW936" s="69"/>
    </row>
    <row r="937" customFormat="false" ht="12.75" hidden="false" customHeight="false" outlineLevel="0" collapsed="false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  <c r="BR937" s="69"/>
      <c r="BS937" s="69"/>
      <c r="BT937" s="69"/>
      <c r="BU937" s="69"/>
      <c r="BV937" s="69"/>
      <c r="BW937" s="69"/>
      <c r="BX937" s="69"/>
      <c r="BY937" s="69"/>
      <c r="BZ937" s="69"/>
      <c r="CA937" s="69"/>
      <c r="CB937" s="69"/>
      <c r="CC937" s="69"/>
      <c r="CD937" s="69"/>
      <c r="CE937" s="69"/>
      <c r="CF937" s="69"/>
      <c r="CG937" s="69"/>
      <c r="CH937" s="69"/>
      <c r="CI937" s="69"/>
      <c r="CJ937" s="69"/>
      <c r="CK937" s="69"/>
      <c r="CL937" s="69"/>
      <c r="CM937" s="69"/>
      <c r="CN937" s="69"/>
      <c r="CO937" s="69"/>
      <c r="CP937" s="69"/>
      <c r="CQ937" s="69"/>
      <c r="CR937" s="69"/>
      <c r="CS937" s="69"/>
      <c r="CT937" s="69"/>
      <c r="CU937" s="69"/>
      <c r="CV937" s="69"/>
      <c r="CW937" s="69"/>
      <c r="CX937" s="69"/>
      <c r="CY937" s="69"/>
      <c r="CZ937" s="69"/>
      <c r="DA937" s="69"/>
      <c r="DB937" s="69"/>
      <c r="DC937" s="69"/>
      <c r="DD937" s="69"/>
      <c r="DE937" s="69"/>
      <c r="DF937" s="69"/>
      <c r="DG937" s="69"/>
      <c r="DH937" s="69"/>
      <c r="DI937" s="69"/>
      <c r="DJ937" s="69"/>
      <c r="DK937" s="69"/>
      <c r="DL937" s="69"/>
      <c r="DM937" s="69"/>
      <c r="DN937" s="69"/>
      <c r="DO937" s="69"/>
      <c r="DP937" s="69"/>
      <c r="DQ937" s="69"/>
      <c r="DR937" s="69"/>
      <c r="DS937" s="69"/>
      <c r="DT937" s="69"/>
      <c r="DU937" s="69"/>
      <c r="DV937" s="69"/>
      <c r="DW937" s="69"/>
      <c r="DX937" s="69"/>
      <c r="DY937" s="69"/>
      <c r="DZ937" s="69"/>
      <c r="EA937" s="69"/>
      <c r="EB937" s="69"/>
      <c r="EC937" s="69"/>
      <c r="ED937" s="69"/>
      <c r="EE937" s="69"/>
      <c r="EF937" s="69"/>
      <c r="EG937" s="69"/>
      <c r="EH937" s="69"/>
      <c r="EI937" s="69"/>
      <c r="EJ937" s="69"/>
      <c r="EK937" s="69"/>
      <c r="EL937" s="69"/>
      <c r="EM937" s="69"/>
      <c r="EN937" s="69"/>
      <c r="EO937" s="69"/>
      <c r="EP937" s="69"/>
      <c r="EQ937" s="69"/>
      <c r="ER937" s="69"/>
      <c r="ES937" s="69"/>
      <c r="ET937" s="69"/>
      <c r="EU937" s="69"/>
      <c r="EV937" s="69"/>
      <c r="EW937" s="69"/>
      <c r="EX937" s="69"/>
      <c r="EY937" s="69"/>
      <c r="EZ937" s="69"/>
      <c r="FA937" s="69"/>
      <c r="FB937" s="69"/>
      <c r="FC937" s="69"/>
      <c r="FD937" s="69"/>
      <c r="FE937" s="69"/>
      <c r="FF937" s="69"/>
      <c r="FG937" s="69"/>
      <c r="FH937" s="69"/>
      <c r="FI937" s="69"/>
      <c r="FJ937" s="69"/>
      <c r="FK937" s="69"/>
      <c r="FL937" s="69"/>
      <c r="FM937" s="69"/>
      <c r="FN937" s="69"/>
      <c r="FO937" s="69"/>
      <c r="FP937" s="69"/>
      <c r="FQ937" s="69"/>
      <c r="FR937" s="69"/>
      <c r="FS937" s="69"/>
      <c r="FT937" s="69"/>
      <c r="FU937" s="69"/>
      <c r="FV937" s="69"/>
      <c r="FW937" s="69"/>
      <c r="FX937" s="69"/>
      <c r="FY937" s="69"/>
      <c r="FZ937" s="69"/>
      <c r="GA937" s="69"/>
      <c r="GB937" s="69"/>
      <c r="GC937" s="69"/>
      <c r="GD937" s="69"/>
      <c r="GE937" s="69"/>
      <c r="GF937" s="69"/>
      <c r="GG937" s="69"/>
      <c r="GH937" s="69"/>
      <c r="GI937" s="69"/>
      <c r="GJ937" s="69"/>
      <c r="GK937" s="69"/>
      <c r="GL937" s="69"/>
      <c r="GM937" s="69"/>
      <c r="GN937" s="69"/>
      <c r="GO937" s="69"/>
      <c r="GP937" s="69"/>
      <c r="GQ937" s="69"/>
      <c r="GR937" s="69"/>
      <c r="GS937" s="69"/>
      <c r="GT937" s="69"/>
      <c r="GU937" s="69"/>
      <c r="GV937" s="69"/>
      <c r="GW937" s="69"/>
      <c r="GX937" s="69"/>
      <c r="GY937" s="69"/>
      <c r="GZ937" s="69"/>
      <c r="HA937" s="69"/>
      <c r="HB937" s="69"/>
      <c r="HC937" s="69"/>
      <c r="HD937" s="69"/>
      <c r="HE937" s="69"/>
      <c r="HF937" s="69"/>
      <c r="HG937" s="69"/>
      <c r="HH937" s="69"/>
      <c r="HI937" s="69"/>
      <c r="HJ937" s="69"/>
      <c r="HK937" s="69"/>
      <c r="HL937" s="69"/>
      <c r="HM937" s="69"/>
      <c r="HN937" s="69"/>
      <c r="HO937" s="69"/>
      <c r="HP937" s="69"/>
      <c r="HQ937" s="69"/>
      <c r="HR937" s="69"/>
      <c r="HS937" s="69"/>
      <c r="HT937" s="69"/>
      <c r="HU937" s="69"/>
      <c r="HV937" s="69"/>
      <c r="HW937" s="69"/>
      <c r="HX937" s="69"/>
      <c r="HY937" s="69"/>
      <c r="HZ937" s="69"/>
      <c r="IA937" s="69"/>
      <c r="IB937" s="69"/>
      <c r="IC937" s="69"/>
      <c r="ID937" s="69"/>
      <c r="IE937" s="69"/>
      <c r="IF937" s="69"/>
      <c r="IG937" s="69"/>
      <c r="IH937" s="69"/>
      <c r="II937" s="69"/>
      <c r="IJ937" s="69"/>
      <c r="IK937" s="69"/>
      <c r="IL937" s="69"/>
      <c r="IM937" s="69"/>
      <c r="IN937" s="69"/>
      <c r="IO937" s="69"/>
      <c r="IP937" s="69"/>
      <c r="IQ937" s="69"/>
      <c r="IR937" s="69"/>
      <c r="IS937" s="69"/>
      <c r="IT937" s="69"/>
      <c r="IU937" s="69"/>
      <c r="IV937" s="69"/>
      <c r="IW937" s="69"/>
    </row>
    <row r="938" customFormat="false" ht="12.75" hidden="false" customHeight="false" outlineLevel="0" collapsed="false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  <c r="BR938" s="69"/>
      <c r="BS938" s="69"/>
      <c r="BT938" s="69"/>
      <c r="BU938" s="69"/>
      <c r="BV938" s="69"/>
      <c r="BW938" s="69"/>
      <c r="BX938" s="69"/>
      <c r="BY938" s="69"/>
      <c r="BZ938" s="69"/>
      <c r="CA938" s="69"/>
      <c r="CB938" s="69"/>
      <c r="CC938" s="69"/>
      <c r="CD938" s="69"/>
      <c r="CE938" s="69"/>
      <c r="CF938" s="69"/>
      <c r="CG938" s="69"/>
      <c r="CH938" s="69"/>
      <c r="CI938" s="69"/>
      <c r="CJ938" s="69"/>
      <c r="CK938" s="69"/>
      <c r="CL938" s="69"/>
      <c r="CM938" s="69"/>
      <c r="CN938" s="69"/>
      <c r="CO938" s="69"/>
      <c r="CP938" s="69"/>
      <c r="CQ938" s="69"/>
      <c r="CR938" s="69"/>
      <c r="CS938" s="69"/>
      <c r="CT938" s="69"/>
      <c r="CU938" s="69"/>
      <c r="CV938" s="69"/>
      <c r="CW938" s="69"/>
      <c r="CX938" s="69"/>
      <c r="CY938" s="69"/>
      <c r="CZ938" s="69"/>
      <c r="DA938" s="69"/>
      <c r="DB938" s="69"/>
      <c r="DC938" s="69"/>
      <c r="DD938" s="69"/>
      <c r="DE938" s="69"/>
      <c r="DF938" s="69"/>
      <c r="DG938" s="69"/>
      <c r="DH938" s="69"/>
      <c r="DI938" s="69"/>
      <c r="DJ938" s="69"/>
      <c r="DK938" s="69"/>
      <c r="DL938" s="69"/>
      <c r="DM938" s="69"/>
      <c r="DN938" s="69"/>
      <c r="DO938" s="69"/>
      <c r="DP938" s="69"/>
      <c r="DQ938" s="69"/>
      <c r="DR938" s="69"/>
      <c r="DS938" s="69"/>
      <c r="DT938" s="69"/>
      <c r="DU938" s="69"/>
      <c r="DV938" s="69"/>
      <c r="DW938" s="69"/>
      <c r="DX938" s="69"/>
      <c r="DY938" s="69"/>
      <c r="DZ938" s="69"/>
      <c r="EA938" s="69"/>
      <c r="EB938" s="69"/>
      <c r="EC938" s="69"/>
      <c r="ED938" s="69"/>
      <c r="EE938" s="69"/>
      <c r="EF938" s="69"/>
      <c r="EG938" s="69"/>
      <c r="EH938" s="69"/>
      <c r="EI938" s="69"/>
      <c r="EJ938" s="69"/>
      <c r="EK938" s="69"/>
      <c r="EL938" s="69"/>
      <c r="EM938" s="69"/>
      <c r="EN938" s="69"/>
      <c r="EO938" s="69"/>
      <c r="EP938" s="69"/>
      <c r="EQ938" s="69"/>
      <c r="ER938" s="69"/>
      <c r="ES938" s="69"/>
      <c r="ET938" s="69"/>
      <c r="EU938" s="69"/>
      <c r="EV938" s="69"/>
      <c r="EW938" s="69"/>
      <c r="EX938" s="69"/>
      <c r="EY938" s="69"/>
      <c r="EZ938" s="69"/>
      <c r="FA938" s="69"/>
      <c r="FB938" s="69"/>
      <c r="FC938" s="69"/>
      <c r="FD938" s="69"/>
      <c r="FE938" s="69"/>
      <c r="FF938" s="69"/>
      <c r="FG938" s="69"/>
      <c r="FH938" s="69"/>
      <c r="FI938" s="69"/>
      <c r="FJ938" s="69"/>
      <c r="FK938" s="69"/>
      <c r="FL938" s="69"/>
      <c r="FM938" s="69"/>
      <c r="FN938" s="69"/>
      <c r="FO938" s="69"/>
      <c r="FP938" s="69"/>
      <c r="FQ938" s="69"/>
      <c r="FR938" s="69"/>
      <c r="FS938" s="69"/>
      <c r="FT938" s="69"/>
      <c r="FU938" s="69"/>
      <c r="FV938" s="69"/>
      <c r="FW938" s="69"/>
      <c r="FX938" s="69"/>
      <c r="FY938" s="69"/>
      <c r="FZ938" s="69"/>
      <c r="GA938" s="69"/>
      <c r="GB938" s="69"/>
      <c r="GC938" s="69"/>
      <c r="GD938" s="69"/>
      <c r="GE938" s="69"/>
      <c r="GF938" s="69"/>
      <c r="GG938" s="69"/>
      <c r="GH938" s="69"/>
      <c r="GI938" s="69"/>
      <c r="GJ938" s="69"/>
      <c r="GK938" s="69"/>
      <c r="GL938" s="69"/>
      <c r="GM938" s="69"/>
      <c r="GN938" s="69"/>
      <c r="GO938" s="69"/>
      <c r="GP938" s="69"/>
      <c r="GQ938" s="69"/>
      <c r="GR938" s="69"/>
      <c r="GS938" s="69"/>
      <c r="GT938" s="69"/>
      <c r="GU938" s="69"/>
      <c r="GV938" s="69"/>
      <c r="GW938" s="69"/>
      <c r="GX938" s="69"/>
      <c r="GY938" s="69"/>
      <c r="GZ938" s="69"/>
      <c r="HA938" s="69"/>
      <c r="HB938" s="69"/>
      <c r="HC938" s="69"/>
      <c r="HD938" s="69"/>
      <c r="HE938" s="69"/>
      <c r="HF938" s="69"/>
      <c r="HG938" s="69"/>
      <c r="HH938" s="69"/>
      <c r="HI938" s="69"/>
      <c r="HJ938" s="69"/>
      <c r="HK938" s="69"/>
      <c r="HL938" s="69"/>
      <c r="HM938" s="69"/>
      <c r="HN938" s="69"/>
      <c r="HO938" s="69"/>
      <c r="HP938" s="69"/>
      <c r="HQ938" s="69"/>
      <c r="HR938" s="69"/>
      <c r="HS938" s="69"/>
      <c r="HT938" s="69"/>
      <c r="HU938" s="69"/>
      <c r="HV938" s="69"/>
      <c r="HW938" s="69"/>
      <c r="HX938" s="69"/>
      <c r="HY938" s="69"/>
      <c r="HZ938" s="69"/>
      <c r="IA938" s="69"/>
      <c r="IB938" s="69"/>
      <c r="IC938" s="69"/>
      <c r="ID938" s="69"/>
      <c r="IE938" s="69"/>
      <c r="IF938" s="69"/>
      <c r="IG938" s="69"/>
      <c r="IH938" s="69"/>
      <c r="II938" s="69"/>
      <c r="IJ938" s="69"/>
      <c r="IK938" s="69"/>
      <c r="IL938" s="69"/>
      <c r="IM938" s="69"/>
      <c r="IN938" s="69"/>
      <c r="IO938" s="69"/>
      <c r="IP938" s="69"/>
      <c r="IQ938" s="69"/>
      <c r="IR938" s="69"/>
      <c r="IS938" s="69"/>
      <c r="IT938" s="69"/>
      <c r="IU938" s="69"/>
      <c r="IV938" s="69"/>
      <c r="IW938" s="69"/>
    </row>
    <row r="939" customFormat="false" ht="12.75" hidden="false" customHeight="false" outlineLevel="0" collapsed="false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  <c r="BR939" s="69"/>
      <c r="BS939" s="69"/>
      <c r="BT939" s="69"/>
      <c r="BU939" s="69"/>
      <c r="BV939" s="69"/>
      <c r="BW939" s="69"/>
      <c r="BX939" s="69"/>
      <c r="BY939" s="69"/>
      <c r="BZ939" s="69"/>
      <c r="CA939" s="69"/>
      <c r="CB939" s="69"/>
      <c r="CC939" s="69"/>
      <c r="CD939" s="69"/>
      <c r="CE939" s="69"/>
      <c r="CF939" s="69"/>
      <c r="CG939" s="69"/>
      <c r="CH939" s="69"/>
      <c r="CI939" s="69"/>
      <c r="CJ939" s="69"/>
      <c r="CK939" s="69"/>
      <c r="CL939" s="69"/>
      <c r="CM939" s="69"/>
      <c r="CN939" s="69"/>
      <c r="CO939" s="69"/>
      <c r="CP939" s="69"/>
      <c r="CQ939" s="69"/>
      <c r="CR939" s="69"/>
      <c r="CS939" s="69"/>
      <c r="CT939" s="69"/>
      <c r="CU939" s="69"/>
      <c r="CV939" s="69"/>
      <c r="CW939" s="69"/>
      <c r="CX939" s="69"/>
      <c r="CY939" s="69"/>
      <c r="CZ939" s="69"/>
      <c r="DA939" s="69"/>
      <c r="DB939" s="69"/>
      <c r="DC939" s="69"/>
      <c r="DD939" s="69"/>
      <c r="DE939" s="69"/>
      <c r="DF939" s="69"/>
      <c r="DG939" s="69"/>
      <c r="DH939" s="69"/>
      <c r="DI939" s="69"/>
      <c r="DJ939" s="69"/>
      <c r="DK939" s="69"/>
      <c r="DL939" s="69"/>
      <c r="DM939" s="69"/>
      <c r="DN939" s="69"/>
      <c r="DO939" s="69"/>
      <c r="DP939" s="69"/>
      <c r="DQ939" s="69"/>
      <c r="DR939" s="69"/>
      <c r="DS939" s="69"/>
      <c r="DT939" s="69"/>
      <c r="DU939" s="69"/>
      <c r="DV939" s="69"/>
      <c r="DW939" s="69"/>
      <c r="DX939" s="69"/>
      <c r="DY939" s="69"/>
      <c r="DZ939" s="69"/>
      <c r="EA939" s="69"/>
      <c r="EB939" s="69"/>
      <c r="EC939" s="69"/>
      <c r="ED939" s="69"/>
      <c r="EE939" s="69"/>
      <c r="EF939" s="69"/>
      <c r="EG939" s="69"/>
      <c r="EH939" s="69"/>
      <c r="EI939" s="69"/>
      <c r="EJ939" s="69"/>
      <c r="EK939" s="69"/>
      <c r="EL939" s="69"/>
      <c r="EM939" s="69"/>
      <c r="EN939" s="69"/>
      <c r="EO939" s="69"/>
      <c r="EP939" s="69"/>
      <c r="EQ939" s="69"/>
      <c r="ER939" s="69"/>
      <c r="ES939" s="69"/>
      <c r="ET939" s="69"/>
      <c r="EU939" s="69"/>
      <c r="EV939" s="69"/>
      <c r="EW939" s="69"/>
      <c r="EX939" s="69"/>
      <c r="EY939" s="69"/>
      <c r="EZ939" s="69"/>
      <c r="FA939" s="69"/>
      <c r="FB939" s="69"/>
      <c r="FC939" s="69"/>
      <c r="FD939" s="69"/>
      <c r="FE939" s="69"/>
      <c r="FF939" s="69"/>
      <c r="FG939" s="69"/>
      <c r="FH939" s="69"/>
      <c r="FI939" s="69"/>
      <c r="FJ939" s="69"/>
      <c r="FK939" s="69"/>
      <c r="FL939" s="69"/>
      <c r="FM939" s="69"/>
      <c r="FN939" s="69"/>
      <c r="FO939" s="69"/>
      <c r="FP939" s="69"/>
      <c r="FQ939" s="69"/>
      <c r="FR939" s="69"/>
      <c r="FS939" s="69"/>
      <c r="FT939" s="69"/>
      <c r="FU939" s="69"/>
      <c r="FV939" s="69"/>
      <c r="FW939" s="69"/>
      <c r="FX939" s="69"/>
      <c r="FY939" s="69"/>
      <c r="FZ939" s="69"/>
      <c r="GA939" s="69"/>
      <c r="GB939" s="69"/>
      <c r="GC939" s="69"/>
      <c r="GD939" s="69"/>
      <c r="GE939" s="69"/>
      <c r="GF939" s="69"/>
      <c r="GG939" s="69"/>
      <c r="GH939" s="69"/>
      <c r="GI939" s="69"/>
      <c r="GJ939" s="69"/>
      <c r="GK939" s="69"/>
      <c r="GL939" s="69"/>
      <c r="GM939" s="69"/>
      <c r="GN939" s="69"/>
      <c r="GO939" s="69"/>
      <c r="GP939" s="69"/>
      <c r="GQ939" s="69"/>
      <c r="GR939" s="69"/>
      <c r="GS939" s="69"/>
      <c r="GT939" s="69"/>
      <c r="GU939" s="69"/>
      <c r="GV939" s="69"/>
      <c r="GW939" s="69"/>
      <c r="GX939" s="69"/>
      <c r="GY939" s="69"/>
      <c r="GZ939" s="69"/>
      <c r="HA939" s="69"/>
      <c r="HB939" s="69"/>
      <c r="HC939" s="69"/>
      <c r="HD939" s="69"/>
      <c r="HE939" s="69"/>
      <c r="HF939" s="69"/>
      <c r="HG939" s="69"/>
      <c r="HH939" s="69"/>
      <c r="HI939" s="69"/>
      <c r="HJ939" s="69"/>
      <c r="HK939" s="69"/>
      <c r="HL939" s="69"/>
      <c r="HM939" s="69"/>
      <c r="HN939" s="69"/>
      <c r="HO939" s="69"/>
      <c r="HP939" s="69"/>
      <c r="HQ939" s="69"/>
      <c r="HR939" s="69"/>
      <c r="HS939" s="69"/>
      <c r="HT939" s="69"/>
      <c r="HU939" s="69"/>
      <c r="HV939" s="69"/>
      <c r="HW939" s="69"/>
      <c r="HX939" s="69"/>
      <c r="HY939" s="69"/>
      <c r="HZ939" s="69"/>
      <c r="IA939" s="69"/>
      <c r="IB939" s="69"/>
      <c r="IC939" s="69"/>
      <c r="ID939" s="69"/>
      <c r="IE939" s="69"/>
      <c r="IF939" s="69"/>
      <c r="IG939" s="69"/>
      <c r="IH939" s="69"/>
      <c r="II939" s="69"/>
      <c r="IJ939" s="69"/>
      <c r="IK939" s="69"/>
      <c r="IL939" s="69"/>
      <c r="IM939" s="69"/>
      <c r="IN939" s="69"/>
      <c r="IO939" s="69"/>
      <c r="IP939" s="69"/>
      <c r="IQ939" s="69"/>
      <c r="IR939" s="69"/>
      <c r="IS939" s="69"/>
      <c r="IT939" s="69"/>
      <c r="IU939" s="69"/>
      <c r="IV939" s="69"/>
      <c r="IW939" s="69"/>
    </row>
    <row r="940" customFormat="false" ht="12.75" hidden="false" customHeight="false" outlineLevel="0" collapsed="false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  <c r="BR940" s="69"/>
      <c r="BS940" s="69"/>
      <c r="BT940" s="69"/>
      <c r="BU940" s="69"/>
      <c r="BV940" s="69"/>
      <c r="BW940" s="69"/>
      <c r="BX940" s="69"/>
      <c r="BY940" s="69"/>
      <c r="BZ940" s="69"/>
      <c r="CA940" s="69"/>
      <c r="CB940" s="69"/>
      <c r="CC940" s="69"/>
      <c r="CD940" s="69"/>
      <c r="CE940" s="69"/>
      <c r="CF940" s="69"/>
      <c r="CG940" s="69"/>
      <c r="CH940" s="69"/>
      <c r="CI940" s="69"/>
      <c r="CJ940" s="69"/>
      <c r="CK940" s="69"/>
      <c r="CL940" s="69"/>
      <c r="CM940" s="69"/>
      <c r="CN940" s="69"/>
      <c r="CO940" s="69"/>
      <c r="CP940" s="69"/>
      <c r="CQ940" s="69"/>
      <c r="CR940" s="69"/>
      <c r="CS940" s="69"/>
      <c r="CT940" s="69"/>
      <c r="CU940" s="69"/>
      <c r="CV940" s="69"/>
      <c r="CW940" s="69"/>
      <c r="CX940" s="69"/>
      <c r="CY940" s="69"/>
      <c r="CZ940" s="69"/>
      <c r="DA940" s="69"/>
      <c r="DB940" s="69"/>
      <c r="DC940" s="69"/>
      <c r="DD940" s="69"/>
      <c r="DE940" s="69"/>
      <c r="DF940" s="69"/>
      <c r="DG940" s="69"/>
      <c r="DH940" s="69"/>
      <c r="DI940" s="69"/>
      <c r="DJ940" s="69"/>
      <c r="DK940" s="69"/>
      <c r="DL940" s="69"/>
      <c r="DM940" s="69"/>
      <c r="DN940" s="69"/>
      <c r="DO940" s="69"/>
      <c r="DP940" s="69"/>
      <c r="DQ940" s="69"/>
      <c r="DR940" s="69"/>
      <c r="DS940" s="69"/>
      <c r="DT940" s="69"/>
      <c r="DU940" s="69"/>
      <c r="DV940" s="69"/>
      <c r="DW940" s="69"/>
      <c r="DX940" s="69"/>
      <c r="DY940" s="69"/>
      <c r="DZ940" s="69"/>
      <c r="EA940" s="69"/>
      <c r="EB940" s="69"/>
      <c r="EC940" s="69"/>
      <c r="ED940" s="69"/>
      <c r="EE940" s="69"/>
      <c r="EF940" s="69"/>
      <c r="EG940" s="69"/>
      <c r="EH940" s="69"/>
      <c r="EI940" s="69"/>
      <c r="EJ940" s="69"/>
      <c r="EK940" s="69"/>
      <c r="EL940" s="69"/>
      <c r="EM940" s="69"/>
      <c r="EN940" s="69"/>
      <c r="EO940" s="69"/>
      <c r="EP940" s="69"/>
      <c r="EQ940" s="69"/>
      <c r="ER940" s="69"/>
      <c r="ES940" s="69"/>
      <c r="ET940" s="69"/>
      <c r="EU940" s="69"/>
      <c r="EV940" s="69"/>
      <c r="EW940" s="69"/>
      <c r="EX940" s="69"/>
      <c r="EY940" s="69"/>
      <c r="EZ940" s="69"/>
      <c r="FA940" s="69"/>
      <c r="FB940" s="69"/>
      <c r="FC940" s="69"/>
      <c r="FD940" s="69"/>
      <c r="FE940" s="69"/>
      <c r="FF940" s="69"/>
      <c r="FG940" s="69"/>
      <c r="FH940" s="69"/>
      <c r="FI940" s="69"/>
      <c r="FJ940" s="69"/>
      <c r="FK940" s="69"/>
      <c r="FL940" s="69"/>
      <c r="FM940" s="69"/>
      <c r="FN940" s="69"/>
      <c r="FO940" s="69"/>
      <c r="FP940" s="69"/>
      <c r="FQ940" s="69"/>
      <c r="FR940" s="69"/>
      <c r="FS940" s="69"/>
      <c r="FT940" s="69"/>
      <c r="FU940" s="69"/>
      <c r="FV940" s="69"/>
      <c r="FW940" s="69"/>
      <c r="FX940" s="69"/>
      <c r="FY940" s="69"/>
      <c r="FZ940" s="69"/>
      <c r="GA940" s="69"/>
      <c r="GB940" s="69"/>
      <c r="GC940" s="69"/>
      <c r="GD940" s="69"/>
      <c r="GE940" s="69"/>
      <c r="GF940" s="69"/>
      <c r="GG940" s="69"/>
      <c r="GH940" s="69"/>
      <c r="GI940" s="69"/>
      <c r="GJ940" s="69"/>
      <c r="GK940" s="69"/>
      <c r="GL940" s="69"/>
      <c r="GM940" s="69"/>
      <c r="GN940" s="69"/>
      <c r="GO940" s="69"/>
      <c r="GP940" s="69"/>
      <c r="GQ940" s="69"/>
      <c r="GR940" s="69"/>
      <c r="GS940" s="69"/>
      <c r="GT940" s="69"/>
      <c r="GU940" s="69"/>
      <c r="GV940" s="69"/>
      <c r="GW940" s="69"/>
      <c r="GX940" s="69"/>
      <c r="GY940" s="69"/>
      <c r="GZ940" s="69"/>
      <c r="HA940" s="69"/>
      <c r="HB940" s="69"/>
      <c r="HC940" s="69"/>
      <c r="HD940" s="69"/>
      <c r="HE940" s="69"/>
      <c r="HF940" s="69"/>
      <c r="HG940" s="69"/>
      <c r="HH940" s="69"/>
      <c r="HI940" s="69"/>
      <c r="HJ940" s="69"/>
      <c r="HK940" s="69"/>
      <c r="HL940" s="69"/>
      <c r="HM940" s="69"/>
      <c r="HN940" s="69"/>
      <c r="HO940" s="69"/>
      <c r="HP940" s="69"/>
      <c r="HQ940" s="69"/>
      <c r="HR940" s="69"/>
      <c r="HS940" s="69"/>
      <c r="HT940" s="69"/>
      <c r="HU940" s="69"/>
      <c r="HV940" s="69"/>
      <c r="HW940" s="69"/>
      <c r="HX940" s="69"/>
      <c r="HY940" s="69"/>
      <c r="HZ940" s="69"/>
      <c r="IA940" s="69"/>
      <c r="IB940" s="69"/>
      <c r="IC940" s="69"/>
      <c r="ID940" s="69"/>
      <c r="IE940" s="69"/>
      <c r="IF940" s="69"/>
      <c r="IG940" s="69"/>
      <c r="IH940" s="69"/>
      <c r="II940" s="69"/>
      <c r="IJ940" s="69"/>
      <c r="IK940" s="69"/>
      <c r="IL940" s="69"/>
      <c r="IM940" s="69"/>
      <c r="IN940" s="69"/>
      <c r="IO940" s="69"/>
      <c r="IP940" s="69"/>
      <c r="IQ940" s="69"/>
      <c r="IR940" s="69"/>
      <c r="IS940" s="69"/>
      <c r="IT940" s="69"/>
      <c r="IU940" s="69"/>
      <c r="IV940" s="69"/>
      <c r="IW940" s="69"/>
    </row>
    <row r="941" customFormat="false" ht="12.75" hidden="false" customHeight="false" outlineLevel="0" collapsed="false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  <c r="BR941" s="69"/>
      <c r="BS941" s="69"/>
      <c r="BT941" s="69"/>
      <c r="BU941" s="69"/>
      <c r="BV941" s="69"/>
      <c r="BW941" s="69"/>
      <c r="BX941" s="69"/>
      <c r="BY941" s="69"/>
      <c r="BZ941" s="69"/>
      <c r="CA941" s="69"/>
      <c r="CB941" s="69"/>
      <c r="CC941" s="69"/>
      <c r="CD941" s="69"/>
      <c r="CE941" s="69"/>
      <c r="CF941" s="69"/>
      <c r="CG941" s="69"/>
      <c r="CH941" s="69"/>
      <c r="CI941" s="69"/>
      <c r="CJ941" s="69"/>
      <c r="CK941" s="69"/>
      <c r="CL941" s="69"/>
      <c r="CM941" s="69"/>
      <c r="CN941" s="69"/>
      <c r="CO941" s="69"/>
      <c r="CP941" s="69"/>
      <c r="CQ941" s="69"/>
      <c r="CR941" s="69"/>
      <c r="CS941" s="69"/>
      <c r="CT941" s="69"/>
      <c r="CU941" s="69"/>
      <c r="CV941" s="69"/>
      <c r="CW941" s="69"/>
      <c r="CX941" s="69"/>
      <c r="CY941" s="69"/>
      <c r="CZ941" s="69"/>
      <c r="DA941" s="69"/>
      <c r="DB941" s="69"/>
      <c r="DC941" s="69"/>
      <c r="DD941" s="69"/>
      <c r="DE941" s="69"/>
      <c r="DF941" s="69"/>
      <c r="DG941" s="69"/>
      <c r="DH941" s="69"/>
      <c r="DI941" s="69"/>
      <c r="DJ941" s="69"/>
      <c r="DK941" s="69"/>
      <c r="DL941" s="69"/>
      <c r="DM941" s="69"/>
      <c r="DN941" s="69"/>
      <c r="DO941" s="69"/>
      <c r="DP941" s="69"/>
      <c r="DQ941" s="69"/>
      <c r="DR941" s="69"/>
      <c r="DS941" s="69"/>
      <c r="DT941" s="69"/>
      <c r="DU941" s="69"/>
      <c r="DV941" s="69"/>
      <c r="DW941" s="69"/>
      <c r="DX941" s="69"/>
      <c r="DY941" s="69"/>
      <c r="DZ941" s="69"/>
      <c r="EA941" s="69"/>
      <c r="EB941" s="69"/>
      <c r="EC941" s="69"/>
      <c r="ED941" s="69"/>
      <c r="EE941" s="69"/>
      <c r="EF941" s="69"/>
      <c r="EG941" s="69"/>
      <c r="EH941" s="69"/>
      <c r="EI941" s="69"/>
      <c r="EJ941" s="69"/>
      <c r="EK941" s="69"/>
      <c r="EL941" s="69"/>
      <c r="EM941" s="69"/>
      <c r="EN941" s="69"/>
      <c r="EO941" s="69"/>
      <c r="EP941" s="69"/>
      <c r="EQ941" s="69"/>
      <c r="ER941" s="69"/>
      <c r="ES941" s="69"/>
      <c r="ET941" s="69"/>
      <c r="EU941" s="69"/>
      <c r="EV941" s="69"/>
      <c r="EW941" s="69"/>
      <c r="EX941" s="69"/>
      <c r="EY941" s="69"/>
      <c r="EZ941" s="69"/>
      <c r="FA941" s="69"/>
      <c r="FB941" s="69"/>
      <c r="FC941" s="69"/>
      <c r="FD941" s="69"/>
      <c r="FE941" s="69"/>
      <c r="FF941" s="69"/>
      <c r="FG941" s="69"/>
      <c r="FH941" s="69"/>
      <c r="FI941" s="69"/>
      <c r="FJ941" s="69"/>
      <c r="FK941" s="69"/>
      <c r="FL941" s="69"/>
      <c r="FM941" s="69"/>
      <c r="FN941" s="69"/>
      <c r="FO941" s="69"/>
      <c r="FP941" s="69"/>
      <c r="FQ941" s="69"/>
      <c r="FR941" s="69"/>
      <c r="FS941" s="69"/>
      <c r="FT941" s="69"/>
      <c r="FU941" s="69"/>
      <c r="FV941" s="69"/>
      <c r="FW941" s="69"/>
      <c r="FX941" s="69"/>
      <c r="FY941" s="69"/>
      <c r="FZ941" s="69"/>
      <c r="GA941" s="69"/>
      <c r="GB941" s="69"/>
      <c r="GC941" s="69"/>
      <c r="GD941" s="69"/>
      <c r="GE941" s="69"/>
      <c r="GF941" s="69"/>
      <c r="GG941" s="69"/>
      <c r="GH941" s="69"/>
      <c r="GI941" s="69"/>
      <c r="GJ941" s="69"/>
      <c r="GK941" s="69"/>
      <c r="GL941" s="69"/>
      <c r="GM941" s="69"/>
      <c r="GN941" s="69"/>
      <c r="GO941" s="69"/>
      <c r="GP941" s="69"/>
      <c r="GQ941" s="69"/>
      <c r="GR941" s="69"/>
      <c r="GS941" s="69"/>
      <c r="GT941" s="69"/>
      <c r="GU941" s="69"/>
      <c r="GV941" s="69"/>
      <c r="GW941" s="69"/>
      <c r="GX941" s="69"/>
      <c r="GY941" s="69"/>
      <c r="GZ941" s="69"/>
      <c r="HA941" s="69"/>
      <c r="HB941" s="69"/>
      <c r="HC941" s="69"/>
      <c r="HD941" s="69"/>
      <c r="HE941" s="69"/>
      <c r="HF941" s="69"/>
      <c r="HG941" s="69"/>
      <c r="HH941" s="69"/>
      <c r="HI941" s="69"/>
      <c r="HJ941" s="69"/>
      <c r="HK941" s="69"/>
      <c r="HL941" s="69"/>
      <c r="HM941" s="69"/>
      <c r="HN941" s="69"/>
      <c r="HO941" s="69"/>
      <c r="HP941" s="69"/>
      <c r="HQ941" s="69"/>
      <c r="HR941" s="69"/>
      <c r="HS941" s="69"/>
      <c r="HT941" s="69"/>
      <c r="HU941" s="69"/>
      <c r="HV941" s="69"/>
      <c r="HW941" s="69"/>
      <c r="HX941" s="69"/>
      <c r="HY941" s="69"/>
      <c r="HZ941" s="69"/>
      <c r="IA941" s="69"/>
      <c r="IB941" s="69"/>
      <c r="IC941" s="69"/>
      <c r="ID941" s="69"/>
      <c r="IE941" s="69"/>
      <c r="IF941" s="69"/>
      <c r="IG941" s="69"/>
      <c r="IH941" s="69"/>
      <c r="II941" s="69"/>
      <c r="IJ941" s="69"/>
      <c r="IK941" s="69"/>
      <c r="IL941" s="69"/>
      <c r="IM941" s="69"/>
      <c r="IN941" s="69"/>
      <c r="IO941" s="69"/>
      <c r="IP941" s="69"/>
      <c r="IQ941" s="69"/>
      <c r="IR941" s="69"/>
      <c r="IS941" s="69"/>
      <c r="IT941" s="69"/>
      <c r="IU941" s="69"/>
      <c r="IV941" s="69"/>
      <c r="IW941" s="69"/>
    </row>
    <row r="942" customFormat="false" ht="12.75" hidden="false" customHeight="false" outlineLevel="0" collapsed="false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  <c r="BR942" s="69"/>
      <c r="BS942" s="69"/>
      <c r="BT942" s="69"/>
      <c r="BU942" s="69"/>
      <c r="BV942" s="69"/>
      <c r="BW942" s="69"/>
      <c r="BX942" s="69"/>
      <c r="BY942" s="69"/>
      <c r="BZ942" s="69"/>
      <c r="CA942" s="69"/>
      <c r="CB942" s="69"/>
      <c r="CC942" s="69"/>
      <c r="CD942" s="69"/>
      <c r="CE942" s="69"/>
      <c r="CF942" s="69"/>
      <c r="CG942" s="69"/>
      <c r="CH942" s="69"/>
      <c r="CI942" s="69"/>
      <c r="CJ942" s="69"/>
      <c r="CK942" s="69"/>
      <c r="CL942" s="69"/>
      <c r="CM942" s="69"/>
      <c r="CN942" s="69"/>
      <c r="CO942" s="69"/>
      <c r="CP942" s="69"/>
      <c r="CQ942" s="69"/>
      <c r="CR942" s="69"/>
      <c r="CS942" s="69"/>
      <c r="CT942" s="69"/>
      <c r="CU942" s="69"/>
      <c r="CV942" s="69"/>
      <c r="CW942" s="69"/>
      <c r="CX942" s="69"/>
      <c r="CY942" s="69"/>
      <c r="CZ942" s="69"/>
      <c r="DA942" s="69"/>
      <c r="DB942" s="69"/>
      <c r="DC942" s="69"/>
      <c r="DD942" s="69"/>
      <c r="DE942" s="69"/>
      <c r="DF942" s="69"/>
      <c r="DG942" s="69"/>
      <c r="DH942" s="69"/>
      <c r="DI942" s="69"/>
      <c r="DJ942" s="69"/>
      <c r="DK942" s="69"/>
      <c r="DL942" s="69"/>
      <c r="DM942" s="69"/>
      <c r="DN942" s="69"/>
      <c r="DO942" s="69"/>
      <c r="DP942" s="69"/>
      <c r="DQ942" s="69"/>
      <c r="DR942" s="69"/>
      <c r="DS942" s="69"/>
      <c r="DT942" s="69"/>
      <c r="DU942" s="69"/>
      <c r="DV942" s="69"/>
      <c r="DW942" s="69"/>
      <c r="DX942" s="69"/>
      <c r="DY942" s="69"/>
      <c r="DZ942" s="69"/>
      <c r="EA942" s="69"/>
      <c r="EB942" s="69"/>
      <c r="EC942" s="69"/>
      <c r="ED942" s="69"/>
      <c r="EE942" s="69"/>
      <c r="EF942" s="69"/>
      <c r="EG942" s="69"/>
      <c r="EH942" s="69"/>
      <c r="EI942" s="69"/>
      <c r="EJ942" s="69"/>
      <c r="EK942" s="69"/>
      <c r="EL942" s="69"/>
      <c r="EM942" s="69"/>
      <c r="EN942" s="69"/>
      <c r="EO942" s="69"/>
      <c r="EP942" s="69"/>
      <c r="EQ942" s="69"/>
      <c r="ER942" s="69"/>
      <c r="ES942" s="69"/>
      <c r="ET942" s="69"/>
      <c r="EU942" s="69"/>
      <c r="EV942" s="69"/>
      <c r="EW942" s="69"/>
      <c r="EX942" s="69"/>
      <c r="EY942" s="69"/>
      <c r="EZ942" s="69"/>
      <c r="FA942" s="69"/>
      <c r="FB942" s="69"/>
      <c r="FC942" s="69"/>
      <c r="FD942" s="69"/>
      <c r="FE942" s="69"/>
      <c r="FF942" s="69"/>
      <c r="FG942" s="69"/>
      <c r="FH942" s="69"/>
      <c r="FI942" s="69"/>
      <c r="FJ942" s="69"/>
      <c r="FK942" s="69"/>
      <c r="FL942" s="69"/>
      <c r="FM942" s="69"/>
      <c r="FN942" s="69"/>
      <c r="FO942" s="69"/>
      <c r="FP942" s="69"/>
      <c r="FQ942" s="69"/>
      <c r="FR942" s="69"/>
      <c r="FS942" s="69"/>
      <c r="FT942" s="69"/>
      <c r="FU942" s="69"/>
      <c r="FV942" s="69"/>
      <c r="FW942" s="69"/>
      <c r="FX942" s="69"/>
      <c r="FY942" s="69"/>
      <c r="FZ942" s="69"/>
      <c r="GA942" s="69"/>
      <c r="GB942" s="69"/>
      <c r="GC942" s="69"/>
      <c r="GD942" s="69"/>
      <c r="GE942" s="69"/>
      <c r="GF942" s="69"/>
      <c r="GG942" s="69"/>
      <c r="GH942" s="69"/>
      <c r="GI942" s="69"/>
      <c r="GJ942" s="69"/>
      <c r="GK942" s="69"/>
      <c r="GL942" s="69"/>
      <c r="GM942" s="69"/>
      <c r="GN942" s="69"/>
      <c r="GO942" s="69"/>
      <c r="GP942" s="69"/>
      <c r="GQ942" s="69"/>
      <c r="GR942" s="69"/>
      <c r="GS942" s="69"/>
      <c r="GT942" s="69"/>
      <c r="GU942" s="69"/>
      <c r="GV942" s="69"/>
      <c r="GW942" s="69"/>
      <c r="GX942" s="69"/>
      <c r="GY942" s="69"/>
      <c r="GZ942" s="69"/>
      <c r="HA942" s="69"/>
      <c r="HB942" s="69"/>
      <c r="HC942" s="69"/>
      <c r="HD942" s="69"/>
      <c r="HE942" s="69"/>
      <c r="HF942" s="69"/>
      <c r="HG942" s="69"/>
      <c r="HH942" s="69"/>
      <c r="HI942" s="69"/>
      <c r="HJ942" s="69"/>
      <c r="HK942" s="69"/>
      <c r="HL942" s="69"/>
      <c r="HM942" s="69"/>
      <c r="HN942" s="69"/>
      <c r="HO942" s="69"/>
      <c r="HP942" s="69"/>
      <c r="HQ942" s="69"/>
      <c r="HR942" s="69"/>
      <c r="HS942" s="69"/>
      <c r="HT942" s="69"/>
      <c r="HU942" s="69"/>
      <c r="HV942" s="69"/>
      <c r="HW942" s="69"/>
      <c r="HX942" s="69"/>
      <c r="HY942" s="69"/>
      <c r="HZ942" s="69"/>
      <c r="IA942" s="69"/>
      <c r="IB942" s="69"/>
      <c r="IC942" s="69"/>
      <c r="ID942" s="69"/>
      <c r="IE942" s="69"/>
      <c r="IF942" s="69"/>
      <c r="IG942" s="69"/>
      <c r="IH942" s="69"/>
      <c r="II942" s="69"/>
      <c r="IJ942" s="69"/>
      <c r="IK942" s="69"/>
      <c r="IL942" s="69"/>
      <c r="IM942" s="69"/>
      <c r="IN942" s="69"/>
      <c r="IO942" s="69"/>
      <c r="IP942" s="69"/>
      <c r="IQ942" s="69"/>
      <c r="IR942" s="69"/>
      <c r="IS942" s="69"/>
      <c r="IT942" s="69"/>
      <c r="IU942" s="69"/>
      <c r="IV942" s="69"/>
      <c r="IW942" s="69"/>
    </row>
    <row r="943" customFormat="false" ht="12.75" hidden="false" customHeight="false" outlineLevel="0" collapsed="false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  <c r="BR943" s="69"/>
      <c r="BS943" s="69"/>
      <c r="BT943" s="69"/>
      <c r="BU943" s="69"/>
      <c r="BV943" s="69"/>
      <c r="BW943" s="69"/>
      <c r="BX943" s="69"/>
      <c r="BY943" s="69"/>
      <c r="BZ943" s="69"/>
      <c r="CA943" s="69"/>
      <c r="CB943" s="69"/>
      <c r="CC943" s="69"/>
      <c r="CD943" s="69"/>
      <c r="CE943" s="69"/>
      <c r="CF943" s="69"/>
      <c r="CG943" s="69"/>
      <c r="CH943" s="69"/>
      <c r="CI943" s="69"/>
      <c r="CJ943" s="69"/>
      <c r="CK943" s="69"/>
      <c r="CL943" s="69"/>
      <c r="CM943" s="69"/>
      <c r="CN943" s="69"/>
      <c r="CO943" s="69"/>
      <c r="CP943" s="69"/>
      <c r="CQ943" s="69"/>
      <c r="CR943" s="69"/>
      <c r="CS943" s="69"/>
      <c r="CT943" s="69"/>
      <c r="CU943" s="69"/>
      <c r="CV943" s="69"/>
      <c r="CW943" s="69"/>
      <c r="CX943" s="69"/>
      <c r="CY943" s="69"/>
      <c r="CZ943" s="69"/>
      <c r="DA943" s="69"/>
      <c r="DB943" s="69"/>
      <c r="DC943" s="69"/>
      <c r="DD943" s="69"/>
      <c r="DE943" s="69"/>
      <c r="DF943" s="69"/>
      <c r="DG943" s="69"/>
      <c r="DH943" s="69"/>
      <c r="DI943" s="69"/>
      <c r="DJ943" s="69"/>
      <c r="DK943" s="69"/>
      <c r="DL943" s="69"/>
      <c r="DM943" s="69"/>
      <c r="DN943" s="69"/>
      <c r="DO943" s="69"/>
      <c r="DP943" s="69"/>
      <c r="DQ943" s="69"/>
      <c r="DR943" s="69"/>
      <c r="DS943" s="69"/>
      <c r="DT943" s="69"/>
      <c r="DU943" s="69"/>
      <c r="DV943" s="69"/>
      <c r="DW943" s="69"/>
      <c r="DX943" s="69"/>
      <c r="DY943" s="69"/>
      <c r="DZ943" s="69"/>
      <c r="EA943" s="69"/>
      <c r="EB943" s="69"/>
      <c r="EC943" s="69"/>
      <c r="ED943" s="69"/>
      <c r="EE943" s="69"/>
      <c r="EF943" s="69"/>
      <c r="EG943" s="69"/>
      <c r="EH943" s="69"/>
      <c r="EI943" s="69"/>
      <c r="EJ943" s="69"/>
      <c r="EK943" s="69"/>
      <c r="EL943" s="69"/>
      <c r="EM943" s="69"/>
      <c r="EN943" s="69"/>
      <c r="EO943" s="69"/>
      <c r="EP943" s="69"/>
      <c r="EQ943" s="69"/>
      <c r="ER943" s="69"/>
      <c r="ES943" s="69"/>
      <c r="ET943" s="69"/>
      <c r="EU943" s="69"/>
      <c r="EV943" s="69"/>
      <c r="EW943" s="69"/>
      <c r="EX943" s="69"/>
      <c r="EY943" s="69"/>
      <c r="EZ943" s="69"/>
      <c r="FA943" s="69"/>
      <c r="FB943" s="69"/>
      <c r="FC943" s="69"/>
      <c r="FD943" s="69"/>
      <c r="FE943" s="69"/>
      <c r="FF943" s="69"/>
      <c r="FG943" s="69"/>
      <c r="FH943" s="69"/>
      <c r="FI943" s="69"/>
      <c r="FJ943" s="69"/>
      <c r="FK943" s="69"/>
      <c r="FL943" s="69"/>
      <c r="FM943" s="69"/>
      <c r="FN943" s="69"/>
      <c r="FO943" s="69"/>
      <c r="FP943" s="69"/>
      <c r="FQ943" s="69"/>
      <c r="FR943" s="69"/>
      <c r="FS943" s="69"/>
      <c r="FT943" s="69"/>
      <c r="FU943" s="69"/>
      <c r="FV943" s="69"/>
      <c r="FW943" s="69"/>
      <c r="FX943" s="69"/>
      <c r="FY943" s="69"/>
      <c r="FZ943" s="69"/>
      <c r="GA943" s="69"/>
      <c r="GB943" s="69"/>
      <c r="GC943" s="69"/>
      <c r="GD943" s="69"/>
      <c r="GE943" s="69"/>
      <c r="GF943" s="69"/>
      <c r="GG943" s="69"/>
      <c r="GH943" s="69"/>
      <c r="GI943" s="69"/>
      <c r="GJ943" s="69"/>
      <c r="GK943" s="69"/>
      <c r="GL943" s="69"/>
      <c r="GM943" s="69"/>
      <c r="GN943" s="69"/>
      <c r="GO943" s="69"/>
      <c r="GP943" s="69"/>
      <c r="GQ943" s="69"/>
      <c r="GR943" s="69"/>
      <c r="GS943" s="69"/>
      <c r="GT943" s="69"/>
      <c r="GU943" s="69"/>
      <c r="GV943" s="69"/>
      <c r="GW943" s="69"/>
      <c r="GX943" s="69"/>
      <c r="GY943" s="69"/>
      <c r="GZ943" s="69"/>
      <c r="HA943" s="69"/>
      <c r="HB943" s="69"/>
      <c r="HC943" s="69"/>
      <c r="HD943" s="69"/>
      <c r="HE943" s="69"/>
      <c r="HF943" s="69"/>
      <c r="HG943" s="69"/>
      <c r="HH943" s="69"/>
      <c r="HI943" s="69"/>
      <c r="HJ943" s="69"/>
      <c r="HK943" s="69"/>
      <c r="HL943" s="69"/>
      <c r="HM943" s="69"/>
      <c r="HN943" s="69"/>
      <c r="HO943" s="69"/>
      <c r="HP943" s="69"/>
      <c r="HQ943" s="69"/>
      <c r="HR943" s="69"/>
      <c r="HS943" s="69"/>
      <c r="HT943" s="69"/>
      <c r="HU943" s="69"/>
      <c r="HV943" s="69"/>
      <c r="HW943" s="69"/>
      <c r="HX943" s="69"/>
      <c r="HY943" s="69"/>
      <c r="HZ943" s="69"/>
      <c r="IA943" s="69"/>
      <c r="IB943" s="69"/>
      <c r="IC943" s="69"/>
      <c r="ID943" s="69"/>
      <c r="IE943" s="69"/>
      <c r="IF943" s="69"/>
      <c r="IG943" s="69"/>
      <c r="IH943" s="69"/>
      <c r="II943" s="69"/>
      <c r="IJ943" s="69"/>
      <c r="IK943" s="69"/>
      <c r="IL943" s="69"/>
      <c r="IM943" s="69"/>
      <c r="IN943" s="69"/>
      <c r="IO943" s="69"/>
      <c r="IP943" s="69"/>
      <c r="IQ943" s="69"/>
      <c r="IR943" s="69"/>
      <c r="IS943" s="69"/>
      <c r="IT943" s="69"/>
      <c r="IU943" s="69"/>
      <c r="IV943" s="69"/>
      <c r="IW943" s="69"/>
    </row>
    <row r="944" customFormat="false" ht="12.75" hidden="false" customHeight="false" outlineLevel="0" collapsed="false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  <c r="BR944" s="69"/>
      <c r="BS944" s="69"/>
      <c r="BT944" s="69"/>
      <c r="BU944" s="69"/>
      <c r="BV944" s="69"/>
      <c r="BW944" s="69"/>
      <c r="BX944" s="69"/>
      <c r="BY944" s="69"/>
      <c r="BZ944" s="69"/>
      <c r="CA944" s="69"/>
      <c r="CB944" s="69"/>
      <c r="CC944" s="69"/>
      <c r="CD944" s="69"/>
      <c r="CE944" s="69"/>
      <c r="CF944" s="69"/>
      <c r="CG944" s="69"/>
      <c r="CH944" s="69"/>
      <c r="CI944" s="69"/>
      <c r="CJ944" s="69"/>
      <c r="CK944" s="69"/>
      <c r="CL944" s="69"/>
      <c r="CM944" s="69"/>
      <c r="CN944" s="69"/>
      <c r="CO944" s="69"/>
      <c r="CP944" s="69"/>
      <c r="CQ944" s="69"/>
      <c r="CR944" s="69"/>
      <c r="CS944" s="69"/>
      <c r="CT944" s="69"/>
      <c r="CU944" s="69"/>
      <c r="CV944" s="69"/>
      <c r="CW944" s="69"/>
      <c r="CX944" s="69"/>
      <c r="CY944" s="69"/>
      <c r="CZ944" s="69"/>
      <c r="DA944" s="69"/>
      <c r="DB944" s="69"/>
      <c r="DC944" s="69"/>
      <c r="DD944" s="69"/>
      <c r="DE944" s="69"/>
      <c r="DF944" s="69"/>
      <c r="DG944" s="69"/>
      <c r="DH944" s="69"/>
      <c r="DI944" s="69"/>
      <c r="DJ944" s="69"/>
      <c r="DK944" s="69"/>
      <c r="DL944" s="69"/>
      <c r="DM944" s="69"/>
      <c r="DN944" s="69"/>
      <c r="DO944" s="69"/>
      <c r="DP944" s="69"/>
      <c r="DQ944" s="69"/>
      <c r="DR944" s="69"/>
      <c r="DS944" s="69"/>
      <c r="DT944" s="69"/>
      <c r="DU944" s="69"/>
      <c r="DV944" s="69"/>
      <c r="DW944" s="69"/>
      <c r="DX944" s="69"/>
      <c r="DY944" s="69"/>
      <c r="DZ944" s="69"/>
      <c r="EA944" s="69"/>
      <c r="EB944" s="69"/>
      <c r="EC944" s="69"/>
      <c r="ED944" s="69"/>
      <c r="EE944" s="69"/>
      <c r="EF944" s="69"/>
      <c r="EG944" s="69"/>
      <c r="EH944" s="69"/>
      <c r="EI944" s="69"/>
      <c r="EJ944" s="69"/>
      <c r="EK944" s="69"/>
      <c r="EL944" s="69"/>
      <c r="EM944" s="69"/>
      <c r="EN944" s="69"/>
      <c r="EO944" s="69"/>
      <c r="EP944" s="69"/>
      <c r="EQ944" s="69"/>
      <c r="ER944" s="69"/>
      <c r="ES944" s="69"/>
      <c r="ET944" s="69"/>
      <c r="EU944" s="69"/>
      <c r="EV944" s="69"/>
      <c r="EW944" s="69"/>
      <c r="EX944" s="69"/>
      <c r="EY944" s="69"/>
      <c r="EZ944" s="69"/>
      <c r="FA944" s="69"/>
      <c r="FB944" s="69"/>
      <c r="FC944" s="69"/>
      <c r="FD944" s="69"/>
      <c r="FE944" s="69"/>
      <c r="FF944" s="69"/>
      <c r="FG944" s="69"/>
      <c r="FH944" s="69"/>
      <c r="FI944" s="69"/>
      <c r="FJ944" s="69"/>
      <c r="FK944" s="69"/>
      <c r="FL944" s="69"/>
      <c r="FM944" s="69"/>
      <c r="FN944" s="69"/>
      <c r="FO944" s="69"/>
      <c r="FP944" s="69"/>
      <c r="FQ944" s="69"/>
      <c r="FR944" s="69"/>
      <c r="FS944" s="69"/>
      <c r="FT944" s="69"/>
      <c r="FU944" s="69"/>
      <c r="FV944" s="69"/>
      <c r="FW944" s="69"/>
      <c r="FX944" s="69"/>
      <c r="FY944" s="69"/>
      <c r="FZ944" s="69"/>
      <c r="GA944" s="69"/>
      <c r="GB944" s="69"/>
      <c r="GC944" s="69"/>
      <c r="GD944" s="69"/>
      <c r="GE944" s="69"/>
      <c r="GF944" s="69"/>
      <c r="GG944" s="69"/>
      <c r="GH944" s="69"/>
      <c r="GI944" s="69"/>
      <c r="GJ944" s="69"/>
      <c r="GK944" s="69"/>
      <c r="GL944" s="69"/>
      <c r="GM944" s="69"/>
      <c r="GN944" s="69"/>
      <c r="GO944" s="69"/>
      <c r="GP944" s="69"/>
      <c r="GQ944" s="69"/>
      <c r="GR944" s="69"/>
      <c r="GS944" s="69"/>
      <c r="GT944" s="69"/>
      <c r="GU944" s="69"/>
      <c r="GV944" s="69"/>
      <c r="GW944" s="69"/>
      <c r="GX944" s="69"/>
      <c r="GY944" s="69"/>
      <c r="GZ944" s="69"/>
      <c r="HA944" s="69"/>
      <c r="HB944" s="69"/>
      <c r="HC944" s="69"/>
      <c r="HD944" s="69"/>
      <c r="HE944" s="69"/>
      <c r="HF944" s="69"/>
      <c r="HG944" s="69"/>
      <c r="HH944" s="69"/>
      <c r="HI944" s="69"/>
      <c r="HJ944" s="69"/>
      <c r="HK944" s="69"/>
      <c r="HL944" s="69"/>
      <c r="HM944" s="69"/>
      <c r="HN944" s="69"/>
      <c r="HO944" s="69"/>
      <c r="HP944" s="69"/>
      <c r="HQ944" s="69"/>
      <c r="HR944" s="69"/>
      <c r="HS944" s="69"/>
      <c r="HT944" s="69"/>
      <c r="HU944" s="69"/>
      <c r="HV944" s="69"/>
      <c r="HW944" s="69"/>
      <c r="HX944" s="69"/>
      <c r="HY944" s="69"/>
      <c r="HZ944" s="69"/>
      <c r="IA944" s="69"/>
      <c r="IB944" s="69"/>
      <c r="IC944" s="69"/>
      <c r="ID944" s="69"/>
      <c r="IE944" s="69"/>
      <c r="IF944" s="69"/>
      <c r="IG944" s="69"/>
      <c r="IH944" s="69"/>
      <c r="II944" s="69"/>
      <c r="IJ944" s="69"/>
      <c r="IK944" s="69"/>
      <c r="IL944" s="69"/>
      <c r="IM944" s="69"/>
      <c r="IN944" s="69"/>
      <c r="IO944" s="69"/>
      <c r="IP944" s="69"/>
      <c r="IQ944" s="69"/>
      <c r="IR944" s="69"/>
      <c r="IS944" s="69"/>
      <c r="IT944" s="69"/>
      <c r="IU944" s="69"/>
      <c r="IV944" s="69"/>
      <c r="IW944" s="69"/>
    </row>
    <row r="945" customFormat="false" ht="12.75" hidden="false" customHeight="false" outlineLevel="0" collapsed="false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  <c r="BR945" s="69"/>
      <c r="BS945" s="69"/>
      <c r="BT945" s="69"/>
      <c r="BU945" s="69"/>
      <c r="BV945" s="69"/>
      <c r="BW945" s="69"/>
      <c r="BX945" s="69"/>
      <c r="BY945" s="69"/>
      <c r="BZ945" s="69"/>
      <c r="CA945" s="69"/>
      <c r="CB945" s="69"/>
      <c r="CC945" s="69"/>
      <c r="CD945" s="69"/>
      <c r="CE945" s="69"/>
      <c r="CF945" s="69"/>
      <c r="CG945" s="69"/>
      <c r="CH945" s="69"/>
      <c r="CI945" s="69"/>
      <c r="CJ945" s="69"/>
      <c r="CK945" s="69"/>
      <c r="CL945" s="69"/>
      <c r="CM945" s="69"/>
      <c r="CN945" s="69"/>
      <c r="CO945" s="69"/>
      <c r="CP945" s="69"/>
      <c r="CQ945" s="69"/>
      <c r="CR945" s="69"/>
      <c r="CS945" s="69"/>
      <c r="CT945" s="69"/>
      <c r="CU945" s="69"/>
      <c r="CV945" s="69"/>
      <c r="CW945" s="69"/>
      <c r="CX945" s="69"/>
      <c r="CY945" s="69"/>
      <c r="CZ945" s="69"/>
      <c r="DA945" s="69"/>
      <c r="DB945" s="69"/>
      <c r="DC945" s="69"/>
      <c r="DD945" s="69"/>
      <c r="DE945" s="69"/>
      <c r="DF945" s="69"/>
      <c r="DG945" s="69"/>
      <c r="DH945" s="69"/>
      <c r="DI945" s="69"/>
      <c r="DJ945" s="69"/>
      <c r="DK945" s="69"/>
      <c r="DL945" s="69"/>
      <c r="DM945" s="69"/>
      <c r="DN945" s="69"/>
      <c r="DO945" s="69"/>
      <c r="DP945" s="69"/>
      <c r="DQ945" s="69"/>
      <c r="DR945" s="69"/>
      <c r="DS945" s="69"/>
      <c r="DT945" s="69"/>
      <c r="DU945" s="69"/>
      <c r="DV945" s="69"/>
      <c r="DW945" s="69"/>
      <c r="DX945" s="69"/>
      <c r="DY945" s="69"/>
      <c r="DZ945" s="69"/>
      <c r="EA945" s="69"/>
      <c r="EB945" s="69"/>
      <c r="EC945" s="69"/>
      <c r="ED945" s="69"/>
      <c r="EE945" s="69"/>
      <c r="EF945" s="69"/>
      <c r="EG945" s="69"/>
      <c r="EH945" s="69"/>
      <c r="EI945" s="69"/>
      <c r="EJ945" s="69"/>
      <c r="EK945" s="69"/>
      <c r="EL945" s="69"/>
      <c r="EM945" s="69"/>
      <c r="EN945" s="69"/>
      <c r="EO945" s="69"/>
      <c r="EP945" s="69"/>
      <c r="EQ945" s="69"/>
      <c r="ER945" s="69"/>
      <c r="ES945" s="69"/>
      <c r="ET945" s="69"/>
      <c r="EU945" s="69"/>
      <c r="EV945" s="69"/>
      <c r="EW945" s="69"/>
      <c r="EX945" s="69"/>
      <c r="EY945" s="69"/>
      <c r="EZ945" s="69"/>
      <c r="FA945" s="69"/>
      <c r="FB945" s="69"/>
      <c r="FC945" s="69"/>
      <c r="FD945" s="69"/>
      <c r="FE945" s="69"/>
      <c r="FF945" s="69"/>
      <c r="FG945" s="69"/>
      <c r="FH945" s="69"/>
      <c r="FI945" s="69"/>
      <c r="FJ945" s="69"/>
      <c r="FK945" s="69"/>
      <c r="FL945" s="69"/>
      <c r="FM945" s="69"/>
      <c r="FN945" s="69"/>
      <c r="FO945" s="69"/>
      <c r="FP945" s="69"/>
      <c r="FQ945" s="69"/>
      <c r="FR945" s="69"/>
      <c r="FS945" s="69"/>
      <c r="FT945" s="69"/>
      <c r="FU945" s="69"/>
      <c r="FV945" s="69"/>
      <c r="FW945" s="69"/>
      <c r="FX945" s="69"/>
      <c r="FY945" s="69"/>
      <c r="FZ945" s="69"/>
      <c r="GA945" s="69"/>
      <c r="GB945" s="69"/>
      <c r="GC945" s="69"/>
      <c r="GD945" s="69"/>
      <c r="GE945" s="69"/>
      <c r="GF945" s="69"/>
      <c r="GG945" s="69"/>
      <c r="GH945" s="69"/>
      <c r="GI945" s="69"/>
      <c r="GJ945" s="69"/>
      <c r="GK945" s="69"/>
      <c r="GL945" s="69"/>
      <c r="GM945" s="69"/>
      <c r="GN945" s="69"/>
      <c r="GO945" s="69"/>
      <c r="GP945" s="69"/>
      <c r="GQ945" s="69"/>
      <c r="GR945" s="69"/>
      <c r="GS945" s="69"/>
      <c r="GT945" s="69"/>
      <c r="GU945" s="69"/>
      <c r="GV945" s="69"/>
      <c r="GW945" s="69"/>
      <c r="GX945" s="69"/>
      <c r="GY945" s="69"/>
      <c r="GZ945" s="69"/>
      <c r="HA945" s="69"/>
      <c r="HB945" s="69"/>
      <c r="HC945" s="69"/>
      <c r="HD945" s="69"/>
      <c r="HE945" s="69"/>
      <c r="HF945" s="69"/>
      <c r="HG945" s="69"/>
      <c r="HH945" s="69"/>
      <c r="HI945" s="69"/>
      <c r="HJ945" s="69"/>
      <c r="HK945" s="69"/>
      <c r="HL945" s="69"/>
      <c r="HM945" s="69"/>
      <c r="HN945" s="69"/>
      <c r="HO945" s="69"/>
      <c r="HP945" s="69"/>
      <c r="HQ945" s="69"/>
      <c r="HR945" s="69"/>
      <c r="HS945" s="69"/>
      <c r="HT945" s="69"/>
      <c r="HU945" s="69"/>
      <c r="HV945" s="69"/>
      <c r="HW945" s="69"/>
      <c r="HX945" s="69"/>
      <c r="HY945" s="69"/>
      <c r="HZ945" s="69"/>
      <c r="IA945" s="69"/>
      <c r="IB945" s="69"/>
      <c r="IC945" s="69"/>
      <c r="ID945" s="69"/>
      <c r="IE945" s="69"/>
      <c r="IF945" s="69"/>
      <c r="IG945" s="69"/>
      <c r="IH945" s="69"/>
      <c r="II945" s="69"/>
      <c r="IJ945" s="69"/>
      <c r="IK945" s="69"/>
      <c r="IL945" s="69"/>
      <c r="IM945" s="69"/>
      <c r="IN945" s="69"/>
      <c r="IO945" s="69"/>
      <c r="IP945" s="69"/>
      <c r="IQ945" s="69"/>
      <c r="IR945" s="69"/>
      <c r="IS945" s="69"/>
      <c r="IT945" s="69"/>
      <c r="IU945" s="69"/>
      <c r="IV945" s="69"/>
      <c r="IW945" s="69"/>
    </row>
    <row r="946" customFormat="false" ht="12.75" hidden="false" customHeight="false" outlineLevel="0" collapsed="false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  <c r="BR946" s="69"/>
      <c r="BS946" s="69"/>
      <c r="BT946" s="69"/>
      <c r="BU946" s="69"/>
      <c r="BV946" s="69"/>
      <c r="BW946" s="69"/>
      <c r="BX946" s="69"/>
      <c r="BY946" s="69"/>
      <c r="BZ946" s="69"/>
      <c r="CA946" s="69"/>
      <c r="CB946" s="69"/>
      <c r="CC946" s="69"/>
      <c r="CD946" s="69"/>
      <c r="CE946" s="69"/>
      <c r="CF946" s="69"/>
      <c r="CG946" s="69"/>
      <c r="CH946" s="69"/>
      <c r="CI946" s="69"/>
      <c r="CJ946" s="69"/>
      <c r="CK946" s="69"/>
      <c r="CL946" s="69"/>
      <c r="CM946" s="69"/>
      <c r="CN946" s="69"/>
      <c r="CO946" s="69"/>
      <c r="CP946" s="69"/>
      <c r="CQ946" s="69"/>
      <c r="CR946" s="69"/>
      <c r="CS946" s="69"/>
      <c r="CT946" s="69"/>
      <c r="CU946" s="69"/>
      <c r="CV946" s="69"/>
      <c r="CW946" s="69"/>
      <c r="CX946" s="69"/>
      <c r="CY946" s="69"/>
      <c r="CZ946" s="69"/>
      <c r="DA946" s="69"/>
      <c r="DB946" s="69"/>
      <c r="DC946" s="69"/>
      <c r="DD946" s="69"/>
      <c r="DE946" s="69"/>
      <c r="DF946" s="69"/>
      <c r="DG946" s="69"/>
      <c r="DH946" s="69"/>
      <c r="DI946" s="69"/>
      <c r="DJ946" s="69"/>
      <c r="DK946" s="69"/>
      <c r="DL946" s="69"/>
      <c r="DM946" s="69"/>
      <c r="DN946" s="69"/>
      <c r="DO946" s="69"/>
      <c r="DP946" s="69"/>
      <c r="DQ946" s="69"/>
      <c r="DR946" s="69"/>
      <c r="DS946" s="69"/>
      <c r="DT946" s="69"/>
      <c r="DU946" s="69"/>
      <c r="DV946" s="69"/>
      <c r="DW946" s="69"/>
      <c r="DX946" s="69"/>
      <c r="DY946" s="69"/>
      <c r="DZ946" s="69"/>
      <c r="EA946" s="69"/>
      <c r="EB946" s="69"/>
      <c r="EC946" s="69"/>
      <c r="ED946" s="69"/>
      <c r="EE946" s="69"/>
      <c r="EF946" s="69"/>
      <c r="EG946" s="69"/>
      <c r="EH946" s="69"/>
      <c r="EI946" s="69"/>
      <c r="EJ946" s="69"/>
      <c r="EK946" s="69"/>
      <c r="EL946" s="69"/>
      <c r="EM946" s="69"/>
      <c r="EN946" s="69"/>
      <c r="EO946" s="69"/>
      <c r="EP946" s="69"/>
      <c r="EQ946" s="69"/>
      <c r="ER946" s="69"/>
      <c r="ES946" s="69"/>
      <c r="ET946" s="69"/>
      <c r="EU946" s="69"/>
      <c r="EV946" s="69"/>
      <c r="EW946" s="69"/>
      <c r="EX946" s="69"/>
      <c r="EY946" s="69"/>
      <c r="EZ946" s="69"/>
      <c r="FA946" s="69"/>
      <c r="FB946" s="69"/>
      <c r="FC946" s="69"/>
      <c r="FD946" s="69"/>
      <c r="FE946" s="69"/>
      <c r="FF946" s="69"/>
      <c r="FG946" s="69"/>
      <c r="FH946" s="69"/>
      <c r="FI946" s="69"/>
      <c r="FJ946" s="69"/>
      <c r="FK946" s="69"/>
      <c r="FL946" s="69"/>
      <c r="FM946" s="69"/>
      <c r="FN946" s="69"/>
      <c r="FO946" s="69"/>
      <c r="FP946" s="69"/>
      <c r="FQ946" s="69"/>
      <c r="FR946" s="69"/>
      <c r="FS946" s="69"/>
      <c r="FT946" s="69"/>
      <c r="FU946" s="69"/>
      <c r="FV946" s="69"/>
      <c r="FW946" s="69"/>
      <c r="FX946" s="69"/>
      <c r="FY946" s="69"/>
      <c r="FZ946" s="69"/>
      <c r="GA946" s="69"/>
      <c r="GB946" s="69"/>
      <c r="GC946" s="69"/>
      <c r="GD946" s="69"/>
      <c r="GE946" s="69"/>
      <c r="GF946" s="69"/>
      <c r="GG946" s="69"/>
      <c r="GH946" s="69"/>
      <c r="GI946" s="69"/>
      <c r="GJ946" s="69"/>
      <c r="GK946" s="69"/>
      <c r="GL946" s="69"/>
      <c r="GM946" s="69"/>
      <c r="GN946" s="69"/>
      <c r="GO946" s="69"/>
      <c r="GP946" s="69"/>
      <c r="GQ946" s="69"/>
      <c r="GR946" s="69"/>
      <c r="GS946" s="69"/>
      <c r="GT946" s="69"/>
      <c r="GU946" s="69"/>
      <c r="GV946" s="69"/>
      <c r="GW946" s="69"/>
      <c r="GX946" s="69"/>
      <c r="GY946" s="69"/>
      <c r="GZ946" s="69"/>
      <c r="HA946" s="69"/>
      <c r="HB946" s="69"/>
      <c r="HC946" s="69"/>
      <c r="HD946" s="69"/>
      <c r="HE946" s="69"/>
      <c r="HF946" s="69"/>
      <c r="HG946" s="69"/>
      <c r="HH946" s="69"/>
      <c r="HI946" s="69"/>
      <c r="HJ946" s="69"/>
      <c r="HK946" s="69"/>
      <c r="HL946" s="69"/>
      <c r="HM946" s="69"/>
      <c r="HN946" s="69"/>
      <c r="HO946" s="69"/>
      <c r="HP946" s="69"/>
      <c r="HQ946" s="69"/>
      <c r="HR946" s="69"/>
      <c r="HS946" s="69"/>
      <c r="HT946" s="69"/>
      <c r="HU946" s="69"/>
      <c r="HV946" s="69"/>
      <c r="HW946" s="69"/>
      <c r="HX946" s="69"/>
      <c r="HY946" s="69"/>
      <c r="HZ946" s="69"/>
      <c r="IA946" s="69"/>
      <c r="IB946" s="69"/>
      <c r="IC946" s="69"/>
      <c r="ID946" s="69"/>
      <c r="IE946" s="69"/>
      <c r="IF946" s="69"/>
      <c r="IG946" s="69"/>
      <c r="IH946" s="69"/>
      <c r="II946" s="69"/>
      <c r="IJ946" s="69"/>
      <c r="IK946" s="69"/>
      <c r="IL946" s="69"/>
      <c r="IM946" s="69"/>
      <c r="IN946" s="69"/>
      <c r="IO946" s="69"/>
      <c r="IP946" s="69"/>
      <c r="IQ946" s="69"/>
      <c r="IR946" s="69"/>
      <c r="IS946" s="69"/>
      <c r="IT946" s="69"/>
      <c r="IU946" s="69"/>
      <c r="IV946" s="69"/>
      <c r="IW946" s="69"/>
    </row>
    <row r="947" customFormat="false" ht="12.75" hidden="false" customHeight="false" outlineLevel="0" collapsed="false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  <c r="BR947" s="69"/>
      <c r="BS947" s="69"/>
      <c r="BT947" s="69"/>
      <c r="BU947" s="69"/>
      <c r="BV947" s="69"/>
      <c r="BW947" s="69"/>
      <c r="BX947" s="69"/>
      <c r="BY947" s="69"/>
      <c r="BZ947" s="69"/>
      <c r="CA947" s="69"/>
      <c r="CB947" s="69"/>
      <c r="CC947" s="69"/>
      <c r="CD947" s="69"/>
      <c r="CE947" s="69"/>
      <c r="CF947" s="69"/>
      <c r="CG947" s="69"/>
      <c r="CH947" s="69"/>
      <c r="CI947" s="69"/>
      <c r="CJ947" s="69"/>
      <c r="CK947" s="69"/>
      <c r="CL947" s="69"/>
      <c r="CM947" s="69"/>
      <c r="CN947" s="69"/>
      <c r="CO947" s="69"/>
      <c r="CP947" s="69"/>
      <c r="CQ947" s="69"/>
      <c r="CR947" s="69"/>
      <c r="CS947" s="69"/>
      <c r="CT947" s="69"/>
      <c r="CU947" s="69"/>
      <c r="CV947" s="69"/>
      <c r="CW947" s="69"/>
      <c r="CX947" s="69"/>
      <c r="CY947" s="69"/>
      <c r="CZ947" s="69"/>
      <c r="DA947" s="69"/>
      <c r="DB947" s="69"/>
      <c r="DC947" s="69"/>
      <c r="DD947" s="69"/>
      <c r="DE947" s="69"/>
      <c r="DF947" s="69"/>
      <c r="DG947" s="69"/>
      <c r="DH947" s="69"/>
      <c r="DI947" s="69"/>
      <c r="DJ947" s="69"/>
      <c r="DK947" s="69"/>
      <c r="DL947" s="69"/>
      <c r="DM947" s="69"/>
      <c r="DN947" s="69"/>
      <c r="DO947" s="69"/>
      <c r="DP947" s="69"/>
      <c r="DQ947" s="69"/>
      <c r="DR947" s="69"/>
      <c r="DS947" s="69"/>
      <c r="DT947" s="69"/>
      <c r="DU947" s="69"/>
      <c r="DV947" s="69"/>
      <c r="DW947" s="69"/>
      <c r="DX947" s="69"/>
      <c r="DY947" s="69"/>
      <c r="DZ947" s="69"/>
      <c r="EA947" s="69"/>
      <c r="EB947" s="69"/>
      <c r="EC947" s="69"/>
      <c r="ED947" s="69"/>
      <c r="EE947" s="69"/>
      <c r="EF947" s="69"/>
      <c r="EG947" s="69"/>
      <c r="EH947" s="69"/>
      <c r="EI947" s="69"/>
      <c r="EJ947" s="69"/>
      <c r="EK947" s="69"/>
      <c r="EL947" s="69"/>
      <c r="EM947" s="69"/>
      <c r="EN947" s="69"/>
      <c r="EO947" s="69"/>
      <c r="EP947" s="69"/>
      <c r="EQ947" s="69"/>
      <c r="ER947" s="69"/>
      <c r="ES947" s="69"/>
      <c r="ET947" s="69"/>
      <c r="EU947" s="69"/>
      <c r="EV947" s="69"/>
      <c r="EW947" s="69"/>
      <c r="EX947" s="69"/>
      <c r="EY947" s="69"/>
      <c r="EZ947" s="69"/>
      <c r="FA947" s="69"/>
      <c r="FB947" s="69"/>
      <c r="FC947" s="69"/>
      <c r="FD947" s="69"/>
      <c r="FE947" s="69"/>
      <c r="FF947" s="69"/>
      <c r="FG947" s="69"/>
      <c r="FH947" s="69"/>
      <c r="FI947" s="69"/>
      <c r="FJ947" s="69"/>
      <c r="FK947" s="69"/>
      <c r="FL947" s="69"/>
      <c r="FM947" s="69"/>
      <c r="FN947" s="69"/>
      <c r="FO947" s="69"/>
      <c r="FP947" s="69"/>
      <c r="FQ947" s="69"/>
      <c r="FR947" s="69"/>
      <c r="FS947" s="69"/>
      <c r="FT947" s="69"/>
      <c r="FU947" s="69"/>
      <c r="FV947" s="69"/>
      <c r="FW947" s="69"/>
      <c r="FX947" s="69"/>
      <c r="FY947" s="69"/>
      <c r="FZ947" s="69"/>
      <c r="GA947" s="69"/>
      <c r="GB947" s="69"/>
      <c r="GC947" s="69"/>
      <c r="GD947" s="69"/>
      <c r="GE947" s="69"/>
      <c r="GF947" s="69"/>
      <c r="GG947" s="69"/>
      <c r="GH947" s="69"/>
      <c r="GI947" s="69"/>
      <c r="GJ947" s="69"/>
      <c r="GK947" s="69"/>
      <c r="GL947" s="69"/>
      <c r="GM947" s="69"/>
      <c r="GN947" s="69"/>
      <c r="GO947" s="69"/>
      <c r="GP947" s="69"/>
      <c r="GQ947" s="69"/>
      <c r="GR947" s="69"/>
      <c r="GS947" s="69"/>
      <c r="GT947" s="69"/>
      <c r="GU947" s="69"/>
      <c r="GV947" s="69"/>
      <c r="GW947" s="69"/>
      <c r="GX947" s="69"/>
      <c r="GY947" s="69"/>
      <c r="GZ947" s="69"/>
      <c r="HA947" s="69"/>
      <c r="HB947" s="69"/>
      <c r="HC947" s="69"/>
      <c r="HD947" s="69"/>
      <c r="HE947" s="69"/>
      <c r="HF947" s="69"/>
      <c r="HG947" s="69"/>
      <c r="HH947" s="69"/>
      <c r="HI947" s="69"/>
      <c r="HJ947" s="69"/>
      <c r="HK947" s="69"/>
      <c r="HL947" s="69"/>
      <c r="HM947" s="69"/>
      <c r="HN947" s="69"/>
      <c r="HO947" s="69"/>
      <c r="HP947" s="69"/>
      <c r="HQ947" s="69"/>
      <c r="HR947" s="69"/>
      <c r="HS947" s="69"/>
      <c r="HT947" s="69"/>
      <c r="HU947" s="69"/>
      <c r="HV947" s="69"/>
      <c r="HW947" s="69"/>
      <c r="HX947" s="69"/>
      <c r="HY947" s="69"/>
      <c r="HZ947" s="69"/>
      <c r="IA947" s="69"/>
      <c r="IB947" s="69"/>
      <c r="IC947" s="69"/>
      <c r="ID947" s="69"/>
      <c r="IE947" s="69"/>
      <c r="IF947" s="69"/>
      <c r="IG947" s="69"/>
      <c r="IH947" s="69"/>
      <c r="II947" s="69"/>
      <c r="IJ947" s="69"/>
      <c r="IK947" s="69"/>
      <c r="IL947" s="69"/>
      <c r="IM947" s="69"/>
      <c r="IN947" s="69"/>
      <c r="IO947" s="69"/>
      <c r="IP947" s="69"/>
      <c r="IQ947" s="69"/>
      <c r="IR947" s="69"/>
      <c r="IS947" s="69"/>
      <c r="IT947" s="69"/>
      <c r="IU947" s="69"/>
      <c r="IV947" s="69"/>
      <c r="IW947" s="69"/>
    </row>
    <row r="948" customFormat="false" ht="12.75" hidden="false" customHeight="false" outlineLevel="0" collapsed="false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  <c r="BR948" s="69"/>
      <c r="BS948" s="69"/>
      <c r="BT948" s="69"/>
      <c r="BU948" s="69"/>
      <c r="BV948" s="69"/>
      <c r="BW948" s="69"/>
      <c r="BX948" s="69"/>
      <c r="BY948" s="69"/>
      <c r="BZ948" s="69"/>
      <c r="CA948" s="69"/>
      <c r="CB948" s="69"/>
      <c r="CC948" s="69"/>
      <c r="CD948" s="69"/>
      <c r="CE948" s="69"/>
      <c r="CF948" s="69"/>
      <c r="CG948" s="69"/>
      <c r="CH948" s="69"/>
      <c r="CI948" s="69"/>
      <c r="CJ948" s="69"/>
      <c r="CK948" s="69"/>
      <c r="CL948" s="69"/>
      <c r="CM948" s="69"/>
      <c r="CN948" s="69"/>
      <c r="CO948" s="69"/>
      <c r="CP948" s="69"/>
      <c r="CQ948" s="69"/>
      <c r="CR948" s="69"/>
      <c r="CS948" s="69"/>
      <c r="CT948" s="69"/>
      <c r="CU948" s="69"/>
      <c r="CV948" s="69"/>
      <c r="CW948" s="69"/>
      <c r="CX948" s="69"/>
      <c r="CY948" s="69"/>
      <c r="CZ948" s="69"/>
      <c r="DA948" s="69"/>
      <c r="DB948" s="69"/>
      <c r="DC948" s="69"/>
      <c r="DD948" s="69"/>
      <c r="DE948" s="69"/>
      <c r="DF948" s="69"/>
      <c r="DG948" s="69"/>
      <c r="DH948" s="69"/>
      <c r="DI948" s="69"/>
      <c r="DJ948" s="69"/>
      <c r="DK948" s="69"/>
      <c r="DL948" s="69"/>
      <c r="DM948" s="69"/>
      <c r="DN948" s="69"/>
      <c r="DO948" s="69"/>
      <c r="DP948" s="69"/>
      <c r="DQ948" s="69"/>
      <c r="DR948" s="69"/>
      <c r="DS948" s="69"/>
      <c r="DT948" s="69"/>
      <c r="DU948" s="69"/>
      <c r="DV948" s="69"/>
      <c r="DW948" s="69"/>
      <c r="DX948" s="69"/>
      <c r="DY948" s="69"/>
      <c r="DZ948" s="69"/>
      <c r="EA948" s="69"/>
      <c r="EB948" s="69"/>
      <c r="EC948" s="69"/>
      <c r="ED948" s="69"/>
      <c r="EE948" s="69"/>
      <c r="EF948" s="69"/>
      <c r="EG948" s="69"/>
      <c r="EH948" s="69"/>
      <c r="EI948" s="69"/>
      <c r="EJ948" s="69"/>
      <c r="EK948" s="69"/>
      <c r="EL948" s="69"/>
      <c r="EM948" s="69"/>
      <c r="EN948" s="69"/>
      <c r="EO948" s="69"/>
      <c r="EP948" s="69"/>
      <c r="EQ948" s="69"/>
      <c r="ER948" s="69"/>
      <c r="ES948" s="69"/>
      <c r="ET948" s="69"/>
      <c r="EU948" s="69"/>
      <c r="EV948" s="69"/>
      <c r="EW948" s="69"/>
      <c r="EX948" s="69"/>
      <c r="EY948" s="69"/>
      <c r="EZ948" s="69"/>
      <c r="FA948" s="69"/>
      <c r="FB948" s="69"/>
      <c r="FC948" s="69"/>
      <c r="FD948" s="69"/>
      <c r="FE948" s="69"/>
      <c r="FF948" s="69"/>
      <c r="FG948" s="69"/>
      <c r="FH948" s="69"/>
      <c r="FI948" s="69"/>
      <c r="FJ948" s="69"/>
      <c r="FK948" s="69"/>
      <c r="FL948" s="69"/>
      <c r="FM948" s="69"/>
      <c r="FN948" s="69"/>
      <c r="FO948" s="69"/>
      <c r="FP948" s="69"/>
      <c r="FQ948" s="69"/>
      <c r="FR948" s="69"/>
      <c r="FS948" s="69"/>
      <c r="FT948" s="69"/>
      <c r="FU948" s="69"/>
      <c r="FV948" s="69"/>
      <c r="FW948" s="69"/>
      <c r="FX948" s="69"/>
      <c r="FY948" s="69"/>
      <c r="FZ948" s="69"/>
      <c r="GA948" s="69"/>
      <c r="GB948" s="69"/>
      <c r="GC948" s="69"/>
      <c r="GD948" s="69"/>
      <c r="GE948" s="69"/>
      <c r="GF948" s="69"/>
      <c r="GG948" s="69"/>
      <c r="GH948" s="69"/>
      <c r="GI948" s="69"/>
      <c r="GJ948" s="69"/>
      <c r="GK948" s="69"/>
      <c r="GL948" s="69"/>
      <c r="GM948" s="69"/>
      <c r="GN948" s="69"/>
      <c r="GO948" s="69"/>
      <c r="GP948" s="69"/>
      <c r="GQ948" s="69"/>
      <c r="GR948" s="69"/>
      <c r="GS948" s="69"/>
      <c r="GT948" s="69"/>
      <c r="GU948" s="69"/>
      <c r="GV948" s="69"/>
      <c r="GW948" s="69"/>
      <c r="GX948" s="69"/>
      <c r="GY948" s="69"/>
      <c r="GZ948" s="69"/>
      <c r="HA948" s="69"/>
      <c r="HB948" s="69"/>
      <c r="HC948" s="69"/>
      <c r="HD948" s="69"/>
      <c r="HE948" s="69"/>
      <c r="HF948" s="69"/>
      <c r="HG948" s="69"/>
      <c r="HH948" s="69"/>
      <c r="HI948" s="69"/>
      <c r="HJ948" s="69"/>
      <c r="HK948" s="69"/>
      <c r="HL948" s="69"/>
      <c r="HM948" s="69"/>
      <c r="HN948" s="69"/>
      <c r="HO948" s="69"/>
      <c r="HP948" s="69"/>
      <c r="HQ948" s="69"/>
      <c r="HR948" s="69"/>
      <c r="HS948" s="69"/>
      <c r="HT948" s="69"/>
      <c r="HU948" s="69"/>
      <c r="HV948" s="69"/>
      <c r="HW948" s="69"/>
      <c r="HX948" s="69"/>
      <c r="HY948" s="69"/>
      <c r="HZ948" s="69"/>
      <c r="IA948" s="69"/>
      <c r="IB948" s="69"/>
      <c r="IC948" s="69"/>
      <c r="ID948" s="69"/>
      <c r="IE948" s="69"/>
      <c r="IF948" s="69"/>
      <c r="IG948" s="69"/>
      <c r="IH948" s="69"/>
      <c r="II948" s="69"/>
      <c r="IJ948" s="69"/>
      <c r="IK948" s="69"/>
      <c r="IL948" s="69"/>
      <c r="IM948" s="69"/>
      <c r="IN948" s="69"/>
      <c r="IO948" s="69"/>
      <c r="IP948" s="69"/>
      <c r="IQ948" s="69"/>
      <c r="IR948" s="69"/>
      <c r="IS948" s="69"/>
      <c r="IT948" s="69"/>
      <c r="IU948" s="69"/>
      <c r="IV948" s="69"/>
      <c r="IW948" s="69"/>
    </row>
    <row r="949" customFormat="false" ht="12.75" hidden="false" customHeight="false" outlineLevel="0" collapsed="false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69"/>
      <c r="CC949" s="69"/>
      <c r="CD949" s="69"/>
      <c r="CE949" s="69"/>
      <c r="CF949" s="69"/>
      <c r="CG949" s="69"/>
      <c r="CH949" s="69"/>
      <c r="CI949" s="69"/>
      <c r="CJ949" s="69"/>
      <c r="CK949" s="69"/>
      <c r="CL949" s="69"/>
      <c r="CM949" s="69"/>
      <c r="CN949" s="69"/>
      <c r="CO949" s="69"/>
      <c r="CP949" s="69"/>
      <c r="CQ949" s="69"/>
      <c r="CR949" s="69"/>
      <c r="CS949" s="69"/>
      <c r="CT949" s="69"/>
      <c r="CU949" s="69"/>
      <c r="CV949" s="69"/>
      <c r="CW949" s="69"/>
      <c r="CX949" s="69"/>
      <c r="CY949" s="69"/>
      <c r="CZ949" s="69"/>
      <c r="DA949" s="69"/>
      <c r="DB949" s="69"/>
      <c r="DC949" s="69"/>
      <c r="DD949" s="69"/>
      <c r="DE949" s="69"/>
      <c r="DF949" s="69"/>
      <c r="DG949" s="69"/>
      <c r="DH949" s="69"/>
      <c r="DI949" s="69"/>
      <c r="DJ949" s="69"/>
      <c r="DK949" s="69"/>
      <c r="DL949" s="69"/>
      <c r="DM949" s="69"/>
      <c r="DN949" s="69"/>
      <c r="DO949" s="69"/>
      <c r="DP949" s="69"/>
      <c r="DQ949" s="69"/>
      <c r="DR949" s="69"/>
      <c r="DS949" s="69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  <c r="EO949" s="69"/>
      <c r="EP949" s="69"/>
      <c r="EQ949" s="69"/>
      <c r="ER949" s="69"/>
      <c r="ES949" s="69"/>
      <c r="ET949" s="69"/>
      <c r="EU949" s="69"/>
      <c r="EV949" s="69"/>
      <c r="EW949" s="69"/>
      <c r="EX949" s="69"/>
      <c r="EY949" s="69"/>
      <c r="EZ949" s="69"/>
      <c r="FA949" s="69"/>
      <c r="FB949" s="69"/>
      <c r="FC949" s="69"/>
      <c r="FD949" s="69"/>
      <c r="FE949" s="69"/>
      <c r="FF949" s="69"/>
      <c r="FG949" s="69"/>
      <c r="FH949" s="69"/>
      <c r="FI949" s="69"/>
      <c r="FJ949" s="69"/>
      <c r="FK949" s="69"/>
      <c r="FL949" s="69"/>
      <c r="FM949" s="69"/>
      <c r="FN949" s="69"/>
      <c r="FO949" s="69"/>
      <c r="FP949" s="69"/>
      <c r="FQ949" s="69"/>
      <c r="FR949" s="69"/>
      <c r="FS949" s="69"/>
      <c r="FT949" s="69"/>
      <c r="FU949" s="69"/>
      <c r="FV949" s="69"/>
      <c r="FW949" s="69"/>
      <c r="FX949" s="69"/>
      <c r="FY949" s="69"/>
      <c r="FZ949" s="69"/>
      <c r="GA949" s="69"/>
      <c r="GB949" s="69"/>
      <c r="GC949" s="69"/>
      <c r="GD949" s="69"/>
      <c r="GE949" s="69"/>
      <c r="GF949" s="69"/>
      <c r="GG949" s="69"/>
      <c r="GH949" s="69"/>
      <c r="GI949" s="69"/>
      <c r="GJ949" s="69"/>
      <c r="GK949" s="69"/>
      <c r="GL949" s="69"/>
      <c r="GM949" s="69"/>
      <c r="GN949" s="69"/>
      <c r="GO949" s="69"/>
      <c r="GP949" s="69"/>
      <c r="GQ949" s="69"/>
      <c r="GR949" s="69"/>
      <c r="GS949" s="69"/>
      <c r="GT949" s="69"/>
      <c r="GU949" s="69"/>
      <c r="GV949" s="69"/>
      <c r="GW949" s="69"/>
      <c r="GX949" s="69"/>
      <c r="GY949" s="69"/>
      <c r="GZ949" s="69"/>
      <c r="HA949" s="69"/>
      <c r="HB949" s="69"/>
      <c r="HC949" s="69"/>
      <c r="HD949" s="69"/>
      <c r="HE949" s="69"/>
      <c r="HF949" s="69"/>
      <c r="HG949" s="69"/>
      <c r="HH949" s="69"/>
      <c r="HI949" s="69"/>
      <c r="HJ949" s="69"/>
      <c r="HK949" s="69"/>
      <c r="HL949" s="69"/>
      <c r="HM949" s="69"/>
      <c r="HN949" s="69"/>
      <c r="HO949" s="69"/>
      <c r="HP949" s="69"/>
      <c r="HQ949" s="69"/>
      <c r="HR949" s="69"/>
      <c r="HS949" s="69"/>
      <c r="HT949" s="69"/>
      <c r="HU949" s="69"/>
      <c r="HV949" s="69"/>
      <c r="HW949" s="69"/>
      <c r="HX949" s="69"/>
      <c r="HY949" s="69"/>
      <c r="HZ949" s="69"/>
      <c r="IA949" s="69"/>
      <c r="IB949" s="69"/>
      <c r="IC949" s="69"/>
      <c r="ID949" s="69"/>
      <c r="IE949" s="69"/>
      <c r="IF949" s="69"/>
      <c r="IG949" s="69"/>
      <c r="IH949" s="69"/>
      <c r="II949" s="69"/>
      <c r="IJ949" s="69"/>
      <c r="IK949" s="69"/>
      <c r="IL949" s="69"/>
      <c r="IM949" s="69"/>
      <c r="IN949" s="69"/>
      <c r="IO949" s="69"/>
      <c r="IP949" s="69"/>
      <c r="IQ949" s="69"/>
      <c r="IR949" s="69"/>
      <c r="IS949" s="69"/>
      <c r="IT949" s="69"/>
      <c r="IU949" s="69"/>
      <c r="IV949" s="69"/>
      <c r="IW949" s="69"/>
    </row>
    <row r="950" customFormat="false" ht="12.75" hidden="false" customHeight="false" outlineLevel="0" collapsed="false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69"/>
      <c r="CC950" s="69"/>
      <c r="CD950" s="69"/>
      <c r="CE950" s="69"/>
      <c r="CF950" s="69"/>
      <c r="CG950" s="69"/>
      <c r="CH950" s="69"/>
      <c r="CI950" s="69"/>
      <c r="CJ950" s="69"/>
      <c r="CK950" s="69"/>
      <c r="CL950" s="69"/>
      <c r="CM950" s="69"/>
      <c r="CN950" s="69"/>
      <c r="CO950" s="69"/>
      <c r="CP950" s="69"/>
      <c r="CQ950" s="69"/>
      <c r="CR950" s="69"/>
      <c r="CS950" s="69"/>
      <c r="CT950" s="69"/>
      <c r="CU950" s="69"/>
      <c r="CV950" s="69"/>
      <c r="CW950" s="69"/>
      <c r="CX950" s="69"/>
      <c r="CY950" s="69"/>
      <c r="CZ950" s="69"/>
      <c r="DA950" s="69"/>
      <c r="DB950" s="69"/>
      <c r="DC950" s="69"/>
      <c r="DD950" s="69"/>
      <c r="DE950" s="69"/>
      <c r="DF950" s="69"/>
      <c r="DG950" s="69"/>
      <c r="DH950" s="69"/>
      <c r="DI950" s="69"/>
      <c r="DJ950" s="69"/>
      <c r="DK950" s="69"/>
      <c r="DL950" s="69"/>
      <c r="DM950" s="69"/>
      <c r="DN950" s="69"/>
      <c r="DO950" s="69"/>
      <c r="DP950" s="69"/>
      <c r="DQ950" s="69"/>
      <c r="DR950" s="69"/>
      <c r="DS950" s="69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  <c r="EO950" s="69"/>
      <c r="EP950" s="69"/>
      <c r="EQ950" s="69"/>
      <c r="ER950" s="69"/>
      <c r="ES950" s="69"/>
      <c r="ET950" s="69"/>
      <c r="EU950" s="69"/>
      <c r="EV950" s="69"/>
      <c r="EW950" s="69"/>
      <c r="EX950" s="69"/>
      <c r="EY950" s="69"/>
      <c r="EZ950" s="69"/>
      <c r="FA950" s="69"/>
      <c r="FB950" s="69"/>
      <c r="FC950" s="69"/>
      <c r="FD950" s="69"/>
      <c r="FE950" s="69"/>
      <c r="FF950" s="69"/>
      <c r="FG950" s="69"/>
      <c r="FH950" s="69"/>
      <c r="FI950" s="69"/>
      <c r="FJ950" s="69"/>
      <c r="FK950" s="69"/>
      <c r="FL950" s="69"/>
      <c r="FM950" s="69"/>
      <c r="FN950" s="69"/>
      <c r="FO950" s="69"/>
      <c r="FP950" s="69"/>
      <c r="FQ950" s="69"/>
      <c r="FR950" s="69"/>
      <c r="FS950" s="69"/>
      <c r="FT950" s="69"/>
      <c r="FU950" s="69"/>
      <c r="FV950" s="69"/>
      <c r="FW950" s="69"/>
      <c r="FX950" s="69"/>
      <c r="FY950" s="69"/>
      <c r="FZ950" s="69"/>
      <c r="GA950" s="69"/>
      <c r="GB950" s="69"/>
      <c r="GC950" s="69"/>
      <c r="GD950" s="69"/>
      <c r="GE950" s="69"/>
      <c r="GF950" s="69"/>
      <c r="GG950" s="69"/>
      <c r="GH950" s="69"/>
      <c r="GI950" s="69"/>
      <c r="GJ950" s="69"/>
      <c r="GK950" s="69"/>
      <c r="GL950" s="69"/>
      <c r="GM950" s="69"/>
      <c r="GN950" s="69"/>
      <c r="GO950" s="69"/>
      <c r="GP950" s="69"/>
      <c r="GQ950" s="69"/>
      <c r="GR950" s="69"/>
      <c r="GS950" s="69"/>
      <c r="GT950" s="69"/>
      <c r="GU950" s="69"/>
      <c r="GV950" s="69"/>
      <c r="GW950" s="69"/>
      <c r="GX950" s="69"/>
      <c r="GY950" s="69"/>
      <c r="GZ950" s="69"/>
      <c r="HA950" s="69"/>
      <c r="HB950" s="69"/>
      <c r="HC950" s="69"/>
      <c r="HD950" s="69"/>
      <c r="HE950" s="69"/>
      <c r="HF950" s="69"/>
      <c r="HG950" s="69"/>
      <c r="HH950" s="69"/>
      <c r="HI950" s="69"/>
      <c r="HJ950" s="69"/>
      <c r="HK950" s="69"/>
      <c r="HL950" s="69"/>
      <c r="HM950" s="69"/>
      <c r="HN950" s="69"/>
      <c r="HO950" s="69"/>
      <c r="HP950" s="69"/>
      <c r="HQ950" s="69"/>
      <c r="HR950" s="69"/>
      <c r="HS950" s="69"/>
      <c r="HT950" s="69"/>
      <c r="HU950" s="69"/>
      <c r="HV950" s="69"/>
      <c r="HW950" s="69"/>
      <c r="HX950" s="69"/>
      <c r="HY950" s="69"/>
      <c r="HZ950" s="69"/>
      <c r="IA950" s="69"/>
      <c r="IB950" s="69"/>
      <c r="IC950" s="69"/>
      <c r="ID950" s="69"/>
      <c r="IE950" s="69"/>
      <c r="IF950" s="69"/>
      <c r="IG950" s="69"/>
      <c r="IH950" s="69"/>
      <c r="II950" s="69"/>
      <c r="IJ950" s="69"/>
      <c r="IK950" s="69"/>
      <c r="IL950" s="69"/>
      <c r="IM950" s="69"/>
      <c r="IN950" s="69"/>
      <c r="IO950" s="69"/>
      <c r="IP950" s="69"/>
      <c r="IQ950" s="69"/>
      <c r="IR950" s="69"/>
      <c r="IS950" s="69"/>
      <c r="IT950" s="69"/>
      <c r="IU950" s="69"/>
      <c r="IV950" s="69"/>
      <c r="IW950" s="69"/>
    </row>
    <row r="951" customFormat="false" ht="12.75" hidden="false" customHeight="false" outlineLevel="0" collapsed="false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  <c r="BR951" s="69"/>
      <c r="BS951" s="69"/>
      <c r="BT951" s="69"/>
      <c r="BU951" s="69"/>
      <c r="BV951" s="69"/>
      <c r="BW951" s="69"/>
      <c r="BX951" s="69"/>
      <c r="BY951" s="69"/>
      <c r="BZ951" s="69"/>
      <c r="CA951" s="69"/>
      <c r="CB951" s="69"/>
      <c r="CC951" s="69"/>
      <c r="CD951" s="69"/>
      <c r="CE951" s="69"/>
      <c r="CF951" s="69"/>
      <c r="CG951" s="69"/>
      <c r="CH951" s="69"/>
      <c r="CI951" s="69"/>
      <c r="CJ951" s="69"/>
      <c r="CK951" s="69"/>
      <c r="CL951" s="69"/>
      <c r="CM951" s="69"/>
      <c r="CN951" s="69"/>
      <c r="CO951" s="69"/>
      <c r="CP951" s="69"/>
      <c r="CQ951" s="69"/>
      <c r="CR951" s="69"/>
      <c r="CS951" s="69"/>
      <c r="CT951" s="69"/>
      <c r="CU951" s="69"/>
      <c r="CV951" s="69"/>
      <c r="CW951" s="69"/>
      <c r="CX951" s="69"/>
      <c r="CY951" s="69"/>
      <c r="CZ951" s="69"/>
      <c r="DA951" s="69"/>
      <c r="DB951" s="69"/>
      <c r="DC951" s="69"/>
      <c r="DD951" s="69"/>
      <c r="DE951" s="69"/>
      <c r="DF951" s="69"/>
      <c r="DG951" s="69"/>
      <c r="DH951" s="69"/>
      <c r="DI951" s="69"/>
      <c r="DJ951" s="69"/>
      <c r="DK951" s="69"/>
      <c r="DL951" s="69"/>
      <c r="DM951" s="69"/>
      <c r="DN951" s="69"/>
      <c r="DO951" s="69"/>
      <c r="DP951" s="69"/>
      <c r="DQ951" s="69"/>
      <c r="DR951" s="69"/>
      <c r="DS951" s="69"/>
      <c r="DT951" s="69"/>
      <c r="DU951" s="69"/>
      <c r="DV951" s="69"/>
      <c r="DW951" s="69"/>
      <c r="DX951" s="69"/>
      <c r="DY951" s="69"/>
      <c r="DZ951" s="69"/>
      <c r="EA951" s="69"/>
      <c r="EB951" s="69"/>
      <c r="EC951" s="69"/>
      <c r="ED951" s="69"/>
      <c r="EE951" s="69"/>
      <c r="EF951" s="69"/>
      <c r="EG951" s="69"/>
      <c r="EH951" s="69"/>
      <c r="EI951" s="69"/>
      <c r="EJ951" s="69"/>
      <c r="EK951" s="69"/>
      <c r="EL951" s="69"/>
      <c r="EM951" s="69"/>
      <c r="EN951" s="69"/>
      <c r="EO951" s="69"/>
      <c r="EP951" s="69"/>
      <c r="EQ951" s="69"/>
      <c r="ER951" s="69"/>
      <c r="ES951" s="69"/>
      <c r="ET951" s="69"/>
      <c r="EU951" s="69"/>
      <c r="EV951" s="69"/>
      <c r="EW951" s="69"/>
      <c r="EX951" s="69"/>
      <c r="EY951" s="69"/>
      <c r="EZ951" s="69"/>
      <c r="FA951" s="69"/>
      <c r="FB951" s="69"/>
      <c r="FC951" s="69"/>
      <c r="FD951" s="69"/>
      <c r="FE951" s="69"/>
      <c r="FF951" s="69"/>
      <c r="FG951" s="69"/>
      <c r="FH951" s="69"/>
      <c r="FI951" s="69"/>
      <c r="FJ951" s="69"/>
      <c r="FK951" s="69"/>
      <c r="FL951" s="69"/>
      <c r="FM951" s="69"/>
      <c r="FN951" s="69"/>
      <c r="FO951" s="69"/>
      <c r="FP951" s="69"/>
      <c r="FQ951" s="69"/>
      <c r="FR951" s="69"/>
      <c r="FS951" s="69"/>
      <c r="FT951" s="69"/>
      <c r="FU951" s="69"/>
      <c r="FV951" s="69"/>
      <c r="FW951" s="69"/>
      <c r="FX951" s="69"/>
      <c r="FY951" s="69"/>
      <c r="FZ951" s="69"/>
      <c r="GA951" s="69"/>
      <c r="GB951" s="69"/>
      <c r="GC951" s="69"/>
      <c r="GD951" s="69"/>
      <c r="GE951" s="69"/>
      <c r="GF951" s="69"/>
      <c r="GG951" s="69"/>
      <c r="GH951" s="69"/>
      <c r="GI951" s="69"/>
      <c r="GJ951" s="69"/>
      <c r="GK951" s="69"/>
      <c r="GL951" s="69"/>
      <c r="GM951" s="69"/>
      <c r="GN951" s="69"/>
      <c r="GO951" s="69"/>
      <c r="GP951" s="69"/>
      <c r="GQ951" s="69"/>
      <c r="GR951" s="69"/>
      <c r="GS951" s="69"/>
      <c r="GT951" s="69"/>
      <c r="GU951" s="69"/>
      <c r="GV951" s="69"/>
      <c r="GW951" s="69"/>
      <c r="GX951" s="69"/>
      <c r="GY951" s="69"/>
      <c r="GZ951" s="69"/>
      <c r="HA951" s="69"/>
      <c r="HB951" s="69"/>
      <c r="HC951" s="69"/>
      <c r="HD951" s="69"/>
      <c r="HE951" s="69"/>
      <c r="HF951" s="69"/>
      <c r="HG951" s="69"/>
      <c r="HH951" s="69"/>
      <c r="HI951" s="69"/>
      <c r="HJ951" s="69"/>
      <c r="HK951" s="69"/>
      <c r="HL951" s="69"/>
      <c r="HM951" s="69"/>
      <c r="HN951" s="69"/>
      <c r="HO951" s="69"/>
      <c r="HP951" s="69"/>
      <c r="HQ951" s="69"/>
      <c r="HR951" s="69"/>
      <c r="HS951" s="69"/>
      <c r="HT951" s="69"/>
      <c r="HU951" s="69"/>
      <c r="HV951" s="69"/>
      <c r="HW951" s="69"/>
      <c r="HX951" s="69"/>
      <c r="HY951" s="69"/>
      <c r="HZ951" s="69"/>
      <c r="IA951" s="69"/>
      <c r="IB951" s="69"/>
      <c r="IC951" s="69"/>
      <c r="ID951" s="69"/>
      <c r="IE951" s="69"/>
      <c r="IF951" s="69"/>
      <c r="IG951" s="69"/>
      <c r="IH951" s="69"/>
      <c r="II951" s="69"/>
      <c r="IJ951" s="69"/>
      <c r="IK951" s="69"/>
      <c r="IL951" s="69"/>
      <c r="IM951" s="69"/>
      <c r="IN951" s="69"/>
      <c r="IO951" s="69"/>
      <c r="IP951" s="69"/>
      <c r="IQ951" s="69"/>
      <c r="IR951" s="69"/>
      <c r="IS951" s="69"/>
      <c r="IT951" s="69"/>
      <c r="IU951" s="69"/>
      <c r="IV951" s="69"/>
      <c r="IW951" s="69"/>
    </row>
    <row r="952" customFormat="false" ht="12.75" hidden="false" customHeight="false" outlineLevel="0" collapsed="false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69"/>
      <c r="CC952" s="69"/>
      <c r="CD952" s="69"/>
      <c r="CE952" s="69"/>
      <c r="CF952" s="69"/>
      <c r="CG952" s="69"/>
      <c r="CH952" s="69"/>
      <c r="CI952" s="69"/>
      <c r="CJ952" s="69"/>
      <c r="CK952" s="69"/>
      <c r="CL952" s="69"/>
      <c r="CM952" s="69"/>
      <c r="CN952" s="69"/>
      <c r="CO952" s="69"/>
      <c r="CP952" s="69"/>
      <c r="CQ952" s="69"/>
      <c r="CR952" s="69"/>
      <c r="CS952" s="69"/>
      <c r="CT952" s="69"/>
      <c r="CU952" s="69"/>
      <c r="CV952" s="69"/>
      <c r="CW952" s="69"/>
      <c r="CX952" s="69"/>
      <c r="CY952" s="69"/>
      <c r="CZ952" s="69"/>
      <c r="DA952" s="69"/>
      <c r="DB952" s="69"/>
      <c r="DC952" s="69"/>
      <c r="DD952" s="69"/>
      <c r="DE952" s="69"/>
      <c r="DF952" s="69"/>
      <c r="DG952" s="69"/>
      <c r="DH952" s="69"/>
      <c r="DI952" s="69"/>
      <c r="DJ952" s="69"/>
      <c r="DK952" s="69"/>
      <c r="DL952" s="69"/>
      <c r="DM952" s="69"/>
      <c r="DN952" s="69"/>
      <c r="DO952" s="69"/>
      <c r="DP952" s="69"/>
      <c r="DQ952" s="69"/>
      <c r="DR952" s="69"/>
      <c r="DS952" s="69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  <c r="EO952" s="69"/>
      <c r="EP952" s="69"/>
      <c r="EQ952" s="69"/>
      <c r="ER952" s="69"/>
      <c r="ES952" s="69"/>
      <c r="ET952" s="69"/>
      <c r="EU952" s="69"/>
      <c r="EV952" s="69"/>
      <c r="EW952" s="69"/>
      <c r="EX952" s="69"/>
      <c r="EY952" s="69"/>
      <c r="EZ952" s="69"/>
      <c r="FA952" s="69"/>
      <c r="FB952" s="69"/>
      <c r="FC952" s="69"/>
      <c r="FD952" s="69"/>
      <c r="FE952" s="69"/>
      <c r="FF952" s="69"/>
      <c r="FG952" s="69"/>
      <c r="FH952" s="69"/>
      <c r="FI952" s="69"/>
      <c r="FJ952" s="69"/>
      <c r="FK952" s="69"/>
      <c r="FL952" s="69"/>
      <c r="FM952" s="69"/>
      <c r="FN952" s="69"/>
      <c r="FO952" s="69"/>
      <c r="FP952" s="69"/>
      <c r="FQ952" s="69"/>
      <c r="FR952" s="69"/>
      <c r="FS952" s="69"/>
      <c r="FT952" s="69"/>
      <c r="FU952" s="69"/>
      <c r="FV952" s="69"/>
      <c r="FW952" s="69"/>
      <c r="FX952" s="69"/>
      <c r="FY952" s="69"/>
      <c r="FZ952" s="69"/>
      <c r="GA952" s="69"/>
      <c r="GB952" s="69"/>
      <c r="GC952" s="69"/>
      <c r="GD952" s="69"/>
      <c r="GE952" s="69"/>
      <c r="GF952" s="69"/>
      <c r="GG952" s="69"/>
      <c r="GH952" s="69"/>
      <c r="GI952" s="69"/>
      <c r="GJ952" s="69"/>
      <c r="GK952" s="69"/>
      <c r="GL952" s="69"/>
      <c r="GM952" s="69"/>
      <c r="GN952" s="69"/>
      <c r="GO952" s="69"/>
      <c r="GP952" s="69"/>
      <c r="GQ952" s="69"/>
      <c r="GR952" s="69"/>
      <c r="GS952" s="69"/>
      <c r="GT952" s="69"/>
      <c r="GU952" s="69"/>
      <c r="GV952" s="69"/>
      <c r="GW952" s="69"/>
      <c r="GX952" s="69"/>
      <c r="GY952" s="69"/>
      <c r="GZ952" s="69"/>
      <c r="HA952" s="69"/>
      <c r="HB952" s="69"/>
      <c r="HC952" s="69"/>
      <c r="HD952" s="69"/>
      <c r="HE952" s="69"/>
      <c r="HF952" s="69"/>
      <c r="HG952" s="69"/>
      <c r="HH952" s="69"/>
      <c r="HI952" s="69"/>
      <c r="HJ952" s="69"/>
      <c r="HK952" s="69"/>
      <c r="HL952" s="69"/>
      <c r="HM952" s="69"/>
      <c r="HN952" s="69"/>
      <c r="HO952" s="69"/>
      <c r="HP952" s="69"/>
      <c r="HQ952" s="69"/>
      <c r="HR952" s="69"/>
      <c r="HS952" s="69"/>
      <c r="HT952" s="69"/>
      <c r="HU952" s="69"/>
      <c r="HV952" s="69"/>
      <c r="HW952" s="69"/>
      <c r="HX952" s="69"/>
      <c r="HY952" s="69"/>
      <c r="HZ952" s="69"/>
      <c r="IA952" s="69"/>
      <c r="IB952" s="69"/>
      <c r="IC952" s="69"/>
      <c r="ID952" s="69"/>
      <c r="IE952" s="69"/>
      <c r="IF952" s="69"/>
      <c r="IG952" s="69"/>
      <c r="IH952" s="69"/>
      <c r="II952" s="69"/>
      <c r="IJ952" s="69"/>
      <c r="IK952" s="69"/>
      <c r="IL952" s="69"/>
      <c r="IM952" s="69"/>
      <c r="IN952" s="69"/>
      <c r="IO952" s="69"/>
      <c r="IP952" s="69"/>
      <c r="IQ952" s="69"/>
      <c r="IR952" s="69"/>
      <c r="IS952" s="69"/>
      <c r="IT952" s="69"/>
      <c r="IU952" s="69"/>
      <c r="IV952" s="69"/>
      <c r="IW952" s="69"/>
    </row>
    <row r="953" customFormat="false" ht="12.75" hidden="false" customHeight="false" outlineLevel="0" collapsed="false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  <c r="BR953" s="69"/>
      <c r="BS953" s="69"/>
      <c r="BT953" s="69"/>
      <c r="BU953" s="69"/>
      <c r="BV953" s="69"/>
      <c r="BW953" s="69"/>
      <c r="BX953" s="69"/>
      <c r="BY953" s="69"/>
      <c r="BZ953" s="69"/>
      <c r="CA953" s="69"/>
      <c r="CB953" s="69"/>
      <c r="CC953" s="69"/>
      <c r="CD953" s="69"/>
      <c r="CE953" s="69"/>
      <c r="CF953" s="69"/>
      <c r="CG953" s="69"/>
      <c r="CH953" s="69"/>
      <c r="CI953" s="69"/>
      <c r="CJ953" s="69"/>
      <c r="CK953" s="69"/>
      <c r="CL953" s="69"/>
      <c r="CM953" s="69"/>
      <c r="CN953" s="69"/>
      <c r="CO953" s="69"/>
      <c r="CP953" s="69"/>
      <c r="CQ953" s="69"/>
      <c r="CR953" s="69"/>
      <c r="CS953" s="69"/>
      <c r="CT953" s="69"/>
      <c r="CU953" s="69"/>
      <c r="CV953" s="69"/>
      <c r="CW953" s="69"/>
      <c r="CX953" s="69"/>
      <c r="CY953" s="69"/>
      <c r="CZ953" s="69"/>
      <c r="DA953" s="69"/>
      <c r="DB953" s="69"/>
      <c r="DC953" s="69"/>
      <c r="DD953" s="69"/>
      <c r="DE953" s="69"/>
      <c r="DF953" s="69"/>
      <c r="DG953" s="69"/>
      <c r="DH953" s="69"/>
      <c r="DI953" s="69"/>
      <c r="DJ953" s="69"/>
      <c r="DK953" s="69"/>
      <c r="DL953" s="69"/>
      <c r="DM953" s="69"/>
      <c r="DN953" s="69"/>
      <c r="DO953" s="69"/>
      <c r="DP953" s="69"/>
      <c r="DQ953" s="69"/>
      <c r="DR953" s="69"/>
      <c r="DS953" s="69"/>
      <c r="DT953" s="69"/>
      <c r="DU953" s="69"/>
      <c r="DV953" s="69"/>
      <c r="DW953" s="69"/>
      <c r="DX953" s="69"/>
      <c r="DY953" s="69"/>
      <c r="DZ953" s="69"/>
      <c r="EA953" s="69"/>
      <c r="EB953" s="69"/>
      <c r="EC953" s="69"/>
      <c r="ED953" s="69"/>
      <c r="EE953" s="69"/>
      <c r="EF953" s="69"/>
      <c r="EG953" s="69"/>
      <c r="EH953" s="69"/>
      <c r="EI953" s="69"/>
      <c r="EJ953" s="69"/>
      <c r="EK953" s="69"/>
      <c r="EL953" s="69"/>
      <c r="EM953" s="69"/>
      <c r="EN953" s="69"/>
      <c r="EO953" s="69"/>
      <c r="EP953" s="69"/>
      <c r="EQ953" s="69"/>
      <c r="ER953" s="69"/>
      <c r="ES953" s="69"/>
      <c r="ET953" s="69"/>
      <c r="EU953" s="69"/>
      <c r="EV953" s="69"/>
      <c r="EW953" s="69"/>
      <c r="EX953" s="69"/>
      <c r="EY953" s="69"/>
      <c r="EZ953" s="69"/>
      <c r="FA953" s="69"/>
      <c r="FB953" s="69"/>
      <c r="FC953" s="69"/>
      <c r="FD953" s="69"/>
      <c r="FE953" s="69"/>
      <c r="FF953" s="69"/>
      <c r="FG953" s="69"/>
      <c r="FH953" s="69"/>
      <c r="FI953" s="69"/>
      <c r="FJ953" s="69"/>
      <c r="FK953" s="69"/>
      <c r="FL953" s="69"/>
      <c r="FM953" s="69"/>
      <c r="FN953" s="69"/>
      <c r="FO953" s="69"/>
      <c r="FP953" s="69"/>
      <c r="FQ953" s="69"/>
      <c r="FR953" s="69"/>
      <c r="FS953" s="69"/>
      <c r="FT953" s="69"/>
      <c r="FU953" s="69"/>
      <c r="FV953" s="69"/>
      <c r="FW953" s="69"/>
      <c r="FX953" s="69"/>
      <c r="FY953" s="69"/>
      <c r="FZ953" s="69"/>
      <c r="GA953" s="69"/>
      <c r="GB953" s="69"/>
      <c r="GC953" s="69"/>
      <c r="GD953" s="69"/>
      <c r="GE953" s="69"/>
      <c r="GF953" s="69"/>
      <c r="GG953" s="69"/>
      <c r="GH953" s="69"/>
      <c r="GI953" s="69"/>
      <c r="GJ953" s="69"/>
      <c r="GK953" s="69"/>
      <c r="GL953" s="69"/>
      <c r="GM953" s="69"/>
      <c r="GN953" s="69"/>
      <c r="GO953" s="69"/>
      <c r="GP953" s="69"/>
      <c r="GQ953" s="69"/>
      <c r="GR953" s="69"/>
      <c r="GS953" s="69"/>
      <c r="GT953" s="69"/>
      <c r="GU953" s="69"/>
      <c r="GV953" s="69"/>
      <c r="GW953" s="69"/>
      <c r="GX953" s="69"/>
      <c r="GY953" s="69"/>
      <c r="GZ953" s="69"/>
      <c r="HA953" s="69"/>
      <c r="HB953" s="69"/>
      <c r="HC953" s="69"/>
      <c r="HD953" s="69"/>
      <c r="HE953" s="69"/>
      <c r="HF953" s="69"/>
      <c r="HG953" s="69"/>
      <c r="HH953" s="69"/>
      <c r="HI953" s="69"/>
      <c r="HJ953" s="69"/>
      <c r="HK953" s="69"/>
      <c r="HL953" s="69"/>
      <c r="HM953" s="69"/>
      <c r="HN953" s="69"/>
      <c r="HO953" s="69"/>
      <c r="HP953" s="69"/>
      <c r="HQ953" s="69"/>
      <c r="HR953" s="69"/>
      <c r="HS953" s="69"/>
      <c r="HT953" s="69"/>
      <c r="HU953" s="69"/>
      <c r="HV953" s="69"/>
      <c r="HW953" s="69"/>
      <c r="HX953" s="69"/>
      <c r="HY953" s="69"/>
      <c r="HZ953" s="69"/>
      <c r="IA953" s="69"/>
      <c r="IB953" s="69"/>
      <c r="IC953" s="69"/>
      <c r="ID953" s="69"/>
      <c r="IE953" s="69"/>
      <c r="IF953" s="69"/>
      <c r="IG953" s="69"/>
      <c r="IH953" s="69"/>
      <c r="II953" s="69"/>
      <c r="IJ953" s="69"/>
      <c r="IK953" s="69"/>
      <c r="IL953" s="69"/>
      <c r="IM953" s="69"/>
      <c r="IN953" s="69"/>
      <c r="IO953" s="69"/>
      <c r="IP953" s="69"/>
      <c r="IQ953" s="69"/>
      <c r="IR953" s="69"/>
      <c r="IS953" s="69"/>
      <c r="IT953" s="69"/>
      <c r="IU953" s="69"/>
      <c r="IV953" s="69"/>
      <c r="IW953" s="69"/>
    </row>
    <row r="954" customFormat="false" ht="12.75" hidden="false" customHeight="false" outlineLevel="0" collapsed="false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  <c r="BR954" s="69"/>
      <c r="BS954" s="69"/>
      <c r="BT954" s="69"/>
      <c r="BU954" s="69"/>
      <c r="BV954" s="69"/>
      <c r="BW954" s="69"/>
      <c r="BX954" s="69"/>
      <c r="BY954" s="69"/>
      <c r="BZ954" s="69"/>
      <c r="CA954" s="69"/>
      <c r="CB954" s="69"/>
      <c r="CC954" s="69"/>
      <c r="CD954" s="69"/>
      <c r="CE954" s="69"/>
      <c r="CF954" s="69"/>
      <c r="CG954" s="69"/>
      <c r="CH954" s="69"/>
      <c r="CI954" s="69"/>
      <c r="CJ954" s="69"/>
      <c r="CK954" s="69"/>
      <c r="CL954" s="69"/>
      <c r="CM954" s="69"/>
      <c r="CN954" s="69"/>
      <c r="CO954" s="69"/>
      <c r="CP954" s="69"/>
      <c r="CQ954" s="69"/>
      <c r="CR954" s="69"/>
      <c r="CS954" s="69"/>
      <c r="CT954" s="69"/>
      <c r="CU954" s="69"/>
      <c r="CV954" s="69"/>
      <c r="CW954" s="69"/>
      <c r="CX954" s="69"/>
      <c r="CY954" s="69"/>
      <c r="CZ954" s="69"/>
      <c r="DA954" s="69"/>
      <c r="DB954" s="69"/>
      <c r="DC954" s="69"/>
      <c r="DD954" s="69"/>
      <c r="DE954" s="69"/>
      <c r="DF954" s="69"/>
      <c r="DG954" s="69"/>
      <c r="DH954" s="69"/>
      <c r="DI954" s="69"/>
      <c r="DJ954" s="69"/>
      <c r="DK954" s="69"/>
      <c r="DL954" s="69"/>
      <c r="DM954" s="69"/>
      <c r="DN954" s="69"/>
      <c r="DO954" s="69"/>
      <c r="DP954" s="69"/>
      <c r="DQ954" s="69"/>
      <c r="DR954" s="69"/>
      <c r="DS954" s="69"/>
      <c r="DT954" s="69"/>
      <c r="DU954" s="69"/>
      <c r="DV954" s="69"/>
      <c r="DW954" s="69"/>
      <c r="DX954" s="69"/>
      <c r="DY954" s="69"/>
      <c r="DZ954" s="69"/>
      <c r="EA954" s="69"/>
      <c r="EB954" s="69"/>
      <c r="EC954" s="69"/>
      <c r="ED954" s="69"/>
      <c r="EE954" s="69"/>
      <c r="EF954" s="69"/>
      <c r="EG954" s="69"/>
      <c r="EH954" s="69"/>
      <c r="EI954" s="69"/>
      <c r="EJ954" s="69"/>
      <c r="EK954" s="69"/>
      <c r="EL954" s="69"/>
      <c r="EM954" s="69"/>
      <c r="EN954" s="69"/>
      <c r="EO954" s="69"/>
      <c r="EP954" s="69"/>
      <c r="EQ954" s="69"/>
      <c r="ER954" s="69"/>
      <c r="ES954" s="69"/>
      <c r="ET954" s="69"/>
      <c r="EU954" s="69"/>
      <c r="EV954" s="69"/>
      <c r="EW954" s="69"/>
      <c r="EX954" s="69"/>
      <c r="EY954" s="69"/>
      <c r="EZ954" s="69"/>
      <c r="FA954" s="69"/>
      <c r="FB954" s="69"/>
      <c r="FC954" s="69"/>
      <c r="FD954" s="69"/>
      <c r="FE954" s="69"/>
      <c r="FF954" s="69"/>
      <c r="FG954" s="69"/>
      <c r="FH954" s="69"/>
      <c r="FI954" s="69"/>
      <c r="FJ954" s="69"/>
      <c r="FK954" s="69"/>
      <c r="FL954" s="69"/>
      <c r="FM954" s="69"/>
      <c r="FN954" s="69"/>
      <c r="FO954" s="69"/>
      <c r="FP954" s="69"/>
      <c r="FQ954" s="69"/>
      <c r="FR954" s="69"/>
      <c r="FS954" s="69"/>
      <c r="FT954" s="69"/>
      <c r="FU954" s="69"/>
      <c r="FV954" s="69"/>
      <c r="FW954" s="69"/>
      <c r="FX954" s="69"/>
      <c r="FY954" s="69"/>
      <c r="FZ954" s="69"/>
      <c r="GA954" s="69"/>
      <c r="GB954" s="69"/>
      <c r="GC954" s="69"/>
      <c r="GD954" s="69"/>
      <c r="GE954" s="69"/>
      <c r="GF954" s="69"/>
      <c r="GG954" s="69"/>
      <c r="GH954" s="69"/>
      <c r="GI954" s="69"/>
      <c r="GJ954" s="69"/>
      <c r="GK954" s="69"/>
      <c r="GL954" s="69"/>
      <c r="GM954" s="69"/>
      <c r="GN954" s="69"/>
      <c r="GO954" s="69"/>
      <c r="GP954" s="69"/>
      <c r="GQ954" s="69"/>
      <c r="GR954" s="69"/>
      <c r="GS954" s="69"/>
      <c r="GT954" s="69"/>
      <c r="GU954" s="69"/>
      <c r="GV954" s="69"/>
      <c r="GW954" s="69"/>
      <c r="GX954" s="69"/>
      <c r="GY954" s="69"/>
      <c r="GZ954" s="69"/>
      <c r="HA954" s="69"/>
      <c r="HB954" s="69"/>
      <c r="HC954" s="69"/>
      <c r="HD954" s="69"/>
      <c r="HE954" s="69"/>
      <c r="HF954" s="69"/>
      <c r="HG954" s="69"/>
      <c r="HH954" s="69"/>
      <c r="HI954" s="69"/>
      <c r="HJ954" s="69"/>
      <c r="HK954" s="69"/>
      <c r="HL954" s="69"/>
      <c r="HM954" s="69"/>
      <c r="HN954" s="69"/>
      <c r="HO954" s="69"/>
      <c r="HP954" s="69"/>
      <c r="HQ954" s="69"/>
      <c r="HR954" s="69"/>
      <c r="HS954" s="69"/>
      <c r="HT954" s="69"/>
      <c r="HU954" s="69"/>
      <c r="HV954" s="69"/>
      <c r="HW954" s="69"/>
      <c r="HX954" s="69"/>
      <c r="HY954" s="69"/>
      <c r="HZ954" s="69"/>
      <c r="IA954" s="69"/>
      <c r="IB954" s="69"/>
      <c r="IC954" s="69"/>
      <c r="ID954" s="69"/>
      <c r="IE954" s="69"/>
      <c r="IF954" s="69"/>
      <c r="IG954" s="69"/>
      <c r="IH954" s="69"/>
      <c r="II954" s="69"/>
      <c r="IJ954" s="69"/>
      <c r="IK954" s="69"/>
      <c r="IL954" s="69"/>
      <c r="IM954" s="69"/>
      <c r="IN954" s="69"/>
      <c r="IO954" s="69"/>
      <c r="IP954" s="69"/>
      <c r="IQ954" s="69"/>
      <c r="IR954" s="69"/>
      <c r="IS954" s="69"/>
      <c r="IT954" s="69"/>
      <c r="IU954" s="69"/>
      <c r="IV954" s="69"/>
      <c r="IW954" s="69"/>
    </row>
    <row r="955" customFormat="false" ht="12.75" hidden="false" customHeight="false" outlineLevel="0" collapsed="false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  <c r="BR955" s="69"/>
      <c r="BS955" s="69"/>
      <c r="BT955" s="69"/>
      <c r="BU955" s="69"/>
      <c r="BV955" s="69"/>
      <c r="BW955" s="69"/>
      <c r="BX955" s="69"/>
      <c r="BY955" s="69"/>
      <c r="BZ955" s="69"/>
      <c r="CA955" s="69"/>
      <c r="CB955" s="69"/>
      <c r="CC955" s="69"/>
      <c r="CD955" s="69"/>
      <c r="CE955" s="69"/>
      <c r="CF955" s="69"/>
      <c r="CG955" s="69"/>
      <c r="CH955" s="69"/>
      <c r="CI955" s="69"/>
      <c r="CJ955" s="69"/>
      <c r="CK955" s="69"/>
      <c r="CL955" s="69"/>
      <c r="CM955" s="69"/>
      <c r="CN955" s="69"/>
      <c r="CO955" s="69"/>
      <c r="CP955" s="69"/>
      <c r="CQ955" s="69"/>
      <c r="CR955" s="69"/>
      <c r="CS955" s="69"/>
      <c r="CT955" s="69"/>
      <c r="CU955" s="69"/>
      <c r="CV955" s="69"/>
      <c r="CW955" s="69"/>
      <c r="CX955" s="69"/>
      <c r="CY955" s="69"/>
      <c r="CZ955" s="69"/>
      <c r="DA955" s="69"/>
      <c r="DB955" s="69"/>
      <c r="DC955" s="69"/>
      <c r="DD955" s="69"/>
      <c r="DE955" s="69"/>
      <c r="DF955" s="69"/>
      <c r="DG955" s="69"/>
      <c r="DH955" s="69"/>
      <c r="DI955" s="69"/>
      <c r="DJ955" s="69"/>
      <c r="DK955" s="69"/>
      <c r="DL955" s="69"/>
      <c r="DM955" s="69"/>
      <c r="DN955" s="69"/>
      <c r="DO955" s="69"/>
      <c r="DP955" s="69"/>
      <c r="DQ955" s="69"/>
      <c r="DR955" s="69"/>
      <c r="DS955" s="69"/>
      <c r="DT955" s="69"/>
      <c r="DU955" s="69"/>
      <c r="DV955" s="69"/>
      <c r="DW955" s="69"/>
      <c r="DX955" s="69"/>
      <c r="DY955" s="69"/>
      <c r="DZ955" s="69"/>
      <c r="EA955" s="69"/>
      <c r="EB955" s="69"/>
      <c r="EC955" s="69"/>
      <c r="ED955" s="69"/>
      <c r="EE955" s="69"/>
      <c r="EF955" s="69"/>
      <c r="EG955" s="69"/>
      <c r="EH955" s="69"/>
      <c r="EI955" s="69"/>
      <c r="EJ955" s="69"/>
      <c r="EK955" s="69"/>
      <c r="EL955" s="69"/>
      <c r="EM955" s="69"/>
      <c r="EN955" s="69"/>
      <c r="EO955" s="69"/>
      <c r="EP955" s="69"/>
      <c r="EQ955" s="69"/>
      <c r="ER955" s="69"/>
      <c r="ES955" s="69"/>
      <c r="ET955" s="69"/>
      <c r="EU955" s="69"/>
      <c r="EV955" s="69"/>
      <c r="EW955" s="69"/>
      <c r="EX955" s="69"/>
      <c r="EY955" s="69"/>
      <c r="EZ955" s="69"/>
      <c r="FA955" s="69"/>
      <c r="FB955" s="69"/>
      <c r="FC955" s="69"/>
      <c r="FD955" s="69"/>
      <c r="FE955" s="69"/>
      <c r="FF955" s="69"/>
      <c r="FG955" s="69"/>
      <c r="FH955" s="69"/>
      <c r="FI955" s="69"/>
      <c r="FJ955" s="69"/>
      <c r="FK955" s="69"/>
      <c r="FL955" s="69"/>
      <c r="FM955" s="69"/>
      <c r="FN955" s="69"/>
      <c r="FO955" s="69"/>
      <c r="FP955" s="69"/>
      <c r="FQ955" s="69"/>
      <c r="FR955" s="69"/>
      <c r="FS955" s="69"/>
      <c r="FT955" s="69"/>
      <c r="FU955" s="69"/>
      <c r="FV955" s="69"/>
      <c r="FW955" s="69"/>
      <c r="FX955" s="69"/>
      <c r="FY955" s="69"/>
      <c r="FZ955" s="69"/>
      <c r="GA955" s="69"/>
      <c r="GB955" s="69"/>
      <c r="GC955" s="69"/>
      <c r="GD955" s="69"/>
      <c r="GE955" s="69"/>
      <c r="GF955" s="69"/>
      <c r="GG955" s="69"/>
      <c r="GH955" s="69"/>
      <c r="GI955" s="69"/>
      <c r="GJ955" s="69"/>
      <c r="GK955" s="69"/>
      <c r="GL955" s="69"/>
      <c r="GM955" s="69"/>
      <c r="GN955" s="69"/>
      <c r="GO955" s="69"/>
      <c r="GP955" s="69"/>
      <c r="GQ955" s="69"/>
      <c r="GR955" s="69"/>
      <c r="GS955" s="69"/>
      <c r="GT955" s="69"/>
      <c r="GU955" s="69"/>
      <c r="GV955" s="69"/>
      <c r="GW955" s="69"/>
      <c r="GX955" s="69"/>
      <c r="GY955" s="69"/>
      <c r="GZ955" s="69"/>
      <c r="HA955" s="69"/>
      <c r="HB955" s="69"/>
      <c r="HC955" s="69"/>
      <c r="HD955" s="69"/>
      <c r="HE955" s="69"/>
      <c r="HF955" s="69"/>
      <c r="HG955" s="69"/>
      <c r="HH955" s="69"/>
      <c r="HI955" s="69"/>
      <c r="HJ955" s="69"/>
      <c r="HK955" s="69"/>
      <c r="HL955" s="69"/>
      <c r="HM955" s="69"/>
      <c r="HN955" s="69"/>
      <c r="HO955" s="69"/>
      <c r="HP955" s="69"/>
      <c r="HQ955" s="69"/>
      <c r="HR955" s="69"/>
      <c r="HS955" s="69"/>
      <c r="HT955" s="69"/>
      <c r="HU955" s="69"/>
      <c r="HV955" s="69"/>
      <c r="HW955" s="69"/>
      <c r="HX955" s="69"/>
      <c r="HY955" s="69"/>
      <c r="HZ955" s="69"/>
      <c r="IA955" s="69"/>
      <c r="IB955" s="69"/>
      <c r="IC955" s="69"/>
      <c r="ID955" s="69"/>
      <c r="IE955" s="69"/>
      <c r="IF955" s="69"/>
      <c r="IG955" s="69"/>
      <c r="IH955" s="69"/>
      <c r="II955" s="69"/>
      <c r="IJ955" s="69"/>
      <c r="IK955" s="69"/>
      <c r="IL955" s="69"/>
      <c r="IM955" s="69"/>
      <c r="IN955" s="69"/>
      <c r="IO955" s="69"/>
      <c r="IP955" s="69"/>
      <c r="IQ955" s="69"/>
      <c r="IR955" s="69"/>
      <c r="IS955" s="69"/>
      <c r="IT955" s="69"/>
      <c r="IU955" s="69"/>
      <c r="IV955" s="69"/>
      <c r="IW955" s="69"/>
    </row>
    <row r="956" customFormat="false" ht="12.75" hidden="false" customHeight="false" outlineLevel="0" collapsed="false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  <c r="BR956" s="69"/>
      <c r="BS956" s="69"/>
      <c r="BT956" s="69"/>
      <c r="BU956" s="69"/>
      <c r="BV956" s="69"/>
      <c r="BW956" s="69"/>
      <c r="BX956" s="69"/>
      <c r="BY956" s="69"/>
      <c r="BZ956" s="69"/>
      <c r="CA956" s="69"/>
      <c r="CB956" s="69"/>
      <c r="CC956" s="69"/>
      <c r="CD956" s="69"/>
      <c r="CE956" s="69"/>
      <c r="CF956" s="69"/>
      <c r="CG956" s="69"/>
      <c r="CH956" s="69"/>
      <c r="CI956" s="69"/>
      <c r="CJ956" s="69"/>
      <c r="CK956" s="69"/>
      <c r="CL956" s="69"/>
      <c r="CM956" s="69"/>
      <c r="CN956" s="69"/>
      <c r="CO956" s="69"/>
      <c r="CP956" s="69"/>
      <c r="CQ956" s="69"/>
      <c r="CR956" s="69"/>
      <c r="CS956" s="69"/>
      <c r="CT956" s="69"/>
      <c r="CU956" s="69"/>
      <c r="CV956" s="69"/>
      <c r="CW956" s="69"/>
      <c r="CX956" s="69"/>
      <c r="CY956" s="69"/>
      <c r="CZ956" s="69"/>
      <c r="DA956" s="69"/>
      <c r="DB956" s="69"/>
      <c r="DC956" s="69"/>
      <c r="DD956" s="69"/>
      <c r="DE956" s="69"/>
      <c r="DF956" s="69"/>
      <c r="DG956" s="69"/>
      <c r="DH956" s="69"/>
      <c r="DI956" s="69"/>
      <c r="DJ956" s="69"/>
      <c r="DK956" s="69"/>
      <c r="DL956" s="69"/>
      <c r="DM956" s="69"/>
      <c r="DN956" s="69"/>
      <c r="DO956" s="69"/>
      <c r="DP956" s="69"/>
      <c r="DQ956" s="69"/>
      <c r="DR956" s="69"/>
      <c r="DS956" s="69"/>
      <c r="DT956" s="69"/>
      <c r="DU956" s="69"/>
      <c r="DV956" s="69"/>
      <c r="DW956" s="69"/>
      <c r="DX956" s="69"/>
      <c r="DY956" s="69"/>
      <c r="DZ956" s="69"/>
      <c r="EA956" s="69"/>
      <c r="EB956" s="69"/>
      <c r="EC956" s="69"/>
      <c r="ED956" s="69"/>
      <c r="EE956" s="69"/>
      <c r="EF956" s="69"/>
      <c r="EG956" s="69"/>
      <c r="EH956" s="69"/>
      <c r="EI956" s="69"/>
      <c r="EJ956" s="69"/>
      <c r="EK956" s="69"/>
      <c r="EL956" s="69"/>
      <c r="EM956" s="69"/>
      <c r="EN956" s="69"/>
      <c r="EO956" s="69"/>
      <c r="EP956" s="69"/>
      <c r="EQ956" s="69"/>
      <c r="ER956" s="69"/>
      <c r="ES956" s="69"/>
      <c r="ET956" s="69"/>
      <c r="EU956" s="69"/>
      <c r="EV956" s="69"/>
      <c r="EW956" s="69"/>
      <c r="EX956" s="69"/>
      <c r="EY956" s="69"/>
      <c r="EZ956" s="69"/>
      <c r="FA956" s="69"/>
      <c r="FB956" s="69"/>
      <c r="FC956" s="69"/>
      <c r="FD956" s="69"/>
      <c r="FE956" s="69"/>
      <c r="FF956" s="69"/>
      <c r="FG956" s="69"/>
      <c r="FH956" s="69"/>
      <c r="FI956" s="69"/>
      <c r="FJ956" s="69"/>
      <c r="FK956" s="69"/>
      <c r="FL956" s="69"/>
      <c r="FM956" s="69"/>
      <c r="FN956" s="69"/>
      <c r="FO956" s="69"/>
      <c r="FP956" s="69"/>
      <c r="FQ956" s="69"/>
      <c r="FR956" s="69"/>
      <c r="FS956" s="69"/>
      <c r="FT956" s="69"/>
      <c r="FU956" s="69"/>
      <c r="FV956" s="69"/>
      <c r="FW956" s="69"/>
      <c r="FX956" s="69"/>
      <c r="FY956" s="69"/>
      <c r="FZ956" s="69"/>
      <c r="GA956" s="69"/>
      <c r="GB956" s="69"/>
      <c r="GC956" s="69"/>
      <c r="GD956" s="69"/>
      <c r="GE956" s="69"/>
      <c r="GF956" s="69"/>
      <c r="GG956" s="69"/>
      <c r="GH956" s="69"/>
      <c r="GI956" s="69"/>
      <c r="GJ956" s="69"/>
      <c r="GK956" s="69"/>
      <c r="GL956" s="69"/>
      <c r="GM956" s="69"/>
      <c r="GN956" s="69"/>
      <c r="GO956" s="69"/>
      <c r="GP956" s="69"/>
      <c r="GQ956" s="69"/>
      <c r="GR956" s="69"/>
      <c r="GS956" s="69"/>
      <c r="GT956" s="69"/>
      <c r="GU956" s="69"/>
      <c r="GV956" s="69"/>
      <c r="GW956" s="69"/>
      <c r="GX956" s="69"/>
      <c r="GY956" s="69"/>
      <c r="GZ956" s="69"/>
      <c r="HA956" s="69"/>
      <c r="HB956" s="69"/>
      <c r="HC956" s="69"/>
      <c r="HD956" s="69"/>
      <c r="HE956" s="69"/>
      <c r="HF956" s="69"/>
      <c r="HG956" s="69"/>
      <c r="HH956" s="69"/>
      <c r="HI956" s="69"/>
      <c r="HJ956" s="69"/>
      <c r="HK956" s="69"/>
      <c r="HL956" s="69"/>
      <c r="HM956" s="69"/>
      <c r="HN956" s="69"/>
      <c r="HO956" s="69"/>
      <c r="HP956" s="69"/>
      <c r="HQ956" s="69"/>
      <c r="HR956" s="69"/>
      <c r="HS956" s="69"/>
      <c r="HT956" s="69"/>
      <c r="HU956" s="69"/>
      <c r="HV956" s="69"/>
      <c r="HW956" s="69"/>
      <c r="HX956" s="69"/>
      <c r="HY956" s="69"/>
      <c r="HZ956" s="69"/>
      <c r="IA956" s="69"/>
      <c r="IB956" s="69"/>
      <c r="IC956" s="69"/>
      <c r="ID956" s="69"/>
      <c r="IE956" s="69"/>
      <c r="IF956" s="69"/>
      <c r="IG956" s="69"/>
      <c r="IH956" s="69"/>
      <c r="II956" s="69"/>
      <c r="IJ956" s="69"/>
      <c r="IK956" s="69"/>
      <c r="IL956" s="69"/>
      <c r="IM956" s="69"/>
      <c r="IN956" s="69"/>
      <c r="IO956" s="69"/>
      <c r="IP956" s="69"/>
      <c r="IQ956" s="69"/>
      <c r="IR956" s="69"/>
      <c r="IS956" s="69"/>
      <c r="IT956" s="69"/>
      <c r="IU956" s="69"/>
      <c r="IV956" s="69"/>
      <c r="IW956" s="69"/>
    </row>
    <row r="957" customFormat="false" ht="12.75" hidden="false" customHeight="false" outlineLevel="0" collapsed="false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69"/>
      <c r="CC957" s="69"/>
      <c r="CD957" s="69"/>
      <c r="CE957" s="69"/>
      <c r="CF957" s="69"/>
      <c r="CG957" s="69"/>
      <c r="CH957" s="69"/>
      <c r="CI957" s="69"/>
      <c r="CJ957" s="69"/>
      <c r="CK957" s="69"/>
      <c r="CL957" s="69"/>
      <c r="CM957" s="69"/>
      <c r="CN957" s="69"/>
      <c r="CO957" s="69"/>
      <c r="CP957" s="69"/>
      <c r="CQ957" s="69"/>
      <c r="CR957" s="69"/>
      <c r="CS957" s="69"/>
      <c r="CT957" s="69"/>
      <c r="CU957" s="69"/>
      <c r="CV957" s="69"/>
      <c r="CW957" s="69"/>
      <c r="CX957" s="69"/>
      <c r="CY957" s="69"/>
      <c r="CZ957" s="69"/>
      <c r="DA957" s="69"/>
      <c r="DB957" s="69"/>
      <c r="DC957" s="69"/>
      <c r="DD957" s="69"/>
      <c r="DE957" s="69"/>
      <c r="DF957" s="69"/>
      <c r="DG957" s="69"/>
      <c r="DH957" s="69"/>
      <c r="DI957" s="69"/>
      <c r="DJ957" s="69"/>
      <c r="DK957" s="69"/>
      <c r="DL957" s="69"/>
      <c r="DM957" s="69"/>
      <c r="DN957" s="69"/>
      <c r="DO957" s="69"/>
      <c r="DP957" s="69"/>
      <c r="DQ957" s="69"/>
      <c r="DR957" s="69"/>
      <c r="DS957" s="69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  <c r="EO957" s="69"/>
      <c r="EP957" s="69"/>
      <c r="EQ957" s="69"/>
      <c r="ER957" s="69"/>
      <c r="ES957" s="69"/>
      <c r="ET957" s="69"/>
      <c r="EU957" s="69"/>
      <c r="EV957" s="69"/>
      <c r="EW957" s="69"/>
      <c r="EX957" s="69"/>
      <c r="EY957" s="69"/>
      <c r="EZ957" s="69"/>
      <c r="FA957" s="69"/>
      <c r="FB957" s="69"/>
      <c r="FC957" s="69"/>
      <c r="FD957" s="69"/>
      <c r="FE957" s="69"/>
      <c r="FF957" s="69"/>
      <c r="FG957" s="69"/>
      <c r="FH957" s="69"/>
      <c r="FI957" s="69"/>
      <c r="FJ957" s="69"/>
      <c r="FK957" s="69"/>
      <c r="FL957" s="69"/>
      <c r="FM957" s="69"/>
      <c r="FN957" s="69"/>
      <c r="FO957" s="69"/>
      <c r="FP957" s="69"/>
      <c r="FQ957" s="69"/>
      <c r="FR957" s="69"/>
      <c r="FS957" s="69"/>
      <c r="FT957" s="69"/>
      <c r="FU957" s="69"/>
      <c r="FV957" s="69"/>
      <c r="FW957" s="69"/>
      <c r="FX957" s="69"/>
      <c r="FY957" s="69"/>
      <c r="FZ957" s="69"/>
      <c r="GA957" s="69"/>
      <c r="GB957" s="69"/>
      <c r="GC957" s="69"/>
      <c r="GD957" s="69"/>
      <c r="GE957" s="69"/>
      <c r="GF957" s="69"/>
      <c r="GG957" s="69"/>
      <c r="GH957" s="69"/>
      <c r="GI957" s="69"/>
      <c r="GJ957" s="69"/>
      <c r="GK957" s="69"/>
      <c r="GL957" s="69"/>
      <c r="GM957" s="69"/>
      <c r="GN957" s="69"/>
      <c r="GO957" s="69"/>
      <c r="GP957" s="69"/>
      <c r="GQ957" s="69"/>
      <c r="GR957" s="69"/>
      <c r="GS957" s="69"/>
      <c r="GT957" s="69"/>
      <c r="GU957" s="69"/>
      <c r="GV957" s="69"/>
      <c r="GW957" s="69"/>
      <c r="GX957" s="69"/>
      <c r="GY957" s="69"/>
      <c r="GZ957" s="69"/>
      <c r="HA957" s="69"/>
      <c r="HB957" s="69"/>
      <c r="HC957" s="69"/>
      <c r="HD957" s="69"/>
      <c r="HE957" s="69"/>
      <c r="HF957" s="69"/>
      <c r="HG957" s="69"/>
      <c r="HH957" s="69"/>
      <c r="HI957" s="69"/>
      <c r="HJ957" s="69"/>
      <c r="HK957" s="69"/>
      <c r="HL957" s="69"/>
      <c r="HM957" s="69"/>
      <c r="HN957" s="69"/>
      <c r="HO957" s="69"/>
      <c r="HP957" s="69"/>
      <c r="HQ957" s="69"/>
      <c r="HR957" s="69"/>
      <c r="HS957" s="69"/>
      <c r="HT957" s="69"/>
      <c r="HU957" s="69"/>
      <c r="HV957" s="69"/>
      <c r="HW957" s="69"/>
      <c r="HX957" s="69"/>
      <c r="HY957" s="69"/>
      <c r="HZ957" s="69"/>
      <c r="IA957" s="69"/>
      <c r="IB957" s="69"/>
      <c r="IC957" s="69"/>
      <c r="ID957" s="69"/>
      <c r="IE957" s="69"/>
      <c r="IF957" s="69"/>
      <c r="IG957" s="69"/>
      <c r="IH957" s="69"/>
      <c r="II957" s="69"/>
      <c r="IJ957" s="69"/>
      <c r="IK957" s="69"/>
      <c r="IL957" s="69"/>
      <c r="IM957" s="69"/>
      <c r="IN957" s="69"/>
      <c r="IO957" s="69"/>
      <c r="IP957" s="69"/>
      <c r="IQ957" s="69"/>
      <c r="IR957" s="69"/>
      <c r="IS957" s="69"/>
      <c r="IT957" s="69"/>
      <c r="IU957" s="69"/>
      <c r="IV957" s="69"/>
      <c r="IW957" s="69"/>
    </row>
    <row r="958" customFormat="false" ht="12.75" hidden="false" customHeight="false" outlineLevel="0" collapsed="false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69"/>
      <c r="CC958" s="69"/>
      <c r="CD958" s="69"/>
      <c r="CE958" s="69"/>
      <c r="CF958" s="69"/>
      <c r="CG958" s="69"/>
      <c r="CH958" s="69"/>
      <c r="CI958" s="69"/>
      <c r="CJ958" s="69"/>
      <c r="CK958" s="69"/>
      <c r="CL958" s="69"/>
      <c r="CM958" s="69"/>
      <c r="CN958" s="69"/>
      <c r="CO958" s="69"/>
      <c r="CP958" s="69"/>
      <c r="CQ958" s="69"/>
      <c r="CR958" s="69"/>
      <c r="CS958" s="69"/>
      <c r="CT958" s="69"/>
      <c r="CU958" s="69"/>
      <c r="CV958" s="69"/>
      <c r="CW958" s="69"/>
      <c r="CX958" s="69"/>
      <c r="CY958" s="69"/>
      <c r="CZ958" s="69"/>
      <c r="DA958" s="69"/>
      <c r="DB958" s="69"/>
      <c r="DC958" s="69"/>
      <c r="DD958" s="69"/>
      <c r="DE958" s="69"/>
      <c r="DF958" s="69"/>
      <c r="DG958" s="69"/>
      <c r="DH958" s="69"/>
      <c r="DI958" s="69"/>
      <c r="DJ958" s="69"/>
      <c r="DK958" s="69"/>
      <c r="DL958" s="69"/>
      <c r="DM958" s="69"/>
      <c r="DN958" s="69"/>
      <c r="DO958" s="69"/>
      <c r="DP958" s="69"/>
      <c r="DQ958" s="69"/>
      <c r="DR958" s="69"/>
      <c r="DS958" s="69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  <c r="EO958" s="69"/>
      <c r="EP958" s="69"/>
      <c r="EQ958" s="69"/>
      <c r="ER958" s="69"/>
      <c r="ES958" s="69"/>
      <c r="ET958" s="69"/>
      <c r="EU958" s="69"/>
      <c r="EV958" s="69"/>
      <c r="EW958" s="69"/>
      <c r="EX958" s="69"/>
      <c r="EY958" s="69"/>
      <c r="EZ958" s="69"/>
      <c r="FA958" s="69"/>
      <c r="FB958" s="69"/>
      <c r="FC958" s="69"/>
      <c r="FD958" s="69"/>
      <c r="FE958" s="69"/>
      <c r="FF958" s="69"/>
      <c r="FG958" s="69"/>
      <c r="FH958" s="69"/>
      <c r="FI958" s="69"/>
      <c r="FJ958" s="69"/>
      <c r="FK958" s="69"/>
      <c r="FL958" s="69"/>
      <c r="FM958" s="69"/>
      <c r="FN958" s="69"/>
      <c r="FO958" s="69"/>
      <c r="FP958" s="69"/>
      <c r="FQ958" s="69"/>
      <c r="FR958" s="69"/>
      <c r="FS958" s="69"/>
      <c r="FT958" s="69"/>
      <c r="FU958" s="69"/>
      <c r="FV958" s="69"/>
      <c r="FW958" s="69"/>
      <c r="FX958" s="69"/>
      <c r="FY958" s="69"/>
      <c r="FZ958" s="69"/>
      <c r="GA958" s="69"/>
      <c r="GB958" s="69"/>
      <c r="GC958" s="69"/>
      <c r="GD958" s="69"/>
      <c r="GE958" s="69"/>
      <c r="GF958" s="69"/>
      <c r="GG958" s="69"/>
      <c r="GH958" s="69"/>
      <c r="GI958" s="69"/>
      <c r="GJ958" s="69"/>
      <c r="GK958" s="69"/>
      <c r="GL958" s="69"/>
      <c r="GM958" s="69"/>
      <c r="GN958" s="69"/>
      <c r="GO958" s="69"/>
      <c r="GP958" s="69"/>
      <c r="GQ958" s="69"/>
      <c r="GR958" s="69"/>
      <c r="GS958" s="69"/>
      <c r="GT958" s="69"/>
      <c r="GU958" s="69"/>
      <c r="GV958" s="69"/>
      <c r="GW958" s="69"/>
      <c r="GX958" s="69"/>
      <c r="GY958" s="69"/>
      <c r="GZ958" s="69"/>
      <c r="HA958" s="69"/>
      <c r="HB958" s="69"/>
      <c r="HC958" s="69"/>
      <c r="HD958" s="69"/>
      <c r="HE958" s="69"/>
      <c r="HF958" s="69"/>
      <c r="HG958" s="69"/>
      <c r="HH958" s="69"/>
      <c r="HI958" s="69"/>
      <c r="HJ958" s="69"/>
      <c r="HK958" s="69"/>
      <c r="HL958" s="69"/>
      <c r="HM958" s="69"/>
      <c r="HN958" s="69"/>
      <c r="HO958" s="69"/>
      <c r="HP958" s="69"/>
      <c r="HQ958" s="69"/>
      <c r="HR958" s="69"/>
      <c r="HS958" s="69"/>
      <c r="HT958" s="69"/>
      <c r="HU958" s="69"/>
      <c r="HV958" s="69"/>
      <c r="HW958" s="69"/>
      <c r="HX958" s="69"/>
      <c r="HY958" s="69"/>
      <c r="HZ958" s="69"/>
      <c r="IA958" s="69"/>
      <c r="IB958" s="69"/>
      <c r="IC958" s="69"/>
      <c r="ID958" s="69"/>
      <c r="IE958" s="69"/>
      <c r="IF958" s="69"/>
      <c r="IG958" s="69"/>
      <c r="IH958" s="69"/>
      <c r="II958" s="69"/>
      <c r="IJ958" s="69"/>
      <c r="IK958" s="69"/>
      <c r="IL958" s="69"/>
      <c r="IM958" s="69"/>
      <c r="IN958" s="69"/>
      <c r="IO958" s="69"/>
      <c r="IP958" s="69"/>
      <c r="IQ958" s="69"/>
      <c r="IR958" s="69"/>
      <c r="IS958" s="69"/>
      <c r="IT958" s="69"/>
      <c r="IU958" s="69"/>
      <c r="IV958" s="69"/>
      <c r="IW958" s="69"/>
    </row>
    <row r="959" customFormat="false" ht="12.75" hidden="false" customHeight="false" outlineLevel="0" collapsed="false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  <c r="BR959" s="69"/>
      <c r="BS959" s="69"/>
      <c r="BT959" s="69"/>
      <c r="BU959" s="69"/>
      <c r="BV959" s="69"/>
      <c r="BW959" s="69"/>
      <c r="BX959" s="69"/>
      <c r="BY959" s="69"/>
      <c r="BZ959" s="69"/>
      <c r="CA959" s="69"/>
      <c r="CB959" s="69"/>
      <c r="CC959" s="69"/>
      <c r="CD959" s="69"/>
      <c r="CE959" s="69"/>
      <c r="CF959" s="69"/>
      <c r="CG959" s="69"/>
      <c r="CH959" s="69"/>
      <c r="CI959" s="69"/>
      <c r="CJ959" s="69"/>
      <c r="CK959" s="69"/>
      <c r="CL959" s="69"/>
      <c r="CM959" s="69"/>
      <c r="CN959" s="69"/>
      <c r="CO959" s="69"/>
      <c r="CP959" s="69"/>
      <c r="CQ959" s="69"/>
      <c r="CR959" s="69"/>
      <c r="CS959" s="69"/>
      <c r="CT959" s="69"/>
      <c r="CU959" s="69"/>
      <c r="CV959" s="69"/>
      <c r="CW959" s="69"/>
      <c r="CX959" s="69"/>
      <c r="CY959" s="69"/>
      <c r="CZ959" s="69"/>
      <c r="DA959" s="69"/>
      <c r="DB959" s="69"/>
      <c r="DC959" s="69"/>
      <c r="DD959" s="69"/>
      <c r="DE959" s="69"/>
      <c r="DF959" s="69"/>
      <c r="DG959" s="69"/>
      <c r="DH959" s="69"/>
      <c r="DI959" s="69"/>
      <c r="DJ959" s="69"/>
      <c r="DK959" s="69"/>
      <c r="DL959" s="69"/>
      <c r="DM959" s="69"/>
      <c r="DN959" s="69"/>
      <c r="DO959" s="69"/>
      <c r="DP959" s="69"/>
      <c r="DQ959" s="69"/>
      <c r="DR959" s="69"/>
      <c r="DS959" s="69"/>
      <c r="DT959" s="69"/>
      <c r="DU959" s="69"/>
      <c r="DV959" s="69"/>
      <c r="DW959" s="69"/>
      <c r="DX959" s="69"/>
      <c r="DY959" s="69"/>
      <c r="DZ959" s="69"/>
      <c r="EA959" s="69"/>
      <c r="EB959" s="69"/>
      <c r="EC959" s="69"/>
      <c r="ED959" s="69"/>
      <c r="EE959" s="69"/>
      <c r="EF959" s="69"/>
      <c r="EG959" s="69"/>
      <c r="EH959" s="69"/>
      <c r="EI959" s="69"/>
      <c r="EJ959" s="69"/>
      <c r="EK959" s="69"/>
      <c r="EL959" s="69"/>
      <c r="EM959" s="69"/>
      <c r="EN959" s="69"/>
      <c r="EO959" s="69"/>
      <c r="EP959" s="69"/>
      <c r="EQ959" s="69"/>
      <c r="ER959" s="69"/>
      <c r="ES959" s="69"/>
      <c r="ET959" s="69"/>
      <c r="EU959" s="69"/>
      <c r="EV959" s="69"/>
      <c r="EW959" s="69"/>
      <c r="EX959" s="69"/>
      <c r="EY959" s="69"/>
      <c r="EZ959" s="69"/>
      <c r="FA959" s="69"/>
      <c r="FB959" s="69"/>
      <c r="FC959" s="69"/>
      <c r="FD959" s="69"/>
      <c r="FE959" s="69"/>
      <c r="FF959" s="69"/>
      <c r="FG959" s="69"/>
      <c r="FH959" s="69"/>
      <c r="FI959" s="69"/>
      <c r="FJ959" s="69"/>
      <c r="FK959" s="69"/>
      <c r="FL959" s="69"/>
      <c r="FM959" s="69"/>
      <c r="FN959" s="69"/>
      <c r="FO959" s="69"/>
      <c r="FP959" s="69"/>
      <c r="FQ959" s="69"/>
      <c r="FR959" s="69"/>
      <c r="FS959" s="69"/>
      <c r="FT959" s="69"/>
      <c r="FU959" s="69"/>
      <c r="FV959" s="69"/>
      <c r="FW959" s="69"/>
      <c r="FX959" s="69"/>
      <c r="FY959" s="69"/>
      <c r="FZ959" s="69"/>
      <c r="GA959" s="69"/>
      <c r="GB959" s="69"/>
      <c r="GC959" s="69"/>
      <c r="GD959" s="69"/>
      <c r="GE959" s="69"/>
      <c r="GF959" s="69"/>
      <c r="GG959" s="69"/>
      <c r="GH959" s="69"/>
      <c r="GI959" s="69"/>
      <c r="GJ959" s="69"/>
      <c r="GK959" s="69"/>
      <c r="GL959" s="69"/>
      <c r="GM959" s="69"/>
      <c r="GN959" s="69"/>
      <c r="GO959" s="69"/>
      <c r="GP959" s="69"/>
      <c r="GQ959" s="69"/>
      <c r="GR959" s="69"/>
      <c r="GS959" s="69"/>
      <c r="GT959" s="69"/>
      <c r="GU959" s="69"/>
      <c r="GV959" s="69"/>
      <c r="GW959" s="69"/>
      <c r="GX959" s="69"/>
      <c r="GY959" s="69"/>
      <c r="GZ959" s="69"/>
      <c r="HA959" s="69"/>
      <c r="HB959" s="69"/>
      <c r="HC959" s="69"/>
      <c r="HD959" s="69"/>
      <c r="HE959" s="69"/>
      <c r="HF959" s="69"/>
      <c r="HG959" s="69"/>
      <c r="HH959" s="69"/>
      <c r="HI959" s="69"/>
      <c r="HJ959" s="69"/>
      <c r="HK959" s="69"/>
      <c r="HL959" s="69"/>
      <c r="HM959" s="69"/>
      <c r="HN959" s="69"/>
      <c r="HO959" s="69"/>
      <c r="HP959" s="69"/>
      <c r="HQ959" s="69"/>
      <c r="HR959" s="69"/>
      <c r="HS959" s="69"/>
      <c r="HT959" s="69"/>
      <c r="HU959" s="69"/>
      <c r="HV959" s="69"/>
      <c r="HW959" s="69"/>
      <c r="HX959" s="69"/>
      <c r="HY959" s="69"/>
      <c r="HZ959" s="69"/>
      <c r="IA959" s="69"/>
      <c r="IB959" s="69"/>
      <c r="IC959" s="69"/>
      <c r="ID959" s="69"/>
      <c r="IE959" s="69"/>
      <c r="IF959" s="69"/>
      <c r="IG959" s="69"/>
      <c r="IH959" s="69"/>
      <c r="II959" s="69"/>
      <c r="IJ959" s="69"/>
      <c r="IK959" s="69"/>
      <c r="IL959" s="69"/>
      <c r="IM959" s="69"/>
      <c r="IN959" s="69"/>
      <c r="IO959" s="69"/>
      <c r="IP959" s="69"/>
      <c r="IQ959" s="69"/>
      <c r="IR959" s="69"/>
      <c r="IS959" s="69"/>
      <c r="IT959" s="69"/>
      <c r="IU959" s="69"/>
      <c r="IV959" s="69"/>
      <c r="IW959" s="69"/>
    </row>
    <row r="960" customFormat="false" ht="12.75" hidden="false" customHeight="false" outlineLevel="0" collapsed="false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  <c r="DP960" s="69"/>
      <c r="DQ960" s="69"/>
      <c r="DR960" s="69"/>
      <c r="DS960" s="69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  <c r="EO960" s="69"/>
      <c r="EP960" s="69"/>
      <c r="EQ960" s="69"/>
      <c r="ER960" s="69"/>
      <c r="ES960" s="69"/>
      <c r="ET960" s="69"/>
      <c r="EU960" s="69"/>
      <c r="EV960" s="69"/>
      <c r="EW960" s="69"/>
      <c r="EX960" s="69"/>
      <c r="EY960" s="69"/>
      <c r="EZ960" s="69"/>
      <c r="FA960" s="69"/>
      <c r="FB960" s="69"/>
      <c r="FC960" s="69"/>
      <c r="FD960" s="69"/>
      <c r="FE960" s="69"/>
      <c r="FF960" s="69"/>
      <c r="FG960" s="69"/>
      <c r="FH960" s="69"/>
      <c r="FI960" s="69"/>
      <c r="FJ960" s="69"/>
      <c r="FK960" s="69"/>
      <c r="FL960" s="69"/>
      <c r="FM960" s="69"/>
      <c r="FN960" s="69"/>
      <c r="FO960" s="69"/>
      <c r="FP960" s="69"/>
      <c r="FQ960" s="69"/>
      <c r="FR960" s="69"/>
      <c r="FS960" s="69"/>
      <c r="FT960" s="69"/>
      <c r="FU960" s="69"/>
      <c r="FV960" s="69"/>
      <c r="FW960" s="69"/>
      <c r="FX960" s="69"/>
      <c r="FY960" s="69"/>
      <c r="FZ960" s="69"/>
      <c r="GA960" s="69"/>
      <c r="GB960" s="69"/>
      <c r="GC960" s="69"/>
      <c r="GD960" s="69"/>
      <c r="GE960" s="69"/>
      <c r="GF960" s="69"/>
      <c r="GG960" s="69"/>
      <c r="GH960" s="69"/>
      <c r="GI960" s="69"/>
      <c r="GJ960" s="69"/>
      <c r="GK960" s="69"/>
      <c r="GL960" s="69"/>
      <c r="GM960" s="69"/>
      <c r="GN960" s="69"/>
      <c r="GO960" s="69"/>
      <c r="GP960" s="69"/>
      <c r="GQ960" s="69"/>
      <c r="GR960" s="69"/>
      <c r="GS960" s="69"/>
      <c r="GT960" s="69"/>
      <c r="GU960" s="69"/>
      <c r="GV960" s="69"/>
      <c r="GW960" s="69"/>
      <c r="GX960" s="69"/>
      <c r="GY960" s="69"/>
      <c r="GZ960" s="69"/>
      <c r="HA960" s="69"/>
      <c r="HB960" s="69"/>
      <c r="HC960" s="69"/>
      <c r="HD960" s="69"/>
      <c r="HE960" s="69"/>
      <c r="HF960" s="69"/>
      <c r="HG960" s="69"/>
      <c r="HH960" s="69"/>
      <c r="HI960" s="69"/>
      <c r="HJ960" s="69"/>
      <c r="HK960" s="69"/>
      <c r="HL960" s="69"/>
      <c r="HM960" s="69"/>
      <c r="HN960" s="69"/>
      <c r="HO960" s="69"/>
      <c r="HP960" s="69"/>
      <c r="HQ960" s="69"/>
      <c r="HR960" s="69"/>
      <c r="HS960" s="69"/>
      <c r="HT960" s="69"/>
      <c r="HU960" s="69"/>
      <c r="HV960" s="69"/>
      <c r="HW960" s="69"/>
      <c r="HX960" s="69"/>
      <c r="HY960" s="69"/>
      <c r="HZ960" s="69"/>
      <c r="IA960" s="69"/>
      <c r="IB960" s="69"/>
      <c r="IC960" s="69"/>
      <c r="ID960" s="69"/>
      <c r="IE960" s="69"/>
      <c r="IF960" s="69"/>
      <c r="IG960" s="69"/>
      <c r="IH960" s="69"/>
      <c r="II960" s="69"/>
      <c r="IJ960" s="69"/>
      <c r="IK960" s="69"/>
      <c r="IL960" s="69"/>
      <c r="IM960" s="69"/>
      <c r="IN960" s="69"/>
      <c r="IO960" s="69"/>
      <c r="IP960" s="69"/>
      <c r="IQ960" s="69"/>
      <c r="IR960" s="69"/>
      <c r="IS960" s="69"/>
      <c r="IT960" s="69"/>
      <c r="IU960" s="69"/>
      <c r="IV960" s="69"/>
      <c r="IW960" s="69"/>
    </row>
    <row r="961" customFormat="false" ht="12.75" hidden="false" customHeight="false" outlineLevel="0" collapsed="false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  <c r="BR961" s="69"/>
      <c r="BS961" s="69"/>
      <c r="BT961" s="69"/>
      <c r="BU961" s="69"/>
      <c r="BV961" s="69"/>
      <c r="BW961" s="69"/>
      <c r="BX961" s="69"/>
      <c r="BY961" s="69"/>
      <c r="BZ961" s="69"/>
      <c r="CA961" s="69"/>
      <c r="CB961" s="69"/>
      <c r="CC961" s="69"/>
      <c r="CD961" s="69"/>
      <c r="CE961" s="69"/>
      <c r="CF961" s="69"/>
      <c r="CG961" s="69"/>
      <c r="CH961" s="69"/>
      <c r="CI961" s="69"/>
      <c r="CJ961" s="69"/>
      <c r="CK961" s="69"/>
      <c r="CL961" s="69"/>
      <c r="CM961" s="69"/>
      <c r="CN961" s="69"/>
      <c r="CO961" s="69"/>
      <c r="CP961" s="69"/>
      <c r="CQ961" s="69"/>
      <c r="CR961" s="69"/>
      <c r="CS961" s="69"/>
      <c r="CT961" s="69"/>
      <c r="CU961" s="69"/>
      <c r="CV961" s="69"/>
      <c r="CW961" s="69"/>
      <c r="CX961" s="69"/>
      <c r="CY961" s="69"/>
      <c r="CZ961" s="69"/>
      <c r="DA961" s="69"/>
      <c r="DB961" s="69"/>
      <c r="DC961" s="69"/>
      <c r="DD961" s="69"/>
      <c r="DE961" s="69"/>
      <c r="DF961" s="69"/>
      <c r="DG961" s="69"/>
      <c r="DH961" s="69"/>
      <c r="DI961" s="69"/>
      <c r="DJ961" s="69"/>
      <c r="DK961" s="69"/>
      <c r="DL961" s="69"/>
      <c r="DM961" s="69"/>
      <c r="DN961" s="69"/>
      <c r="DO961" s="69"/>
      <c r="DP961" s="69"/>
      <c r="DQ961" s="69"/>
      <c r="DR961" s="69"/>
      <c r="DS961" s="69"/>
      <c r="DT961" s="69"/>
      <c r="DU961" s="69"/>
      <c r="DV961" s="69"/>
      <c r="DW961" s="69"/>
      <c r="DX961" s="69"/>
      <c r="DY961" s="69"/>
      <c r="DZ961" s="69"/>
      <c r="EA961" s="69"/>
      <c r="EB961" s="69"/>
      <c r="EC961" s="69"/>
      <c r="ED961" s="69"/>
      <c r="EE961" s="69"/>
      <c r="EF961" s="69"/>
      <c r="EG961" s="69"/>
      <c r="EH961" s="69"/>
      <c r="EI961" s="69"/>
      <c r="EJ961" s="69"/>
      <c r="EK961" s="69"/>
      <c r="EL961" s="69"/>
      <c r="EM961" s="69"/>
      <c r="EN961" s="69"/>
      <c r="EO961" s="69"/>
      <c r="EP961" s="69"/>
      <c r="EQ961" s="69"/>
      <c r="ER961" s="69"/>
      <c r="ES961" s="69"/>
      <c r="ET961" s="69"/>
      <c r="EU961" s="69"/>
      <c r="EV961" s="69"/>
      <c r="EW961" s="69"/>
      <c r="EX961" s="69"/>
      <c r="EY961" s="69"/>
      <c r="EZ961" s="69"/>
      <c r="FA961" s="69"/>
      <c r="FB961" s="69"/>
      <c r="FC961" s="69"/>
      <c r="FD961" s="69"/>
      <c r="FE961" s="69"/>
      <c r="FF961" s="69"/>
      <c r="FG961" s="69"/>
      <c r="FH961" s="69"/>
      <c r="FI961" s="69"/>
      <c r="FJ961" s="69"/>
      <c r="FK961" s="69"/>
      <c r="FL961" s="69"/>
      <c r="FM961" s="69"/>
      <c r="FN961" s="69"/>
      <c r="FO961" s="69"/>
      <c r="FP961" s="69"/>
      <c r="FQ961" s="69"/>
      <c r="FR961" s="69"/>
      <c r="FS961" s="69"/>
      <c r="FT961" s="69"/>
      <c r="FU961" s="69"/>
      <c r="FV961" s="69"/>
      <c r="FW961" s="69"/>
      <c r="FX961" s="69"/>
      <c r="FY961" s="69"/>
      <c r="FZ961" s="69"/>
      <c r="GA961" s="69"/>
      <c r="GB961" s="69"/>
      <c r="GC961" s="69"/>
      <c r="GD961" s="69"/>
      <c r="GE961" s="69"/>
      <c r="GF961" s="69"/>
      <c r="GG961" s="69"/>
      <c r="GH961" s="69"/>
      <c r="GI961" s="69"/>
      <c r="GJ961" s="69"/>
      <c r="GK961" s="69"/>
      <c r="GL961" s="69"/>
      <c r="GM961" s="69"/>
      <c r="GN961" s="69"/>
      <c r="GO961" s="69"/>
      <c r="GP961" s="69"/>
      <c r="GQ961" s="69"/>
      <c r="GR961" s="69"/>
      <c r="GS961" s="69"/>
      <c r="GT961" s="69"/>
      <c r="GU961" s="69"/>
      <c r="GV961" s="69"/>
      <c r="GW961" s="69"/>
      <c r="GX961" s="69"/>
      <c r="GY961" s="69"/>
      <c r="GZ961" s="69"/>
      <c r="HA961" s="69"/>
      <c r="HB961" s="69"/>
      <c r="HC961" s="69"/>
      <c r="HD961" s="69"/>
      <c r="HE961" s="69"/>
      <c r="HF961" s="69"/>
      <c r="HG961" s="69"/>
      <c r="HH961" s="69"/>
      <c r="HI961" s="69"/>
      <c r="HJ961" s="69"/>
      <c r="HK961" s="69"/>
      <c r="HL961" s="69"/>
      <c r="HM961" s="69"/>
      <c r="HN961" s="69"/>
      <c r="HO961" s="69"/>
      <c r="HP961" s="69"/>
      <c r="HQ961" s="69"/>
      <c r="HR961" s="69"/>
      <c r="HS961" s="69"/>
      <c r="HT961" s="69"/>
      <c r="HU961" s="69"/>
      <c r="HV961" s="69"/>
      <c r="HW961" s="69"/>
      <c r="HX961" s="69"/>
      <c r="HY961" s="69"/>
      <c r="HZ961" s="69"/>
      <c r="IA961" s="69"/>
      <c r="IB961" s="69"/>
      <c r="IC961" s="69"/>
      <c r="ID961" s="69"/>
      <c r="IE961" s="69"/>
      <c r="IF961" s="69"/>
      <c r="IG961" s="69"/>
      <c r="IH961" s="69"/>
      <c r="II961" s="69"/>
      <c r="IJ961" s="69"/>
      <c r="IK961" s="69"/>
      <c r="IL961" s="69"/>
      <c r="IM961" s="69"/>
      <c r="IN961" s="69"/>
      <c r="IO961" s="69"/>
      <c r="IP961" s="69"/>
      <c r="IQ961" s="69"/>
      <c r="IR961" s="69"/>
      <c r="IS961" s="69"/>
      <c r="IT961" s="69"/>
      <c r="IU961" s="69"/>
      <c r="IV961" s="69"/>
      <c r="IW961" s="69"/>
    </row>
    <row r="962" customFormat="false" ht="12.75" hidden="false" customHeight="false" outlineLevel="0" collapsed="false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  <c r="BR962" s="69"/>
      <c r="BS962" s="69"/>
      <c r="BT962" s="69"/>
      <c r="BU962" s="69"/>
      <c r="BV962" s="69"/>
      <c r="BW962" s="69"/>
      <c r="BX962" s="69"/>
      <c r="BY962" s="69"/>
      <c r="BZ962" s="69"/>
      <c r="CA962" s="69"/>
      <c r="CB962" s="69"/>
      <c r="CC962" s="69"/>
      <c r="CD962" s="69"/>
      <c r="CE962" s="69"/>
      <c r="CF962" s="69"/>
      <c r="CG962" s="69"/>
      <c r="CH962" s="69"/>
      <c r="CI962" s="69"/>
      <c r="CJ962" s="69"/>
      <c r="CK962" s="69"/>
      <c r="CL962" s="69"/>
      <c r="CM962" s="69"/>
      <c r="CN962" s="69"/>
      <c r="CO962" s="69"/>
      <c r="CP962" s="69"/>
      <c r="CQ962" s="69"/>
      <c r="CR962" s="69"/>
      <c r="CS962" s="69"/>
      <c r="CT962" s="69"/>
      <c r="CU962" s="69"/>
      <c r="CV962" s="69"/>
      <c r="CW962" s="69"/>
      <c r="CX962" s="69"/>
      <c r="CY962" s="69"/>
      <c r="CZ962" s="69"/>
      <c r="DA962" s="69"/>
      <c r="DB962" s="69"/>
      <c r="DC962" s="69"/>
      <c r="DD962" s="69"/>
      <c r="DE962" s="69"/>
      <c r="DF962" s="69"/>
      <c r="DG962" s="69"/>
      <c r="DH962" s="69"/>
      <c r="DI962" s="69"/>
      <c r="DJ962" s="69"/>
      <c r="DK962" s="69"/>
      <c r="DL962" s="69"/>
      <c r="DM962" s="69"/>
      <c r="DN962" s="69"/>
      <c r="DO962" s="69"/>
      <c r="DP962" s="69"/>
      <c r="DQ962" s="69"/>
      <c r="DR962" s="69"/>
      <c r="DS962" s="69"/>
      <c r="DT962" s="69"/>
      <c r="DU962" s="69"/>
      <c r="DV962" s="69"/>
      <c r="DW962" s="69"/>
      <c r="DX962" s="69"/>
      <c r="DY962" s="69"/>
      <c r="DZ962" s="69"/>
      <c r="EA962" s="69"/>
      <c r="EB962" s="69"/>
      <c r="EC962" s="69"/>
      <c r="ED962" s="69"/>
      <c r="EE962" s="69"/>
      <c r="EF962" s="69"/>
      <c r="EG962" s="69"/>
      <c r="EH962" s="69"/>
      <c r="EI962" s="69"/>
      <c r="EJ962" s="69"/>
      <c r="EK962" s="69"/>
      <c r="EL962" s="69"/>
      <c r="EM962" s="69"/>
      <c r="EN962" s="69"/>
      <c r="EO962" s="69"/>
      <c r="EP962" s="69"/>
      <c r="EQ962" s="69"/>
      <c r="ER962" s="69"/>
      <c r="ES962" s="69"/>
      <c r="ET962" s="69"/>
      <c r="EU962" s="69"/>
      <c r="EV962" s="69"/>
      <c r="EW962" s="69"/>
      <c r="EX962" s="69"/>
      <c r="EY962" s="69"/>
      <c r="EZ962" s="69"/>
      <c r="FA962" s="69"/>
      <c r="FB962" s="69"/>
      <c r="FC962" s="69"/>
      <c r="FD962" s="69"/>
      <c r="FE962" s="69"/>
      <c r="FF962" s="69"/>
      <c r="FG962" s="69"/>
      <c r="FH962" s="69"/>
      <c r="FI962" s="69"/>
      <c r="FJ962" s="69"/>
      <c r="FK962" s="69"/>
      <c r="FL962" s="69"/>
      <c r="FM962" s="69"/>
      <c r="FN962" s="69"/>
      <c r="FO962" s="69"/>
      <c r="FP962" s="69"/>
      <c r="FQ962" s="69"/>
      <c r="FR962" s="69"/>
      <c r="FS962" s="69"/>
      <c r="FT962" s="69"/>
      <c r="FU962" s="69"/>
      <c r="FV962" s="69"/>
      <c r="FW962" s="69"/>
      <c r="FX962" s="69"/>
      <c r="FY962" s="69"/>
      <c r="FZ962" s="69"/>
      <c r="GA962" s="69"/>
      <c r="GB962" s="69"/>
      <c r="GC962" s="69"/>
      <c r="GD962" s="69"/>
      <c r="GE962" s="69"/>
      <c r="GF962" s="69"/>
      <c r="GG962" s="69"/>
      <c r="GH962" s="69"/>
      <c r="GI962" s="69"/>
      <c r="GJ962" s="69"/>
      <c r="GK962" s="69"/>
      <c r="GL962" s="69"/>
      <c r="GM962" s="69"/>
      <c r="GN962" s="69"/>
      <c r="GO962" s="69"/>
      <c r="GP962" s="69"/>
      <c r="GQ962" s="69"/>
      <c r="GR962" s="69"/>
      <c r="GS962" s="69"/>
      <c r="GT962" s="69"/>
      <c r="GU962" s="69"/>
      <c r="GV962" s="69"/>
      <c r="GW962" s="69"/>
      <c r="GX962" s="69"/>
      <c r="GY962" s="69"/>
      <c r="GZ962" s="69"/>
      <c r="HA962" s="69"/>
      <c r="HB962" s="69"/>
      <c r="HC962" s="69"/>
      <c r="HD962" s="69"/>
      <c r="HE962" s="69"/>
      <c r="HF962" s="69"/>
      <c r="HG962" s="69"/>
      <c r="HH962" s="69"/>
      <c r="HI962" s="69"/>
      <c r="HJ962" s="69"/>
      <c r="HK962" s="69"/>
      <c r="HL962" s="69"/>
      <c r="HM962" s="69"/>
      <c r="HN962" s="69"/>
      <c r="HO962" s="69"/>
      <c r="HP962" s="69"/>
      <c r="HQ962" s="69"/>
      <c r="HR962" s="69"/>
      <c r="HS962" s="69"/>
      <c r="HT962" s="69"/>
      <c r="HU962" s="69"/>
      <c r="HV962" s="69"/>
      <c r="HW962" s="69"/>
      <c r="HX962" s="69"/>
      <c r="HY962" s="69"/>
      <c r="HZ962" s="69"/>
      <c r="IA962" s="69"/>
      <c r="IB962" s="69"/>
      <c r="IC962" s="69"/>
      <c r="ID962" s="69"/>
      <c r="IE962" s="69"/>
      <c r="IF962" s="69"/>
      <c r="IG962" s="69"/>
      <c r="IH962" s="69"/>
      <c r="II962" s="69"/>
      <c r="IJ962" s="69"/>
      <c r="IK962" s="69"/>
      <c r="IL962" s="69"/>
      <c r="IM962" s="69"/>
      <c r="IN962" s="69"/>
      <c r="IO962" s="69"/>
      <c r="IP962" s="69"/>
      <c r="IQ962" s="69"/>
      <c r="IR962" s="69"/>
      <c r="IS962" s="69"/>
      <c r="IT962" s="69"/>
      <c r="IU962" s="69"/>
      <c r="IV962" s="69"/>
      <c r="IW962" s="69"/>
    </row>
    <row r="963" customFormat="false" ht="12.75" hidden="false" customHeight="false" outlineLevel="0" collapsed="false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  <c r="BR963" s="69"/>
      <c r="BS963" s="69"/>
      <c r="BT963" s="69"/>
      <c r="BU963" s="69"/>
      <c r="BV963" s="69"/>
      <c r="BW963" s="69"/>
      <c r="BX963" s="69"/>
      <c r="BY963" s="69"/>
      <c r="BZ963" s="69"/>
      <c r="CA963" s="69"/>
      <c r="CB963" s="69"/>
      <c r="CC963" s="69"/>
      <c r="CD963" s="69"/>
      <c r="CE963" s="69"/>
      <c r="CF963" s="69"/>
      <c r="CG963" s="69"/>
      <c r="CH963" s="69"/>
      <c r="CI963" s="69"/>
      <c r="CJ963" s="69"/>
      <c r="CK963" s="69"/>
      <c r="CL963" s="69"/>
      <c r="CM963" s="69"/>
      <c r="CN963" s="69"/>
      <c r="CO963" s="69"/>
      <c r="CP963" s="69"/>
      <c r="CQ963" s="69"/>
      <c r="CR963" s="69"/>
      <c r="CS963" s="69"/>
      <c r="CT963" s="69"/>
      <c r="CU963" s="69"/>
      <c r="CV963" s="69"/>
      <c r="CW963" s="69"/>
      <c r="CX963" s="69"/>
      <c r="CY963" s="69"/>
      <c r="CZ963" s="69"/>
      <c r="DA963" s="69"/>
      <c r="DB963" s="69"/>
      <c r="DC963" s="69"/>
      <c r="DD963" s="69"/>
      <c r="DE963" s="69"/>
      <c r="DF963" s="69"/>
      <c r="DG963" s="69"/>
      <c r="DH963" s="69"/>
      <c r="DI963" s="69"/>
      <c r="DJ963" s="69"/>
      <c r="DK963" s="69"/>
      <c r="DL963" s="69"/>
      <c r="DM963" s="69"/>
      <c r="DN963" s="69"/>
      <c r="DO963" s="69"/>
      <c r="DP963" s="69"/>
      <c r="DQ963" s="69"/>
      <c r="DR963" s="69"/>
      <c r="DS963" s="69"/>
      <c r="DT963" s="69"/>
      <c r="DU963" s="69"/>
      <c r="DV963" s="69"/>
      <c r="DW963" s="69"/>
      <c r="DX963" s="69"/>
      <c r="DY963" s="69"/>
      <c r="DZ963" s="69"/>
      <c r="EA963" s="69"/>
      <c r="EB963" s="69"/>
      <c r="EC963" s="69"/>
      <c r="ED963" s="69"/>
      <c r="EE963" s="69"/>
      <c r="EF963" s="69"/>
      <c r="EG963" s="69"/>
      <c r="EH963" s="69"/>
      <c r="EI963" s="69"/>
      <c r="EJ963" s="69"/>
      <c r="EK963" s="69"/>
      <c r="EL963" s="69"/>
      <c r="EM963" s="69"/>
      <c r="EN963" s="69"/>
      <c r="EO963" s="69"/>
      <c r="EP963" s="69"/>
      <c r="EQ963" s="69"/>
      <c r="ER963" s="69"/>
      <c r="ES963" s="69"/>
      <c r="ET963" s="69"/>
      <c r="EU963" s="69"/>
      <c r="EV963" s="69"/>
      <c r="EW963" s="69"/>
      <c r="EX963" s="69"/>
      <c r="EY963" s="69"/>
      <c r="EZ963" s="69"/>
      <c r="FA963" s="69"/>
      <c r="FB963" s="69"/>
      <c r="FC963" s="69"/>
      <c r="FD963" s="69"/>
      <c r="FE963" s="69"/>
      <c r="FF963" s="69"/>
      <c r="FG963" s="69"/>
      <c r="FH963" s="69"/>
      <c r="FI963" s="69"/>
      <c r="FJ963" s="69"/>
      <c r="FK963" s="69"/>
      <c r="FL963" s="69"/>
      <c r="FM963" s="69"/>
      <c r="FN963" s="69"/>
      <c r="FO963" s="69"/>
      <c r="FP963" s="69"/>
      <c r="FQ963" s="69"/>
      <c r="FR963" s="69"/>
      <c r="FS963" s="69"/>
      <c r="FT963" s="69"/>
      <c r="FU963" s="69"/>
      <c r="FV963" s="69"/>
      <c r="FW963" s="69"/>
      <c r="FX963" s="69"/>
      <c r="FY963" s="69"/>
      <c r="FZ963" s="69"/>
      <c r="GA963" s="69"/>
      <c r="GB963" s="69"/>
      <c r="GC963" s="69"/>
      <c r="GD963" s="69"/>
      <c r="GE963" s="69"/>
      <c r="GF963" s="69"/>
      <c r="GG963" s="69"/>
      <c r="GH963" s="69"/>
      <c r="GI963" s="69"/>
      <c r="GJ963" s="69"/>
      <c r="GK963" s="69"/>
      <c r="GL963" s="69"/>
      <c r="GM963" s="69"/>
      <c r="GN963" s="69"/>
      <c r="GO963" s="69"/>
      <c r="GP963" s="69"/>
      <c r="GQ963" s="69"/>
      <c r="GR963" s="69"/>
      <c r="GS963" s="69"/>
      <c r="GT963" s="69"/>
      <c r="GU963" s="69"/>
      <c r="GV963" s="69"/>
      <c r="GW963" s="69"/>
      <c r="GX963" s="69"/>
      <c r="GY963" s="69"/>
      <c r="GZ963" s="69"/>
      <c r="HA963" s="69"/>
      <c r="HB963" s="69"/>
      <c r="HC963" s="69"/>
      <c r="HD963" s="69"/>
      <c r="HE963" s="69"/>
      <c r="HF963" s="69"/>
      <c r="HG963" s="69"/>
      <c r="HH963" s="69"/>
      <c r="HI963" s="69"/>
      <c r="HJ963" s="69"/>
      <c r="HK963" s="69"/>
      <c r="HL963" s="69"/>
      <c r="HM963" s="69"/>
      <c r="HN963" s="69"/>
      <c r="HO963" s="69"/>
      <c r="HP963" s="69"/>
      <c r="HQ963" s="69"/>
      <c r="HR963" s="69"/>
      <c r="HS963" s="69"/>
      <c r="HT963" s="69"/>
      <c r="HU963" s="69"/>
      <c r="HV963" s="69"/>
      <c r="HW963" s="69"/>
      <c r="HX963" s="69"/>
      <c r="HY963" s="69"/>
      <c r="HZ963" s="69"/>
      <c r="IA963" s="69"/>
      <c r="IB963" s="69"/>
      <c r="IC963" s="69"/>
      <c r="ID963" s="69"/>
      <c r="IE963" s="69"/>
      <c r="IF963" s="69"/>
      <c r="IG963" s="69"/>
      <c r="IH963" s="69"/>
      <c r="II963" s="69"/>
      <c r="IJ963" s="69"/>
      <c r="IK963" s="69"/>
      <c r="IL963" s="69"/>
      <c r="IM963" s="69"/>
      <c r="IN963" s="69"/>
      <c r="IO963" s="69"/>
      <c r="IP963" s="69"/>
      <c r="IQ963" s="69"/>
      <c r="IR963" s="69"/>
      <c r="IS963" s="69"/>
      <c r="IT963" s="69"/>
      <c r="IU963" s="69"/>
      <c r="IV963" s="69"/>
      <c r="IW963" s="69"/>
    </row>
    <row r="964" customFormat="false" ht="12.75" hidden="false" customHeight="false" outlineLevel="0" collapsed="false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69"/>
      <c r="CC964" s="69"/>
      <c r="CD964" s="69"/>
      <c r="CE964" s="69"/>
      <c r="CF964" s="69"/>
      <c r="CG964" s="69"/>
      <c r="CH964" s="69"/>
      <c r="CI964" s="69"/>
      <c r="CJ964" s="69"/>
      <c r="CK964" s="69"/>
      <c r="CL964" s="69"/>
      <c r="CM964" s="69"/>
      <c r="CN964" s="69"/>
      <c r="CO964" s="69"/>
      <c r="CP964" s="69"/>
      <c r="CQ964" s="69"/>
      <c r="CR964" s="69"/>
      <c r="CS964" s="69"/>
      <c r="CT964" s="69"/>
      <c r="CU964" s="69"/>
      <c r="CV964" s="69"/>
      <c r="CW964" s="69"/>
      <c r="CX964" s="69"/>
      <c r="CY964" s="69"/>
      <c r="CZ964" s="69"/>
      <c r="DA964" s="69"/>
      <c r="DB964" s="69"/>
      <c r="DC964" s="69"/>
      <c r="DD964" s="69"/>
      <c r="DE964" s="69"/>
      <c r="DF964" s="69"/>
      <c r="DG964" s="69"/>
      <c r="DH964" s="69"/>
      <c r="DI964" s="69"/>
      <c r="DJ964" s="69"/>
      <c r="DK964" s="69"/>
      <c r="DL964" s="69"/>
      <c r="DM964" s="69"/>
      <c r="DN964" s="69"/>
      <c r="DO964" s="69"/>
      <c r="DP964" s="69"/>
      <c r="DQ964" s="69"/>
      <c r="DR964" s="69"/>
      <c r="DS964" s="69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  <c r="EO964" s="69"/>
      <c r="EP964" s="69"/>
      <c r="EQ964" s="69"/>
      <c r="ER964" s="69"/>
      <c r="ES964" s="69"/>
      <c r="ET964" s="69"/>
      <c r="EU964" s="69"/>
      <c r="EV964" s="69"/>
      <c r="EW964" s="69"/>
      <c r="EX964" s="69"/>
      <c r="EY964" s="69"/>
      <c r="EZ964" s="69"/>
      <c r="FA964" s="69"/>
      <c r="FB964" s="69"/>
      <c r="FC964" s="69"/>
      <c r="FD964" s="69"/>
      <c r="FE964" s="69"/>
      <c r="FF964" s="69"/>
      <c r="FG964" s="69"/>
      <c r="FH964" s="69"/>
      <c r="FI964" s="69"/>
      <c r="FJ964" s="69"/>
      <c r="FK964" s="69"/>
      <c r="FL964" s="69"/>
      <c r="FM964" s="69"/>
      <c r="FN964" s="69"/>
      <c r="FO964" s="69"/>
      <c r="FP964" s="69"/>
      <c r="FQ964" s="69"/>
      <c r="FR964" s="69"/>
      <c r="FS964" s="69"/>
      <c r="FT964" s="69"/>
      <c r="FU964" s="69"/>
      <c r="FV964" s="69"/>
      <c r="FW964" s="69"/>
      <c r="FX964" s="69"/>
      <c r="FY964" s="69"/>
      <c r="FZ964" s="69"/>
      <c r="GA964" s="69"/>
      <c r="GB964" s="69"/>
      <c r="GC964" s="69"/>
      <c r="GD964" s="69"/>
      <c r="GE964" s="69"/>
      <c r="GF964" s="69"/>
      <c r="GG964" s="69"/>
      <c r="GH964" s="69"/>
      <c r="GI964" s="69"/>
      <c r="GJ964" s="69"/>
      <c r="GK964" s="69"/>
      <c r="GL964" s="69"/>
      <c r="GM964" s="69"/>
      <c r="GN964" s="69"/>
      <c r="GO964" s="69"/>
      <c r="GP964" s="69"/>
      <c r="GQ964" s="69"/>
      <c r="GR964" s="69"/>
      <c r="GS964" s="69"/>
      <c r="GT964" s="69"/>
      <c r="GU964" s="69"/>
      <c r="GV964" s="69"/>
      <c r="GW964" s="69"/>
      <c r="GX964" s="69"/>
      <c r="GY964" s="69"/>
      <c r="GZ964" s="69"/>
      <c r="HA964" s="69"/>
      <c r="HB964" s="69"/>
      <c r="HC964" s="69"/>
      <c r="HD964" s="69"/>
      <c r="HE964" s="69"/>
      <c r="HF964" s="69"/>
      <c r="HG964" s="69"/>
      <c r="HH964" s="69"/>
      <c r="HI964" s="69"/>
      <c r="HJ964" s="69"/>
      <c r="HK964" s="69"/>
      <c r="HL964" s="69"/>
      <c r="HM964" s="69"/>
      <c r="HN964" s="69"/>
      <c r="HO964" s="69"/>
      <c r="HP964" s="69"/>
      <c r="HQ964" s="69"/>
      <c r="HR964" s="69"/>
      <c r="HS964" s="69"/>
      <c r="HT964" s="69"/>
      <c r="HU964" s="69"/>
      <c r="HV964" s="69"/>
      <c r="HW964" s="69"/>
      <c r="HX964" s="69"/>
      <c r="HY964" s="69"/>
      <c r="HZ964" s="69"/>
      <c r="IA964" s="69"/>
      <c r="IB964" s="69"/>
      <c r="IC964" s="69"/>
      <c r="ID964" s="69"/>
      <c r="IE964" s="69"/>
      <c r="IF964" s="69"/>
      <c r="IG964" s="69"/>
      <c r="IH964" s="69"/>
      <c r="II964" s="69"/>
      <c r="IJ964" s="69"/>
      <c r="IK964" s="69"/>
      <c r="IL964" s="69"/>
      <c r="IM964" s="69"/>
      <c r="IN964" s="69"/>
      <c r="IO964" s="69"/>
      <c r="IP964" s="69"/>
      <c r="IQ964" s="69"/>
      <c r="IR964" s="69"/>
      <c r="IS964" s="69"/>
      <c r="IT964" s="69"/>
      <c r="IU964" s="69"/>
      <c r="IV964" s="69"/>
      <c r="IW964" s="69"/>
    </row>
    <row r="965" customFormat="false" ht="12.75" hidden="false" customHeight="false" outlineLevel="0" collapsed="false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69"/>
      <c r="CC965" s="69"/>
      <c r="CD965" s="69"/>
      <c r="CE965" s="69"/>
      <c r="CF965" s="69"/>
      <c r="CG965" s="69"/>
      <c r="CH965" s="69"/>
      <c r="CI965" s="69"/>
      <c r="CJ965" s="69"/>
      <c r="CK965" s="69"/>
      <c r="CL965" s="69"/>
      <c r="CM965" s="69"/>
      <c r="CN965" s="69"/>
      <c r="CO965" s="69"/>
      <c r="CP965" s="69"/>
      <c r="CQ965" s="69"/>
      <c r="CR965" s="69"/>
      <c r="CS965" s="69"/>
      <c r="CT965" s="69"/>
      <c r="CU965" s="69"/>
      <c r="CV965" s="69"/>
      <c r="CW965" s="69"/>
      <c r="CX965" s="69"/>
      <c r="CY965" s="69"/>
      <c r="CZ965" s="69"/>
      <c r="DA965" s="69"/>
      <c r="DB965" s="69"/>
      <c r="DC965" s="69"/>
      <c r="DD965" s="69"/>
      <c r="DE965" s="69"/>
      <c r="DF965" s="69"/>
      <c r="DG965" s="69"/>
      <c r="DH965" s="69"/>
      <c r="DI965" s="69"/>
      <c r="DJ965" s="69"/>
      <c r="DK965" s="69"/>
      <c r="DL965" s="69"/>
      <c r="DM965" s="69"/>
      <c r="DN965" s="69"/>
      <c r="DO965" s="69"/>
      <c r="DP965" s="69"/>
      <c r="DQ965" s="69"/>
      <c r="DR965" s="69"/>
      <c r="DS965" s="69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  <c r="EO965" s="69"/>
      <c r="EP965" s="69"/>
      <c r="EQ965" s="69"/>
      <c r="ER965" s="69"/>
      <c r="ES965" s="69"/>
      <c r="ET965" s="69"/>
      <c r="EU965" s="69"/>
      <c r="EV965" s="69"/>
      <c r="EW965" s="69"/>
      <c r="EX965" s="69"/>
      <c r="EY965" s="69"/>
      <c r="EZ965" s="69"/>
      <c r="FA965" s="69"/>
      <c r="FB965" s="69"/>
      <c r="FC965" s="69"/>
      <c r="FD965" s="69"/>
      <c r="FE965" s="69"/>
      <c r="FF965" s="69"/>
      <c r="FG965" s="69"/>
      <c r="FH965" s="69"/>
      <c r="FI965" s="69"/>
      <c r="FJ965" s="69"/>
      <c r="FK965" s="69"/>
      <c r="FL965" s="69"/>
      <c r="FM965" s="69"/>
      <c r="FN965" s="69"/>
      <c r="FO965" s="69"/>
      <c r="FP965" s="69"/>
      <c r="FQ965" s="69"/>
      <c r="FR965" s="69"/>
      <c r="FS965" s="69"/>
      <c r="FT965" s="69"/>
      <c r="FU965" s="69"/>
      <c r="FV965" s="69"/>
      <c r="FW965" s="69"/>
      <c r="FX965" s="69"/>
      <c r="FY965" s="69"/>
      <c r="FZ965" s="69"/>
      <c r="GA965" s="69"/>
      <c r="GB965" s="69"/>
      <c r="GC965" s="69"/>
      <c r="GD965" s="69"/>
      <c r="GE965" s="69"/>
      <c r="GF965" s="69"/>
      <c r="GG965" s="69"/>
      <c r="GH965" s="69"/>
      <c r="GI965" s="69"/>
      <c r="GJ965" s="69"/>
      <c r="GK965" s="69"/>
      <c r="GL965" s="69"/>
      <c r="GM965" s="69"/>
      <c r="GN965" s="69"/>
      <c r="GO965" s="69"/>
      <c r="GP965" s="69"/>
      <c r="GQ965" s="69"/>
      <c r="GR965" s="69"/>
      <c r="GS965" s="69"/>
      <c r="GT965" s="69"/>
      <c r="GU965" s="69"/>
      <c r="GV965" s="69"/>
      <c r="GW965" s="69"/>
      <c r="GX965" s="69"/>
      <c r="GY965" s="69"/>
      <c r="GZ965" s="69"/>
      <c r="HA965" s="69"/>
      <c r="HB965" s="69"/>
      <c r="HC965" s="69"/>
      <c r="HD965" s="69"/>
      <c r="HE965" s="69"/>
      <c r="HF965" s="69"/>
      <c r="HG965" s="69"/>
      <c r="HH965" s="69"/>
      <c r="HI965" s="69"/>
      <c r="HJ965" s="69"/>
      <c r="HK965" s="69"/>
      <c r="HL965" s="69"/>
      <c r="HM965" s="69"/>
      <c r="HN965" s="69"/>
      <c r="HO965" s="69"/>
      <c r="HP965" s="69"/>
      <c r="HQ965" s="69"/>
      <c r="HR965" s="69"/>
      <c r="HS965" s="69"/>
      <c r="HT965" s="69"/>
      <c r="HU965" s="69"/>
      <c r="HV965" s="69"/>
      <c r="HW965" s="69"/>
      <c r="HX965" s="69"/>
      <c r="HY965" s="69"/>
      <c r="HZ965" s="69"/>
      <c r="IA965" s="69"/>
      <c r="IB965" s="69"/>
      <c r="IC965" s="69"/>
      <c r="ID965" s="69"/>
      <c r="IE965" s="69"/>
      <c r="IF965" s="69"/>
      <c r="IG965" s="69"/>
      <c r="IH965" s="69"/>
      <c r="II965" s="69"/>
      <c r="IJ965" s="69"/>
      <c r="IK965" s="69"/>
      <c r="IL965" s="69"/>
      <c r="IM965" s="69"/>
      <c r="IN965" s="69"/>
      <c r="IO965" s="69"/>
      <c r="IP965" s="69"/>
      <c r="IQ965" s="69"/>
      <c r="IR965" s="69"/>
      <c r="IS965" s="69"/>
      <c r="IT965" s="69"/>
      <c r="IU965" s="69"/>
      <c r="IV965" s="69"/>
      <c r="IW965" s="69"/>
    </row>
    <row r="966" customFormat="false" ht="12.75" hidden="false" customHeight="false" outlineLevel="0" collapsed="false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  <c r="BR966" s="69"/>
      <c r="BS966" s="69"/>
      <c r="BT966" s="69"/>
      <c r="BU966" s="69"/>
      <c r="BV966" s="69"/>
      <c r="BW966" s="69"/>
      <c r="BX966" s="69"/>
      <c r="BY966" s="69"/>
      <c r="BZ966" s="69"/>
      <c r="CA966" s="69"/>
      <c r="CB966" s="69"/>
      <c r="CC966" s="69"/>
      <c r="CD966" s="69"/>
      <c r="CE966" s="69"/>
      <c r="CF966" s="69"/>
      <c r="CG966" s="69"/>
      <c r="CH966" s="69"/>
      <c r="CI966" s="69"/>
      <c r="CJ966" s="69"/>
      <c r="CK966" s="69"/>
      <c r="CL966" s="69"/>
      <c r="CM966" s="69"/>
      <c r="CN966" s="69"/>
      <c r="CO966" s="69"/>
      <c r="CP966" s="69"/>
      <c r="CQ966" s="69"/>
      <c r="CR966" s="69"/>
      <c r="CS966" s="69"/>
      <c r="CT966" s="69"/>
      <c r="CU966" s="69"/>
      <c r="CV966" s="69"/>
      <c r="CW966" s="69"/>
      <c r="CX966" s="69"/>
      <c r="CY966" s="69"/>
      <c r="CZ966" s="69"/>
      <c r="DA966" s="69"/>
      <c r="DB966" s="69"/>
      <c r="DC966" s="69"/>
      <c r="DD966" s="69"/>
      <c r="DE966" s="69"/>
      <c r="DF966" s="69"/>
      <c r="DG966" s="69"/>
      <c r="DH966" s="69"/>
      <c r="DI966" s="69"/>
      <c r="DJ966" s="69"/>
      <c r="DK966" s="69"/>
      <c r="DL966" s="69"/>
      <c r="DM966" s="69"/>
      <c r="DN966" s="69"/>
      <c r="DO966" s="69"/>
      <c r="DP966" s="69"/>
      <c r="DQ966" s="69"/>
      <c r="DR966" s="69"/>
      <c r="DS966" s="69"/>
      <c r="DT966" s="69"/>
      <c r="DU966" s="69"/>
      <c r="DV966" s="69"/>
      <c r="DW966" s="69"/>
      <c r="DX966" s="69"/>
      <c r="DY966" s="69"/>
      <c r="DZ966" s="69"/>
      <c r="EA966" s="69"/>
      <c r="EB966" s="69"/>
      <c r="EC966" s="69"/>
      <c r="ED966" s="69"/>
      <c r="EE966" s="69"/>
      <c r="EF966" s="69"/>
      <c r="EG966" s="69"/>
      <c r="EH966" s="69"/>
      <c r="EI966" s="69"/>
      <c r="EJ966" s="69"/>
      <c r="EK966" s="69"/>
      <c r="EL966" s="69"/>
      <c r="EM966" s="69"/>
      <c r="EN966" s="69"/>
      <c r="EO966" s="69"/>
      <c r="EP966" s="69"/>
      <c r="EQ966" s="69"/>
      <c r="ER966" s="69"/>
      <c r="ES966" s="69"/>
      <c r="ET966" s="69"/>
      <c r="EU966" s="69"/>
      <c r="EV966" s="69"/>
      <c r="EW966" s="69"/>
      <c r="EX966" s="69"/>
      <c r="EY966" s="69"/>
      <c r="EZ966" s="69"/>
      <c r="FA966" s="69"/>
      <c r="FB966" s="69"/>
      <c r="FC966" s="69"/>
      <c r="FD966" s="69"/>
      <c r="FE966" s="69"/>
      <c r="FF966" s="69"/>
      <c r="FG966" s="69"/>
      <c r="FH966" s="69"/>
      <c r="FI966" s="69"/>
      <c r="FJ966" s="69"/>
      <c r="FK966" s="69"/>
      <c r="FL966" s="69"/>
      <c r="FM966" s="69"/>
      <c r="FN966" s="69"/>
      <c r="FO966" s="69"/>
      <c r="FP966" s="69"/>
      <c r="FQ966" s="69"/>
      <c r="FR966" s="69"/>
      <c r="FS966" s="69"/>
      <c r="FT966" s="69"/>
      <c r="FU966" s="69"/>
      <c r="FV966" s="69"/>
      <c r="FW966" s="69"/>
      <c r="FX966" s="69"/>
      <c r="FY966" s="69"/>
      <c r="FZ966" s="69"/>
      <c r="GA966" s="69"/>
      <c r="GB966" s="69"/>
      <c r="GC966" s="69"/>
      <c r="GD966" s="69"/>
      <c r="GE966" s="69"/>
      <c r="GF966" s="69"/>
      <c r="GG966" s="69"/>
      <c r="GH966" s="69"/>
      <c r="GI966" s="69"/>
      <c r="GJ966" s="69"/>
      <c r="GK966" s="69"/>
      <c r="GL966" s="69"/>
      <c r="GM966" s="69"/>
      <c r="GN966" s="69"/>
      <c r="GO966" s="69"/>
      <c r="GP966" s="69"/>
      <c r="GQ966" s="69"/>
      <c r="GR966" s="69"/>
      <c r="GS966" s="69"/>
      <c r="GT966" s="69"/>
      <c r="GU966" s="69"/>
      <c r="GV966" s="69"/>
      <c r="GW966" s="69"/>
      <c r="GX966" s="69"/>
      <c r="GY966" s="69"/>
      <c r="GZ966" s="69"/>
      <c r="HA966" s="69"/>
      <c r="HB966" s="69"/>
      <c r="HC966" s="69"/>
      <c r="HD966" s="69"/>
      <c r="HE966" s="69"/>
      <c r="HF966" s="69"/>
      <c r="HG966" s="69"/>
      <c r="HH966" s="69"/>
      <c r="HI966" s="69"/>
      <c r="HJ966" s="69"/>
      <c r="HK966" s="69"/>
      <c r="HL966" s="69"/>
      <c r="HM966" s="69"/>
      <c r="HN966" s="69"/>
      <c r="HO966" s="69"/>
      <c r="HP966" s="69"/>
      <c r="HQ966" s="69"/>
      <c r="HR966" s="69"/>
      <c r="HS966" s="69"/>
      <c r="HT966" s="69"/>
      <c r="HU966" s="69"/>
      <c r="HV966" s="69"/>
      <c r="HW966" s="69"/>
      <c r="HX966" s="69"/>
      <c r="HY966" s="69"/>
      <c r="HZ966" s="69"/>
      <c r="IA966" s="69"/>
      <c r="IB966" s="69"/>
      <c r="IC966" s="69"/>
      <c r="ID966" s="69"/>
      <c r="IE966" s="69"/>
      <c r="IF966" s="69"/>
      <c r="IG966" s="69"/>
      <c r="IH966" s="69"/>
      <c r="II966" s="69"/>
      <c r="IJ966" s="69"/>
      <c r="IK966" s="69"/>
      <c r="IL966" s="69"/>
      <c r="IM966" s="69"/>
      <c r="IN966" s="69"/>
      <c r="IO966" s="69"/>
      <c r="IP966" s="69"/>
      <c r="IQ966" s="69"/>
      <c r="IR966" s="69"/>
      <c r="IS966" s="69"/>
      <c r="IT966" s="69"/>
      <c r="IU966" s="69"/>
      <c r="IV966" s="69"/>
      <c r="IW966" s="69"/>
    </row>
    <row r="967" customFormat="false" ht="12.75" hidden="false" customHeight="false" outlineLevel="0" collapsed="false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69"/>
      <c r="CC967" s="69"/>
      <c r="CD967" s="69"/>
      <c r="CE967" s="69"/>
      <c r="CF967" s="69"/>
      <c r="CG967" s="69"/>
      <c r="CH967" s="69"/>
      <c r="CI967" s="69"/>
      <c r="CJ967" s="69"/>
      <c r="CK967" s="69"/>
      <c r="CL967" s="69"/>
      <c r="CM967" s="69"/>
      <c r="CN967" s="69"/>
      <c r="CO967" s="69"/>
      <c r="CP967" s="69"/>
      <c r="CQ967" s="69"/>
      <c r="CR967" s="69"/>
      <c r="CS967" s="69"/>
      <c r="CT967" s="69"/>
      <c r="CU967" s="69"/>
      <c r="CV967" s="69"/>
      <c r="CW967" s="69"/>
      <c r="CX967" s="69"/>
      <c r="CY967" s="69"/>
      <c r="CZ967" s="69"/>
      <c r="DA967" s="69"/>
      <c r="DB967" s="69"/>
      <c r="DC967" s="69"/>
      <c r="DD967" s="69"/>
      <c r="DE967" s="69"/>
      <c r="DF967" s="69"/>
      <c r="DG967" s="69"/>
      <c r="DH967" s="69"/>
      <c r="DI967" s="69"/>
      <c r="DJ967" s="69"/>
      <c r="DK967" s="69"/>
      <c r="DL967" s="69"/>
      <c r="DM967" s="69"/>
      <c r="DN967" s="69"/>
      <c r="DO967" s="69"/>
      <c r="DP967" s="69"/>
      <c r="DQ967" s="69"/>
      <c r="DR967" s="69"/>
      <c r="DS967" s="69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  <c r="EO967" s="69"/>
      <c r="EP967" s="69"/>
      <c r="EQ967" s="69"/>
      <c r="ER967" s="69"/>
      <c r="ES967" s="69"/>
      <c r="ET967" s="69"/>
      <c r="EU967" s="69"/>
      <c r="EV967" s="69"/>
      <c r="EW967" s="69"/>
      <c r="EX967" s="69"/>
      <c r="EY967" s="69"/>
      <c r="EZ967" s="69"/>
      <c r="FA967" s="69"/>
      <c r="FB967" s="69"/>
      <c r="FC967" s="69"/>
      <c r="FD967" s="69"/>
      <c r="FE967" s="69"/>
      <c r="FF967" s="69"/>
      <c r="FG967" s="69"/>
      <c r="FH967" s="69"/>
      <c r="FI967" s="69"/>
      <c r="FJ967" s="69"/>
      <c r="FK967" s="69"/>
      <c r="FL967" s="69"/>
      <c r="FM967" s="69"/>
      <c r="FN967" s="69"/>
      <c r="FO967" s="69"/>
      <c r="FP967" s="69"/>
      <c r="FQ967" s="69"/>
      <c r="FR967" s="69"/>
      <c r="FS967" s="69"/>
      <c r="FT967" s="69"/>
      <c r="FU967" s="69"/>
      <c r="FV967" s="69"/>
      <c r="FW967" s="69"/>
      <c r="FX967" s="69"/>
      <c r="FY967" s="69"/>
      <c r="FZ967" s="69"/>
      <c r="GA967" s="69"/>
      <c r="GB967" s="69"/>
      <c r="GC967" s="69"/>
      <c r="GD967" s="69"/>
      <c r="GE967" s="69"/>
      <c r="GF967" s="69"/>
      <c r="GG967" s="69"/>
      <c r="GH967" s="69"/>
      <c r="GI967" s="69"/>
      <c r="GJ967" s="69"/>
      <c r="GK967" s="69"/>
      <c r="GL967" s="69"/>
      <c r="GM967" s="69"/>
      <c r="GN967" s="69"/>
      <c r="GO967" s="69"/>
      <c r="GP967" s="69"/>
      <c r="GQ967" s="69"/>
      <c r="GR967" s="69"/>
      <c r="GS967" s="69"/>
      <c r="GT967" s="69"/>
      <c r="GU967" s="69"/>
      <c r="GV967" s="69"/>
      <c r="GW967" s="69"/>
      <c r="GX967" s="69"/>
      <c r="GY967" s="69"/>
      <c r="GZ967" s="69"/>
      <c r="HA967" s="69"/>
      <c r="HB967" s="69"/>
      <c r="HC967" s="69"/>
      <c r="HD967" s="69"/>
      <c r="HE967" s="69"/>
      <c r="HF967" s="69"/>
      <c r="HG967" s="69"/>
      <c r="HH967" s="69"/>
      <c r="HI967" s="69"/>
      <c r="HJ967" s="69"/>
      <c r="HK967" s="69"/>
      <c r="HL967" s="69"/>
      <c r="HM967" s="69"/>
      <c r="HN967" s="69"/>
      <c r="HO967" s="69"/>
      <c r="HP967" s="69"/>
      <c r="HQ967" s="69"/>
      <c r="HR967" s="69"/>
      <c r="HS967" s="69"/>
      <c r="HT967" s="69"/>
      <c r="HU967" s="69"/>
      <c r="HV967" s="69"/>
      <c r="HW967" s="69"/>
      <c r="HX967" s="69"/>
      <c r="HY967" s="69"/>
      <c r="HZ967" s="69"/>
      <c r="IA967" s="69"/>
      <c r="IB967" s="69"/>
      <c r="IC967" s="69"/>
      <c r="ID967" s="69"/>
      <c r="IE967" s="69"/>
      <c r="IF967" s="69"/>
      <c r="IG967" s="69"/>
      <c r="IH967" s="69"/>
      <c r="II967" s="69"/>
      <c r="IJ967" s="69"/>
      <c r="IK967" s="69"/>
      <c r="IL967" s="69"/>
      <c r="IM967" s="69"/>
      <c r="IN967" s="69"/>
      <c r="IO967" s="69"/>
      <c r="IP967" s="69"/>
      <c r="IQ967" s="69"/>
      <c r="IR967" s="69"/>
      <c r="IS967" s="69"/>
      <c r="IT967" s="69"/>
      <c r="IU967" s="69"/>
      <c r="IV967" s="69"/>
      <c r="IW967" s="69"/>
    </row>
    <row r="968" customFormat="false" ht="12.75" hidden="false" customHeight="false" outlineLevel="0" collapsed="false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69"/>
      <c r="CC968" s="69"/>
      <c r="CD968" s="69"/>
      <c r="CE968" s="69"/>
      <c r="CF968" s="69"/>
      <c r="CG968" s="69"/>
      <c r="CH968" s="69"/>
      <c r="CI968" s="69"/>
      <c r="CJ968" s="69"/>
      <c r="CK968" s="69"/>
      <c r="CL968" s="69"/>
      <c r="CM968" s="69"/>
      <c r="CN968" s="69"/>
      <c r="CO968" s="69"/>
      <c r="CP968" s="69"/>
      <c r="CQ968" s="69"/>
      <c r="CR968" s="69"/>
      <c r="CS968" s="69"/>
      <c r="CT968" s="69"/>
      <c r="CU968" s="69"/>
      <c r="CV968" s="69"/>
      <c r="CW968" s="69"/>
      <c r="CX968" s="69"/>
      <c r="CY968" s="69"/>
      <c r="CZ968" s="69"/>
      <c r="DA968" s="69"/>
      <c r="DB968" s="69"/>
      <c r="DC968" s="69"/>
      <c r="DD968" s="69"/>
      <c r="DE968" s="69"/>
      <c r="DF968" s="69"/>
      <c r="DG968" s="69"/>
      <c r="DH968" s="69"/>
      <c r="DI968" s="69"/>
      <c r="DJ968" s="69"/>
      <c r="DK968" s="69"/>
      <c r="DL968" s="69"/>
      <c r="DM968" s="69"/>
      <c r="DN968" s="69"/>
      <c r="DO968" s="69"/>
      <c r="DP968" s="69"/>
      <c r="DQ968" s="69"/>
      <c r="DR968" s="69"/>
      <c r="DS968" s="69"/>
      <c r="DT968" s="69"/>
      <c r="DU968" s="69"/>
      <c r="DV968" s="69"/>
      <c r="DW968" s="69"/>
      <c r="DX968" s="69"/>
      <c r="DY968" s="69"/>
      <c r="DZ968" s="69"/>
      <c r="EA968" s="69"/>
      <c r="EB968" s="69"/>
      <c r="EC968" s="69"/>
      <c r="ED968" s="69"/>
      <c r="EE968" s="69"/>
      <c r="EF968" s="69"/>
      <c r="EG968" s="69"/>
      <c r="EH968" s="69"/>
      <c r="EI968" s="69"/>
      <c r="EJ968" s="69"/>
      <c r="EK968" s="69"/>
      <c r="EL968" s="69"/>
      <c r="EM968" s="69"/>
      <c r="EN968" s="69"/>
      <c r="EO968" s="69"/>
      <c r="EP968" s="69"/>
      <c r="EQ968" s="69"/>
      <c r="ER968" s="69"/>
      <c r="ES968" s="69"/>
      <c r="ET968" s="69"/>
      <c r="EU968" s="69"/>
      <c r="EV968" s="69"/>
      <c r="EW968" s="69"/>
      <c r="EX968" s="69"/>
      <c r="EY968" s="69"/>
      <c r="EZ968" s="69"/>
      <c r="FA968" s="69"/>
      <c r="FB968" s="69"/>
      <c r="FC968" s="69"/>
      <c r="FD968" s="69"/>
      <c r="FE968" s="69"/>
      <c r="FF968" s="69"/>
      <c r="FG968" s="69"/>
      <c r="FH968" s="69"/>
      <c r="FI968" s="69"/>
      <c r="FJ968" s="69"/>
      <c r="FK968" s="69"/>
      <c r="FL968" s="69"/>
      <c r="FM968" s="69"/>
      <c r="FN968" s="69"/>
      <c r="FO968" s="69"/>
      <c r="FP968" s="69"/>
      <c r="FQ968" s="69"/>
      <c r="FR968" s="69"/>
      <c r="FS968" s="69"/>
      <c r="FT968" s="69"/>
      <c r="FU968" s="69"/>
      <c r="FV968" s="69"/>
      <c r="FW968" s="69"/>
      <c r="FX968" s="69"/>
      <c r="FY968" s="69"/>
      <c r="FZ968" s="69"/>
      <c r="GA968" s="69"/>
      <c r="GB968" s="69"/>
      <c r="GC968" s="69"/>
      <c r="GD968" s="69"/>
      <c r="GE968" s="69"/>
      <c r="GF968" s="69"/>
      <c r="GG968" s="69"/>
      <c r="GH968" s="69"/>
      <c r="GI968" s="69"/>
      <c r="GJ968" s="69"/>
      <c r="GK968" s="69"/>
      <c r="GL968" s="69"/>
      <c r="GM968" s="69"/>
      <c r="GN968" s="69"/>
      <c r="GO968" s="69"/>
      <c r="GP968" s="69"/>
      <c r="GQ968" s="69"/>
      <c r="GR968" s="69"/>
      <c r="GS968" s="69"/>
      <c r="GT968" s="69"/>
      <c r="GU968" s="69"/>
      <c r="GV968" s="69"/>
      <c r="GW968" s="69"/>
      <c r="GX968" s="69"/>
      <c r="GY968" s="69"/>
      <c r="GZ968" s="69"/>
      <c r="HA968" s="69"/>
      <c r="HB968" s="69"/>
      <c r="HC968" s="69"/>
      <c r="HD968" s="69"/>
      <c r="HE968" s="69"/>
      <c r="HF968" s="69"/>
      <c r="HG968" s="69"/>
      <c r="HH968" s="69"/>
      <c r="HI968" s="69"/>
      <c r="HJ968" s="69"/>
      <c r="HK968" s="69"/>
      <c r="HL968" s="69"/>
      <c r="HM968" s="69"/>
      <c r="HN968" s="69"/>
      <c r="HO968" s="69"/>
      <c r="HP968" s="69"/>
      <c r="HQ968" s="69"/>
      <c r="HR968" s="69"/>
      <c r="HS968" s="69"/>
      <c r="HT968" s="69"/>
      <c r="HU968" s="69"/>
      <c r="HV968" s="69"/>
      <c r="HW968" s="69"/>
      <c r="HX968" s="69"/>
      <c r="HY968" s="69"/>
      <c r="HZ968" s="69"/>
      <c r="IA968" s="69"/>
      <c r="IB968" s="69"/>
      <c r="IC968" s="69"/>
      <c r="ID968" s="69"/>
      <c r="IE968" s="69"/>
      <c r="IF968" s="69"/>
      <c r="IG968" s="69"/>
      <c r="IH968" s="69"/>
      <c r="II968" s="69"/>
      <c r="IJ968" s="69"/>
      <c r="IK968" s="69"/>
      <c r="IL968" s="69"/>
      <c r="IM968" s="69"/>
      <c r="IN968" s="69"/>
      <c r="IO968" s="69"/>
      <c r="IP968" s="69"/>
      <c r="IQ968" s="69"/>
      <c r="IR968" s="69"/>
      <c r="IS968" s="69"/>
      <c r="IT968" s="69"/>
      <c r="IU968" s="69"/>
      <c r="IV968" s="69"/>
      <c r="IW968" s="69"/>
    </row>
    <row r="969" customFormat="false" ht="12.75" hidden="false" customHeight="false" outlineLevel="0" collapsed="false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  <c r="BR969" s="69"/>
      <c r="BS969" s="69"/>
      <c r="BT969" s="69"/>
      <c r="BU969" s="69"/>
      <c r="BV969" s="69"/>
      <c r="BW969" s="69"/>
      <c r="BX969" s="69"/>
      <c r="BY969" s="69"/>
      <c r="BZ969" s="69"/>
      <c r="CA969" s="69"/>
      <c r="CB969" s="69"/>
      <c r="CC969" s="69"/>
      <c r="CD969" s="69"/>
      <c r="CE969" s="69"/>
      <c r="CF969" s="69"/>
      <c r="CG969" s="69"/>
      <c r="CH969" s="69"/>
      <c r="CI969" s="69"/>
      <c r="CJ969" s="69"/>
      <c r="CK969" s="69"/>
      <c r="CL969" s="69"/>
      <c r="CM969" s="69"/>
      <c r="CN969" s="69"/>
      <c r="CO969" s="69"/>
      <c r="CP969" s="69"/>
      <c r="CQ969" s="69"/>
      <c r="CR969" s="69"/>
      <c r="CS969" s="69"/>
      <c r="CT969" s="69"/>
      <c r="CU969" s="69"/>
      <c r="CV969" s="69"/>
      <c r="CW969" s="69"/>
      <c r="CX969" s="69"/>
      <c r="CY969" s="69"/>
      <c r="CZ969" s="69"/>
      <c r="DA969" s="69"/>
      <c r="DB969" s="69"/>
      <c r="DC969" s="69"/>
      <c r="DD969" s="69"/>
      <c r="DE969" s="69"/>
      <c r="DF969" s="69"/>
      <c r="DG969" s="69"/>
      <c r="DH969" s="69"/>
      <c r="DI969" s="69"/>
      <c r="DJ969" s="69"/>
      <c r="DK969" s="69"/>
      <c r="DL969" s="69"/>
      <c r="DM969" s="69"/>
      <c r="DN969" s="69"/>
      <c r="DO969" s="69"/>
      <c r="DP969" s="69"/>
      <c r="DQ969" s="69"/>
      <c r="DR969" s="69"/>
      <c r="DS969" s="69"/>
      <c r="DT969" s="69"/>
      <c r="DU969" s="69"/>
      <c r="DV969" s="69"/>
      <c r="DW969" s="69"/>
      <c r="DX969" s="69"/>
      <c r="DY969" s="69"/>
      <c r="DZ969" s="69"/>
      <c r="EA969" s="69"/>
      <c r="EB969" s="69"/>
      <c r="EC969" s="69"/>
      <c r="ED969" s="69"/>
      <c r="EE969" s="69"/>
      <c r="EF969" s="69"/>
      <c r="EG969" s="69"/>
      <c r="EH969" s="69"/>
      <c r="EI969" s="69"/>
      <c r="EJ969" s="69"/>
      <c r="EK969" s="69"/>
      <c r="EL969" s="69"/>
      <c r="EM969" s="69"/>
      <c r="EN969" s="69"/>
      <c r="EO969" s="69"/>
      <c r="EP969" s="69"/>
      <c r="EQ969" s="69"/>
      <c r="ER969" s="69"/>
      <c r="ES969" s="69"/>
      <c r="ET969" s="69"/>
      <c r="EU969" s="69"/>
      <c r="EV969" s="69"/>
      <c r="EW969" s="69"/>
      <c r="EX969" s="69"/>
      <c r="EY969" s="69"/>
      <c r="EZ969" s="69"/>
      <c r="FA969" s="69"/>
      <c r="FB969" s="69"/>
      <c r="FC969" s="69"/>
      <c r="FD969" s="69"/>
      <c r="FE969" s="69"/>
      <c r="FF969" s="69"/>
      <c r="FG969" s="69"/>
      <c r="FH969" s="69"/>
      <c r="FI969" s="69"/>
      <c r="FJ969" s="69"/>
      <c r="FK969" s="69"/>
      <c r="FL969" s="69"/>
      <c r="FM969" s="69"/>
      <c r="FN969" s="69"/>
      <c r="FO969" s="69"/>
      <c r="FP969" s="69"/>
      <c r="FQ969" s="69"/>
      <c r="FR969" s="69"/>
      <c r="FS969" s="69"/>
      <c r="FT969" s="69"/>
      <c r="FU969" s="69"/>
      <c r="FV969" s="69"/>
      <c r="FW969" s="69"/>
      <c r="FX969" s="69"/>
      <c r="FY969" s="69"/>
      <c r="FZ969" s="69"/>
      <c r="GA969" s="69"/>
      <c r="GB969" s="69"/>
      <c r="GC969" s="69"/>
      <c r="GD969" s="69"/>
      <c r="GE969" s="69"/>
      <c r="GF969" s="69"/>
      <c r="GG969" s="69"/>
      <c r="GH969" s="69"/>
      <c r="GI969" s="69"/>
      <c r="GJ969" s="69"/>
      <c r="GK969" s="69"/>
      <c r="GL969" s="69"/>
      <c r="GM969" s="69"/>
      <c r="GN969" s="69"/>
      <c r="GO969" s="69"/>
      <c r="GP969" s="69"/>
      <c r="GQ969" s="69"/>
      <c r="GR969" s="69"/>
      <c r="GS969" s="69"/>
      <c r="GT969" s="69"/>
      <c r="GU969" s="69"/>
      <c r="GV969" s="69"/>
      <c r="GW969" s="69"/>
      <c r="GX969" s="69"/>
      <c r="GY969" s="69"/>
      <c r="GZ969" s="69"/>
      <c r="HA969" s="69"/>
      <c r="HB969" s="69"/>
      <c r="HC969" s="69"/>
      <c r="HD969" s="69"/>
      <c r="HE969" s="69"/>
      <c r="HF969" s="69"/>
      <c r="HG969" s="69"/>
      <c r="HH969" s="69"/>
      <c r="HI969" s="69"/>
      <c r="HJ969" s="69"/>
      <c r="HK969" s="69"/>
      <c r="HL969" s="69"/>
      <c r="HM969" s="69"/>
      <c r="HN969" s="69"/>
      <c r="HO969" s="69"/>
      <c r="HP969" s="69"/>
      <c r="HQ969" s="69"/>
      <c r="HR969" s="69"/>
      <c r="HS969" s="69"/>
      <c r="HT969" s="69"/>
      <c r="HU969" s="69"/>
      <c r="HV969" s="69"/>
      <c r="HW969" s="69"/>
      <c r="HX969" s="69"/>
      <c r="HY969" s="69"/>
      <c r="HZ969" s="69"/>
      <c r="IA969" s="69"/>
      <c r="IB969" s="69"/>
      <c r="IC969" s="69"/>
      <c r="ID969" s="69"/>
      <c r="IE969" s="69"/>
      <c r="IF969" s="69"/>
      <c r="IG969" s="69"/>
      <c r="IH969" s="69"/>
      <c r="II969" s="69"/>
      <c r="IJ969" s="69"/>
      <c r="IK969" s="69"/>
      <c r="IL969" s="69"/>
      <c r="IM969" s="69"/>
      <c r="IN969" s="69"/>
      <c r="IO969" s="69"/>
      <c r="IP969" s="69"/>
      <c r="IQ969" s="69"/>
      <c r="IR969" s="69"/>
      <c r="IS969" s="69"/>
      <c r="IT969" s="69"/>
      <c r="IU969" s="69"/>
      <c r="IV969" s="69"/>
      <c r="IW969" s="69"/>
    </row>
    <row r="970" customFormat="false" ht="12.75" hidden="false" customHeight="false" outlineLevel="0" collapsed="false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  <c r="BR970" s="69"/>
      <c r="BS970" s="69"/>
      <c r="BT970" s="69"/>
      <c r="BU970" s="69"/>
      <c r="BV970" s="69"/>
      <c r="BW970" s="69"/>
      <c r="BX970" s="69"/>
      <c r="BY970" s="69"/>
      <c r="BZ970" s="69"/>
      <c r="CA970" s="69"/>
      <c r="CB970" s="69"/>
      <c r="CC970" s="69"/>
      <c r="CD970" s="69"/>
      <c r="CE970" s="69"/>
      <c r="CF970" s="69"/>
      <c r="CG970" s="69"/>
      <c r="CH970" s="69"/>
      <c r="CI970" s="69"/>
      <c r="CJ970" s="69"/>
      <c r="CK970" s="69"/>
      <c r="CL970" s="69"/>
      <c r="CM970" s="69"/>
      <c r="CN970" s="69"/>
      <c r="CO970" s="69"/>
      <c r="CP970" s="69"/>
      <c r="CQ970" s="69"/>
      <c r="CR970" s="69"/>
      <c r="CS970" s="69"/>
      <c r="CT970" s="69"/>
      <c r="CU970" s="69"/>
      <c r="CV970" s="69"/>
      <c r="CW970" s="69"/>
      <c r="CX970" s="69"/>
      <c r="CY970" s="69"/>
      <c r="CZ970" s="69"/>
      <c r="DA970" s="69"/>
      <c r="DB970" s="69"/>
      <c r="DC970" s="69"/>
      <c r="DD970" s="69"/>
      <c r="DE970" s="69"/>
      <c r="DF970" s="69"/>
      <c r="DG970" s="69"/>
      <c r="DH970" s="69"/>
      <c r="DI970" s="69"/>
      <c r="DJ970" s="69"/>
      <c r="DK970" s="69"/>
      <c r="DL970" s="69"/>
      <c r="DM970" s="69"/>
      <c r="DN970" s="69"/>
      <c r="DO970" s="69"/>
      <c r="DP970" s="69"/>
      <c r="DQ970" s="69"/>
      <c r="DR970" s="69"/>
      <c r="DS970" s="69"/>
      <c r="DT970" s="69"/>
      <c r="DU970" s="69"/>
      <c r="DV970" s="69"/>
      <c r="DW970" s="69"/>
      <c r="DX970" s="69"/>
      <c r="DY970" s="69"/>
      <c r="DZ970" s="69"/>
      <c r="EA970" s="69"/>
      <c r="EB970" s="69"/>
      <c r="EC970" s="69"/>
      <c r="ED970" s="69"/>
      <c r="EE970" s="69"/>
      <c r="EF970" s="69"/>
      <c r="EG970" s="69"/>
      <c r="EH970" s="69"/>
      <c r="EI970" s="69"/>
      <c r="EJ970" s="69"/>
      <c r="EK970" s="69"/>
      <c r="EL970" s="69"/>
      <c r="EM970" s="69"/>
      <c r="EN970" s="69"/>
      <c r="EO970" s="69"/>
      <c r="EP970" s="69"/>
      <c r="EQ970" s="69"/>
      <c r="ER970" s="69"/>
      <c r="ES970" s="69"/>
      <c r="ET970" s="69"/>
      <c r="EU970" s="69"/>
      <c r="EV970" s="69"/>
      <c r="EW970" s="69"/>
      <c r="EX970" s="69"/>
      <c r="EY970" s="69"/>
      <c r="EZ970" s="69"/>
      <c r="FA970" s="69"/>
      <c r="FB970" s="69"/>
      <c r="FC970" s="69"/>
      <c r="FD970" s="69"/>
      <c r="FE970" s="69"/>
      <c r="FF970" s="69"/>
      <c r="FG970" s="69"/>
      <c r="FH970" s="69"/>
      <c r="FI970" s="69"/>
      <c r="FJ970" s="69"/>
      <c r="FK970" s="69"/>
      <c r="FL970" s="69"/>
      <c r="FM970" s="69"/>
      <c r="FN970" s="69"/>
      <c r="FO970" s="69"/>
      <c r="FP970" s="69"/>
      <c r="FQ970" s="69"/>
      <c r="FR970" s="69"/>
      <c r="FS970" s="69"/>
      <c r="FT970" s="69"/>
      <c r="FU970" s="69"/>
      <c r="FV970" s="69"/>
      <c r="FW970" s="69"/>
      <c r="FX970" s="69"/>
      <c r="FY970" s="69"/>
      <c r="FZ970" s="69"/>
      <c r="GA970" s="69"/>
      <c r="GB970" s="69"/>
      <c r="GC970" s="69"/>
      <c r="GD970" s="69"/>
      <c r="GE970" s="69"/>
      <c r="GF970" s="69"/>
      <c r="GG970" s="69"/>
      <c r="GH970" s="69"/>
      <c r="GI970" s="69"/>
      <c r="GJ970" s="69"/>
      <c r="GK970" s="69"/>
      <c r="GL970" s="69"/>
      <c r="GM970" s="69"/>
      <c r="GN970" s="69"/>
      <c r="GO970" s="69"/>
      <c r="GP970" s="69"/>
      <c r="GQ970" s="69"/>
      <c r="GR970" s="69"/>
      <c r="GS970" s="69"/>
      <c r="GT970" s="69"/>
      <c r="GU970" s="69"/>
      <c r="GV970" s="69"/>
      <c r="GW970" s="69"/>
      <c r="GX970" s="69"/>
      <c r="GY970" s="69"/>
      <c r="GZ970" s="69"/>
      <c r="HA970" s="69"/>
      <c r="HB970" s="69"/>
      <c r="HC970" s="69"/>
      <c r="HD970" s="69"/>
      <c r="HE970" s="69"/>
      <c r="HF970" s="69"/>
      <c r="HG970" s="69"/>
      <c r="HH970" s="69"/>
      <c r="HI970" s="69"/>
      <c r="HJ970" s="69"/>
      <c r="HK970" s="69"/>
      <c r="HL970" s="69"/>
      <c r="HM970" s="69"/>
      <c r="HN970" s="69"/>
      <c r="HO970" s="69"/>
      <c r="HP970" s="69"/>
      <c r="HQ970" s="69"/>
      <c r="HR970" s="69"/>
      <c r="HS970" s="69"/>
      <c r="HT970" s="69"/>
      <c r="HU970" s="69"/>
      <c r="HV970" s="69"/>
      <c r="HW970" s="69"/>
      <c r="HX970" s="69"/>
      <c r="HY970" s="69"/>
      <c r="HZ970" s="69"/>
      <c r="IA970" s="69"/>
      <c r="IB970" s="69"/>
      <c r="IC970" s="69"/>
      <c r="ID970" s="69"/>
      <c r="IE970" s="69"/>
      <c r="IF970" s="69"/>
      <c r="IG970" s="69"/>
      <c r="IH970" s="69"/>
      <c r="II970" s="69"/>
      <c r="IJ970" s="69"/>
      <c r="IK970" s="69"/>
      <c r="IL970" s="69"/>
      <c r="IM970" s="69"/>
      <c r="IN970" s="69"/>
      <c r="IO970" s="69"/>
      <c r="IP970" s="69"/>
      <c r="IQ970" s="69"/>
      <c r="IR970" s="69"/>
      <c r="IS970" s="69"/>
      <c r="IT970" s="69"/>
      <c r="IU970" s="69"/>
      <c r="IV970" s="69"/>
      <c r="IW970" s="69"/>
    </row>
    <row r="971" customFormat="false" ht="12.75" hidden="false" customHeight="false" outlineLevel="0" collapsed="false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  <c r="BR971" s="69"/>
      <c r="BS971" s="69"/>
      <c r="BT971" s="69"/>
      <c r="BU971" s="69"/>
      <c r="BV971" s="69"/>
      <c r="BW971" s="69"/>
      <c r="BX971" s="69"/>
      <c r="BY971" s="69"/>
      <c r="BZ971" s="69"/>
      <c r="CA971" s="69"/>
      <c r="CB971" s="69"/>
      <c r="CC971" s="69"/>
      <c r="CD971" s="69"/>
      <c r="CE971" s="69"/>
      <c r="CF971" s="69"/>
      <c r="CG971" s="69"/>
      <c r="CH971" s="69"/>
      <c r="CI971" s="69"/>
      <c r="CJ971" s="69"/>
      <c r="CK971" s="69"/>
      <c r="CL971" s="69"/>
      <c r="CM971" s="69"/>
      <c r="CN971" s="69"/>
      <c r="CO971" s="69"/>
      <c r="CP971" s="69"/>
      <c r="CQ971" s="69"/>
      <c r="CR971" s="69"/>
      <c r="CS971" s="69"/>
      <c r="CT971" s="69"/>
      <c r="CU971" s="69"/>
      <c r="CV971" s="69"/>
      <c r="CW971" s="69"/>
      <c r="CX971" s="69"/>
      <c r="CY971" s="69"/>
      <c r="CZ971" s="69"/>
      <c r="DA971" s="69"/>
      <c r="DB971" s="69"/>
      <c r="DC971" s="69"/>
      <c r="DD971" s="69"/>
      <c r="DE971" s="69"/>
      <c r="DF971" s="69"/>
      <c r="DG971" s="69"/>
      <c r="DH971" s="69"/>
      <c r="DI971" s="69"/>
      <c r="DJ971" s="69"/>
      <c r="DK971" s="69"/>
      <c r="DL971" s="69"/>
      <c r="DM971" s="69"/>
      <c r="DN971" s="69"/>
      <c r="DO971" s="69"/>
      <c r="DP971" s="69"/>
      <c r="DQ971" s="69"/>
      <c r="DR971" s="69"/>
      <c r="DS971" s="69"/>
      <c r="DT971" s="69"/>
      <c r="DU971" s="69"/>
      <c r="DV971" s="69"/>
      <c r="DW971" s="69"/>
      <c r="DX971" s="69"/>
      <c r="DY971" s="69"/>
      <c r="DZ971" s="69"/>
      <c r="EA971" s="69"/>
      <c r="EB971" s="69"/>
      <c r="EC971" s="69"/>
      <c r="ED971" s="69"/>
      <c r="EE971" s="69"/>
      <c r="EF971" s="69"/>
      <c r="EG971" s="69"/>
      <c r="EH971" s="69"/>
      <c r="EI971" s="69"/>
      <c r="EJ971" s="69"/>
      <c r="EK971" s="69"/>
      <c r="EL971" s="69"/>
      <c r="EM971" s="69"/>
      <c r="EN971" s="69"/>
      <c r="EO971" s="69"/>
      <c r="EP971" s="69"/>
      <c r="EQ971" s="69"/>
      <c r="ER971" s="69"/>
      <c r="ES971" s="69"/>
      <c r="ET971" s="69"/>
      <c r="EU971" s="69"/>
      <c r="EV971" s="69"/>
      <c r="EW971" s="69"/>
      <c r="EX971" s="69"/>
      <c r="EY971" s="69"/>
      <c r="EZ971" s="69"/>
      <c r="FA971" s="69"/>
      <c r="FB971" s="69"/>
      <c r="FC971" s="69"/>
      <c r="FD971" s="69"/>
      <c r="FE971" s="69"/>
      <c r="FF971" s="69"/>
      <c r="FG971" s="69"/>
      <c r="FH971" s="69"/>
      <c r="FI971" s="69"/>
      <c r="FJ971" s="69"/>
      <c r="FK971" s="69"/>
      <c r="FL971" s="69"/>
      <c r="FM971" s="69"/>
      <c r="FN971" s="69"/>
      <c r="FO971" s="69"/>
      <c r="FP971" s="69"/>
      <c r="FQ971" s="69"/>
      <c r="FR971" s="69"/>
      <c r="FS971" s="69"/>
      <c r="FT971" s="69"/>
      <c r="FU971" s="69"/>
      <c r="FV971" s="69"/>
      <c r="FW971" s="69"/>
      <c r="FX971" s="69"/>
      <c r="FY971" s="69"/>
      <c r="FZ971" s="69"/>
      <c r="GA971" s="69"/>
      <c r="GB971" s="69"/>
      <c r="GC971" s="69"/>
      <c r="GD971" s="69"/>
      <c r="GE971" s="69"/>
      <c r="GF971" s="69"/>
      <c r="GG971" s="69"/>
      <c r="GH971" s="69"/>
      <c r="GI971" s="69"/>
      <c r="GJ971" s="69"/>
      <c r="GK971" s="69"/>
      <c r="GL971" s="69"/>
      <c r="GM971" s="69"/>
      <c r="GN971" s="69"/>
      <c r="GO971" s="69"/>
      <c r="GP971" s="69"/>
      <c r="GQ971" s="69"/>
      <c r="GR971" s="69"/>
      <c r="GS971" s="69"/>
      <c r="GT971" s="69"/>
      <c r="GU971" s="69"/>
      <c r="GV971" s="69"/>
      <c r="GW971" s="69"/>
      <c r="GX971" s="69"/>
      <c r="GY971" s="69"/>
      <c r="GZ971" s="69"/>
      <c r="HA971" s="69"/>
      <c r="HB971" s="69"/>
      <c r="HC971" s="69"/>
      <c r="HD971" s="69"/>
      <c r="HE971" s="69"/>
      <c r="HF971" s="69"/>
      <c r="HG971" s="69"/>
      <c r="HH971" s="69"/>
      <c r="HI971" s="69"/>
      <c r="HJ971" s="69"/>
      <c r="HK971" s="69"/>
      <c r="HL971" s="69"/>
      <c r="HM971" s="69"/>
      <c r="HN971" s="69"/>
      <c r="HO971" s="69"/>
      <c r="HP971" s="69"/>
      <c r="HQ971" s="69"/>
      <c r="HR971" s="69"/>
      <c r="HS971" s="69"/>
      <c r="HT971" s="69"/>
      <c r="HU971" s="69"/>
      <c r="HV971" s="69"/>
      <c r="HW971" s="69"/>
      <c r="HX971" s="69"/>
      <c r="HY971" s="69"/>
      <c r="HZ971" s="69"/>
      <c r="IA971" s="69"/>
      <c r="IB971" s="69"/>
      <c r="IC971" s="69"/>
      <c r="ID971" s="69"/>
      <c r="IE971" s="69"/>
      <c r="IF971" s="69"/>
      <c r="IG971" s="69"/>
      <c r="IH971" s="69"/>
      <c r="II971" s="69"/>
      <c r="IJ971" s="69"/>
      <c r="IK971" s="69"/>
      <c r="IL971" s="69"/>
      <c r="IM971" s="69"/>
      <c r="IN971" s="69"/>
      <c r="IO971" s="69"/>
      <c r="IP971" s="69"/>
      <c r="IQ971" s="69"/>
      <c r="IR971" s="69"/>
      <c r="IS971" s="69"/>
      <c r="IT971" s="69"/>
      <c r="IU971" s="69"/>
      <c r="IV971" s="69"/>
      <c r="IW971" s="69"/>
    </row>
    <row r="972" customFormat="false" ht="12.75" hidden="false" customHeight="false" outlineLevel="0" collapsed="false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69"/>
      <c r="CC972" s="69"/>
      <c r="CD972" s="69"/>
      <c r="CE972" s="69"/>
      <c r="CF972" s="69"/>
      <c r="CG972" s="69"/>
      <c r="CH972" s="69"/>
      <c r="CI972" s="69"/>
      <c r="CJ972" s="69"/>
      <c r="CK972" s="69"/>
      <c r="CL972" s="69"/>
      <c r="CM972" s="69"/>
      <c r="CN972" s="69"/>
      <c r="CO972" s="69"/>
      <c r="CP972" s="69"/>
      <c r="CQ972" s="69"/>
      <c r="CR972" s="69"/>
      <c r="CS972" s="69"/>
      <c r="CT972" s="69"/>
      <c r="CU972" s="69"/>
      <c r="CV972" s="69"/>
      <c r="CW972" s="69"/>
      <c r="CX972" s="69"/>
      <c r="CY972" s="69"/>
      <c r="CZ972" s="69"/>
      <c r="DA972" s="69"/>
      <c r="DB972" s="69"/>
      <c r="DC972" s="69"/>
      <c r="DD972" s="69"/>
      <c r="DE972" s="69"/>
      <c r="DF972" s="69"/>
      <c r="DG972" s="69"/>
      <c r="DH972" s="69"/>
      <c r="DI972" s="69"/>
      <c r="DJ972" s="69"/>
      <c r="DK972" s="69"/>
      <c r="DL972" s="69"/>
      <c r="DM972" s="69"/>
      <c r="DN972" s="69"/>
      <c r="DO972" s="69"/>
      <c r="DP972" s="69"/>
      <c r="DQ972" s="69"/>
      <c r="DR972" s="69"/>
      <c r="DS972" s="69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  <c r="EO972" s="69"/>
      <c r="EP972" s="69"/>
      <c r="EQ972" s="69"/>
      <c r="ER972" s="69"/>
      <c r="ES972" s="69"/>
      <c r="ET972" s="69"/>
      <c r="EU972" s="69"/>
      <c r="EV972" s="69"/>
      <c r="EW972" s="69"/>
      <c r="EX972" s="69"/>
      <c r="EY972" s="69"/>
      <c r="EZ972" s="69"/>
      <c r="FA972" s="69"/>
      <c r="FB972" s="69"/>
      <c r="FC972" s="69"/>
      <c r="FD972" s="69"/>
      <c r="FE972" s="69"/>
      <c r="FF972" s="69"/>
      <c r="FG972" s="69"/>
      <c r="FH972" s="69"/>
      <c r="FI972" s="69"/>
      <c r="FJ972" s="69"/>
      <c r="FK972" s="69"/>
      <c r="FL972" s="69"/>
      <c r="FM972" s="69"/>
      <c r="FN972" s="69"/>
      <c r="FO972" s="69"/>
      <c r="FP972" s="69"/>
      <c r="FQ972" s="69"/>
      <c r="FR972" s="69"/>
      <c r="FS972" s="69"/>
      <c r="FT972" s="69"/>
      <c r="FU972" s="69"/>
      <c r="FV972" s="69"/>
      <c r="FW972" s="69"/>
      <c r="FX972" s="69"/>
      <c r="FY972" s="69"/>
      <c r="FZ972" s="69"/>
      <c r="GA972" s="69"/>
      <c r="GB972" s="69"/>
      <c r="GC972" s="69"/>
      <c r="GD972" s="69"/>
      <c r="GE972" s="69"/>
      <c r="GF972" s="69"/>
      <c r="GG972" s="69"/>
      <c r="GH972" s="69"/>
      <c r="GI972" s="69"/>
      <c r="GJ972" s="69"/>
      <c r="GK972" s="69"/>
      <c r="GL972" s="69"/>
      <c r="GM972" s="69"/>
      <c r="GN972" s="69"/>
      <c r="GO972" s="69"/>
      <c r="GP972" s="69"/>
      <c r="GQ972" s="69"/>
      <c r="GR972" s="69"/>
      <c r="GS972" s="69"/>
      <c r="GT972" s="69"/>
      <c r="GU972" s="69"/>
      <c r="GV972" s="69"/>
      <c r="GW972" s="69"/>
      <c r="GX972" s="69"/>
      <c r="GY972" s="69"/>
      <c r="GZ972" s="69"/>
      <c r="HA972" s="69"/>
      <c r="HB972" s="69"/>
      <c r="HC972" s="69"/>
      <c r="HD972" s="69"/>
      <c r="HE972" s="69"/>
      <c r="HF972" s="69"/>
      <c r="HG972" s="69"/>
      <c r="HH972" s="69"/>
      <c r="HI972" s="69"/>
      <c r="HJ972" s="69"/>
      <c r="HK972" s="69"/>
      <c r="HL972" s="69"/>
      <c r="HM972" s="69"/>
      <c r="HN972" s="69"/>
      <c r="HO972" s="69"/>
      <c r="HP972" s="69"/>
      <c r="HQ972" s="69"/>
      <c r="HR972" s="69"/>
      <c r="HS972" s="69"/>
      <c r="HT972" s="69"/>
      <c r="HU972" s="69"/>
      <c r="HV972" s="69"/>
      <c r="HW972" s="69"/>
      <c r="HX972" s="69"/>
      <c r="HY972" s="69"/>
      <c r="HZ972" s="69"/>
      <c r="IA972" s="69"/>
      <c r="IB972" s="69"/>
      <c r="IC972" s="69"/>
      <c r="ID972" s="69"/>
      <c r="IE972" s="69"/>
      <c r="IF972" s="69"/>
      <c r="IG972" s="69"/>
      <c r="IH972" s="69"/>
      <c r="II972" s="69"/>
      <c r="IJ972" s="69"/>
      <c r="IK972" s="69"/>
      <c r="IL972" s="69"/>
      <c r="IM972" s="69"/>
      <c r="IN972" s="69"/>
      <c r="IO972" s="69"/>
      <c r="IP972" s="69"/>
      <c r="IQ972" s="69"/>
      <c r="IR972" s="69"/>
      <c r="IS972" s="69"/>
      <c r="IT972" s="69"/>
      <c r="IU972" s="69"/>
      <c r="IV972" s="69"/>
      <c r="IW972" s="69"/>
    </row>
    <row r="973" customFormat="false" ht="12.75" hidden="false" customHeight="false" outlineLevel="0" collapsed="false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69"/>
      <c r="CC973" s="69"/>
      <c r="CD973" s="69"/>
      <c r="CE973" s="69"/>
      <c r="CF973" s="69"/>
      <c r="CG973" s="69"/>
      <c r="CH973" s="69"/>
      <c r="CI973" s="69"/>
      <c r="CJ973" s="69"/>
      <c r="CK973" s="69"/>
      <c r="CL973" s="69"/>
      <c r="CM973" s="69"/>
      <c r="CN973" s="69"/>
      <c r="CO973" s="69"/>
      <c r="CP973" s="69"/>
      <c r="CQ973" s="69"/>
      <c r="CR973" s="69"/>
      <c r="CS973" s="69"/>
      <c r="CT973" s="69"/>
      <c r="CU973" s="69"/>
      <c r="CV973" s="69"/>
      <c r="CW973" s="69"/>
      <c r="CX973" s="69"/>
      <c r="CY973" s="69"/>
      <c r="CZ973" s="69"/>
      <c r="DA973" s="69"/>
      <c r="DB973" s="69"/>
      <c r="DC973" s="69"/>
      <c r="DD973" s="69"/>
      <c r="DE973" s="69"/>
      <c r="DF973" s="69"/>
      <c r="DG973" s="69"/>
      <c r="DH973" s="69"/>
      <c r="DI973" s="69"/>
      <c r="DJ973" s="69"/>
      <c r="DK973" s="69"/>
      <c r="DL973" s="69"/>
      <c r="DM973" s="69"/>
      <c r="DN973" s="69"/>
      <c r="DO973" s="69"/>
      <c r="DP973" s="69"/>
      <c r="DQ973" s="69"/>
      <c r="DR973" s="69"/>
      <c r="DS973" s="69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  <c r="EO973" s="69"/>
      <c r="EP973" s="69"/>
      <c r="EQ973" s="69"/>
      <c r="ER973" s="69"/>
      <c r="ES973" s="69"/>
      <c r="ET973" s="69"/>
      <c r="EU973" s="69"/>
      <c r="EV973" s="69"/>
      <c r="EW973" s="69"/>
      <c r="EX973" s="69"/>
      <c r="EY973" s="69"/>
      <c r="EZ973" s="69"/>
      <c r="FA973" s="69"/>
      <c r="FB973" s="69"/>
      <c r="FC973" s="69"/>
      <c r="FD973" s="69"/>
      <c r="FE973" s="69"/>
      <c r="FF973" s="69"/>
      <c r="FG973" s="69"/>
      <c r="FH973" s="69"/>
      <c r="FI973" s="69"/>
      <c r="FJ973" s="69"/>
      <c r="FK973" s="69"/>
      <c r="FL973" s="69"/>
      <c r="FM973" s="69"/>
      <c r="FN973" s="69"/>
      <c r="FO973" s="69"/>
      <c r="FP973" s="69"/>
      <c r="FQ973" s="69"/>
      <c r="FR973" s="69"/>
      <c r="FS973" s="69"/>
      <c r="FT973" s="69"/>
      <c r="FU973" s="69"/>
      <c r="FV973" s="69"/>
      <c r="FW973" s="69"/>
      <c r="FX973" s="69"/>
      <c r="FY973" s="69"/>
      <c r="FZ973" s="69"/>
      <c r="GA973" s="69"/>
      <c r="GB973" s="69"/>
      <c r="GC973" s="69"/>
      <c r="GD973" s="69"/>
      <c r="GE973" s="69"/>
      <c r="GF973" s="69"/>
      <c r="GG973" s="69"/>
      <c r="GH973" s="69"/>
      <c r="GI973" s="69"/>
      <c r="GJ973" s="69"/>
      <c r="GK973" s="69"/>
      <c r="GL973" s="69"/>
      <c r="GM973" s="69"/>
      <c r="GN973" s="69"/>
      <c r="GO973" s="69"/>
      <c r="GP973" s="69"/>
      <c r="GQ973" s="69"/>
      <c r="GR973" s="69"/>
      <c r="GS973" s="69"/>
      <c r="GT973" s="69"/>
      <c r="GU973" s="69"/>
      <c r="GV973" s="69"/>
      <c r="GW973" s="69"/>
      <c r="GX973" s="69"/>
      <c r="GY973" s="69"/>
      <c r="GZ973" s="69"/>
      <c r="HA973" s="69"/>
      <c r="HB973" s="69"/>
      <c r="HC973" s="69"/>
      <c r="HD973" s="69"/>
      <c r="HE973" s="69"/>
      <c r="HF973" s="69"/>
      <c r="HG973" s="69"/>
      <c r="HH973" s="69"/>
      <c r="HI973" s="69"/>
      <c r="HJ973" s="69"/>
      <c r="HK973" s="69"/>
      <c r="HL973" s="69"/>
      <c r="HM973" s="69"/>
      <c r="HN973" s="69"/>
      <c r="HO973" s="69"/>
      <c r="HP973" s="69"/>
      <c r="HQ973" s="69"/>
      <c r="HR973" s="69"/>
      <c r="HS973" s="69"/>
      <c r="HT973" s="69"/>
      <c r="HU973" s="69"/>
      <c r="HV973" s="69"/>
      <c r="HW973" s="69"/>
      <c r="HX973" s="69"/>
      <c r="HY973" s="69"/>
      <c r="HZ973" s="69"/>
      <c r="IA973" s="69"/>
      <c r="IB973" s="69"/>
      <c r="IC973" s="69"/>
      <c r="ID973" s="69"/>
      <c r="IE973" s="69"/>
      <c r="IF973" s="69"/>
      <c r="IG973" s="69"/>
      <c r="IH973" s="69"/>
      <c r="II973" s="69"/>
      <c r="IJ973" s="69"/>
      <c r="IK973" s="69"/>
      <c r="IL973" s="69"/>
      <c r="IM973" s="69"/>
      <c r="IN973" s="69"/>
      <c r="IO973" s="69"/>
      <c r="IP973" s="69"/>
      <c r="IQ973" s="69"/>
      <c r="IR973" s="69"/>
      <c r="IS973" s="69"/>
      <c r="IT973" s="69"/>
      <c r="IU973" s="69"/>
      <c r="IV973" s="69"/>
      <c r="IW973" s="69"/>
    </row>
    <row r="974" customFormat="false" ht="12.75" hidden="false" customHeight="false" outlineLevel="0" collapsed="false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  <c r="BR974" s="69"/>
      <c r="BS974" s="69"/>
      <c r="BT974" s="69"/>
      <c r="BU974" s="69"/>
      <c r="BV974" s="69"/>
      <c r="BW974" s="69"/>
      <c r="BX974" s="69"/>
      <c r="BY974" s="69"/>
      <c r="BZ974" s="69"/>
      <c r="CA974" s="69"/>
      <c r="CB974" s="69"/>
      <c r="CC974" s="69"/>
      <c r="CD974" s="69"/>
      <c r="CE974" s="69"/>
      <c r="CF974" s="69"/>
      <c r="CG974" s="69"/>
      <c r="CH974" s="69"/>
      <c r="CI974" s="69"/>
      <c r="CJ974" s="69"/>
      <c r="CK974" s="69"/>
      <c r="CL974" s="69"/>
      <c r="CM974" s="69"/>
      <c r="CN974" s="69"/>
      <c r="CO974" s="69"/>
      <c r="CP974" s="69"/>
      <c r="CQ974" s="69"/>
      <c r="CR974" s="69"/>
      <c r="CS974" s="69"/>
      <c r="CT974" s="69"/>
      <c r="CU974" s="69"/>
      <c r="CV974" s="69"/>
      <c r="CW974" s="69"/>
      <c r="CX974" s="69"/>
      <c r="CY974" s="69"/>
      <c r="CZ974" s="69"/>
      <c r="DA974" s="69"/>
      <c r="DB974" s="69"/>
      <c r="DC974" s="69"/>
      <c r="DD974" s="69"/>
      <c r="DE974" s="69"/>
      <c r="DF974" s="69"/>
      <c r="DG974" s="69"/>
      <c r="DH974" s="69"/>
      <c r="DI974" s="69"/>
      <c r="DJ974" s="69"/>
      <c r="DK974" s="69"/>
      <c r="DL974" s="69"/>
      <c r="DM974" s="69"/>
      <c r="DN974" s="69"/>
      <c r="DO974" s="69"/>
      <c r="DP974" s="69"/>
      <c r="DQ974" s="69"/>
      <c r="DR974" s="69"/>
      <c r="DS974" s="69"/>
      <c r="DT974" s="69"/>
      <c r="DU974" s="69"/>
      <c r="DV974" s="69"/>
      <c r="DW974" s="69"/>
      <c r="DX974" s="69"/>
      <c r="DY974" s="69"/>
      <c r="DZ974" s="69"/>
      <c r="EA974" s="69"/>
      <c r="EB974" s="69"/>
      <c r="EC974" s="69"/>
      <c r="ED974" s="69"/>
      <c r="EE974" s="69"/>
      <c r="EF974" s="69"/>
      <c r="EG974" s="69"/>
      <c r="EH974" s="69"/>
      <c r="EI974" s="69"/>
      <c r="EJ974" s="69"/>
      <c r="EK974" s="69"/>
      <c r="EL974" s="69"/>
      <c r="EM974" s="69"/>
      <c r="EN974" s="69"/>
      <c r="EO974" s="69"/>
      <c r="EP974" s="69"/>
      <c r="EQ974" s="69"/>
      <c r="ER974" s="69"/>
      <c r="ES974" s="69"/>
      <c r="ET974" s="69"/>
      <c r="EU974" s="69"/>
      <c r="EV974" s="69"/>
      <c r="EW974" s="69"/>
      <c r="EX974" s="69"/>
      <c r="EY974" s="69"/>
      <c r="EZ974" s="69"/>
      <c r="FA974" s="69"/>
      <c r="FB974" s="69"/>
      <c r="FC974" s="69"/>
      <c r="FD974" s="69"/>
      <c r="FE974" s="69"/>
      <c r="FF974" s="69"/>
      <c r="FG974" s="69"/>
      <c r="FH974" s="69"/>
      <c r="FI974" s="69"/>
      <c r="FJ974" s="69"/>
      <c r="FK974" s="69"/>
      <c r="FL974" s="69"/>
      <c r="FM974" s="69"/>
      <c r="FN974" s="69"/>
      <c r="FO974" s="69"/>
      <c r="FP974" s="69"/>
      <c r="FQ974" s="69"/>
      <c r="FR974" s="69"/>
      <c r="FS974" s="69"/>
      <c r="FT974" s="69"/>
      <c r="FU974" s="69"/>
      <c r="FV974" s="69"/>
      <c r="FW974" s="69"/>
      <c r="FX974" s="69"/>
      <c r="FY974" s="69"/>
      <c r="FZ974" s="69"/>
      <c r="GA974" s="69"/>
      <c r="GB974" s="69"/>
      <c r="GC974" s="69"/>
      <c r="GD974" s="69"/>
      <c r="GE974" s="69"/>
      <c r="GF974" s="69"/>
      <c r="GG974" s="69"/>
      <c r="GH974" s="69"/>
      <c r="GI974" s="69"/>
      <c r="GJ974" s="69"/>
      <c r="GK974" s="69"/>
      <c r="GL974" s="69"/>
      <c r="GM974" s="69"/>
      <c r="GN974" s="69"/>
      <c r="GO974" s="69"/>
      <c r="GP974" s="69"/>
      <c r="GQ974" s="69"/>
      <c r="GR974" s="69"/>
      <c r="GS974" s="69"/>
      <c r="GT974" s="69"/>
      <c r="GU974" s="69"/>
      <c r="GV974" s="69"/>
      <c r="GW974" s="69"/>
      <c r="GX974" s="69"/>
      <c r="GY974" s="69"/>
      <c r="GZ974" s="69"/>
      <c r="HA974" s="69"/>
      <c r="HB974" s="69"/>
      <c r="HC974" s="69"/>
      <c r="HD974" s="69"/>
      <c r="HE974" s="69"/>
      <c r="HF974" s="69"/>
      <c r="HG974" s="69"/>
      <c r="HH974" s="69"/>
      <c r="HI974" s="69"/>
      <c r="HJ974" s="69"/>
      <c r="HK974" s="69"/>
      <c r="HL974" s="69"/>
      <c r="HM974" s="69"/>
      <c r="HN974" s="69"/>
      <c r="HO974" s="69"/>
      <c r="HP974" s="69"/>
      <c r="HQ974" s="69"/>
      <c r="HR974" s="69"/>
      <c r="HS974" s="69"/>
      <c r="HT974" s="69"/>
      <c r="HU974" s="69"/>
      <c r="HV974" s="69"/>
      <c r="HW974" s="69"/>
      <c r="HX974" s="69"/>
      <c r="HY974" s="69"/>
      <c r="HZ974" s="69"/>
      <c r="IA974" s="69"/>
      <c r="IB974" s="69"/>
      <c r="IC974" s="69"/>
      <c r="ID974" s="69"/>
      <c r="IE974" s="69"/>
      <c r="IF974" s="69"/>
      <c r="IG974" s="69"/>
      <c r="IH974" s="69"/>
      <c r="II974" s="69"/>
      <c r="IJ974" s="69"/>
      <c r="IK974" s="69"/>
      <c r="IL974" s="69"/>
      <c r="IM974" s="69"/>
      <c r="IN974" s="69"/>
      <c r="IO974" s="69"/>
      <c r="IP974" s="69"/>
      <c r="IQ974" s="69"/>
      <c r="IR974" s="69"/>
      <c r="IS974" s="69"/>
      <c r="IT974" s="69"/>
      <c r="IU974" s="69"/>
      <c r="IV974" s="69"/>
      <c r="IW974" s="69"/>
    </row>
    <row r="975" customFormat="false" ht="12.75" hidden="false" customHeight="false" outlineLevel="0" collapsed="false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  <c r="BR975" s="69"/>
      <c r="BS975" s="69"/>
      <c r="BT975" s="69"/>
      <c r="BU975" s="69"/>
      <c r="BV975" s="69"/>
      <c r="BW975" s="69"/>
      <c r="BX975" s="69"/>
      <c r="BY975" s="69"/>
      <c r="BZ975" s="69"/>
      <c r="CA975" s="69"/>
      <c r="CB975" s="69"/>
      <c r="CC975" s="69"/>
      <c r="CD975" s="69"/>
      <c r="CE975" s="69"/>
      <c r="CF975" s="69"/>
      <c r="CG975" s="69"/>
      <c r="CH975" s="69"/>
      <c r="CI975" s="69"/>
      <c r="CJ975" s="69"/>
      <c r="CK975" s="69"/>
      <c r="CL975" s="69"/>
      <c r="CM975" s="69"/>
      <c r="CN975" s="69"/>
      <c r="CO975" s="69"/>
      <c r="CP975" s="69"/>
      <c r="CQ975" s="69"/>
      <c r="CR975" s="69"/>
      <c r="CS975" s="69"/>
      <c r="CT975" s="69"/>
      <c r="CU975" s="69"/>
      <c r="CV975" s="69"/>
      <c r="CW975" s="69"/>
      <c r="CX975" s="69"/>
      <c r="CY975" s="69"/>
      <c r="CZ975" s="69"/>
      <c r="DA975" s="69"/>
      <c r="DB975" s="69"/>
      <c r="DC975" s="69"/>
      <c r="DD975" s="69"/>
      <c r="DE975" s="69"/>
      <c r="DF975" s="69"/>
      <c r="DG975" s="69"/>
      <c r="DH975" s="69"/>
      <c r="DI975" s="69"/>
      <c r="DJ975" s="69"/>
      <c r="DK975" s="69"/>
      <c r="DL975" s="69"/>
      <c r="DM975" s="69"/>
      <c r="DN975" s="69"/>
      <c r="DO975" s="69"/>
      <c r="DP975" s="69"/>
      <c r="DQ975" s="69"/>
      <c r="DR975" s="69"/>
      <c r="DS975" s="69"/>
      <c r="DT975" s="69"/>
      <c r="DU975" s="69"/>
      <c r="DV975" s="69"/>
      <c r="DW975" s="69"/>
      <c r="DX975" s="69"/>
      <c r="DY975" s="69"/>
      <c r="DZ975" s="69"/>
      <c r="EA975" s="69"/>
      <c r="EB975" s="69"/>
      <c r="EC975" s="69"/>
      <c r="ED975" s="69"/>
      <c r="EE975" s="69"/>
      <c r="EF975" s="69"/>
      <c r="EG975" s="69"/>
      <c r="EH975" s="69"/>
      <c r="EI975" s="69"/>
      <c r="EJ975" s="69"/>
      <c r="EK975" s="69"/>
      <c r="EL975" s="69"/>
      <c r="EM975" s="69"/>
      <c r="EN975" s="69"/>
      <c r="EO975" s="69"/>
      <c r="EP975" s="69"/>
      <c r="EQ975" s="69"/>
      <c r="ER975" s="69"/>
      <c r="ES975" s="69"/>
      <c r="ET975" s="69"/>
      <c r="EU975" s="69"/>
      <c r="EV975" s="69"/>
      <c r="EW975" s="69"/>
      <c r="EX975" s="69"/>
      <c r="EY975" s="69"/>
      <c r="EZ975" s="69"/>
      <c r="FA975" s="69"/>
      <c r="FB975" s="69"/>
      <c r="FC975" s="69"/>
      <c r="FD975" s="69"/>
      <c r="FE975" s="69"/>
      <c r="FF975" s="69"/>
      <c r="FG975" s="69"/>
      <c r="FH975" s="69"/>
      <c r="FI975" s="69"/>
      <c r="FJ975" s="69"/>
      <c r="FK975" s="69"/>
      <c r="FL975" s="69"/>
      <c r="FM975" s="69"/>
      <c r="FN975" s="69"/>
      <c r="FO975" s="69"/>
      <c r="FP975" s="69"/>
      <c r="FQ975" s="69"/>
      <c r="FR975" s="69"/>
      <c r="FS975" s="69"/>
      <c r="FT975" s="69"/>
      <c r="FU975" s="69"/>
      <c r="FV975" s="69"/>
      <c r="FW975" s="69"/>
      <c r="FX975" s="69"/>
      <c r="FY975" s="69"/>
      <c r="FZ975" s="69"/>
      <c r="GA975" s="69"/>
      <c r="GB975" s="69"/>
      <c r="GC975" s="69"/>
      <c r="GD975" s="69"/>
      <c r="GE975" s="69"/>
      <c r="GF975" s="69"/>
      <c r="GG975" s="69"/>
      <c r="GH975" s="69"/>
      <c r="GI975" s="69"/>
      <c r="GJ975" s="69"/>
      <c r="GK975" s="69"/>
      <c r="GL975" s="69"/>
      <c r="GM975" s="69"/>
      <c r="GN975" s="69"/>
      <c r="GO975" s="69"/>
      <c r="GP975" s="69"/>
      <c r="GQ975" s="69"/>
      <c r="GR975" s="69"/>
      <c r="GS975" s="69"/>
      <c r="GT975" s="69"/>
      <c r="GU975" s="69"/>
      <c r="GV975" s="69"/>
      <c r="GW975" s="69"/>
      <c r="GX975" s="69"/>
      <c r="GY975" s="69"/>
      <c r="GZ975" s="69"/>
      <c r="HA975" s="69"/>
      <c r="HB975" s="69"/>
      <c r="HC975" s="69"/>
      <c r="HD975" s="69"/>
      <c r="HE975" s="69"/>
      <c r="HF975" s="69"/>
      <c r="HG975" s="69"/>
      <c r="HH975" s="69"/>
      <c r="HI975" s="69"/>
      <c r="HJ975" s="69"/>
      <c r="HK975" s="69"/>
      <c r="HL975" s="69"/>
      <c r="HM975" s="69"/>
      <c r="HN975" s="69"/>
      <c r="HO975" s="69"/>
      <c r="HP975" s="69"/>
      <c r="HQ975" s="69"/>
      <c r="HR975" s="69"/>
      <c r="HS975" s="69"/>
      <c r="HT975" s="69"/>
      <c r="HU975" s="69"/>
      <c r="HV975" s="69"/>
      <c r="HW975" s="69"/>
      <c r="HX975" s="69"/>
      <c r="HY975" s="69"/>
      <c r="HZ975" s="69"/>
      <c r="IA975" s="69"/>
      <c r="IB975" s="69"/>
      <c r="IC975" s="69"/>
      <c r="ID975" s="69"/>
      <c r="IE975" s="69"/>
      <c r="IF975" s="69"/>
      <c r="IG975" s="69"/>
      <c r="IH975" s="69"/>
      <c r="II975" s="69"/>
      <c r="IJ975" s="69"/>
      <c r="IK975" s="69"/>
      <c r="IL975" s="69"/>
      <c r="IM975" s="69"/>
      <c r="IN975" s="69"/>
      <c r="IO975" s="69"/>
      <c r="IP975" s="69"/>
      <c r="IQ975" s="69"/>
      <c r="IR975" s="69"/>
      <c r="IS975" s="69"/>
      <c r="IT975" s="69"/>
      <c r="IU975" s="69"/>
      <c r="IV975" s="69"/>
      <c r="IW975" s="69"/>
    </row>
    <row r="976" customFormat="false" ht="12.75" hidden="false" customHeight="false" outlineLevel="0" collapsed="false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  <c r="BR976" s="69"/>
      <c r="BS976" s="69"/>
      <c r="BT976" s="69"/>
      <c r="BU976" s="69"/>
      <c r="BV976" s="69"/>
      <c r="BW976" s="69"/>
      <c r="BX976" s="69"/>
      <c r="BY976" s="69"/>
      <c r="BZ976" s="69"/>
      <c r="CA976" s="69"/>
      <c r="CB976" s="69"/>
      <c r="CC976" s="69"/>
      <c r="CD976" s="69"/>
      <c r="CE976" s="69"/>
      <c r="CF976" s="69"/>
      <c r="CG976" s="69"/>
      <c r="CH976" s="69"/>
      <c r="CI976" s="69"/>
      <c r="CJ976" s="69"/>
      <c r="CK976" s="69"/>
      <c r="CL976" s="69"/>
      <c r="CM976" s="69"/>
      <c r="CN976" s="69"/>
      <c r="CO976" s="69"/>
      <c r="CP976" s="69"/>
      <c r="CQ976" s="69"/>
      <c r="CR976" s="69"/>
      <c r="CS976" s="69"/>
      <c r="CT976" s="69"/>
      <c r="CU976" s="69"/>
      <c r="CV976" s="69"/>
      <c r="CW976" s="69"/>
      <c r="CX976" s="69"/>
      <c r="CY976" s="69"/>
      <c r="CZ976" s="69"/>
      <c r="DA976" s="69"/>
      <c r="DB976" s="69"/>
      <c r="DC976" s="69"/>
      <c r="DD976" s="69"/>
      <c r="DE976" s="69"/>
      <c r="DF976" s="69"/>
      <c r="DG976" s="69"/>
      <c r="DH976" s="69"/>
      <c r="DI976" s="69"/>
      <c r="DJ976" s="69"/>
      <c r="DK976" s="69"/>
      <c r="DL976" s="69"/>
      <c r="DM976" s="69"/>
      <c r="DN976" s="69"/>
      <c r="DO976" s="69"/>
      <c r="DP976" s="69"/>
      <c r="DQ976" s="69"/>
      <c r="DR976" s="69"/>
      <c r="DS976" s="69"/>
      <c r="DT976" s="69"/>
      <c r="DU976" s="69"/>
      <c r="DV976" s="69"/>
      <c r="DW976" s="69"/>
      <c r="DX976" s="69"/>
      <c r="DY976" s="69"/>
      <c r="DZ976" s="69"/>
      <c r="EA976" s="69"/>
      <c r="EB976" s="69"/>
      <c r="EC976" s="69"/>
      <c r="ED976" s="69"/>
      <c r="EE976" s="69"/>
      <c r="EF976" s="69"/>
      <c r="EG976" s="69"/>
      <c r="EH976" s="69"/>
      <c r="EI976" s="69"/>
      <c r="EJ976" s="69"/>
      <c r="EK976" s="69"/>
      <c r="EL976" s="69"/>
      <c r="EM976" s="69"/>
      <c r="EN976" s="69"/>
      <c r="EO976" s="69"/>
      <c r="EP976" s="69"/>
      <c r="EQ976" s="69"/>
      <c r="ER976" s="69"/>
      <c r="ES976" s="69"/>
      <c r="ET976" s="69"/>
      <c r="EU976" s="69"/>
      <c r="EV976" s="69"/>
      <c r="EW976" s="69"/>
      <c r="EX976" s="69"/>
      <c r="EY976" s="69"/>
      <c r="EZ976" s="69"/>
      <c r="FA976" s="69"/>
      <c r="FB976" s="69"/>
      <c r="FC976" s="69"/>
      <c r="FD976" s="69"/>
      <c r="FE976" s="69"/>
      <c r="FF976" s="69"/>
      <c r="FG976" s="69"/>
      <c r="FH976" s="69"/>
      <c r="FI976" s="69"/>
      <c r="FJ976" s="69"/>
      <c r="FK976" s="69"/>
      <c r="FL976" s="69"/>
      <c r="FM976" s="69"/>
      <c r="FN976" s="69"/>
      <c r="FO976" s="69"/>
      <c r="FP976" s="69"/>
      <c r="FQ976" s="69"/>
      <c r="FR976" s="69"/>
      <c r="FS976" s="69"/>
      <c r="FT976" s="69"/>
      <c r="FU976" s="69"/>
      <c r="FV976" s="69"/>
      <c r="FW976" s="69"/>
      <c r="FX976" s="69"/>
      <c r="FY976" s="69"/>
      <c r="FZ976" s="69"/>
      <c r="GA976" s="69"/>
      <c r="GB976" s="69"/>
      <c r="GC976" s="69"/>
      <c r="GD976" s="69"/>
      <c r="GE976" s="69"/>
      <c r="GF976" s="69"/>
      <c r="GG976" s="69"/>
      <c r="GH976" s="69"/>
      <c r="GI976" s="69"/>
      <c r="GJ976" s="69"/>
      <c r="GK976" s="69"/>
      <c r="GL976" s="69"/>
      <c r="GM976" s="69"/>
      <c r="GN976" s="69"/>
      <c r="GO976" s="69"/>
      <c r="GP976" s="69"/>
      <c r="GQ976" s="69"/>
      <c r="GR976" s="69"/>
      <c r="GS976" s="69"/>
      <c r="GT976" s="69"/>
      <c r="GU976" s="69"/>
      <c r="GV976" s="69"/>
      <c r="GW976" s="69"/>
      <c r="GX976" s="69"/>
      <c r="GY976" s="69"/>
      <c r="GZ976" s="69"/>
      <c r="HA976" s="69"/>
      <c r="HB976" s="69"/>
      <c r="HC976" s="69"/>
      <c r="HD976" s="69"/>
      <c r="HE976" s="69"/>
      <c r="HF976" s="69"/>
      <c r="HG976" s="69"/>
      <c r="HH976" s="69"/>
      <c r="HI976" s="69"/>
      <c r="HJ976" s="69"/>
      <c r="HK976" s="69"/>
      <c r="HL976" s="69"/>
      <c r="HM976" s="69"/>
      <c r="HN976" s="69"/>
      <c r="HO976" s="69"/>
      <c r="HP976" s="69"/>
      <c r="HQ976" s="69"/>
      <c r="HR976" s="69"/>
      <c r="HS976" s="69"/>
      <c r="HT976" s="69"/>
      <c r="HU976" s="69"/>
      <c r="HV976" s="69"/>
      <c r="HW976" s="69"/>
      <c r="HX976" s="69"/>
      <c r="HY976" s="69"/>
      <c r="HZ976" s="69"/>
      <c r="IA976" s="69"/>
      <c r="IB976" s="69"/>
      <c r="IC976" s="69"/>
      <c r="ID976" s="69"/>
      <c r="IE976" s="69"/>
      <c r="IF976" s="69"/>
      <c r="IG976" s="69"/>
      <c r="IH976" s="69"/>
      <c r="II976" s="69"/>
      <c r="IJ976" s="69"/>
      <c r="IK976" s="69"/>
      <c r="IL976" s="69"/>
      <c r="IM976" s="69"/>
      <c r="IN976" s="69"/>
      <c r="IO976" s="69"/>
      <c r="IP976" s="69"/>
      <c r="IQ976" s="69"/>
      <c r="IR976" s="69"/>
      <c r="IS976" s="69"/>
      <c r="IT976" s="69"/>
      <c r="IU976" s="69"/>
      <c r="IV976" s="69"/>
      <c r="IW976" s="69"/>
    </row>
    <row r="977" customFormat="false" ht="12.75" hidden="false" customHeight="false" outlineLevel="0" collapsed="false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  <c r="BR977" s="69"/>
      <c r="BS977" s="69"/>
      <c r="BT977" s="69"/>
      <c r="BU977" s="69"/>
      <c r="BV977" s="69"/>
      <c r="BW977" s="69"/>
      <c r="BX977" s="69"/>
      <c r="BY977" s="69"/>
      <c r="BZ977" s="69"/>
      <c r="CA977" s="69"/>
      <c r="CB977" s="69"/>
      <c r="CC977" s="69"/>
      <c r="CD977" s="69"/>
      <c r="CE977" s="69"/>
      <c r="CF977" s="69"/>
      <c r="CG977" s="69"/>
      <c r="CH977" s="69"/>
      <c r="CI977" s="69"/>
      <c r="CJ977" s="69"/>
      <c r="CK977" s="69"/>
      <c r="CL977" s="69"/>
      <c r="CM977" s="69"/>
      <c r="CN977" s="69"/>
      <c r="CO977" s="69"/>
      <c r="CP977" s="69"/>
      <c r="CQ977" s="69"/>
      <c r="CR977" s="69"/>
      <c r="CS977" s="69"/>
      <c r="CT977" s="69"/>
      <c r="CU977" s="69"/>
      <c r="CV977" s="69"/>
      <c r="CW977" s="69"/>
      <c r="CX977" s="69"/>
      <c r="CY977" s="69"/>
      <c r="CZ977" s="69"/>
      <c r="DA977" s="69"/>
      <c r="DB977" s="69"/>
      <c r="DC977" s="69"/>
      <c r="DD977" s="69"/>
      <c r="DE977" s="69"/>
      <c r="DF977" s="69"/>
      <c r="DG977" s="69"/>
      <c r="DH977" s="69"/>
      <c r="DI977" s="69"/>
      <c r="DJ977" s="69"/>
      <c r="DK977" s="69"/>
      <c r="DL977" s="69"/>
      <c r="DM977" s="69"/>
      <c r="DN977" s="69"/>
      <c r="DO977" s="69"/>
      <c r="DP977" s="69"/>
      <c r="DQ977" s="69"/>
      <c r="DR977" s="69"/>
      <c r="DS977" s="69"/>
      <c r="DT977" s="69"/>
      <c r="DU977" s="69"/>
      <c r="DV977" s="69"/>
      <c r="DW977" s="69"/>
      <c r="DX977" s="69"/>
      <c r="DY977" s="69"/>
      <c r="DZ977" s="69"/>
      <c r="EA977" s="69"/>
      <c r="EB977" s="69"/>
      <c r="EC977" s="69"/>
      <c r="ED977" s="69"/>
      <c r="EE977" s="69"/>
      <c r="EF977" s="69"/>
      <c r="EG977" s="69"/>
      <c r="EH977" s="69"/>
      <c r="EI977" s="69"/>
      <c r="EJ977" s="69"/>
      <c r="EK977" s="69"/>
      <c r="EL977" s="69"/>
      <c r="EM977" s="69"/>
      <c r="EN977" s="69"/>
      <c r="EO977" s="69"/>
      <c r="EP977" s="69"/>
      <c r="EQ977" s="69"/>
      <c r="ER977" s="69"/>
      <c r="ES977" s="69"/>
      <c r="ET977" s="69"/>
      <c r="EU977" s="69"/>
      <c r="EV977" s="69"/>
      <c r="EW977" s="69"/>
      <c r="EX977" s="69"/>
      <c r="EY977" s="69"/>
      <c r="EZ977" s="69"/>
      <c r="FA977" s="69"/>
      <c r="FB977" s="69"/>
      <c r="FC977" s="69"/>
      <c r="FD977" s="69"/>
      <c r="FE977" s="69"/>
      <c r="FF977" s="69"/>
      <c r="FG977" s="69"/>
      <c r="FH977" s="69"/>
      <c r="FI977" s="69"/>
      <c r="FJ977" s="69"/>
      <c r="FK977" s="69"/>
      <c r="FL977" s="69"/>
      <c r="FM977" s="69"/>
      <c r="FN977" s="69"/>
      <c r="FO977" s="69"/>
      <c r="FP977" s="69"/>
      <c r="FQ977" s="69"/>
      <c r="FR977" s="69"/>
      <c r="FS977" s="69"/>
      <c r="FT977" s="69"/>
      <c r="FU977" s="69"/>
      <c r="FV977" s="69"/>
      <c r="FW977" s="69"/>
      <c r="FX977" s="69"/>
      <c r="FY977" s="69"/>
      <c r="FZ977" s="69"/>
      <c r="GA977" s="69"/>
      <c r="GB977" s="69"/>
      <c r="GC977" s="69"/>
      <c r="GD977" s="69"/>
      <c r="GE977" s="69"/>
      <c r="GF977" s="69"/>
      <c r="GG977" s="69"/>
      <c r="GH977" s="69"/>
      <c r="GI977" s="69"/>
      <c r="GJ977" s="69"/>
      <c r="GK977" s="69"/>
      <c r="GL977" s="69"/>
      <c r="GM977" s="69"/>
      <c r="GN977" s="69"/>
      <c r="GO977" s="69"/>
      <c r="GP977" s="69"/>
      <c r="GQ977" s="69"/>
      <c r="GR977" s="69"/>
      <c r="GS977" s="69"/>
      <c r="GT977" s="69"/>
      <c r="GU977" s="69"/>
      <c r="GV977" s="69"/>
      <c r="GW977" s="69"/>
      <c r="GX977" s="69"/>
      <c r="GY977" s="69"/>
      <c r="GZ977" s="69"/>
      <c r="HA977" s="69"/>
      <c r="HB977" s="69"/>
      <c r="HC977" s="69"/>
      <c r="HD977" s="69"/>
      <c r="HE977" s="69"/>
      <c r="HF977" s="69"/>
      <c r="HG977" s="69"/>
      <c r="HH977" s="69"/>
      <c r="HI977" s="69"/>
      <c r="HJ977" s="69"/>
      <c r="HK977" s="69"/>
      <c r="HL977" s="69"/>
      <c r="HM977" s="69"/>
      <c r="HN977" s="69"/>
      <c r="HO977" s="69"/>
      <c r="HP977" s="69"/>
      <c r="HQ977" s="69"/>
      <c r="HR977" s="69"/>
      <c r="HS977" s="69"/>
      <c r="HT977" s="69"/>
      <c r="HU977" s="69"/>
      <c r="HV977" s="69"/>
      <c r="HW977" s="69"/>
      <c r="HX977" s="69"/>
      <c r="HY977" s="69"/>
      <c r="HZ977" s="69"/>
      <c r="IA977" s="69"/>
      <c r="IB977" s="69"/>
      <c r="IC977" s="69"/>
      <c r="ID977" s="69"/>
      <c r="IE977" s="69"/>
      <c r="IF977" s="69"/>
      <c r="IG977" s="69"/>
      <c r="IH977" s="69"/>
      <c r="II977" s="69"/>
      <c r="IJ977" s="69"/>
      <c r="IK977" s="69"/>
      <c r="IL977" s="69"/>
      <c r="IM977" s="69"/>
      <c r="IN977" s="69"/>
      <c r="IO977" s="69"/>
      <c r="IP977" s="69"/>
      <c r="IQ977" s="69"/>
      <c r="IR977" s="69"/>
      <c r="IS977" s="69"/>
      <c r="IT977" s="69"/>
      <c r="IU977" s="69"/>
      <c r="IV977" s="69"/>
      <c r="IW977" s="69"/>
    </row>
    <row r="978" customFormat="false" ht="12.75" hidden="false" customHeight="false" outlineLevel="0" collapsed="false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  <c r="DP978" s="69"/>
      <c r="DQ978" s="69"/>
      <c r="DR978" s="69"/>
      <c r="DS978" s="69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  <c r="EO978" s="69"/>
      <c r="EP978" s="69"/>
      <c r="EQ978" s="69"/>
      <c r="ER978" s="69"/>
      <c r="ES978" s="69"/>
      <c r="ET978" s="69"/>
      <c r="EU978" s="69"/>
      <c r="EV978" s="69"/>
      <c r="EW978" s="69"/>
      <c r="EX978" s="69"/>
      <c r="EY978" s="69"/>
      <c r="EZ978" s="69"/>
      <c r="FA978" s="69"/>
      <c r="FB978" s="69"/>
      <c r="FC978" s="69"/>
      <c r="FD978" s="69"/>
      <c r="FE978" s="69"/>
      <c r="FF978" s="69"/>
      <c r="FG978" s="69"/>
      <c r="FH978" s="69"/>
      <c r="FI978" s="69"/>
      <c r="FJ978" s="69"/>
      <c r="FK978" s="69"/>
      <c r="FL978" s="69"/>
      <c r="FM978" s="69"/>
      <c r="FN978" s="69"/>
      <c r="FO978" s="69"/>
      <c r="FP978" s="69"/>
      <c r="FQ978" s="69"/>
      <c r="FR978" s="69"/>
      <c r="FS978" s="69"/>
      <c r="FT978" s="69"/>
      <c r="FU978" s="69"/>
      <c r="FV978" s="69"/>
      <c r="FW978" s="69"/>
      <c r="FX978" s="69"/>
      <c r="FY978" s="69"/>
      <c r="FZ978" s="69"/>
      <c r="GA978" s="69"/>
      <c r="GB978" s="69"/>
      <c r="GC978" s="69"/>
      <c r="GD978" s="69"/>
      <c r="GE978" s="69"/>
      <c r="GF978" s="69"/>
      <c r="GG978" s="69"/>
      <c r="GH978" s="69"/>
      <c r="GI978" s="69"/>
      <c r="GJ978" s="69"/>
      <c r="GK978" s="69"/>
      <c r="GL978" s="69"/>
      <c r="GM978" s="69"/>
      <c r="GN978" s="69"/>
      <c r="GO978" s="69"/>
      <c r="GP978" s="69"/>
      <c r="GQ978" s="69"/>
      <c r="GR978" s="69"/>
      <c r="GS978" s="69"/>
      <c r="GT978" s="69"/>
      <c r="GU978" s="69"/>
      <c r="GV978" s="69"/>
      <c r="GW978" s="69"/>
      <c r="GX978" s="69"/>
      <c r="GY978" s="69"/>
      <c r="GZ978" s="69"/>
      <c r="HA978" s="69"/>
      <c r="HB978" s="69"/>
      <c r="HC978" s="69"/>
      <c r="HD978" s="69"/>
      <c r="HE978" s="69"/>
      <c r="HF978" s="69"/>
      <c r="HG978" s="69"/>
      <c r="HH978" s="69"/>
      <c r="HI978" s="69"/>
      <c r="HJ978" s="69"/>
      <c r="HK978" s="69"/>
      <c r="HL978" s="69"/>
      <c r="HM978" s="69"/>
      <c r="HN978" s="69"/>
      <c r="HO978" s="69"/>
      <c r="HP978" s="69"/>
      <c r="HQ978" s="69"/>
      <c r="HR978" s="69"/>
      <c r="HS978" s="69"/>
      <c r="HT978" s="69"/>
      <c r="HU978" s="69"/>
      <c r="HV978" s="69"/>
      <c r="HW978" s="69"/>
      <c r="HX978" s="69"/>
      <c r="HY978" s="69"/>
      <c r="HZ978" s="69"/>
      <c r="IA978" s="69"/>
      <c r="IB978" s="69"/>
      <c r="IC978" s="69"/>
      <c r="ID978" s="69"/>
      <c r="IE978" s="69"/>
      <c r="IF978" s="69"/>
      <c r="IG978" s="69"/>
      <c r="IH978" s="69"/>
      <c r="II978" s="69"/>
      <c r="IJ978" s="69"/>
      <c r="IK978" s="69"/>
      <c r="IL978" s="69"/>
      <c r="IM978" s="69"/>
      <c r="IN978" s="69"/>
      <c r="IO978" s="69"/>
      <c r="IP978" s="69"/>
      <c r="IQ978" s="69"/>
      <c r="IR978" s="69"/>
      <c r="IS978" s="69"/>
      <c r="IT978" s="69"/>
      <c r="IU978" s="69"/>
      <c r="IV978" s="69"/>
      <c r="IW978" s="69"/>
    </row>
    <row r="979" customFormat="false" ht="12.75" hidden="false" customHeight="false" outlineLevel="0" collapsed="false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  <c r="BR979" s="69"/>
      <c r="BS979" s="69"/>
      <c r="BT979" s="69"/>
      <c r="BU979" s="69"/>
      <c r="BV979" s="69"/>
      <c r="BW979" s="69"/>
      <c r="BX979" s="69"/>
      <c r="BY979" s="69"/>
      <c r="BZ979" s="69"/>
      <c r="CA979" s="69"/>
      <c r="CB979" s="69"/>
      <c r="CC979" s="69"/>
      <c r="CD979" s="69"/>
      <c r="CE979" s="69"/>
      <c r="CF979" s="69"/>
      <c r="CG979" s="69"/>
      <c r="CH979" s="69"/>
      <c r="CI979" s="69"/>
      <c r="CJ979" s="69"/>
      <c r="CK979" s="69"/>
      <c r="CL979" s="69"/>
      <c r="CM979" s="69"/>
      <c r="CN979" s="69"/>
      <c r="CO979" s="69"/>
      <c r="CP979" s="69"/>
      <c r="CQ979" s="69"/>
      <c r="CR979" s="69"/>
      <c r="CS979" s="69"/>
      <c r="CT979" s="69"/>
      <c r="CU979" s="69"/>
      <c r="CV979" s="69"/>
      <c r="CW979" s="69"/>
      <c r="CX979" s="69"/>
      <c r="CY979" s="69"/>
      <c r="CZ979" s="69"/>
      <c r="DA979" s="69"/>
      <c r="DB979" s="69"/>
      <c r="DC979" s="69"/>
      <c r="DD979" s="69"/>
      <c r="DE979" s="69"/>
      <c r="DF979" s="69"/>
      <c r="DG979" s="69"/>
      <c r="DH979" s="69"/>
      <c r="DI979" s="69"/>
      <c r="DJ979" s="69"/>
      <c r="DK979" s="69"/>
      <c r="DL979" s="69"/>
      <c r="DM979" s="69"/>
      <c r="DN979" s="69"/>
      <c r="DO979" s="69"/>
      <c r="DP979" s="69"/>
      <c r="DQ979" s="69"/>
      <c r="DR979" s="69"/>
      <c r="DS979" s="69"/>
      <c r="DT979" s="69"/>
      <c r="DU979" s="69"/>
      <c r="DV979" s="69"/>
      <c r="DW979" s="69"/>
      <c r="DX979" s="69"/>
      <c r="DY979" s="69"/>
      <c r="DZ979" s="69"/>
      <c r="EA979" s="69"/>
      <c r="EB979" s="69"/>
      <c r="EC979" s="69"/>
      <c r="ED979" s="69"/>
      <c r="EE979" s="69"/>
      <c r="EF979" s="69"/>
      <c r="EG979" s="69"/>
      <c r="EH979" s="69"/>
      <c r="EI979" s="69"/>
      <c r="EJ979" s="69"/>
      <c r="EK979" s="69"/>
      <c r="EL979" s="69"/>
      <c r="EM979" s="69"/>
      <c r="EN979" s="69"/>
      <c r="EO979" s="69"/>
      <c r="EP979" s="69"/>
      <c r="EQ979" s="69"/>
      <c r="ER979" s="69"/>
      <c r="ES979" s="69"/>
      <c r="ET979" s="69"/>
      <c r="EU979" s="69"/>
      <c r="EV979" s="69"/>
      <c r="EW979" s="69"/>
      <c r="EX979" s="69"/>
      <c r="EY979" s="69"/>
      <c r="EZ979" s="69"/>
      <c r="FA979" s="69"/>
      <c r="FB979" s="69"/>
      <c r="FC979" s="69"/>
      <c r="FD979" s="69"/>
      <c r="FE979" s="69"/>
      <c r="FF979" s="69"/>
      <c r="FG979" s="69"/>
      <c r="FH979" s="69"/>
      <c r="FI979" s="69"/>
      <c r="FJ979" s="69"/>
      <c r="FK979" s="69"/>
      <c r="FL979" s="69"/>
      <c r="FM979" s="69"/>
      <c r="FN979" s="69"/>
      <c r="FO979" s="69"/>
      <c r="FP979" s="69"/>
      <c r="FQ979" s="69"/>
      <c r="FR979" s="69"/>
      <c r="FS979" s="69"/>
      <c r="FT979" s="69"/>
      <c r="FU979" s="69"/>
      <c r="FV979" s="69"/>
      <c r="FW979" s="69"/>
      <c r="FX979" s="69"/>
      <c r="FY979" s="69"/>
      <c r="FZ979" s="69"/>
      <c r="GA979" s="69"/>
      <c r="GB979" s="69"/>
      <c r="GC979" s="69"/>
      <c r="GD979" s="69"/>
      <c r="GE979" s="69"/>
      <c r="GF979" s="69"/>
      <c r="GG979" s="69"/>
      <c r="GH979" s="69"/>
      <c r="GI979" s="69"/>
      <c r="GJ979" s="69"/>
      <c r="GK979" s="69"/>
      <c r="GL979" s="69"/>
      <c r="GM979" s="69"/>
      <c r="GN979" s="69"/>
      <c r="GO979" s="69"/>
      <c r="GP979" s="69"/>
      <c r="GQ979" s="69"/>
      <c r="GR979" s="69"/>
      <c r="GS979" s="69"/>
      <c r="GT979" s="69"/>
      <c r="GU979" s="69"/>
      <c r="GV979" s="69"/>
      <c r="GW979" s="69"/>
      <c r="GX979" s="69"/>
      <c r="GY979" s="69"/>
      <c r="GZ979" s="69"/>
      <c r="HA979" s="69"/>
      <c r="HB979" s="69"/>
      <c r="HC979" s="69"/>
      <c r="HD979" s="69"/>
      <c r="HE979" s="69"/>
      <c r="HF979" s="69"/>
      <c r="HG979" s="69"/>
      <c r="HH979" s="69"/>
      <c r="HI979" s="69"/>
      <c r="HJ979" s="69"/>
      <c r="HK979" s="69"/>
      <c r="HL979" s="69"/>
      <c r="HM979" s="69"/>
      <c r="HN979" s="69"/>
      <c r="HO979" s="69"/>
      <c r="HP979" s="69"/>
      <c r="HQ979" s="69"/>
      <c r="HR979" s="69"/>
      <c r="HS979" s="69"/>
      <c r="HT979" s="69"/>
      <c r="HU979" s="69"/>
      <c r="HV979" s="69"/>
      <c r="HW979" s="69"/>
      <c r="HX979" s="69"/>
      <c r="HY979" s="69"/>
      <c r="HZ979" s="69"/>
      <c r="IA979" s="69"/>
      <c r="IB979" s="69"/>
      <c r="IC979" s="69"/>
      <c r="ID979" s="69"/>
      <c r="IE979" s="69"/>
      <c r="IF979" s="69"/>
      <c r="IG979" s="69"/>
      <c r="IH979" s="69"/>
      <c r="II979" s="69"/>
      <c r="IJ979" s="69"/>
      <c r="IK979" s="69"/>
      <c r="IL979" s="69"/>
      <c r="IM979" s="69"/>
      <c r="IN979" s="69"/>
      <c r="IO979" s="69"/>
      <c r="IP979" s="69"/>
      <c r="IQ979" s="69"/>
      <c r="IR979" s="69"/>
      <c r="IS979" s="69"/>
      <c r="IT979" s="69"/>
      <c r="IU979" s="69"/>
      <c r="IV979" s="69"/>
      <c r="IW979" s="69"/>
    </row>
    <row r="980" customFormat="false" ht="12.75" hidden="false" customHeight="false" outlineLevel="0" collapsed="false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  <c r="BR980" s="69"/>
      <c r="BS980" s="69"/>
      <c r="BT980" s="69"/>
      <c r="BU980" s="69"/>
      <c r="BV980" s="69"/>
      <c r="BW980" s="69"/>
      <c r="BX980" s="69"/>
      <c r="BY980" s="69"/>
      <c r="BZ980" s="69"/>
      <c r="CA980" s="69"/>
      <c r="CB980" s="69"/>
      <c r="CC980" s="69"/>
      <c r="CD980" s="69"/>
      <c r="CE980" s="69"/>
      <c r="CF980" s="69"/>
      <c r="CG980" s="69"/>
      <c r="CH980" s="69"/>
      <c r="CI980" s="69"/>
      <c r="CJ980" s="69"/>
      <c r="CK980" s="69"/>
      <c r="CL980" s="69"/>
      <c r="CM980" s="69"/>
      <c r="CN980" s="69"/>
      <c r="CO980" s="69"/>
      <c r="CP980" s="69"/>
      <c r="CQ980" s="69"/>
      <c r="CR980" s="69"/>
      <c r="CS980" s="69"/>
      <c r="CT980" s="69"/>
      <c r="CU980" s="69"/>
      <c r="CV980" s="69"/>
      <c r="CW980" s="69"/>
      <c r="CX980" s="69"/>
      <c r="CY980" s="69"/>
      <c r="CZ980" s="69"/>
      <c r="DA980" s="69"/>
      <c r="DB980" s="69"/>
      <c r="DC980" s="69"/>
      <c r="DD980" s="69"/>
      <c r="DE980" s="69"/>
      <c r="DF980" s="69"/>
      <c r="DG980" s="69"/>
      <c r="DH980" s="69"/>
      <c r="DI980" s="69"/>
      <c r="DJ980" s="69"/>
      <c r="DK980" s="69"/>
      <c r="DL980" s="69"/>
      <c r="DM980" s="69"/>
      <c r="DN980" s="69"/>
      <c r="DO980" s="69"/>
      <c r="DP980" s="69"/>
      <c r="DQ980" s="69"/>
      <c r="DR980" s="69"/>
      <c r="DS980" s="69"/>
      <c r="DT980" s="69"/>
      <c r="DU980" s="69"/>
      <c r="DV980" s="69"/>
      <c r="DW980" s="69"/>
      <c r="DX980" s="69"/>
      <c r="DY980" s="69"/>
      <c r="DZ980" s="69"/>
      <c r="EA980" s="69"/>
      <c r="EB980" s="69"/>
      <c r="EC980" s="69"/>
      <c r="ED980" s="69"/>
      <c r="EE980" s="69"/>
      <c r="EF980" s="69"/>
      <c r="EG980" s="69"/>
      <c r="EH980" s="69"/>
      <c r="EI980" s="69"/>
      <c r="EJ980" s="69"/>
      <c r="EK980" s="69"/>
      <c r="EL980" s="69"/>
      <c r="EM980" s="69"/>
      <c r="EN980" s="69"/>
      <c r="EO980" s="69"/>
      <c r="EP980" s="69"/>
      <c r="EQ980" s="69"/>
      <c r="ER980" s="69"/>
      <c r="ES980" s="69"/>
      <c r="ET980" s="69"/>
      <c r="EU980" s="69"/>
      <c r="EV980" s="69"/>
      <c r="EW980" s="69"/>
      <c r="EX980" s="69"/>
      <c r="EY980" s="69"/>
      <c r="EZ980" s="69"/>
      <c r="FA980" s="69"/>
      <c r="FB980" s="69"/>
      <c r="FC980" s="69"/>
      <c r="FD980" s="69"/>
      <c r="FE980" s="69"/>
      <c r="FF980" s="69"/>
      <c r="FG980" s="69"/>
      <c r="FH980" s="69"/>
      <c r="FI980" s="69"/>
      <c r="FJ980" s="69"/>
      <c r="FK980" s="69"/>
      <c r="FL980" s="69"/>
      <c r="FM980" s="69"/>
      <c r="FN980" s="69"/>
      <c r="FO980" s="69"/>
      <c r="FP980" s="69"/>
      <c r="FQ980" s="69"/>
      <c r="FR980" s="69"/>
      <c r="FS980" s="69"/>
      <c r="FT980" s="69"/>
      <c r="FU980" s="69"/>
      <c r="FV980" s="69"/>
      <c r="FW980" s="69"/>
      <c r="FX980" s="69"/>
      <c r="FY980" s="69"/>
      <c r="FZ980" s="69"/>
      <c r="GA980" s="69"/>
      <c r="GB980" s="69"/>
      <c r="GC980" s="69"/>
      <c r="GD980" s="69"/>
      <c r="GE980" s="69"/>
      <c r="GF980" s="69"/>
      <c r="GG980" s="69"/>
      <c r="GH980" s="69"/>
      <c r="GI980" s="69"/>
      <c r="GJ980" s="69"/>
      <c r="GK980" s="69"/>
      <c r="GL980" s="69"/>
      <c r="GM980" s="69"/>
      <c r="GN980" s="69"/>
      <c r="GO980" s="69"/>
      <c r="GP980" s="69"/>
      <c r="GQ980" s="69"/>
      <c r="GR980" s="69"/>
      <c r="GS980" s="69"/>
      <c r="GT980" s="69"/>
      <c r="GU980" s="69"/>
      <c r="GV980" s="69"/>
      <c r="GW980" s="69"/>
      <c r="GX980" s="69"/>
      <c r="GY980" s="69"/>
      <c r="GZ980" s="69"/>
      <c r="HA980" s="69"/>
      <c r="HB980" s="69"/>
      <c r="HC980" s="69"/>
      <c r="HD980" s="69"/>
      <c r="HE980" s="69"/>
      <c r="HF980" s="69"/>
      <c r="HG980" s="69"/>
      <c r="HH980" s="69"/>
      <c r="HI980" s="69"/>
      <c r="HJ980" s="69"/>
      <c r="HK980" s="69"/>
      <c r="HL980" s="69"/>
      <c r="HM980" s="69"/>
      <c r="HN980" s="69"/>
      <c r="HO980" s="69"/>
      <c r="HP980" s="69"/>
      <c r="HQ980" s="69"/>
      <c r="HR980" s="69"/>
      <c r="HS980" s="69"/>
      <c r="HT980" s="69"/>
      <c r="HU980" s="69"/>
      <c r="HV980" s="69"/>
      <c r="HW980" s="69"/>
      <c r="HX980" s="69"/>
      <c r="HY980" s="69"/>
      <c r="HZ980" s="69"/>
      <c r="IA980" s="69"/>
      <c r="IB980" s="69"/>
      <c r="IC980" s="69"/>
      <c r="ID980" s="69"/>
      <c r="IE980" s="69"/>
      <c r="IF980" s="69"/>
      <c r="IG980" s="69"/>
      <c r="IH980" s="69"/>
      <c r="II980" s="69"/>
      <c r="IJ980" s="69"/>
      <c r="IK980" s="69"/>
      <c r="IL980" s="69"/>
      <c r="IM980" s="69"/>
      <c r="IN980" s="69"/>
      <c r="IO980" s="69"/>
      <c r="IP980" s="69"/>
      <c r="IQ980" s="69"/>
      <c r="IR980" s="69"/>
      <c r="IS980" s="69"/>
      <c r="IT980" s="69"/>
      <c r="IU980" s="69"/>
      <c r="IV980" s="69"/>
      <c r="IW980" s="69"/>
    </row>
    <row r="981" customFormat="false" ht="12.75" hidden="false" customHeight="false" outlineLevel="0" collapsed="false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  <c r="BR981" s="69"/>
      <c r="BS981" s="69"/>
      <c r="BT981" s="69"/>
      <c r="BU981" s="69"/>
      <c r="BV981" s="69"/>
      <c r="BW981" s="69"/>
      <c r="BX981" s="69"/>
      <c r="BY981" s="69"/>
      <c r="BZ981" s="69"/>
      <c r="CA981" s="69"/>
      <c r="CB981" s="69"/>
      <c r="CC981" s="69"/>
      <c r="CD981" s="69"/>
      <c r="CE981" s="69"/>
      <c r="CF981" s="69"/>
      <c r="CG981" s="69"/>
      <c r="CH981" s="69"/>
      <c r="CI981" s="69"/>
      <c r="CJ981" s="69"/>
      <c r="CK981" s="69"/>
      <c r="CL981" s="69"/>
      <c r="CM981" s="69"/>
      <c r="CN981" s="69"/>
      <c r="CO981" s="69"/>
      <c r="CP981" s="69"/>
      <c r="CQ981" s="69"/>
      <c r="CR981" s="69"/>
      <c r="CS981" s="69"/>
      <c r="CT981" s="69"/>
      <c r="CU981" s="69"/>
      <c r="CV981" s="69"/>
      <c r="CW981" s="69"/>
      <c r="CX981" s="69"/>
      <c r="CY981" s="69"/>
      <c r="CZ981" s="69"/>
      <c r="DA981" s="69"/>
      <c r="DB981" s="69"/>
      <c r="DC981" s="69"/>
      <c r="DD981" s="69"/>
      <c r="DE981" s="69"/>
      <c r="DF981" s="69"/>
      <c r="DG981" s="69"/>
      <c r="DH981" s="69"/>
      <c r="DI981" s="69"/>
      <c r="DJ981" s="69"/>
      <c r="DK981" s="69"/>
      <c r="DL981" s="69"/>
      <c r="DM981" s="69"/>
      <c r="DN981" s="69"/>
      <c r="DO981" s="69"/>
      <c r="DP981" s="69"/>
      <c r="DQ981" s="69"/>
      <c r="DR981" s="69"/>
      <c r="DS981" s="69"/>
      <c r="DT981" s="69"/>
      <c r="DU981" s="69"/>
      <c r="DV981" s="69"/>
      <c r="DW981" s="69"/>
      <c r="DX981" s="69"/>
      <c r="DY981" s="69"/>
      <c r="DZ981" s="69"/>
      <c r="EA981" s="69"/>
      <c r="EB981" s="69"/>
      <c r="EC981" s="69"/>
      <c r="ED981" s="69"/>
      <c r="EE981" s="69"/>
      <c r="EF981" s="69"/>
      <c r="EG981" s="69"/>
      <c r="EH981" s="69"/>
      <c r="EI981" s="69"/>
      <c r="EJ981" s="69"/>
      <c r="EK981" s="69"/>
      <c r="EL981" s="69"/>
      <c r="EM981" s="69"/>
      <c r="EN981" s="69"/>
      <c r="EO981" s="69"/>
      <c r="EP981" s="69"/>
      <c r="EQ981" s="69"/>
      <c r="ER981" s="69"/>
      <c r="ES981" s="69"/>
      <c r="ET981" s="69"/>
      <c r="EU981" s="69"/>
      <c r="EV981" s="69"/>
      <c r="EW981" s="69"/>
      <c r="EX981" s="69"/>
      <c r="EY981" s="69"/>
      <c r="EZ981" s="69"/>
      <c r="FA981" s="69"/>
      <c r="FB981" s="69"/>
      <c r="FC981" s="69"/>
      <c r="FD981" s="69"/>
      <c r="FE981" s="69"/>
      <c r="FF981" s="69"/>
      <c r="FG981" s="69"/>
      <c r="FH981" s="69"/>
      <c r="FI981" s="69"/>
      <c r="FJ981" s="69"/>
      <c r="FK981" s="69"/>
      <c r="FL981" s="69"/>
      <c r="FM981" s="69"/>
      <c r="FN981" s="69"/>
      <c r="FO981" s="69"/>
      <c r="FP981" s="69"/>
      <c r="FQ981" s="69"/>
      <c r="FR981" s="69"/>
      <c r="FS981" s="69"/>
      <c r="FT981" s="69"/>
      <c r="FU981" s="69"/>
      <c r="FV981" s="69"/>
      <c r="FW981" s="69"/>
      <c r="FX981" s="69"/>
      <c r="FY981" s="69"/>
      <c r="FZ981" s="69"/>
      <c r="GA981" s="69"/>
      <c r="GB981" s="69"/>
      <c r="GC981" s="69"/>
      <c r="GD981" s="69"/>
      <c r="GE981" s="69"/>
      <c r="GF981" s="69"/>
      <c r="GG981" s="69"/>
      <c r="GH981" s="69"/>
      <c r="GI981" s="69"/>
      <c r="GJ981" s="69"/>
      <c r="GK981" s="69"/>
      <c r="GL981" s="69"/>
      <c r="GM981" s="69"/>
      <c r="GN981" s="69"/>
      <c r="GO981" s="69"/>
      <c r="GP981" s="69"/>
      <c r="GQ981" s="69"/>
      <c r="GR981" s="69"/>
      <c r="GS981" s="69"/>
      <c r="GT981" s="69"/>
      <c r="GU981" s="69"/>
      <c r="GV981" s="69"/>
      <c r="GW981" s="69"/>
      <c r="GX981" s="69"/>
      <c r="GY981" s="69"/>
      <c r="GZ981" s="69"/>
      <c r="HA981" s="69"/>
      <c r="HB981" s="69"/>
      <c r="HC981" s="69"/>
      <c r="HD981" s="69"/>
      <c r="HE981" s="69"/>
      <c r="HF981" s="69"/>
      <c r="HG981" s="69"/>
      <c r="HH981" s="69"/>
      <c r="HI981" s="69"/>
      <c r="HJ981" s="69"/>
      <c r="HK981" s="69"/>
      <c r="HL981" s="69"/>
      <c r="HM981" s="69"/>
      <c r="HN981" s="69"/>
      <c r="HO981" s="69"/>
      <c r="HP981" s="69"/>
      <c r="HQ981" s="69"/>
      <c r="HR981" s="69"/>
      <c r="HS981" s="69"/>
      <c r="HT981" s="69"/>
      <c r="HU981" s="69"/>
      <c r="HV981" s="69"/>
      <c r="HW981" s="69"/>
      <c r="HX981" s="69"/>
      <c r="HY981" s="69"/>
      <c r="HZ981" s="69"/>
      <c r="IA981" s="69"/>
      <c r="IB981" s="69"/>
      <c r="IC981" s="69"/>
      <c r="ID981" s="69"/>
      <c r="IE981" s="69"/>
      <c r="IF981" s="69"/>
      <c r="IG981" s="69"/>
      <c r="IH981" s="69"/>
      <c r="II981" s="69"/>
      <c r="IJ981" s="69"/>
      <c r="IK981" s="69"/>
      <c r="IL981" s="69"/>
      <c r="IM981" s="69"/>
      <c r="IN981" s="69"/>
      <c r="IO981" s="69"/>
      <c r="IP981" s="69"/>
      <c r="IQ981" s="69"/>
      <c r="IR981" s="69"/>
      <c r="IS981" s="69"/>
      <c r="IT981" s="69"/>
      <c r="IU981" s="69"/>
      <c r="IV981" s="69"/>
      <c r="IW981" s="69"/>
    </row>
    <row r="982" customFormat="false" ht="12.75" hidden="false" customHeight="false" outlineLevel="0" collapsed="false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  <c r="BR982" s="69"/>
      <c r="BS982" s="69"/>
      <c r="BT982" s="69"/>
      <c r="BU982" s="69"/>
      <c r="BV982" s="69"/>
      <c r="BW982" s="69"/>
      <c r="BX982" s="69"/>
      <c r="BY982" s="69"/>
      <c r="BZ982" s="69"/>
      <c r="CA982" s="69"/>
      <c r="CB982" s="69"/>
      <c r="CC982" s="69"/>
      <c r="CD982" s="69"/>
      <c r="CE982" s="69"/>
      <c r="CF982" s="69"/>
      <c r="CG982" s="69"/>
      <c r="CH982" s="69"/>
      <c r="CI982" s="69"/>
      <c r="CJ982" s="69"/>
      <c r="CK982" s="69"/>
      <c r="CL982" s="69"/>
      <c r="CM982" s="69"/>
      <c r="CN982" s="69"/>
      <c r="CO982" s="69"/>
      <c r="CP982" s="69"/>
      <c r="CQ982" s="69"/>
      <c r="CR982" s="69"/>
      <c r="CS982" s="69"/>
      <c r="CT982" s="69"/>
      <c r="CU982" s="69"/>
      <c r="CV982" s="69"/>
      <c r="CW982" s="69"/>
      <c r="CX982" s="69"/>
      <c r="CY982" s="69"/>
      <c r="CZ982" s="69"/>
      <c r="DA982" s="69"/>
      <c r="DB982" s="69"/>
      <c r="DC982" s="69"/>
      <c r="DD982" s="69"/>
      <c r="DE982" s="69"/>
      <c r="DF982" s="69"/>
      <c r="DG982" s="69"/>
      <c r="DH982" s="69"/>
      <c r="DI982" s="69"/>
      <c r="DJ982" s="69"/>
      <c r="DK982" s="69"/>
      <c r="DL982" s="69"/>
      <c r="DM982" s="69"/>
      <c r="DN982" s="69"/>
      <c r="DO982" s="69"/>
      <c r="DP982" s="69"/>
      <c r="DQ982" s="69"/>
      <c r="DR982" s="69"/>
      <c r="DS982" s="69"/>
      <c r="DT982" s="69"/>
      <c r="DU982" s="69"/>
      <c r="DV982" s="69"/>
      <c r="DW982" s="69"/>
      <c r="DX982" s="69"/>
      <c r="DY982" s="69"/>
      <c r="DZ982" s="69"/>
      <c r="EA982" s="69"/>
      <c r="EB982" s="69"/>
      <c r="EC982" s="69"/>
      <c r="ED982" s="69"/>
      <c r="EE982" s="69"/>
      <c r="EF982" s="69"/>
      <c r="EG982" s="69"/>
      <c r="EH982" s="69"/>
      <c r="EI982" s="69"/>
      <c r="EJ982" s="69"/>
      <c r="EK982" s="69"/>
      <c r="EL982" s="69"/>
      <c r="EM982" s="69"/>
      <c r="EN982" s="69"/>
      <c r="EO982" s="69"/>
      <c r="EP982" s="69"/>
      <c r="EQ982" s="69"/>
      <c r="ER982" s="69"/>
      <c r="ES982" s="69"/>
      <c r="ET982" s="69"/>
      <c r="EU982" s="69"/>
      <c r="EV982" s="69"/>
      <c r="EW982" s="69"/>
      <c r="EX982" s="69"/>
      <c r="EY982" s="69"/>
      <c r="EZ982" s="69"/>
      <c r="FA982" s="69"/>
      <c r="FB982" s="69"/>
      <c r="FC982" s="69"/>
      <c r="FD982" s="69"/>
      <c r="FE982" s="69"/>
      <c r="FF982" s="69"/>
      <c r="FG982" s="69"/>
      <c r="FH982" s="69"/>
      <c r="FI982" s="69"/>
      <c r="FJ982" s="69"/>
      <c r="FK982" s="69"/>
      <c r="FL982" s="69"/>
      <c r="FM982" s="69"/>
      <c r="FN982" s="69"/>
      <c r="FO982" s="69"/>
      <c r="FP982" s="69"/>
      <c r="FQ982" s="69"/>
      <c r="FR982" s="69"/>
      <c r="FS982" s="69"/>
      <c r="FT982" s="69"/>
      <c r="FU982" s="69"/>
      <c r="FV982" s="69"/>
      <c r="FW982" s="69"/>
      <c r="FX982" s="69"/>
      <c r="FY982" s="69"/>
      <c r="FZ982" s="69"/>
      <c r="GA982" s="69"/>
      <c r="GB982" s="69"/>
      <c r="GC982" s="69"/>
      <c r="GD982" s="69"/>
      <c r="GE982" s="69"/>
      <c r="GF982" s="69"/>
      <c r="GG982" s="69"/>
      <c r="GH982" s="69"/>
      <c r="GI982" s="69"/>
      <c r="GJ982" s="69"/>
      <c r="GK982" s="69"/>
      <c r="GL982" s="69"/>
      <c r="GM982" s="69"/>
      <c r="GN982" s="69"/>
      <c r="GO982" s="69"/>
      <c r="GP982" s="69"/>
      <c r="GQ982" s="69"/>
      <c r="GR982" s="69"/>
      <c r="GS982" s="69"/>
      <c r="GT982" s="69"/>
      <c r="GU982" s="69"/>
      <c r="GV982" s="69"/>
      <c r="GW982" s="69"/>
      <c r="GX982" s="69"/>
      <c r="GY982" s="69"/>
      <c r="GZ982" s="69"/>
      <c r="HA982" s="69"/>
      <c r="HB982" s="69"/>
      <c r="HC982" s="69"/>
      <c r="HD982" s="69"/>
      <c r="HE982" s="69"/>
      <c r="HF982" s="69"/>
      <c r="HG982" s="69"/>
      <c r="HH982" s="69"/>
      <c r="HI982" s="69"/>
      <c r="HJ982" s="69"/>
      <c r="HK982" s="69"/>
      <c r="HL982" s="69"/>
      <c r="HM982" s="69"/>
      <c r="HN982" s="69"/>
      <c r="HO982" s="69"/>
      <c r="HP982" s="69"/>
      <c r="HQ982" s="69"/>
      <c r="HR982" s="69"/>
      <c r="HS982" s="69"/>
      <c r="HT982" s="69"/>
      <c r="HU982" s="69"/>
      <c r="HV982" s="69"/>
      <c r="HW982" s="69"/>
      <c r="HX982" s="69"/>
      <c r="HY982" s="69"/>
      <c r="HZ982" s="69"/>
      <c r="IA982" s="69"/>
      <c r="IB982" s="69"/>
      <c r="IC982" s="69"/>
      <c r="ID982" s="69"/>
      <c r="IE982" s="69"/>
      <c r="IF982" s="69"/>
      <c r="IG982" s="69"/>
      <c r="IH982" s="69"/>
      <c r="II982" s="69"/>
      <c r="IJ982" s="69"/>
      <c r="IK982" s="69"/>
      <c r="IL982" s="69"/>
      <c r="IM982" s="69"/>
      <c r="IN982" s="69"/>
      <c r="IO982" s="69"/>
      <c r="IP982" s="69"/>
      <c r="IQ982" s="69"/>
      <c r="IR982" s="69"/>
      <c r="IS982" s="69"/>
      <c r="IT982" s="69"/>
      <c r="IU982" s="69"/>
      <c r="IV982" s="69"/>
      <c r="IW982" s="69"/>
    </row>
    <row r="983" customFormat="false" ht="12.75" hidden="false" customHeight="false" outlineLevel="0" collapsed="false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  <c r="BR983" s="69"/>
      <c r="BS983" s="69"/>
      <c r="BT983" s="69"/>
      <c r="BU983" s="69"/>
      <c r="BV983" s="69"/>
      <c r="BW983" s="69"/>
      <c r="BX983" s="69"/>
      <c r="BY983" s="69"/>
      <c r="BZ983" s="69"/>
      <c r="CA983" s="69"/>
      <c r="CB983" s="69"/>
      <c r="CC983" s="69"/>
      <c r="CD983" s="69"/>
      <c r="CE983" s="69"/>
      <c r="CF983" s="69"/>
      <c r="CG983" s="69"/>
      <c r="CH983" s="69"/>
      <c r="CI983" s="69"/>
      <c r="CJ983" s="69"/>
      <c r="CK983" s="69"/>
      <c r="CL983" s="69"/>
      <c r="CM983" s="69"/>
      <c r="CN983" s="69"/>
      <c r="CO983" s="69"/>
      <c r="CP983" s="69"/>
      <c r="CQ983" s="69"/>
      <c r="CR983" s="69"/>
      <c r="CS983" s="69"/>
      <c r="CT983" s="69"/>
      <c r="CU983" s="69"/>
      <c r="CV983" s="69"/>
      <c r="CW983" s="69"/>
      <c r="CX983" s="69"/>
      <c r="CY983" s="69"/>
      <c r="CZ983" s="69"/>
      <c r="DA983" s="69"/>
      <c r="DB983" s="69"/>
      <c r="DC983" s="69"/>
      <c r="DD983" s="69"/>
      <c r="DE983" s="69"/>
      <c r="DF983" s="69"/>
      <c r="DG983" s="69"/>
      <c r="DH983" s="69"/>
      <c r="DI983" s="69"/>
      <c r="DJ983" s="69"/>
      <c r="DK983" s="69"/>
      <c r="DL983" s="69"/>
      <c r="DM983" s="69"/>
      <c r="DN983" s="69"/>
      <c r="DO983" s="69"/>
      <c r="DP983" s="69"/>
      <c r="DQ983" s="69"/>
      <c r="DR983" s="69"/>
      <c r="DS983" s="69"/>
      <c r="DT983" s="69"/>
      <c r="DU983" s="69"/>
      <c r="DV983" s="69"/>
      <c r="DW983" s="69"/>
      <c r="DX983" s="69"/>
      <c r="DY983" s="69"/>
      <c r="DZ983" s="69"/>
      <c r="EA983" s="69"/>
      <c r="EB983" s="69"/>
      <c r="EC983" s="69"/>
      <c r="ED983" s="69"/>
      <c r="EE983" s="69"/>
      <c r="EF983" s="69"/>
      <c r="EG983" s="69"/>
      <c r="EH983" s="69"/>
      <c r="EI983" s="69"/>
      <c r="EJ983" s="69"/>
      <c r="EK983" s="69"/>
      <c r="EL983" s="69"/>
      <c r="EM983" s="69"/>
      <c r="EN983" s="69"/>
      <c r="EO983" s="69"/>
      <c r="EP983" s="69"/>
      <c r="EQ983" s="69"/>
      <c r="ER983" s="69"/>
      <c r="ES983" s="69"/>
      <c r="ET983" s="69"/>
      <c r="EU983" s="69"/>
      <c r="EV983" s="69"/>
      <c r="EW983" s="69"/>
      <c r="EX983" s="69"/>
      <c r="EY983" s="69"/>
      <c r="EZ983" s="69"/>
      <c r="FA983" s="69"/>
      <c r="FB983" s="69"/>
      <c r="FC983" s="69"/>
      <c r="FD983" s="69"/>
      <c r="FE983" s="69"/>
      <c r="FF983" s="69"/>
      <c r="FG983" s="69"/>
      <c r="FH983" s="69"/>
      <c r="FI983" s="69"/>
      <c r="FJ983" s="69"/>
      <c r="FK983" s="69"/>
      <c r="FL983" s="69"/>
      <c r="FM983" s="69"/>
      <c r="FN983" s="69"/>
      <c r="FO983" s="69"/>
      <c r="FP983" s="69"/>
      <c r="FQ983" s="69"/>
      <c r="FR983" s="69"/>
      <c r="FS983" s="69"/>
      <c r="FT983" s="69"/>
      <c r="FU983" s="69"/>
      <c r="FV983" s="69"/>
      <c r="FW983" s="69"/>
      <c r="FX983" s="69"/>
      <c r="FY983" s="69"/>
      <c r="FZ983" s="69"/>
      <c r="GA983" s="69"/>
      <c r="GB983" s="69"/>
      <c r="GC983" s="69"/>
      <c r="GD983" s="69"/>
      <c r="GE983" s="69"/>
      <c r="GF983" s="69"/>
      <c r="GG983" s="69"/>
      <c r="GH983" s="69"/>
      <c r="GI983" s="69"/>
      <c r="GJ983" s="69"/>
      <c r="GK983" s="69"/>
      <c r="GL983" s="69"/>
      <c r="GM983" s="69"/>
      <c r="GN983" s="69"/>
      <c r="GO983" s="69"/>
      <c r="GP983" s="69"/>
      <c r="GQ983" s="69"/>
      <c r="GR983" s="69"/>
      <c r="GS983" s="69"/>
      <c r="GT983" s="69"/>
      <c r="GU983" s="69"/>
      <c r="GV983" s="69"/>
      <c r="GW983" s="69"/>
      <c r="GX983" s="69"/>
      <c r="GY983" s="69"/>
      <c r="GZ983" s="69"/>
      <c r="HA983" s="69"/>
      <c r="HB983" s="69"/>
      <c r="HC983" s="69"/>
      <c r="HD983" s="69"/>
      <c r="HE983" s="69"/>
      <c r="HF983" s="69"/>
      <c r="HG983" s="69"/>
      <c r="HH983" s="69"/>
      <c r="HI983" s="69"/>
      <c r="HJ983" s="69"/>
      <c r="HK983" s="69"/>
      <c r="HL983" s="69"/>
      <c r="HM983" s="69"/>
      <c r="HN983" s="69"/>
      <c r="HO983" s="69"/>
      <c r="HP983" s="69"/>
      <c r="HQ983" s="69"/>
      <c r="HR983" s="69"/>
      <c r="HS983" s="69"/>
      <c r="HT983" s="69"/>
      <c r="HU983" s="69"/>
      <c r="HV983" s="69"/>
      <c r="HW983" s="69"/>
      <c r="HX983" s="69"/>
      <c r="HY983" s="69"/>
      <c r="HZ983" s="69"/>
      <c r="IA983" s="69"/>
      <c r="IB983" s="69"/>
      <c r="IC983" s="69"/>
      <c r="ID983" s="69"/>
      <c r="IE983" s="69"/>
      <c r="IF983" s="69"/>
      <c r="IG983" s="69"/>
      <c r="IH983" s="69"/>
      <c r="II983" s="69"/>
      <c r="IJ983" s="69"/>
      <c r="IK983" s="69"/>
      <c r="IL983" s="69"/>
      <c r="IM983" s="69"/>
      <c r="IN983" s="69"/>
      <c r="IO983" s="69"/>
      <c r="IP983" s="69"/>
      <c r="IQ983" s="69"/>
      <c r="IR983" s="69"/>
      <c r="IS983" s="69"/>
      <c r="IT983" s="69"/>
      <c r="IU983" s="69"/>
      <c r="IV983" s="69"/>
      <c r="IW983" s="69"/>
    </row>
    <row r="984" customFormat="false" ht="12.75" hidden="false" customHeight="false" outlineLevel="0" collapsed="false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  <c r="BR984" s="69"/>
      <c r="BS984" s="69"/>
      <c r="BT984" s="69"/>
      <c r="BU984" s="69"/>
      <c r="BV984" s="69"/>
      <c r="BW984" s="69"/>
      <c r="BX984" s="69"/>
      <c r="BY984" s="69"/>
      <c r="BZ984" s="69"/>
      <c r="CA984" s="69"/>
      <c r="CB984" s="69"/>
      <c r="CC984" s="69"/>
      <c r="CD984" s="69"/>
      <c r="CE984" s="69"/>
      <c r="CF984" s="69"/>
      <c r="CG984" s="69"/>
      <c r="CH984" s="69"/>
      <c r="CI984" s="69"/>
      <c r="CJ984" s="69"/>
      <c r="CK984" s="69"/>
      <c r="CL984" s="69"/>
      <c r="CM984" s="69"/>
      <c r="CN984" s="69"/>
      <c r="CO984" s="69"/>
      <c r="CP984" s="69"/>
      <c r="CQ984" s="69"/>
      <c r="CR984" s="69"/>
      <c r="CS984" s="69"/>
      <c r="CT984" s="69"/>
      <c r="CU984" s="69"/>
      <c r="CV984" s="69"/>
      <c r="CW984" s="69"/>
      <c r="CX984" s="69"/>
      <c r="CY984" s="69"/>
      <c r="CZ984" s="69"/>
      <c r="DA984" s="69"/>
      <c r="DB984" s="69"/>
      <c r="DC984" s="69"/>
      <c r="DD984" s="69"/>
      <c r="DE984" s="69"/>
      <c r="DF984" s="69"/>
      <c r="DG984" s="69"/>
      <c r="DH984" s="69"/>
      <c r="DI984" s="69"/>
      <c r="DJ984" s="69"/>
      <c r="DK984" s="69"/>
      <c r="DL984" s="69"/>
      <c r="DM984" s="69"/>
      <c r="DN984" s="69"/>
      <c r="DO984" s="69"/>
      <c r="DP984" s="69"/>
      <c r="DQ984" s="69"/>
      <c r="DR984" s="69"/>
      <c r="DS984" s="69"/>
      <c r="DT984" s="69"/>
      <c r="DU984" s="69"/>
      <c r="DV984" s="69"/>
      <c r="DW984" s="69"/>
      <c r="DX984" s="69"/>
      <c r="DY984" s="69"/>
      <c r="DZ984" s="69"/>
      <c r="EA984" s="69"/>
      <c r="EB984" s="69"/>
      <c r="EC984" s="69"/>
      <c r="ED984" s="69"/>
      <c r="EE984" s="69"/>
      <c r="EF984" s="69"/>
      <c r="EG984" s="69"/>
      <c r="EH984" s="69"/>
      <c r="EI984" s="69"/>
      <c r="EJ984" s="69"/>
      <c r="EK984" s="69"/>
      <c r="EL984" s="69"/>
      <c r="EM984" s="69"/>
      <c r="EN984" s="69"/>
      <c r="EO984" s="69"/>
      <c r="EP984" s="69"/>
      <c r="EQ984" s="69"/>
      <c r="ER984" s="69"/>
      <c r="ES984" s="69"/>
      <c r="ET984" s="69"/>
      <c r="EU984" s="69"/>
      <c r="EV984" s="69"/>
      <c r="EW984" s="69"/>
      <c r="EX984" s="69"/>
      <c r="EY984" s="69"/>
      <c r="EZ984" s="69"/>
      <c r="FA984" s="69"/>
      <c r="FB984" s="69"/>
      <c r="FC984" s="69"/>
      <c r="FD984" s="69"/>
      <c r="FE984" s="69"/>
      <c r="FF984" s="69"/>
      <c r="FG984" s="69"/>
      <c r="FH984" s="69"/>
      <c r="FI984" s="69"/>
      <c r="FJ984" s="69"/>
      <c r="FK984" s="69"/>
      <c r="FL984" s="69"/>
      <c r="FM984" s="69"/>
      <c r="FN984" s="69"/>
      <c r="FO984" s="69"/>
      <c r="FP984" s="69"/>
      <c r="FQ984" s="69"/>
      <c r="FR984" s="69"/>
      <c r="FS984" s="69"/>
      <c r="FT984" s="69"/>
      <c r="FU984" s="69"/>
      <c r="FV984" s="69"/>
      <c r="FW984" s="69"/>
      <c r="FX984" s="69"/>
      <c r="FY984" s="69"/>
      <c r="FZ984" s="69"/>
      <c r="GA984" s="69"/>
      <c r="GB984" s="69"/>
      <c r="GC984" s="69"/>
      <c r="GD984" s="69"/>
      <c r="GE984" s="69"/>
      <c r="GF984" s="69"/>
      <c r="GG984" s="69"/>
      <c r="GH984" s="69"/>
      <c r="GI984" s="69"/>
      <c r="GJ984" s="69"/>
      <c r="GK984" s="69"/>
      <c r="GL984" s="69"/>
      <c r="GM984" s="69"/>
      <c r="GN984" s="69"/>
      <c r="GO984" s="69"/>
      <c r="GP984" s="69"/>
      <c r="GQ984" s="69"/>
      <c r="GR984" s="69"/>
      <c r="GS984" s="69"/>
      <c r="GT984" s="69"/>
      <c r="GU984" s="69"/>
      <c r="GV984" s="69"/>
      <c r="GW984" s="69"/>
      <c r="GX984" s="69"/>
      <c r="GY984" s="69"/>
      <c r="GZ984" s="69"/>
      <c r="HA984" s="69"/>
      <c r="HB984" s="69"/>
      <c r="HC984" s="69"/>
      <c r="HD984" s="69"/>
      <c r="HE984" s="69"/>
      <c r="HF984" s="69"/>
      <c r="HG984" s="69"/>
      <c r="HH984" s="69"/>
      <c r="HI984" s="69"/>
      <c r="HJ984" s="69"/>
      <c r="HK984" s="69"/>
      <c r="HL984" s="69"/>
      <c r="HM984" s="69"/>
      <c r="HN984" s="69"/>
      <c r="HO984" s="69"/>
      <c r="HP984" s="69"/>
      <c r="HQ984" s="69"/>
      <c r="HR984" s="69"/>
      <c r="HS984" s="69"/>
      <c r="HT984" s="69"/>
      <c r="HU984" s="69"/>
      <c r="HV984" s="69"/>
      <c r="HW984" s="69"/>
      <c r="HX984" s="69"/>
      <c r="HY984" s="69"/>
      <c r="HZ984" s="69"/>
      <c r="IA984" s="69"/>
      <c r="IB984" s="69"/>
      <c r="IC984" s="69"/>
      <c r="ID984" s="69"/>
      <c r="IE984" s="69"/>
      <c r="IF984" s="69"/>
      <c r="IG984" s="69"/>
      <c r="IH984" s="69"/>
      <c r="II984" s="69"/>
      <c r="IJ984" s="69"/>
      <c r="IK984" s="69"/>
      <c r="IL984" s="69"/>
      <c r="IM984" s="69"/>
      <c r="IN984" s="69"/>
      <c r="IO984" s="69"/>
      <c r="IP984" s="69"/>
      <c r="IQ984" s="69"/>
      <c r="IR984" s="69"/>
      <c r="IS984" s="69"/>
      <c r="IT984" s="69"/>
      <c r="IU984" s="69"/>
      <c r="IV984" s="69"/>
      <c r="IW984" s="69"/>
    </row>
    <row r="985" customFormat="false" ht="12.75" hidden="false" customHeight="false" outlineLevel="0" collapsed="false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  <c r="BR985" s="69"/>
      <c r="BS985" s="69"/>
      <c r="BT985" s="69"/>
      <c r="BU985" s="69"/>
      <c r="BV985" s="69"/>
      <c r="BW985" s="69"/>
      <c r="BX985" s="69"/>
      <c r="BY985" s="69"/>
      <c r="BZ985" s="69"/>
      <c r="CA985" s="69"/>
      <c r="CB985" s="69"/>
      <c r="CC985" s="69"/>
      <c r="CD985" s="69"/>
      <c r="CE985" s="69"/>
      <c r="CF985" s="69"/>
      <c r="CG985" s="69"/>
      <c r="CH985" s="69"/>
      <c r="CI985" s="69"/>
      <c r="CJ985" s="69"/>
      <c r="CK985" s="69"/>
      <c r="CL985" s="69"/>
      <c r="CM985" s="69"/>
      <c r="CN985" s="69"/>
      <c r="CO985" s="69"/>
      <c r="CP985" s="69"/>
      <c r="CQ985" s="69"/>
      <c r="CR985" s="69"/>
      <c r="CS985" s="69"/>
      <c r="CT985" s="69"/>
      <c r="CU985" s="69"/>
      <c r="CV985" s="69"/>
      <c r="CW985" s="69"/>
      <c r="CX985" s="69"/>
      <c r="CY985" s="69"/>
      <c r="CZ985" s="69"/>
      <c r="DA985" s="69"/>
      <c r="DB985" s="69"/>
      <c r="DC985" s="69"/>
      <c r="DD985" s="69"/>
      <c r="DE985" s="69"/>
      <c r="DF985" s="69"/>
      <c r="DG985" s="69"/>
      <c r="DH985" s="69"/>
      <c r="DI985" s="69"/>
      <c r="DJ985" s="69"/>
      <c r="DK985" s="69"/>
      <c r="DL985" s="69"/>
      <c r="DM985" s="69"/>
      <c r="DN985" s="69"/>
      <c r="DO985" s="69"/>
      <c r="DP985" s="69"/>
      <c r="DQ985" s="69"/>
      <c r="DR985" s="69"/>
      <c r="DS985" s="69"/>
      <c r="DT985" s="69"/>
      <c r="DU985" s="69"/>
      <c r="DV985" s="69"/>
      <c r="DW985" s="69"/>
      <c r="DX985" s="69"/>
      <c r="DY985" s="69"/>
      <c r="DZ985" s="69"/>
      <c r="EA985" s="69"/>
      <c r="EB985" s="69"/>
      <c r="EC985" s="69"/>
      <c r="ED985" s="69"/>
      <c r="EE985" s="69"/>
      <c r="EF985" s="69"/>
      <c r="EG985" s="69"/>
      <c r="EH985" s="69"/>
      <c r="EI985" s="69"/>
      <c r="EJ985" s="69"/>
      <c r="EK985" s="69"/>
      <c r="EL985" s="69"/>
      <c r="EM985" s="69"/>
      <c r="EN985" s="69"/>
      <c r="EO985" s="69"/>
      <c r="EP985" s="69"/>
      <c r="EQ985" s="69"/>
      <c r="ER985" s="69"/>
      <c r="ES985" s="69"/>
      <c r="ET985" s="69"/>
      <c r="EU985" s="69"/>
      <c r="EV985" s="69"/>
      <c r="EW985" s="69"/>
      <c r="EX985" s="69"/>
      <c r="EY985" s="69"/>
      <c r="EZ985" s="69"/>
      <c r="FA985" s="69"/>
      <c r="FB985" s="69"/>
      <c r="FC985" s="69"/>
      <c r="FD985" s="69"/>
      <c r="FE985" s="69"/>
      <c r="FF985" s="69"/>
      <c r="FG985" s="69"/>
      <c r="FH985" s="69"/>
      <c r="FI985" s="69"/>
      <c r="FJ985" s="69"/>
      <c r="FK985" s="69"/>
      <c r="FL985" s="69"/>
      <c r="FM985" s="69"/>
      <c r="FN985" s="69"/>
      <c r="FO985" s="69"/>
      <c r="FP985" s="69"/>
      <c r="FQ985" s="69"/>
      <c r="FR985" s="69"/>
      <c r="FS985" s="69"/>
      <c r="FT985" s="69"/>
      <c r="FU985" s="69"/>
      <c r="FV985" s="69"/>
      <c r="FW985" s="69"/>
      <c r="FX985" s="69"/>
      <c r="FY985" s="69"/>
      <c r="FZ985" s="69"/>
      <c r="GA985" s="69"/>
      <c r="GB985" s="69"/>
      <c r="GC985" s="69"/>
      <c r="GD985" s="69"/>
      <c r="GE985" s="69"/>
      <c r="GF985" s="69"/>
      <c r="GG985" s="69"/>
      <c r="GH985" s="69"/>
      <c r="GI985" s="69"/>
      <c r="GJ985" s="69"/>
      <c r="GK985" s="69"/>
      <c r="GL985" s="69"/>
      <c r="GM985" s="69"/>
      <c r="GN985" s="69"/>
      <c r="GO985" s="69"/>
      <c r="GP985" s="69"/>
      <c r="GQ985" s="69"/>
      <c r="GR985" s="69"/>
      <c r="GS985" s="69"/>
      <c r="GT985" s="69"/>
      <c r="GU985" s="69"/>
      <c r="GV985" s="69"/>
      <c r="GW985" s="69"/>
      <c r="GX985" s="69"/>
      <c r="GY985" s="69"/>
      <c r="GZ985" s="69"/>
      <c r="HA985" s="69"/>
      <c r="HB985" s="69"/>
      <c r="HC985" s="69"/>
      <c r="HD985" s="69"/>
      <c r="HE985" s="69"/>
      <c r="HF985" s="69"/>
      <c r="HG985" s="69"/>
      <c r="HH985" s="69"/>
      <c r="HI985" s="69"/>
      <c r="HJ985" s="69"/>
      <c r="HK985" s="69"/>
      <c r="HL985" s="69"/>
      <c r="HM985" s="69"/>
      <c r="HN985" s="69"/>
      <c r="HO985" s="69"/>
      <c r="HP985" s="69"/>
      <c r="HQ985" s="69"/>
      <c r="HR985" s="69"/>
      <c r="HS985" s="69"/>
      <c r="HT985" s="69"/>
      <c r="HU985" s="69"/>
      <c r="HV985" s="69"/>
      <c r="HW985" s="69"/>
      <c r="HX985" s="69"/>
      <c r="HY985" s="69"/>
      <c r="HZ985" s="69"/>
      <c r="IA985" s="69"/>
      <c r="IB985" s="69"/>
      <c r="IC985" s="69"/>
      <c r="ID985" s="69"/>
      <c r="IE985" s="69"/>
      <c r="IF985" s="69"/>
      <c r="IG985" s="69"/>
      <c r="IH985" s="69"/>
      <c r="II985" s="69"/>
      <c r="IJ985" s="69"/>
      <c r="IK985" s="69"/>
      <c r="IL985" s="69"/>
      <c r="IM985" s="69"/>
      <c r="IN985" s="69"/>
      <c r="IO985" s="69"/>
      <c r="IP985" s="69"/>
      <c r="IQ985" s="69"/>
      <c r="IR985" s="69"/>
      <c r="IS985" s="69"/>
      <c r="IT985" s="69"/>
      <c r="IU985" s="69"/>
      <c r="IV985" s="69"/>
      <c r="IW985" s="69"/>
    </row>
    <row r="986" customFormat="false" ht="12.75" hidden="false" customHeight="false" outlineLevel="0" collapsed="false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  <c r="BR986" s="69"/>
      <c r="BS986" s="69"/>
      <c r="BT986" s="69"/>
      <c r="BU986" s="69"/>
      <c r="BV986" s="69"/>
      <c r="BW986" s="69"/>
      <c r="BX986" s="69"/>
      <c r="BY986" s="69"/>
      <c r="BZ986" s="69"/>
      <c r="CA986" s="69"/>
      <c r="CB986" s="69"/>
      <c r="CC986" s="69"/>
      <c r="CD986" s="69"/>
      <c r="CE986" s="69"/>
      <c r="CF986" s="69"/>
      <c r="CG986" s="69"/>
      <c r="CH986" s="69"/>
      <c r="CI986" s="69"/>
      <c r="CJ986" s="69"/>
      <c r="CK986" s="69"/>
      <c r="CL986" s="69"/>
      <c r="CM986" s="69"/>
      <c r="CN986" s="69"/>
      <c r="CO986" s="69"/>
      <c r="CP986" s="69"/>
      <c r="CQ986" s="69"/>
      <c r="CR986" s="69"/>
      <c r="CS986" s="69"/>
      <c r="CT986" s="69"/>
      <c r="CU986" s="69"/>
      <c r="CV986" s="69"/>
      <c r="CW986" s="69"/>
      <c r="CX986" s="69"/>
      <c r="CY986" s="69"/>
      <c r="CZ986" s="69"/>
      <c r="DA986" s="69"/>
      <c r="DB986" s="69"/>
      <c r="DC986" s="69"/>
      <c r="DD986" s="69"/>
      <c r="DE986" s="69"/>
      <c r="DF986" s="69"/>
      <c r="DG986" s="69"/>
      <c r="DH986" s="69"/>
      <c r="DI986" s="69"/>
      <c r="DJ986" s="69"/>
      <c r="DK986" s="69"/>
      <c r="DL986" s="69"/>
      <c r="DM986" s="69"/>
      <c r="DN986" s="69"/>
      <c r="DO986" s="69"/>
      <c r="DP986" s="69"/>
      <c r="DQ986" s="69"/>
      <c r="DR986" s="69"/>
      <c r="DS986" s="69"/>
      <c r="DT986" s="69"/>
      <c r="DU986" s="69"/>
      <c r="DV986" s="69"/>
      <c r="DW986" s="69"/>
      <c r="DX986" s="69"/>
      <c r="DY986" s="69"/>
      <c r="DZ986" s="69"/>
      <c r="EA986" s="69"/>
      <c r="EB986" s="69"/>
      <c r="EC986" s="69"/>
      <c r="ED986" s="69"/>
      <c r="EE986" s="69"/>
      <c r="EF986" s="69"/>
      <c r="EG986" s="69"/>
      <c r="EH986" s="69"/>
      <c r="EI986" s="69"/>
      <c r="EJ986" s="69"/>
      <c r="EK986" s="69"/>
      <c r="EL986" s="69"/>
      <c r="EM986" s="69"/>
      <c r="EN986" s="69"/>
      <c r="EO986" s="69"/>
      <c r="EP986" s="69"/>
      <c r="EQ986" s="69"/>
      <c r="ER986" s="69"/>
      <c r="ES986" s="69"/>
      <c r="ET986" s="69"/>
      <c r="EU986" s="69"/>
      <c r="EV986" s="69"/>
      <c r="EW986" s="69"/>
      <c r="EX986" s="69"/>
      <c r="EY986" s="69"/>
      <c r="EZ986" s="69"/>
      <c r="FA986" s="69"/>
      <c r="FB986" s="69"/>
      <c r="FC986" s="69"/>
      <c r="FD986" s="69"/>
      <c r="FE986" s="69"/>
      <c r="FF986" s="69"/>
      <c r="FG986" s="69"/>
      <c r="FH986" s="69"/>
      <c r="FI986" s="69"/>
      <c r="FJ986" s="69"/>
      <c r="FK986" s="69"/>
      <c r="FL986" s="69"/>
      <c r="FM986" s="69"/>
      <c r="FN986" s="69"/>
      <c r="FO986" s="69"/>
      <c r="FP986" s="69"/>
      <c r="FQ986" s="69"/>
      <c r="FR986" s="69"/>
      <c r="FS986" s="69"/>
      <c r="FT986" s="69"/>
      <c r="FU986" s="69"/>
      <c r="FV986" s="69"/>
      <c r="FW986" s="69"/>
      <c r="FX986" s="69"/>
      <c r="FY986" s="69"/>
      <c r="FZ986" s="69"/>
      <c r="GA986" s="69"/>
      <c r="GB986" s="69"/>
      <c r="GC986" s="69"/>
      <c r="GD986" s="69"/>
      <c r="GE986" s="69"/>
      <c r="GF986" s="69"/>
      <c r="GG986" s="69"/>
      <c r="GH986" s="69"/>
      <c r="GI986" s="69"/>
      <c r="GJ986" s="69"/>
      <c r="GK986" s="69"/>
      <c r="GL986" s="69"/>
      <c r="GM986" s="69"/>
      <c r="GN986" s="69"/>
      <c r="GO986" s="69"/>
      <c r="GP986" s="69"/>
      <c r="GQ986" s="69"/>
      <c r="GR986" s="69"/>
      <c r="GS986" s="69"/>
      <c r="GT986" s="69"/>
      <c r="GU986" s="69"/>
      <c r="GV986" s="69"/>
      <c r="GW986" s="69"/>
      <c r="GX986" s="69"/>
      <c r="GY986" s="69"/>
      <c r="GZ986" s="69"/>
      <c r="HA986" s="69"/>
      <c r="HB986" s="69"/>
      <c r="HC986" s="69"/>
      <c r="HD986" s="69"/>
      <c r="HE986" s="69"/>
      <c r="HF986" s="69"/>
      <c r="HG986" s="69"/>
      <c r="HH986" s="69"/>
      <c r="HI986" s="69"/>
      <c r="HJ986" s="69"/>
      <c r="HK986" s="69"/>
      <c r="HL986" s="69"/>
      <c r="HM986" s="69"/>
      <c r="HN986" s="69"/>
      <c r="HO986" s="69"/>
      <c r="HP986" s="69"/>
      <c r="HQ986" s="69"/>
      <c r="HR986" s="69"/>
      <c r="HS986" s="69"/>
      <c r="HT986" s="69"/>
      <c r="HU986" s="69"/>
      <c r="HV986" s="69"/>
      <c r="HW986" s="69"/>
      <c r="HX986" s="69"/>
      <c r="HY986" s="69"/>
      <c r="HZ986" s="69"/>
      <c r="IA986" s="69"/>
      <c r="IB986" s="69"/>
      <c r="IC986" s="69"/>
      <c r="ID986" s="69"/>
      <c r="IE986" s="69"/>
      <c r="IF986" s="69"/>
      <c r="IG986" s="69"/>
      <c r="IH986" s="69"/>
      <c r="II986" s="69"/>
      <c r="IJ986" s="69"/>
      <c r="IK986" s="69"/>
      <c r="IL986" s="69"/>
      <c r="IM986" s="69"/>
      <c r="IN986" s="69"/>
      <c r="IO986" s="69"/>
      <c r="IP986" s="69"/>
      <c r="IQ986" s="69"/>
      <c r="IR986" s="69"/>
      <c r="IS986" s="69"/>
      <c r="IT986" s="69"/>
      <c r="IU986" s="69"/>
      <c r="IV986" s="69"/>
      <c r="IW986" s="69"/>
    </row>
    <row r="987" customFormat="false" ht="12.75" hidden="false" customHeight="false" outlineLevel="0" collapsed="false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  <c r="BR987" s="69"/>
      <c r="BS987" s="69"/>
      <c r="BT987" s="69"/>
      <c r="BU987" s="69"/>
      <c r="BV987" s="69"/>
      <c r="BW987" s="69"/>
      <c r="BX987" s="69"/>
      <c r="BY987" s="69"/>
      <c r="BZ987" s="69"/>
      <c r="CA987" s="69"/>
      <c r="CB987" s="69"/>
      <c r="CC987" s="69"/>
      <c r="CD987" s="69"/>
      <c r="CE987" s="69"/>
      <c r="CF987" s="69"/>
      <c r="CG987" s="69"/>
      <c r="CH987" s="69"/>
      <c r="CI987" s="69"/>
      <c r="CJ987" s="69"/>
      <c r="CK987" s="69"/>
      <c r="CL987" s="69"/>
      <c r="CM987" s="69"/>
      <c r="CN987" s="69"/>
      <c r="CO987" s="69"/>
      <c r="CP987" s="69"/>
      <c r="CQ987" s="69"/>
      <c r="CR987" s="69"/>
      <c r="CS987" s="69"/>
      <c r="CT987" s="69"/>
      <c r="CU987" s="69"/>
      <c r="CV987" s="69"/>
      <c r="CW987" s="69"/>
      <c r="CX987" s="69"/>
      <c r="CY987" s="69"/>
      <c r="CZ987" s="69"/>
      <c r="DA987" s="69"/>
      <c r="DB987" s="69"/>
      <c r="DC987" s="69"/>
      <c r="DD987" s="69"/>
      <c r="DE987" s="69"/>
      <c r="DF987" s="69"/>
      <c r="DG987" s="69"/>
      <c r="DH987" s="69"/>
      <c r="DI987" s="69"/>
      <c r="DJ987" s="69"/>
      <c r="DK987" s="69"/>
      <c r="DL987" s="69"/>
      <c r="DM987" s="69"/>
      <c r="DN987" s="69"/>
      <c r="DO987" s="69"/>
      <c r="DP987" s="69"/>
      <c r="DQ987" s="69"/>
      <c r="DR987" s="69"/>
      <c r="DS987" s="69"/>
      <c r="DT987" s="69"/>
      <c r="DU987" s="69"/>
      <c r="DV987" s="69"/>
      <c r="DW987" s="69"/>
      <c r="DX987" s="69"/>
      <c r="DY987" s="69"/>
      <c r="DZ987" s="69"/>
      <c r="EA987" s="69"/>
      <c r="EB987" s="69"/>
      <c r="EC987" s="69"/>
      <c r="ED987" s="69"/>
      <c r="EE987" s="69"/>
      <c r="EF987" s="69"/>
      <c r="EG987" s="69"/>
      <c r="EH987" s="69"/>
      <c r="EI987" s="69"/>
      <c r="EJ987" s="69"/>
      <c r="EK987" s="69"/>
      <c r="EL987" s="69"/>
      <c r="EM987" s="69"/>
      <c r="EN987" s="69"/>
      <c r="EO987" s="69"/>
      <c r="EP987" s="69"/>
      <c r="EQ987" s="69"/>
      <c r="ER987" s="69"/>
      <c r="ES987" s="69"/>
      <c r="ET987" s="69"/>
      <c r="EU987" s="69"/>
      <c r="EV987" s="69"/>
      <c r="EW987" s="69"/>
      <c r="EX987" s="69"/>
      <c r="EY987" s="69"/>
      <c r="EZ987" s="69"/>
      <c r="FA987" s="69"/>
      <c r="FB987" s="69"/>
      <c r="FC987" s="69"/>
      <c r="FD987" s="69"/>
      <c r="FE987" s="69"/>
      <c r="FF987" s="69"/>
      <c r="FG987" s="69"/>
      <c r="FH987" s="69"/>
      <c r="FI987" s="69"/>
      <c r="FJ987" s="69"/>
      <c r="FK987" s="69"/>
      <c r="FL987" s="69"/>
      <c r="FM987" s="69"/>
      <c r="FN987" s="69"/>
      <c r="FO987" s="69"/>
      <c r="FP987" s="69"/>
      <c r="FQ987" s="69"/>
      <c r="FR987" s="69"/>
      <c r="FS987" s="69"/>
      <c r="FT987" s="69"/>
      <c r="FU987" s="69"/>
      <c r="FV987" s="69"/>
      <c r="FW987" s="69"/>
      <c r="FX987" s="69"/>
      <c r="FY987" s="69"/>
      <c r="FZ987" s="69"/>
      <c r="GA987" s="69"/>
      <c r="GB987" s="69"/>
      <c r="GC987" s="69"/>
      <c r="GD987" s="69"/>
      <c r="GE987" s="69"/>
      <c r="GF987" s="69"/>
      <c r="GG987" s="69"/>
      <c r="GH987" s="69"/>
      <c r="GI987" s="69"/>
      <c r="GJ987" s="69"/>
      <c r="GK987" s="69"/>
      <c r="GL987" s="69"/>
      <c r="GM987" s="69"/>
      <c r="GN987" s="69"/>
      <c r="GO987" s="69"/>
      <c r="GP987" s="69"/>
      <c r="GQ987" s="69"/>
      <c r="GR987" s="69"/>
      <c r="GS987" s="69"/>
      <c r="GT987" s="69"/>
      <c r="GU987" s="69"/>
      <c r="GV987" s="69"/>
      <c r="GW987" s="69"/>
      <c r="GX987" s="69"/>
      <c r="GY987" s="69"/>
      <c r="GZ987" s="69"/>
      <c r="HA987" s="69"/>
      <c r="HB987" s="69"/>
      <c r="HC987" s="69"/>
      <c r="HD987" s="69"/>
      <c r="HE987" s="69"/>
      <c r="HF987" s="69"/>
      <c r="HG987" s="69"/>
      <c r="HH987" s="69"/>
      <c r="HI987" s="69"/>
      <c r="HJ987" s="69"/>
      <c r="HK987" s="69"/>
      <c r="HL987" s="69"/>
      <c r="HM987" s="69"/>
      <c r="HN987" s="69"/>
      <c r="HO987" s="69"/>
      <c r="HP987" s="69"/>
      <c r="HQ987" s="69"/>
      <c r="HR987" s="69"/>
      <c r="HS987" s="69"/>
      <c r="HT987" s="69"/>
      <c r="HU987" s="69"/>
      <c r="HV987" s="69"/>
      <c r="HW987" s="69"/>
      <c r="HX987" s="69"/>
      <c r="HY987" s="69"/>
      <c r="HZ987" s="69"/>
      <c r="IA987" s="69"/>
      <c r="IB987" s="69"/>
      <c r="IC987" s="69"/>
      <c r="ID987" s="69"/>
      <c r="IE987" s="69"/>
      <c r="IF987" s="69"/>
      <c r="IG987" s="69"/>
      <c r="IH987" s="69"/>
      <c r="II987" s="69"/>
      <c r="IJ987" s="69"/>
      <c r="IK987" s="69"/>
      <c r="IL987" s="69"/>
      <c r="IM987" s="69"/>
      <c r="IN987" s="69"/>
      <c r="IO987" s="69"/>
      <c r="IP987" s="69"/>
      <c r="IQ987" s="69"/>
      <c r="IR987" s="69"/>
      <c r="IS987" s="69"/>
      <c r="IT987" s="69"/>
      <c r="IU987" s="69"/>
      <c r="IV987" s="69"/>
      <c r="IW987" s="69"/>
    </row>
    <row r="988" customFormat="false" ht="12.75" hidden="false" customHeight="false" outlineLevel="0" collapsed="false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  <c r="BR988" s="69"/>
      <c r="BS988" s="69"/>
      <c r="BT988" s="69"/>
      <c r="BU988" s="69"/>
      <c r="BV988" s="69"/>
      <c r="BW988" s="69"/>
      <c r="BX988" s="69"/>
      <c r="BY988" s="69"/>
      <c r="BZ988" s="69"/>
      <c r="CA988" s="69"/>
      <c r="CB988" s="69"/>
      <c r="CC988" s="69"/>
      <c r="CD988" s="69"/>
      <c r="CE988" s="69"/>
      <c r="CF988" s="69"/>
      <c r="CG988" s="69"/>
      <c r="CH988" s="69"/>
      <c r="CI988" s="69"/>
      <c r="CJ988" s="69"/>
      <c r="CK988" s="69"/>
      <c r="CL988" s="69"/>
      <c r="CM988" s="69"/>
      <c r="CN988" s="69"/>
      <c r="CO988" s="69"/>
      <c r="CP988" s="69"/>
      <c r="CQ988" s="69"/>
      <c r="CR988" s="69"/>
      <c r="CS988" s="69"/>
      <c r="CT988" s="69"/>
      <c r="CU988" s="69"/>
      <c r="CV988" s="69"/>
      <c r="CW988" s="69"/>
      <c r="CX988" s="69"/>
      <c r="CY988" s="69"/>
      <c r="CZ988" s="69"/>
      <c r="DA988" s="69"/>
      <c r="DB988" s="69"/>
      <c r="DC988" s="69"/>
      <c r="DD988" s="69"/>
      <c r="DE988" s="69"/>
      <c r="DF988" s="69"/>
      <c r="DG988" s="69"/>
      <c r="DH988" s="69"/>
      <c r="DI988" s="69"/>
      <c r="DJ988" s="69"/>
      <c r="DK988" s="69"/>
      <c r="DL988" s="69"/>
      <c r="DM988" s="69"/>
      <c r="DN988" s="69"/>
      <c r="DO988" s="69"/>
      <c r="DP988" s="69"/>
      <c r="DQ988" s="69"/>
      <c r="DR988" s="69"/>
      <c r="DS988" s="69"/>
      <c r="DT988" s="69"/>
      <c r="DU988" s="69"/>
      <c r="DV988" s="69"/>
      <c r="DW988" s="69"/>
      <c r="DX988" s="69"/>
      <c r="DY988" s="69"/>
      <c r="DZ988" s="69"/>
      <c r="EA988" s="69"/>
      <c r="EB988" s="69"/>
      <c r="EC988" s="69"/>
      <c r="ED988" s="69"/>
      <c r="EE988" s="69"/>
      <c r="EF988" s="69"/>
      <c r="EG988" s="69"/>
      <c r="EH988" s="69"/>
      <c r="EI988" s="69"/>
      <c r="EJ988" s="69"/>
      <c r="EK988" s="69"/>
      <c r="EL988" s="69"/>
      <c r="EM988" s="69"/>
      <c r="EN988" s="69"/>
      <c r="EO988" s="69"/>
      <c r="EP988" s="69"/>
      <c r="EQ988" s="69"/>
      <c r="ER988" s="69"/>
      <c r="ES988" s="69"/>
      <c r="ET988" s="69"/>
      <c r="EU988" s="69"/>
      <c r="EV988" s="69"/>
      <c r="EW988" s="69"/>
      <c r="EX988" s="69"/>
      <c r="EY988" s="69"/>
      <c r="EZ988" s="69"/>
      <c r="FA988" s="69"/>
      <c r="FB988" s="69"/>
      <c r="FC988" s="69"/>
      <c r="FD988" s="69"/>
      <c r="FE988" s="69"/>
      <c r="FF988" s="69"/>
      <c r="FG988" s="69"/>
      <c r="FH988" s="69"/>
      <c r="FI988" s="69"/>
      <c r="FJ988" s="69"/>
      <c r="FK988" s="69"/>
      <c r="FL988" s="69"/>
      <c r="FM988" s="69"/>
      <c r="FN988" s="69"/>
      <c r="FO988" s="69"/>
      <c r="FP988" s="69"/>
      <c r="FQ988" s="69"/>
      <c r="FR988" s="69"/>
      <c r="FS988" s="69"/>
      <c r="FT988" s="69"/>
      <c r="FU988" s="69"/>
      <c r="FV988" s="69"/>
      <c r="FW988" s="69"/>
      <c r="FX988" s="69"/>
      <c r="FY988" s="69"/>
      <c r="FZ988" s="69"/>
      <c r="GA988" s="69"/>
      <c r="GB988" s="69"/>
      <c r="GC988" s="69"/>
      <c r="GD988" s="69"/>
      <c r="GE988" s="69"/>
      <c r="GF988" s="69"/>
      <c r="GG988" s="69"/>
      <c r="GH988" s="69"/>
      <c r="GI988" s="69"/>
      <c r="GJ988" s="69"/>
      <c r="GK988" s="69"/>
      <c r="GL988" s="69"/>
      <c r="GM988" s="69"/>
      <c r="GN988" s="69"/>
      <c r="GO988" s="69"/>
      <c r="GP988" s="69"/>
      <c r="GQ988" s="69"/>
      <c r="GR988" s="69"/>
      <c r="GS988" s="69"/>
      <c r="GT988" s="69"/>
      <c r="GU988" s="69"/>
      <c r="GV988" s="69"/>
      <c r="GW988" s="69"/>
      <c r="GX988" s="69"/>
      <c r="GY988" s="69"/>
      <c r="GZ988" s="69"/>
      <c r="HA988" s="69"/>
      <c r="HB988" s="69"/>
      <c r="HC988" s="69"/>
      <c r="HD988" s="69"/>
      <c r="HE988" s="69"/>
      <c r="HF988" s="69"/>
      <c r="HG988" s="69"/>
      <c r="HH988" s="69"/>
      <c r="HI988" s="69"/>
      <c r="HJ988" s="69"/>
      <c r="HK988" s="69"/>
      <c r="HL988" s="69"/>
      <c r="HM988" s="69"/>
      <c r="HN988" s="69"/>
      <c r="HO988" s="69"/>
      <c r="HP988" s="69"/>
      <c r="HQ988" s="69"/>
      <c r="HR988" s="69"/>
      <c r="HS988" s="69"/>
      <c r="HT988" s="69"/>
      <c r="HU988" s="69"/>
      <c r="HV988" s="69"/>
      <c r="HW988" s="69"/>
      <c r="HX988" s="69"/>
      <c r="HY988" s="69"/>
      <c r="HZ988" s="69"/>
      <c r="IA988" s="69"/>
      <c r="IB988" s="69"/>
      <c r="IC988" s="69"/>
      <c r="ID988" s="69"/>
      <c r="IE988" s="69"/>
      <c r="IF988" s="69"/>
      <c r="IG988" s="69"/>
      <c r="IH988" s="69"/>
      <c r="II988" s="69"/>
      <c r="IJ988" s="69"/>
      <c r="IK988" s="69"/>
      <c r="IL988" s="69"/>
      <c r="IM988" s="69"/>
      <c r="IN988" s="69"/>
      <c r="IO988" s="69"/>
      <c r="IP988" s="69"/>
      <c r="IQ988" s="69"/>
      <c r="IR988" s="69"/>
      <c r="IS988" s="69"/>
      <c r="IT988" s="69"/>
      <c r="IU988" s="69"/>
      <c r="IV988" s="69"/>
      <c r="IW988" s="69"/>
    </row>
    <row r="989" customFormat="false" ht="12.75" hidden="false" customHeight="false" outlineLevel="0" collapsed="false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  <c r="BR989" s="69"/>
      <c r="BS989" s="69"/>
      <c r="BT989" s="69"/>
      <c r="BU989" s="69"/>
      <c r="BV989" s="69"/>
      <c r="BW989" s="69"/>
      <c r="BX989" s="69"/>
      <c r="BY989" s="69"/>
      <c r="BZ989" s="69"/>
      <c r="CA989" s="69"/>
      <c r="CB989" s="69"/>
      <c r="CC989" s="69"/>
      <c r="CD989" s="69"/>
      <c r="CE989" s="69"/>
      <c r="CF989" s="69"/>
      <c r="CG989" s="69"/>
      <c r="CH989" s="69"/>
      <c r="CI989" s="69"/>
      <c r="CJ989" s="69"/>
      <c r="CK989" s="69"/>
      <c r="CL989" s="69"/>
      <c r="CM989" s="69"/>
      <c r="CN989" s="69"/>
      <c r="CO989" s="69"/>
      <c r="CP989" s="69"/>
      <c r="CQ989" s="69"/>
      <c r="CR989" s="69"/>
      <c r="CS989" s="69"/>
      <c r="CT989" s="69"/>
      <c r="CU989" s="69"/>
      <c r="CV989" s="69"/>
      <c r="CW989" s="69"/>
      <c r="CX989" s="69"/>
      <c r="CY989" s="69"/>
      <c r="CZ989" s="69"/>
      <c r="DA989" s="69"/>
      <c r="DB989" s="69"/>
      <c r="DC989" s="69"/>
      <c r="DD989" s="69"/>
      <c r="DE989" s="69"/>
      <c r="DF989" s="69"/>
      <c r="DG989" s="69"/>
      <c r="DH989" s="69"/>
      <c r="DI989" s="69"/>
      <c r="DJ989" s="69"/>
      <c r="DK989" s="69"/>
      <c r="DL989" s="69"/>
      <c r="DM989" s="69"/>
      <c r="DN989" s="69"/>
      <c r="DO989" s="69"/>
      <c r="DP989" s="69"/>
      <c r="DQ989" s="69"/>
      <c r="DR989" s="69"/>
      <c r="DS989" s="69"/>
      <c r="DT989" s="69"/>
      <c r="DU989" s="69"/>
      <c r="DV989" s="69"/>
      <c r="DW989" s="69"/>
      <c r="DX989" s="69"/>
      <c r="DY989" s="69"/>
      <c r="DZ989" s="69"/>
      <c r="EA989" s="69"/>
      <c r="EB989" s="69"/>
      <c r="EC989" s="69"/>
      <c r="ED989" s="69"/>
      <c r="EE989" s="69"/>
      <c r="EF989" s="69"/>
      <c r="EG989" s="69"/>
      <c r="EH989" s="69"/>
      <c r="EI989" s="69"/>
      <c r="EJ989" s="69"/>
      <c r="EK989" s="69"/>
      <c r="EL989" s="69"/>
      <c r="EM989" s="69"/>
      <c r="EN989" s="69"/>
      <c r="EO989" s="69"/>
      <c r="EP989" s="69"/>
      <c r="EQ989" s="69"/>
      <c r="ER989" s="69"/>
      <c r="ES989" s="69"/>
      <c r="ET989" s="69"/>
      <c r="EU989" s="69"/>
      <c r="EV989" s="69"/>
      <c r="EW989" s="69"/>
      <c r="EX989" s="69"/>
      <c r="EY989" s="69"/>
      <c r="EZ989" s="69"/>
      <c r="FA989" s="69"/>
      <c r="FB989" s="69"/>
      <c r="FC989" s="69"/>
      <c r="FD989" s="69"/>
      <c r="FE989" s="69"/>
      <c r="FF989" s="69"/>
      <c r="FG989" s="69"/>
      <c r="FH989" s="69"/>
      <c r="FI989" s="69"/>
      <c r="FJ989" s="69"/>
      <c r="FK989" s="69"/>
      <c r="FL989" s="69"/>
      <c r="FM989" s="69"/>
      <c r="FN989" s="69"/>
      <c r="FO989" s="69"/>
      <c r="FP989" s="69"/>
      <c r="FQ989" s="69"/>
      <c r="FR989" s="69"/>
      <c r="FS989" s="69"/>
      <c r="FT989" s="69"/>
      <c r="FU989" s="69"/>
      <c r="FV989" s="69"/>
      <c r="FW989" s="69"/>
      <c r="FX989" s="69"/>
      <c r="FY989" s="69"/>
      <c r="FZ989" s="69"/>
      <c r="GA989" s="69"/>
      <c r="GB989" s="69"/>
      <c r="GC989" s="69"/>
      <c r="GD989" s="69"/>
      <c r="GE989" s="69"/>
      <c r="GF989" s="69"/>
      <c r="GG989" s="69"/>
      <c r="GH989" s="69"/>
      <c r="GI989" s="69"/>
      <c r="GJ989" s="69"/>
      <c r="GK989" s="69"/>
      <c r="GL989" s="69"/>
      <c r="GM989" s="69"/>
      <c r="GN989" s="69"/>
      <c r="GO989" s="69"/>
      <c r="GP989" s="69"/>
      <c r="GQ989" s="69"/>
      <c r="GR989" s="69"/>
      <c r="GS989" s="69"/>
      <c r="GT989" s="69"/>
      <c r="GU989" s="69"/>
      <c r="GV989" s="69"/>
      <c r="GW989" s="69"/>
      <c r="GX989" s="69"/>
      <c r="GY989" s="69"/>
      <c r="GZ989" s="69"/>
      <c r="HA989" s="69"/>
      <c r="HB989" s="69"/>
      <c r="HC989" s="69"/>
      <c r="HD989" s="69"/>
      <c r="HE989" s="69"/>
      <c r="HF989" s="69"/>
      <c r="HG989" s="69"/>
      <c r="HH989" s="69"/>
      <c r="HI989" s="69"/>
      <c r="HJ989" s="69"/>
      <c r="HK989" s="69"/>
      <c r="HL989" s="69"/>
      <c r="HM989" s="69"/>
      <c r="HN989" s="69"/>
      <c r="HO989" s="69"/>
      <c r="HP989" s="69"/>
      <c r="HQ989" s="69"/>
      <c r="HR989" s="69"/>
      <c r="HS989" s="69"/>
      <c r="HT989" s="69"/>
      <c r="HU989" s="69"/>
      <c r="HV989" s="69"/>
      <c r="HW989" s="69"/>
      <c r="HX989" s="69"/>
      <c r="HY989" s="69"/>
      <c r="HZ989" s="69"/>
      <c r="IA989" s="69"/>
      <c r="IB989" s="69"/>
      <c r="IC989" s="69"/>
      <c r="ID989" s="69"/>
      <c r="IE989" s="69"/>
      <c r="IF989" s="69"/>
      <c r="IG989" s="69"/>
      <c r="IH989" s="69"/>
      <c r="II989" s="69"/>
      <c r="IJ989" s="69"/>
      <c r="IK989" s="69"/>
      <c r="IL989" s="69"/>
      <c r="IM989" s="69"/>
      <c r="IN989" s="69"/>
      <c r="IO989" s="69"/>
      <c r="IP989" s="69"/>
      <c r="IQ989" s="69"/>
      <c r="IR989" s="69"/>
      <c r="IS989" s="69"/>
      <c r="IT989" s="69"/>
      <c r="IU989" s="69"/>
      <c r="IV989" s="69"/>
      <c r="IW989" s="69"/>
    </row>
    <row r="990" customFormat="false" ht="12.75" hidden="false" customHeight="false" outlineLevel="0" collapsed="false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  <c r="BR990" s="69"/>
      <c r="BS990" s="69"/>
      <c r="BT990" s="69"/>
      <c r="BU990" s="69"/>
      <c r="BV990" s="69"/>
      <c r="BW990" s="69"/>
      <c r="BX990" s="69"/>
      <c r="BY990" s="69"/>
      <c r="BZ990" s="69"/>
      <c r="CA990" s="69"/>
      <c r="CB990" s="69"/>
      <c r="CC990" s="69"/>
      <c r="CD990" s="69"/>
      <c r="CE990" s="69"/>
      <c r="CF990" s="69"/>
      <c r="CG990" s="69"/>
      <c r="CH990" s="69"/>
      <c r="CI990" s="69"/>
      <c r="CJ990" s="69"/>
      <c r="CK990" s="69"/>
      <c r="CL990" s="69"/>
      <c r="CM990" s="69"/>
      <c r="CN990" s="69"/>
      <c r="CO990" s="69"/>
      <c r="CP990" s="69"/>
      <c r="CQ990" s="69"/>
      <c r="CR990" s="69"/>
      <c r="CS990" s="69"/>
      <c r="CT990" s="69"/>
      <c r="CU990" s="69"/>
      <c r="CV990" s="69"/>
      <c r="CW990" s="69"/>
      <c r="CX990" s="69"/>
      <c r="CY990" s="69"/>
      <c r="CZ990" s="69"/>
      <c r="DA990" s="69"/>
      <c r="DB990" s="69"/>
      <c r="DC990" s="69"/>
      <c r="DD990" s="69"/>
      <c r="DE990" s="69"/>
      <c r="DF990" s="69"/>
      <c r="DG990" s="69"/>
      <c r="DH990" s="69"/>
      <c r="DI990" s="69"/>
      <c r="DJ990" s="69"/>
      <c r="DK990" s="69"/>
      <c r="DL990" s="69"/>
      <c r="DM990" s="69"/>
      <c r="DN990" s="69"/>
      <c r="DO990" s="69"/>
      <c r="DP990" s="69"/>
      <c r="DQ990" s="69"/>
      <c r="DR990" s="69"/>
      <c r="DS990" s="69"/>
      <c r="DT990" s="69"/>
      <c r="DU990" s="69"/>
      <c r="DV990" s="69"/>
      <c r="DW990" s="69"/>
      <c r="DX990" s="69"/>
      <c r="DY990" s="69"/>
      <c r="DZ990" s="69"/>
      <c r="EA990" s="69"/>
      <c r="EB990" s="69"/>
      <c r="EC990" s="69"/>
      <c r="ED990" s="69"/>
      <c r="EE990" s="69"/>
      <c r="EF990" s="69"/>
      <c r="EG990" s="69"/>
      <c r="EH990" s="69"/>
      <c r="EI990" s="69"/>
      <c r="EJ990" s="69"/>
      <c r="EK990" s="69"/>
      <c r="EL990" s="69"/>
      <c r="EM990" s="69"/>
      <c r="EN990" s="69"/>
      <c r="EO990" s="69"/>
      <c r="EP990" s="69"/>
      <c r="EQ990" s="69"/>
      <c r="ER990" s="69"/>
      <c r="ES990" s="69"/>
      <c r="ET990" s="69"/>
      <c r="EU990" s="69"/>
      <c r="EV990" s="69"/>
      <c r="EW990" s="69"/>
      <c r="EX990" s="69"/>
      <c r="EY990" s="69"/>
      <c r="EZ990" s="69"/>
      <c r="FA990" s="69"/>
      <c r="FB990" s="69"/>
      <c r="FC990" s="69"/>
      <c r="FD990" s="69"/>
      <c r="FE990" s="69"/>
      <c r="FF990" s="69"/>
      <c r="FG990" s="69"/>
      <c r="FH990" s="69"/>
      <c r="FI990" s="69"/>
      <c r="FJ990" s="69"/>
      <c r="FK990" s="69"/>
      <c r="FL990" s="69"/>
      <c r="FM990" s="69"/>
      <c r="FN990" s="69"/>
      <c r="FO990" s="69"/>
      <c r="FP990" s="69"/>
      <c r="FQ990" s="69"/>
      <c r="FR990" s="69"/>
      <c r="FS990" s="69"/>
      <c r="FT990" s="69"/>
      <c r="FU990" s="69"/>
      <c r="FV990" s="69"/>
      <c r="FW990" s="69"/>
      <c r="FX990" s="69"/>
      <c r="FY990" s="69"/>
      <c r="FZ990" s="69"/>
      <c r="GA990" s="69"/>
      <c r="GB990" s="69"/>
      <c r="GC990" s="69"/>
      <c r="GD990" s="69"/>
      <c r="GE990" s="69"/>
      <c r="GF990" s="69"/>
      <c r="GG990" s="69"/>
      <c r="GH990" s="69"/>
      <c r="GI990" s="69"/>
      <c r="GJ990" s="69"/>
      <c r="GK990" s="69"/>
      <c r="GL990" s="69"/>
      <c r="GM990" s="69"/>
      <c r="GN990" s="69"/>
      <c r="GO990" s="69"/>
      <c r="GP990" s="69"/>
      <c r="GQ990" s="69"/>
      <c r="GR990" s="69"/>
      <c r="GS990" s="69"/>
      <c r="GT990" s="69"/>
      <c r="GU990" s="69"/>
      <c r="GV990" s="69"/>
      <c r="GW990" s="69"/>
      <c r="GX990" s="69"/>
      <c r="GY990" s="69"/>
      <c r="GZ990" s="69"/>
      <c r="HA990" s="69"/>
      <c r="HB990" s="69"/>
      <c r="HC990" s="69"/>
      <c r="HD990" s="69"/>
      <c r="HE990" s="69"/>
      <c r="HF990" s="69"/>
      <c r="HG990" s="69"/>
      <c r="HH990" s="69"/>
      <c r="HI990" s="69"/>
      <c r="HJ990" s="69"/>
      <c r="HK990" s="69"/>
      <c r="HL990" s="69"/>
      <c r="HM990" s="69"/>
      <c r="HN990" s="69"/>
      <c r="HO990" s="69"/>
      <c r="HP990" s="69"/>
      <c r="HQ990" s="69"/>
      <c r="HR990" s="69"/>
      <c r="HS990" s="69"/>
      <c r="HT990" s="69"/>
      <c r="HU990" s="69"/>
      <c r="HV990" s="69"/>
      <c r="HW990" s="69"/>
      <c r="HX990" s="69"/>
      <c r="HY990" s="69"/>
      <c r="HZ990" s="69"/>
      <c r="IA990" s="69"/>
      <c r="IB990" s="69"/>
      <c r="IC990" s="69"/>
      <c r="ID990" s="69"/>
      <c r="IE990" s="69"/>
      <c r="IF990" s="69"/>
      <c r="IG990" s="69"/>
      <c r="IH990" s="69"/>
      <c r="II990" s="69"/>
      <c r="IJ990" s="69"/>
      <c r="IK990" s="69"/>
      <c r="IL990" s="69"/>
      <c r="IM990" s="69"/>
      <c r="IN990" s="69"/>
      <c r="IO990" s="69"/>
      <c r="IP990" s="69"/>
      <c r="IQ990" s="69"/>
      <c r="IR990" s="69"/>
      <c r="IS990" s="69"/>
      <c r="IT990" s="69"/>
      <c r="IU990" s="69"/>
      <c r="IV990" s="69"/>
      <c r="IW990" s="69"/>
    </row>
    <row r="991" customFormat="false" ht="12.75" hidden="false" customHeight="false" outlineLevel="0" collapsed="false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  <c r="BR991" s="69"/>
      <c r="BS991" s="69"/>
      <c r="BT991" s="69"/>
      <c r="BU991" s="69"/>
      <c r="BV991" s="69"/>
      <c r="BW991" s="69"/>
      <c r="BX991" s="69"/>
      <c r="BY991" s="69"/>
      <c r="BZ991" s="69"/>
      <c r="CA991" s="69"/>
      <c r="CB991" s="69"/>
      <c r="CC991" s="69"/>
      <c r="CD991" s="69"/>
      <c r="CE991" s="69"/>
      <c r="CF991" s="69"/>
      <c r="CG991" s="69"/>
      <c r="CH991" s="69"/>
      <c r="CI991" s="69"/>
      <c r="CJ991" s="69"/>
      <c r="CK991" s="69"/>
      <c r="CL991" s="69"/>
      <c r="CM991" s="69"/>
      <c r="CN991" s="69"/>
      <c r="CO991" s="69"/>
      <c r="CP991" s="69"/>
      <c r="CQ991" s="69"/>
      <c r="CR991" s="69"/>
      <c r="CS991" s="69"/>
      <c r="CT991" s="69"/>
      <c r="CU991" s="69"/>
      <c r="CV991" s="69"/>
      <c r="CW991" s="69"/>
      <c r="CX991" s="69"/>
      <c r="CY991" s="69"/>
      <c r="CZ991" s="69"/>
      <c r="DA991" s="69"/>
      <c r="DB991" s="69"/>
      <c r="DC991" s="69"/>
      <c r="DD991" s="69"/>
      <c r="DE991" s="69"/>
      <c r="DF991" s="69"/>
      <c r="DG991" s="69"/>
      <c r="DH991" s="69"/>
      <c r="DI991" s="69"/>
      <c r="DJ991" s="69"/>
      <c r="DK991" s="69"/>
      <c r="DL991" s="69"/>
      <c r="DM991" s="69"/>
      <c r="DN991" s="69"/>
      <c r="DO991" s="69"/>
      <c r="DP991" s="69"/>
      <c r="DQ991" s="69"/>
      <c r="DR991" s="69"/>
      <c r="DS991" s="69"/>
      <c r="DT991" s="69"/>
      <c r="DU991" s="69"/>
      <c r="DV991" s="69"/>
      <c r="DW991" s="69"/>
      <c r="DX991" s="69"/>
      <c r="DY991" s="69"/>
      <c r="DZ991" s="69"/>
      <c r="EA991" s="69"/>
      <c r="EB991" s="69"/>
      <c r="EC991" s="69"/>
      <c r="ED991" s="69"/>
      <c r="EE991" s="69"/>
      <c r="EF991" s="69"/>
      <c r="EG991" s="69"/>
      <c r="EH991" s="69"/>
      <c r="EI991" s="69"/>
      <c r="EJ991" s="69"/>
      <c r="EK991" s="69"/>
      <c r="EL991" s="69"/>
      <c r="EM991" s="69"/>
      <c r="EN991" s="69"/>
      <c r="EO991" s="69"/>
      <c r="EP991" s="69"/>
      <c r="EQ991" s="69"/>
      <c r="ER991" s="69"/>
      <c r="ES991" s="69"/>
      <c r="ET991" s="69"/>
      <c r="EU991" s="69"/>
      <c r="EV991" s="69"/>
      <c r="EW991" s="69"/>
      <c r="EX991" s="69"/>
      <c r="EY991" s="69"/>
      <c r="EZ991" s="69"/>
      <c r="FA991" s="69"/>
      <c r="FB991" s="69"/>
      <c r="FC991" s="69"/>
      <c r="FD991" s="69"/>
      <c r="FE991" s="69"/>
      <c r="FF991" s="69"/>
      <c r="FG991" s="69"/>
      <c r="FH991" s="69"/>
      <c r="FI991" s="69"/>
      <c r="FJ991" s="69"/>
      <c r="FK991" s="69"/>
      <c r="FL991" s="69"/>
      <c r="FM991" s="69"/>
      <c r="FN991" s="69"/>
      <c r="FO991" s="69"/>
      <c r="FP991" s="69"/>
      <c r="FQ991" s="69"/>
      <c r="FR991" s="69"/>
      <c r="FS991" s="69"/>
      <c r="FT991" s="69"/>
      <c r="FU991" s="69"/>
      <c r="FV991" s="69"/>
      <c r="FW991" s="69"/>
      <c r="FX991" s="69"/>
      <c r="FY991" s="69"/>
      <c r="FZ991" s="69"/>
      <c r="GA991" s="69"/>
      <c r="GB991" s="69"/>
      <c r="GC991" s="69"/>
      <c r="GD991" s="69"/>
      <c r="GE991" s="69"/>
      <c r="GF991" s="69"/>
      <c r="GG991" s="69"/>
      <c r="GH991" s="69"/>
      <c r="GI991" s="69"/>
      <c r="GJ991" s="69"/>
      <c r="GK991" s="69"/>
      <c r="GL991" s="69"/>
      <c r="GM991" s="69"/>
      <c r="GN991" s="69"/>
      <c r="GO991" s="69"/>
      <c r="GP991" s="69"/>
      <c r="GQ991" s="69"/>
      <c r="GR991" s="69"/>
      <c r="GS991" s="69"/>
      <c r="GT991" s="69"/>
      <c r="GU991" s="69"/>
      <c r="GV991" s="69"/>
      <c r="GW991" s="69"/>
      <c r="GX991" s="69"/>
      <c r="GY991" s="69"/>
      <c r="GZ991" s="69"/>
      <c r="HA991" s="69"/>
      <c r="HB991" s="69"/>
      <c r="HC991" s="69"/>
      <c r="HD991" s="69"/>
      <c r="HE991" s="69"/>
      <c r="HF991" s="69"/>
      <c r="HG991" s="69"/>
      <c r="HH991" s="69"/>
      <c r="HI991" s="69"/>
      <c r="HJ991" s="69"/>
      <c r="HK991" s="69"/>
      <c r="HL991" s="69"/>
      <c r="HM991" s="69"/>
      <c r="HN991" s="69"/>
      <c r="HO991" s="69"/>
      <c r="HP991" s="69"/>
      <c r="HQ991" s="69"/>
      <c r="HR991" s="69"/>
      <c r="HS991" s="69"/>
      <c r="HT991" s="69"/>
      <c r="HU991" s="69"/>
      <c r="HV991" s="69"/>
      <c r="HW991" s="69"/>
      <c r="HX991" s="69"/>
      <c r="HY991" s="69"/>
      <c r="HZ991" s="69"/>
      <c r="IA991" s="69"/>
      <c r="IB991" s="69"/>
      <c r="IC991" s="69"/>
      <c r="ID991" s="69"/>
      <c r="IE991" s="69"/>
      <c r="IF991" s="69"/>
      <c r="IG991" s="69"/>
      <c r="IH991" s="69"/>
      <c r="II991" s="69"/>
      <c r="IJ991" s="69"/>
      <c r="IK991" s="69"/>
      <c r="IL991" s="69"/>
      <c r="IM991" s="69"/>
      <c r="IN991" s="69"/>
      <c r="IO991" s="69"/>
      <c r="IP991" s="69"/>
      <c r="IQ991" s="69"/>
      <c r="IR991" s="69"/>
      <c r="IS991" s="69"/>
      <c r="IT991" s="69"/>
      <c r="IU991" s="69"/>
      <c r="IV991" s="69"/>
      <c r="IW991" s="69"/>
    </row>
    <row r="992" customFormat="false" ht="12.75" hidden="false" customHeight="false" outlineLevel="0" collapsed="false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69"/>
      <c r="CC992" s="69"/>
      <c r="CD992" s="69"/>
      <c r="CE992" s="69"/>
      <c r="CF992" s="69"/>
      <c r="CG992" s="69"/>
      <c r="CH992" s="69"/>
      <c r="CI992" s="69"/>
      <c r="CJ992" s="69"/>
      <c r="CK992" s="69"/>
      <c r="CL992" s="69"/>
      <c r="CM992" s="69"/>
      <c r="CN992" s="69"/>
      <c r="CO992" s="69"/>
      <c r="CP992" s="69"/>
      <c r="CQ992" s="69"/>
      <c r="CR992" s="69"/>
      <c r="CS992" s="69"/>
      <c r="CT992" s="69"/>
      <c r="CU992" s="69"/>
      <c r="CV992" s="69"/>
      <c r="CW992" s="69"/>
      <c r="CX992" s="69"/>
      <c r="CY992" s="69"/>
      <c r="CZ992" s="69"/>
      <c r="DA992" s="69"/>
      <c r="DB992" s="69"/>
      <c r="DC992" s="69"/>
      <c r="DD992" s="69"/>
      <c r="DE992" s="69"/>
      <c r="DF992" s="69"/>
      <c r="DG992" s="69"/>
      <c r="DH992" s="69"/>
      <c r="DI992" s="69"/>
      <c r="DJ992" s="69"/>
      <c r="DK992" s="69"/>
      <c r="DL992" s="69"/>
      <c r="DM992" s="69"/>
      <c r="DN992" s="69"/>
      <c r="DO992" s="69"/>
      <c r="DP992" s="69"/>
      <c r="DQ992" s="69"/>
      <c r="DR992" s="69"/>
      <c r="DS992" s="69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  <c r="EO992" s="69"/>
      <c r="EP992" s="69"/>
      <c r="EQ992" s="69"/>
      <c r="ER992" s="69"/>
      <c r="ES992" s="69"/>
      <c r="ET992" s="69"/>
      <c r="EU992" s="69"/>
      <c r="EV992" s="69"/>
      <c r="EW992" s="69"/>
      <c r="EX992" s="69"/>
      <c r="EY992" s="69"/>
      <c r="EZ992" s="69"/>
      <c r="FA992" s="69"/>
      <c r="FB992" s="69"/>
      <c r="FC992" s="69"/>
      <c r="FD992" s="69"/>
      <c r="FE992" s="69"/>
      <c r="FF992" s="69"/>
      <c r="FG992" s="69"/>
      <c r="FH992" s="69"/>
      <c r="FI992" s="69"/>
      <c r="FJ992" s="69"/>
      <c r="FK992" s="69"/>
      <c r="FL992" s="69"/>
      <c r="FM992" s="69"/>
      <c r="FN992" s="69"/>
      <c r="FO992" s="69"/>
      <c r="FP992" s="69"/>
      <c r="FQ992" s="69"/>
      <c r="FR992" s="69"/>
      <c r="FS992" s="69"/>
      <c r="FT992" s="69"/>
      <c r="FU992" s="69"/>
      <c r="FV992" s="69"/>
      <c r="FW992" s="69"/>
      <c r="FX992" s="69"/>
      <c r="FY992" s="69"/>
      <c r="FZ992" s="69"/>
      <c r="GA992" s="69"/>
      <c r="GB992" s="69"/>
      <c r="GC992" s="69"/>
      <c r="GD992" s="69"/>
      <c r="GE992" s="69"/>
      <c r="GF992" s="69"/>
      <c r="GG992" s="69"/>
      <c r="GH992" s="69"/>
      <c r="GI992" s="69"/>
      <c r="GJ992" s="69"/>
      <c r="GK992" s="69"/>
      <c r="GL992" s="69"/>
      <c r="GM992" s="69"/>
      <c r="GN992" s="69"/>
      <c r="GO992" s="69"/>
      <c r="GP992" s="69"/>
      <c r="GQ992" s="69"/>
      <c r="GR992" s="69"/>
      <c r="GS992" s="69"/>
      <c r="GT992" s="69"/>
      <c r="GU992" s="69"/>
      <c r="GV992" s="69"/>
      <c r="GW992" s="69"/>
      <c r="GX992" s="69"/>
      <c r="GY992" s="69"/>
      <c r="GZ992" s="69"/>
      <c r="HA992" s="69"/>
      <c r="HB992" s="69"/>
      <c r="HC992" s="69"/>
      <c r="HD992" s="69"/>
      <c r="HE992" s="69"/>
      <c r="HF992" s="69"/>
      <c r="HG992" s="69"/>
      <c r="HH992" s="69"/>
      <c r="HI992" s="69"/>
      <c r="HJ992" s="69"/>
      <c r="HK992" s="69"/>
      <c r="HL992" s="69"/>
      <c r="HM992" s="69"/>
      <c r="HN992" s="69"/>
      <c r="HO992" s="69"/>
      <c r="HP992" s="69"/>
      <c r="HQ992" s="69"/>
      <c r="HR992" s="69"/>
      <c r="HS992" s="69"/>
      <c r="HT992" s="69"/>
      <c r="HU992" s="69"/>
      <c r="HV992" s="69"/>
      <c r="HW992" s="69"/>
      <c r="HX992" s="69"/>
      <c r="HY992" s="69"/>
      <c r="HZ992" s="69"/>
      <c r="IA992" s="69"/>
      <c r="IB992" s="69"/>
      <c r="IC992" s="69"/>
      <c r="ID992" s="69"/>
      <c r="IE992" s="69"/>
      <c r="IF992" s="69"/>
      <c r="IG992" s="69"/>
      <c r="IH992" s="69"/>
      <c r="II992" s="69"/>
      <c r="IJ992" s="69"/>
      <c r="IK992" s="69"/>
      <c r="IL992" s="69"/>
      <c r="IM992" s="69"/>
      <c r="IN992" s="69"/>
      <c r="IO992" s="69"/>
      <c r="IP992" s="69"/>
      <c r="IQ992" s="69"/>
      <c r="IR992" s="69"/>
      <c r="IS992" s="69"/>
      <c r="IT992" s="69"/>
      <c r="IU992" s="69"/>
      <c r="IV992" s="69"/>
      <c r="IW992" s="69"/>
    </row>
    <row r="993" customFormat="false" ht="12.75" hidden="false" customHeight="false" outlineLevel="0" collapsed="false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69"/>
      <c r="CC993" s="69"/>
      <c r="CD993" s="69"/>
      <c r="CE993" s="69"/>
      <c r="CF993" s="69"/>
      <c r="CG993" s="69"/>
      <c r="CH993" s="69"/>
      <c r="CI993" s="69"/>
      <c r="CJ993" s="69"/>
      <c r="CK993" s="69"/>
      <c r="CL993" s="69"/>
      <c r="CM993" s="69"/>
      <c r="CN993" s="69"/>
      <c r="CO993" s="69"/>
      <c r="CP993" s="69"/>
      <c r="CQ993" s="69"/>
      <c r="CR993" s="69"/>
      <c r="CS993" s="69"/>
      <c r="CT993" s="69"/>
      <c r="CU993" s="69"/>
      <c r="CV993" s="69"/>
      <c r="CW993" s="69"/>
      <c r="CX993" s="69"/>
      <c r="CY993" s="69"/>
      <c r="CZ993" s="69"/>
      <c r="DA993" s="69"/>
      <c r="DB993" s="69"/>
      <c r="DC993" s="69"/>
      <c r="DD993" s="69"/>
      <c r="DE993" s="69"/>
      <c r="DF993" s="69"/>
      <c r="DG993" s="69"/>
      <c r="DH993" s="69"/>
      <c r="DI993" s="69"/>
      <c r="DJ993" s="69"/>
      <c r="DK993" s="69"/>
      <c r="DL993" s="69"/>
      <c r="DM993" s="69"/>
      <c r="DN993" s="69"/>
      <c r="DO993" s="69"/>
      <c r="DP993" s="69"/>
      <c r="DQ993" s="69"/>
      <c r="DR993" s="69"/>
      <c r="DS993" s="69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  <c r="EO993" s="69"/>
      <c r="EP993" s="69"/>
      <c r="EQ993" s="69"/>
      <c r="ER993" s="69"/>
      <c r="ES993" s="69"/>
      <c r="ET993" s="69"/>
      <c r="EU993" s="69"/>
      <c r="EV993" s="69"/>
      <c r="EW993" s="69"/>
      <c r="EX993" s="69"/>
      <c r="EY993" s="69"/>
      <c r="EZ993" s="69"/>
      <c r="FA993" s="69"/>
      <c r="FB993" s="69"/>
      <c r="FC993" s="69"/>
      <c r="FD993" s="69"/>
      <c r="FE993" s="69"/>
      <c r="FF993" s="69"/>
      <c r="FG993" s="69"/>
      <c r="FH993" s="69"/>
      <c r="FI993" s="69"/>
      <c r="FJ993" s="69"/>
      <c r="FK993" s="69"/>
      <c r="FL993" s="69"/>
      <c r="FM993" s="69"/>
      <c r="FN993" s="69"/>
      <c r="FO993" s="69"/>
      <c r="FP993" s="69"/>
      <c r="FQ993" s="69"/>
      <c r="FR993" s="69"/>
      <c r="FS993" s="69"/>
      <c r="FT993" s="69"/>
      <c r="FU993" s="69"/>
      <c r="FV993" s="69"/>
      <c r="FW993" s="69"/>
      <c r="FX993" s="69"/>
      <c r="FY993" s="69"/>
      <c r="FZ993" s="69"/>
      <c r="GA993" s="69"/>
      <c r="GB993" s="69"/>
      <c r="GC993" s="69"/>
      <c r="GD993" s="69"/>
      <c r="GE993" s="69"/>
      <c r="GF993" s="69"/>
      <c r="GG993" s="69"/>
      <c r="GH993" s="69"/>
      <c r="GI993" s="69"/>
      <c r="GJ993" s="69"/>
      <c r="GK993" s="69"/>
      <c r="GL993" s="69"/>
      <c r="GM993" s="69"/>
      <c r="GN993" s="69"/>
      <c r="GO993" s="69"/>
      <c r="GP993" s="69"/>
      <c r="GQ993" s="69"/>
      <c r="GR993" s="69"/>
      <c r="GS993" s="69"/>
      <c r="GT993" s="69"/>
      <c r="GU993" s="69"/>
      <c r="GV993" s="69"/>
      <c r="GW993" s="69"/>
      <c r="GX993" s="69"/>
      <c r="GY993" s="69"/>
      <c r="GZ993" s="69"/>
      <c r="HA993" s="69"/>
      <c r="HB993" s="69"/>
      <c r="HC993" s="69"/>
      <c r="HD993" s="69"/>
      <c r="HE993" s="69"/>
      <c r="HF993" s="69"/>
      <c r="HG993" s="69"/>
      <c r="HH993" s="69"/>
      <c r="HI993" s="69"/>
      <c r="HJ993" s="69"/>
      <c r="HK993" s="69"/>
      <c r="HL993" s="69"/>
      <c r="HM993" s="69"/>
      <c r="HN993" s="69"/>
      <c r="HO993" s="69"/>
      <c r="HP993" s="69"/>
      <c r="HQ993" s="69"/>
      <c r="HR993" s="69"/>
      <c r="HS993" s="69"/>
      <c r="HT993" s="69"/>
      <c r="HU993" s="69"/>
      <c r="HV993" s="69"/>
      <c r="HW993" s="69"/>
      <c r="HX993" s="69"/>
      <c r="HY993" s="69"/>
      <c r="HZ993" s="69"/>
      <c r="IA993" s="69"/>
      <c r="IB993" s="69"/>
      <c r="IC993" s="69"/>
      <c r="ID993" s="69"/>
      <c r="IE993" s="69"/>
      <c r="IF993" s="69"/>
      <c r="IG993" s="69"/>
      <c r="IH993" s="69"/>
      <c r="II993" s="69"/>
      <c r="IJ993" s="69"/>
      <c r="IK993" s="69"/>
      <c r="IL993" s="69"/>
      <c r="IM993" s="69"/>
      <c r="IN993" s="69"/>
      <c r="IO993" s="69"/>
      <c r="IP993" s="69"/>
      <c r="IQ993" s="69"/>
      <c r="IR993" s="69"/>
      <c r="IS993" s="69"/>
      <c r="IT993" s="69"/>
      <c r="IU993" s="69"/>
      <c r="IV993" s="69"/>
      <c r="IW993" s="69"/>
    </row>
    <row r="994" customFormat="false" ht="12.75" hidden="false" customHeight="false" outlineLevel="0" collapsed="false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  <c r="BR994" s="69"/>
      <c r="BS994" s="69"/>
      <c r="BT994" s="69"/>
      <c r="BU994" s="69"/>
      <c r="BV994" s="69"/>
      <c r="BW994" s="69"/>
      <c r="BX994" s="69"/>
      <c r="BY994" s="69"/>
      <c r="BZ994" s="69"/>
      <c r="CA994" s="69"/>
      <c r="CB994" s="69"/>
      <c r="CC994" s="69"/>
      <c r="CD994" s="69"/>
      <c r="CE994" s="69"/>
      <c r="CF994" s="69"/>
      <c r="CG994" s="69"/>
      <c r="CH994" s="69"/>
      <c r="CI994" s="69"/>
      <c r="CJ994" s="69"/>
      <c r="CK994" s="69"/>
      <c r="CL994" s="69"/>
      <c r="CM994" s="69"/>
      <c r="CN994" s="69"/>
      <c r="CO994" s="69"/>
      <c r="CP994" s="69"/>
      <c r="CQ994" s="69"/>
      <c r="CR994" s="69"/>
      <c r="CS994" s="69"/>
      <c r="CT994" s="69"/>
      <c r="CU994" s="69"/>
      <c r="CV994" s="69"/>
      <c r="CW994" s="69"/>
      <c r="CX994" s="69"/>
      <c r="CY994" s="69"/>
      <c r="CZ994" s="69"/>
      <c r="DA994" s="69"/>
      <c r="DB994" s="69"/>
      <c r="DC994" s="69"/>
      <c r="DD994" s="69"/>
      <c r="DE994" s="69"/>
      <c r="DF994" s="69"/>
      <c r="DG994" s="69"/>
      <c r="DH994" s="69"/>
      <c r="DI994" s="69"/>
      <c r="DJ994" s="69"/>
      <c r="DK994" s="69"/>
      <c r="DL994" s="69"/>
      <c r="DM994" s="69"/>
      <c r="DN994" s="69"/>
      <c r="DO994" s="69"/>
      <c r="DP994" s="69"/>
      <c r="DQ994" s="69"/>
      <c r="DR994" s="69"/>
      <c r="DS994" s="69"/>
      <c r="DT994" s="69"/>
      <c r="DU994" s="69"/>
      <c r="DV994" s="69"/>
      <c r="DW994" s="69"/>
      <c r="DX994" s="69"/>
      <c r="DY994" s="69"/>
      <c r="DZ994" s="69"/>
      <c r="EA994" s="69"/>
      <c r="EB994" s="69"/>
      <c r="EC994" s="69"/>
      <c r="ED994" s="69"/>
      <c r="EE994" s="69"/>
      <c r="EF994" s="69"/>
      <c r="EG994" s="69"/>
      <c r="EH994" s="69"/>
      <c r="EI994" s="69"/>
      <c r="EJ994" s="69"/>
      <c r="EK994" s="69"/>
      <c r="EL994" s="69"/>
      <c r="EM994" s="69"/>
      <c r="EN994" s="69"/>
      <c r="EO994" s="69"/>
      <c r="EP994" s="69"/>
      <c r="EQ994" s="69"/>
      <c r="ER994" s="69"/>
      <c r="ES994" s="69"/>
      <c r="ET994" s="69"/>
      <c r="EU994" s="69"/>
      <c r="EV994" s="69"/>
      <c r="EW994" s="69"/>
      <c r="EX994" s="69"/>
      <c r="EY994" s="69"/>
      <c r="EZ994" s="69"/>
      <c r="FA994" s="69"/>
      <c r="FB994" s="69"/>
      <c r="FC994" s="69"/>
      <c r="FD994" s="69"/>
      <c r="FE994" s="69"/>
      <c r="FF994" s="69"/>
      <c r="FG994" s="69"/>
      <c r="FH994" s="69"/>
      <c r="FI994" s="69"/>
      <c r="FJ994" s="69"/>
      <c r="FK994" s="69"/>
      <c r="FL994" s="69"/>
      <c r="FM994" s="69"/>
      <c r="FN994" s="69"/>
      <c r="FO994" s="69"/>
      <c r="FP994" s="69"/>
      <c r="FQ994" s="69"/>
      <c r="FR994" s="69"/>
      <c r="FS994" s="69"/>
      <c r="FT994" s="69"/>
      <c r="FU994" s="69"/>
      <c r="FV994" s="69"/>
      <c r="FW994" s="69"/>
      <c r="FX994" s="69"/>
      <c r="FY994" s="69"/>
      <c r="FZ994" s="69"/>
      <c r="GA994" s="69"/>
      <c r="GB994" s="69"/>
      <c r="GC994" s="69"/>
      <c r="GD994" s="69"/>
      <c r="GE994" s="69"/>
      <c r="GF994" s="69"/>
      <c r="GG994" s="69"/>
      <c r="GH994" s="69"/>
      <c r="GI994" s="69"/>
      <c r="GJ994" s="69"/>
      <c r="GK994" s="69"/>
      <c r="GL994" s="69"/>
      <c r="GM994" s="69"/>
      <c r="GN994" s="69"/>
      <c r="GO994" s="69"/>
      <c r="GP994" s="69"/>
      <c r="GQ994" s="69"/>
      <c r="GR994" s="69"/>
      <c r="GS994" s="69"/>
      <c r="GT994" s="69"/>
      <c r="GU994" s="69"/>
      <c r="GV994" s="69"/>
      <c r="GW994" s="69"/>
      <c r="GX994" s="69"/>
      <c r="GY994" s="69"/>
      <c r="GZ994" s="69"/>
      <c r="HA994" s="69"/>
      <c r="HB994" s="69"/>
      <c r="HC994" s="69"/>
      <c r="HD994" s="69"/>
      <c r="HE994" s="69"/>
      <c r="HF994" s="69"/>
      <c r="HG994" s="69"/>
      <c r="HH994" s="69"/>
      <c r="HI994" s="69"/>
      <c r="HJ994" s="69"/>
      <c r="HK994" s="69"/>
      <c r="HL994" s="69"/>
      <c r="HM994" s="69"/>
      <c r="HN994" s="69"/>
      <c r="HO994" s="69"/>
      <c r="HP994" s="69"/>
      <c r="HQ994" s="69"/>
      <c r="HR994" s="69"/>
      <c r="HS994" s="69"/>
      <c r="HT994" s="69"/>
      <c r="HU994" s="69"/>
      <c r="HV994" s="69"/>
      <c r="HW994" s="69"/>
      <c r="HX994" s="69"/>
      <c r="HY994" s="69"/>
      <c r="HZ994" s="69"/>
      <c r="IA994" s="69"/>
      <c r="IB994" s="69"/>
      <c r="IC994" s="69"/>
      <c r="ID994" s="69"/>
      <c r="IE994" s="69"/>
      <c r="IF994" s="69"/>
      <c r="IG994" s="69"/>
      <c r="IH994" s="69"/>
      <c r="II994" s="69"/>
      <c r="IJ994" s="69"/>
      <c r="IK994" s="69"/>
      <c r="IL994" s="69"/>
      <c r="IM994" s="69"/>
      <c r="IN994" s="69"/>
      <c r="IO994" s="69"/>
      <c r="IP994" s="69"/>
      <c r="IQ994" s="69"/>
      <c r="IR994" s="69"/>
      <c r="IS994" s="69"/>
      <c r="IT994" s="69"/>
      <c r="IU994" s="69"/>
      <c r="IV994" s="69"/>
      <c r="IW994" s="69"/>
    </row>
    <row r="995" customFormat="false" ht="12.75" hidden="false" customHeight="false" outlineLevel="0" collapsed="false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69"/>
      <c r="CC995" s="69"/>
      <c r="CD995" s="69"/>
      <c r="CE995" s="69"/>
      <c r="CF995" s="69"/>
      <c r="CG995" s="69"/>
      <c r="CH995" s="69"/>
      <c r="CI995" s="69"/>
      <c r="CJ995" s="69"/>
      <c r="CK995" s="69"/>
      <c r="CL995" s="69"/>
      <c r="CM995" s="69"/>
      <c r="CN995" s="69"/>
      <c r="CO995" s="69"/>
      <c r="CP995" s="69"/>
      <c r="CQ995" s="69"/>
      <c r="CR995" s="69"/>
      <c r="CS995" s="69"/>
      <c r="CT995" s="69"/>
      <c r="CU995" s="69"/>
      <c r="CV995" s="69"/>
      <c r="CW995" s="69"/>
      <c r="CX995" s="69"/>
      <c r="CY995" s="69"/>
      <c r="CZ995" s="69"/>
      <c r="DA995" s="69"/>
      <c r="DB995" s="69"/>
      <c r="DC995" s="69"/>
      <c r="DD995" s="69"/>
      <c r="DE995" s="69"/>
      <c r="DF995" s="69"/>
      <c r="DG995" s="69"/>
      <c r="DH995" s="69"/>
      <c r="DI995" s="69"/>
      <c r="DJ995" s="69"/>
      <c r="DK995" s="69"/>
      <c r="DL995" s="69"/>
      <c r="DM995" s="69"/>
      <c r="DN995" s="69"/>
      <c r="DO995" s="69"/>
      <c r="DP995" s="69"/>
      <c r="DQ995" s="69"/>
      <c r="DR995" s="69"/>
      <c r="DS995" s="69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  <c r="EO995" s="69"/>
      <c r="EP995" s="69"/>
      <c r="EQ995" s="69"/>
      <c r="ER995" s="69"/>
      <c r="ES995" s="69"/>
      <c r="ET995" s="69"/>
      <c r="EU995" s="69"/>
      <c r="EV995" s="69"/>
      <c r="EW995" s="69"/>
      <c r="EX995" s="69"/>
      <c r="EY995" s="69"/>
      <c r="EZ995" s="69"/>
      <c r="FA995" s="69"/>
      <c r="FB995" s="69"/>
      <c r="FC995" s="69"/>
      <c r="FD995" s="69"/>
      <c r="FE995" s="69"/>
      <c r="FF995" s="69"/>
      <c r="FG995" s="69"/>
      <c r="FH995" s="69"/>
      <c r="FI995" s="69"/>
      <c r="FJ995" s="69"/>
      <c r="FK995" s="69"/>
      <c r="FL995" s="69"/>
      <c r="FM995" s="69"/>
      <c r="FN995" s="69"/>
      <c r="FO995" s="69"/>
      <c r="FP995" s="69"/>
      <c r="FQ995" s="69"/>
      <c r="FR995" s="69"/>
      <c r="FS995" s="69"/>
      <c r="FT995" s="69"/>
      <c r="FU995" s="69"/>
      <c r="FV995" s="69"/>
      <c r="FW995" s="69"/>
      <c r="FX995" s="69"/>
      <c r="FY995" s="69"/>
      <c r="FZ995" s="69"/>
      <c r="GA995" s="69"/>
      <c r="GB995" s="69"/>
      <c r="GC995" s="69"/>
      <c r="GD995" s="69"/>
      <c r="GE995" s="69"/>
      <c r="GF995" s="69"/>
      <c r="GG995" s="69"/>
      <c r="GH995" s="69"/>
      <c r="GI995" s="69"/>
      <c r="GJ995" s="69"/>
      <c r="GK995" s="69"/>
      <c r="GL995" s="69"/>
      <c r="GM995" s="69"/>
      <c r="GN995" s="69"/>
      <c r="GO995" s="69"/>
      <c r="GP995" s="69"/>
      <c r="GQ995" s="69"/>
      <c r="GR995" s="69"/>
      <c r="GS995" s="69"/>
      <c r="GT995" s="69"/>
      <c r="GU995" s="69"/>
      <c r="GV995" s="69"/>
      <c r="GW995" s="69"/>
      <c r="GX995" s="69"/>
      <c r="GY995" s="69"/>
      <c r="GZ995" s="69"/>
      <c r="HA995" s="69"/>
      <c r="HB995" s="69"/>
      <c r="HC995" s="69"/>
      <c r="HD995" s="69"/>
      <c r="HE995" s="69"/>
      <c r="HF995" s="69"/>
      <c r="HG995" s="69"/>
      <c r="HH995" s="69"/>
      <c r="HI995" s="69"/>
      <c r="HJ995" s="69"/>
      <c r="HK995" s="69"/>
      <c r="HL995" s="69"/>
      <c r="HM995" s="69"/>
      <c r="HN995" s="69"/>
      <c r="HO995" s="69"/>
      <c r="HP995" s="69"/>
      <c r="HQ995" s="69"/>
      <c r="HR995" s="69"/>
      <c r="HS995" s="69"/>
      <c r="HT995" s="69"/>
      <c r="HU995" s="69"/>
      <c r="HV995" s="69"/>
      <c r="HW995" s="69"/>
      <c r="HX995" s="69"/>
      <c r="HY995" s="69"/>
      <c r="HZ995" s="69"/>
      <c r="IA995" s="69"/>
      <c r="IB995" s="69"/>
      <c r="IC995" s="69"/>
      <c r="ID995" s="69"/>
      <c r="IE995" s="69"/>
      <c r="IF995" s="69"/>
      <c r="IG995" s="69"/>
      <c r="IH995" s="69"/>
      <c r="II995" s="69"/>
      <c r="IJ995" s="69"/>
      <c r="IK995" s="69"/>
      <c r="IL995" s="69"/>
      <c r="IM995" s="69"/>
      <c r="IN995" s="69"/>
      <c r="IO995" s="69"/>
      <c r="IP995" s="69"/>
      <c r="IQ995" s="69"/>
      <c r="IR995" s="69"/>
      <c r="IS995" s="69"/>
      <c r="IT995" s="69"/>
      <c r="IU995" s="69"/>
      <c r="IV995" s="69"/>
      <c r="IW995" s="69"/>
    </row>
    <row r="996" customFormat="false" ht="12.75" hidden="false" customHeight="false" outlineLevel="0" collapsed="false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  <c r="BR996" s="69"/>
      <c r="BS996" s="69"/>
      <c r="BT996" s="69"/>
      <c r="BU996" s="69"/>
      <c r="BV996" s="69"/>
      <c r="BW996" s="69"/>
      <c r="BX996" s="69"/>
      <c r="BY996" s="69"/>
      <c r="BZ996" s="69"/>
      <c r="CA996" s="69"/>
      <c r="CB996" s="69"/>
      <c r="CC996" s="69"/>
      <c r="CD996" s="69"/>
      <c r="CE996" s="69"/>
      <c r="CF996" s="69"/>
      <c r="CG996" s="69"/>
      <c r="CH996" s="69"/>
      <c r="CI996" s="69"/>
      <c r="CJ996" s="69"/>
      <c r="CK996" s="69"/>
      <c r="CL996" s="69"/>
      <c r="CM996" s="69"/>
      <c r="CN996" s="69"/>
      <c r="CO996" s="69"/>
      <c r="CP996" s="69"/>
      <c r="CQ996" s="69"/>
      <c r="CR996" s="69"/>
      <c r="CS996" s="69"/>
      <c r="CT996" s="69"/>
      <c r="CU996" s="69"/>
      <c r="CV996" s="69"/>
      <c r="CW996" s="69"/>
      <c r="CX996" s="69"/>
      <c r="CY996" s="69"/>
      <c r="CZ996" s="69"/>
      <c r="DA996" s="69"/>
      <c r="DB996" s="69"/>
      <c r="DC996" s="69"/>
      <c r="DD996" s="69"/>
      <c r="DE996" s="69"/>
      <c r="DF996" s="69"/>
      <c r="DG996" s="69"/>
      <c r="DH996" s="69"/>
      <c r="DI996" s="69"/>
      <c r="DJ996" s="69"/>
      <c r="DK996" s="69"/>
      <c r="DL996" s="69"/>
      <c r="DM996" s="69"/>
      <c r="DN996" s="69"/>
      <c r="DO996" s="69"/>
      <c r="DP996" s="69"/>
      <c r="DQ996" s="69"/>
      <c r="DR996" s="69"/>
      <c r="DS996" s="69"/>
      <c r="DT996" s="69"/>
      <c r="DU996" s="69"/>
      <c r="DV996" s="69"/>
      <c r="DW996" s="69"/>
      <c r="DX996" s="69"/>
      <c r="DY996" s="69"/>
      <c r="DZ996" s="69"/>
      <c r="EA996" s="69"/>
      <c r="EB996" s="69"/>
      <c r="EC996" s="69"/>
      <c r="ED996" s="69"/>
      <c r="EE996" s="69"/>
      <c r="EF996" s="69"/>
      <c r="EG996" s="69"/>
      <c r="EH996" s="69"/>
      <c r="EI996" s="69"/>
      <c r="EJ996" s="69"/>
      <c r="EK996" s="69"/>
      <c r="EL996" s="69"/>
      <c r="EM996" s="69"/>
      <c r="EN996" s="69"/>
      <c r="EO996" s="69"/>
      <c r="EP996" s="69"/>
      <c r="EQ996" s="69"/>
      <c r="ER996" s="69"/>
      <c r="ES996" s="69"/>
      <c r="ET996" s="69"/>
      <c r="EU996" s="69"/>
      <c r="EV996" s="69"/>
      <c r="EW996" s="69"/>
      <c r="EX996" s="69"/>
      <c r="EY996" s="69"/>
      <c r="EZ996" s="69"/>
      <c r="FA996" s="69"/>
      <c r="FB996" s="69"/>
      <c r="FC996" s="69"/>
      <c r="FD996" s="69"/>
      <c r="FE996" s="69"/>
      <c r="FF996" s="69"/>
      <c r="FG996" s="69"/>
      <c r="FH996" s="69"/>
      <c r="FI996" s="69"/>
      <c r="FJ996" s="69"/>
      <c r="FK996" s="69"/>
      <c r="FL996" s="69"/>
      <c r="FM996" s="69"/>
      <c r="FN996" s="69"/>
      <c r="FO996" s="69"/>
      <c r="FP996" s="69"/>
      <c r="FQ996" s="69"/>
      <c r="FR996" s="69"/>
      <c r="FS996" s="69"/>
      <c r="FT996" s="69"/>
      <c r="FU996" s="69"/>
      <c r="FV996" s="69"/>
      <c r="FW996" s="69"/>
      <c r="FX996" s="69"/>
      <c r="FY996" s="69"/>
      <c r="FZ996" s="69"/>
      <c r="GA996" s="69"/>
      <c r="GB996" s="69"/>
      <c r="GC996" s="69"/>
      <c r="GD996" s="69"/>
      <c r="GE996" s="69"/>
      <c r="GF996" s="69"/>
      <c r="GG996" s="69"/>
      <c r="GH996" s="69"/>
      <c r="GI996" s="69"/>
      <c r="GJ996" s="69"/>
      <c r="GK996" s="69"/>
      <c r="GL996" s="69"/>
      <c r="GM996" s="69"/>
      <c r="GN996" s="69"/>
      <c r="GO996" s="69"/>
      <c r="GP996" s="69"/>
      <c r="GQ996" s="69"/>
      <c r="GR996" s="69"/>
      <c r="GS996" s="69"/>
      <c r="GT996" s="69"/>
      <c r="GU996" s="69"/>
      <c r="GV996" s="69"/>
      <c r="GW996" s="69"/>
      <c r="GX996" s="69"/>
      <c r="GY996" s="69"/>
      <c r="GZ996" s="69"/>
      <c r="HA996" s="69"/>
      <c r="HB996" s="69"/>
      <c r="HC996" s="69"/>
      <c r="HD996" s="69"/>
      <c r="HE996" s="69"/>
      <c r="HF996" s="69"/>
      <c r="HG996" s="69"/>
      <c r="HH996" s="69"/>
      <c r="HI996" s="69"/>
      <c r="HJ996" s="69"/>
      <c r="HK996" s="69"/>
      <c r="HL996" s="69"/>
      <c r="HM996" s="69"/>
      <c r="HN996" s="69"/>
      <c r="HO996" s="69"/>
      <c r="HP996" s="69"/>
      <c r="HQ996" s="69"/>
      <c r="HR996" s="69"/>
      <c r="HS996" s="69"/>
      <c r="HT996" s="69"/>
      <c r="HU996" s="69"/>
      <c r="HV996" s="69"/>
      <c r="HW996" s="69"/>
      <c r="HX996" s="69"/>
      <c r="HY996" s="69"/>
      <c r="HZ996" s="69"/>
      <c r="IA996" s="69"/>
      <c r="IB996" s="69"/>
      <c r="IC996" s="69"/>
      <c r="ID996" s="69"/>
      <c r="IE996" s="69"/>
      <c r="IF996" s="69"/>
      <c r="IG996" s="69"/>
      <c r="IH996" s="69"/>
      <c r="II996" s="69"/>
      <c r="IJ996" s="69"/>
      <c r="IK996" s="69"/>
      <c r="IL996" s="69"/>
      <c r="IM996" s="69"/>
      <c r="IN996" s="69"/>
      <c r="IO996" s="69"/>
      <c r="IP996" s="69"/>
      <c r="IQ996" s="69"/>
      <c r="IR996" s="69"/>
      <c r="IS996" s="69"/>
      <c r="IT996" s="69"/>
      <c r="IU996" s="69"/>
      <c r="IV996" s="69"/>
      <c r="IW996" s="69"/>
    </row>
    <row r="997" customFormat="false" ht="12.75" hidden="false" customHeight="false" outlineLevel="0" collapsed="false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  <c r="BR997" s="69"/>
      <c r="BS997" s="69"/>
      <c r="BT997" s="69"/>
      <c r="BU997" s="69"/>
      <c r="BV997" s="69"/>
      <c r="BW997" s="69"/>
      <c r="BX997" s="69"/>
      <c r="BY997" s="69"/>
      <c r="BZ997" s="69"/>
      <c r="CA997" s="69"/>
      <c r="CB997" s="69"/>
      <c r="CC997" s="69"/>
      <c r="CD997" s="69"/>
      <c r="CE997" s="69"/>
      <c r="CF997" s="69"/>
      <c r="CG997" s="69"/>
      <c r="CH997" s="69"/>
      <c r="CI997" s="69"/>
      <c r="CJ997" s="69"/>
      <c r="CK997" s="69"/>
      <c r="CL997" s="69"/>
      <c r="CM997" s="69"/>
      <c r="CN997" s="69"/>
      <c r="CO997" s="69"/>
      <c r="CP997" s="69"/>
      <c r="CQ997" s="69"/>
      <c r="CR997" s="69"/>
      <c r="CS997" s="69"/>
      <c r="CT997" s="69"/>
      <c r="CU997" s="69"/>
      <c r="CV997" s="69"/>
      <c r="CW997" s="69"/>
      <c r="CX997" s="69"/>
      <c r="CY997" s="69"/>
      <c r="CZ997" s="69"/>
      <c r="DA997" s="69"/>
      <c r="DB997" s="69"/>
      <c r="DC997" s="69"/>
      <c r="DD997" s="69"/>
      <c r="DE997" s="69"/>
      <c r="DF997" s="69"/>
      <c r="DG997" s="69"/>
      <c r="DH997" s="69"/>
      <c r="DI997" s="69"/>
      <c r="DJ997" s="69"/>
      <c r="DK997" s="69"/>
      <c r="DL997" s="69"/>
      <c r="DM997" s="69"/>
      <c r="DN997" s="69"/>
      <c r="DO997" s="69"/>
      <c r="DP997" s="69"/>
      <c r="DQ997" s="69"/>
      <c r="DR997" s="69"/>
      <c r="DS997" s="69"/>
      <c r="DT997" s="69"/>
      <c r="DU997" s="69"/>
      <c r="DV997" s="69"/>
      <c r="DW997" s="69"/>
      <c r="DX997" s="69"/>
      <c r="DY997" s="69"/>
      <c r="DZ997" s="69"/>
      <c r="EA997" s="69"/>
      <c r="EB997" s="69"/>
      <c r="EC997" s="69"/>
      <c r="ED997" s="69"/>
      <c r="EE997" s="69"/>
      <c r="EF997" s="69"/>
      <c r="EG997" s="69"/>
      <c r="EH997" s="69"/>
      <c r="EI997" s="69"/>
      <c r="EJ997" s="69"/>
      <c r="EK997" s="69"/>
      <c r="EL997" s="69"/>
      <c r="EM997" s="69"/>
      <c r="EN997" s="69"/>
      <c r="EO997" s="69"/>
      <c r="EP997" s="69"/>
      <c r="EQ997" s="69"/>
      <c r="ER997" s="69"/>
      <c r="ES997" s="69"/>
      <c r="ET997" s="69"/>
      <c r="EU997" s="69"/>
      <c r="EV997" s="69"/>
      <c r="EW997" s="69"/>
      <c r="EX997" s="69"/>
      <c r="EY997" s="69"/>
      <c r="EZ997" s="69"/>
      <c r="FA997" s="69"/>
      <c r="FB997" s="69"/>
      <c r="FC997" s="69"/>
      <c r="FD997" s="69"/>
      <c r="FE997" s="69"/>
      <c r="FF997" s="69"/>
      <c r="FG997" s="69"/>
      <c r="FH997" s="69"/>
      <c r="FI997" s="69"/>
      <c r="FJ997" s="69"/>
      <c r="FK997" s="69"/>
      <c r="FL997" s="69"/>
      <c r="FM997" s="69"/>
      <c r="FN997" s="69"/>
      <c r="FO997" s="69"/>
      <c r="FP997" s="69"/>
      <c r="FQ997" s="69"/>
      <c r="FR997" s="69"/>
      <c r="FS997" s="69"/>
      <c r="FT997" s="69"/>
      <c r="FU997" s="69"/>
      <c r="FV997" s="69"/>
      <c r="FW997" s="69"/>
      <c r="FX997" s="69"/>
      <c r="FY997" s="69"/>
      <c r="FZ997" s="69"/>
      <c r="GA997" s="69"/>
      <c r="GB997" s="69"/>
      <c r="GC997" s="69"/>
      <c r="GD997" s="69"/>
      <c r="GE997" s="69"/>
      <c r="GF997" s="69"/>
      <c r="GG997" s="69"/>
      <c r="GH997" s="69"/>
      <c r="GI997" s="69"/>
      <c r="GJ997" s="69"/>
      <c r="GK997" s="69"/>
      <c r="GL997" s="69"/>
      <c r="GM997" s="69"/>
      <c r="GN997" s="69"/>
      <c r="GO997" s="69"/>
      <c r="GP997" s="69"/>
      <c r="GQ997" s="69"/>
      <c r="GR997" s="69"/>
      <c r="GS997" s="69"/>
      <c r="GT997" s="69"/>
      <c r="GU997" s="69"/>
      <c r="GV997" s="69"/>
      <c r="GW997" s="69"/>
      <c r="GX997" s="69"/>
      <c r="GY997" s="69"/>
      <c r="GZ997" s="69"/>
      <c r="HA997" s="69"/>
      <c r="HB997" s="69"/>
      <c r="HC997" s="69"/>
      <c r="HD997" s="69"/>
      <c r="HE997" s="69"/>
      <c r="HF997" s="69"/>
      <c r="HG997" s="69"/>
      <c r="HH997" s="69"/>
      <c r="HI997" s="69"/>
      <c r="HJ997" s="69"/>
      <c r="HK997" s="69"/>
      <c r="HL997" s="69"/>
      <c r="HM997" s="69"/>
      <c r="HN997" s="69"/>
      <c r="HO997" s="69"/>
      <c r="HP997" s="69"/>
      <c r="HQ997" s="69"/>
      <c r="HR997" s="69"/>
      <c r="HS997" s="69"/>
      <c r="HT997" s="69"/>
      <c r="HU997" s="69"/>
      <c r="HV997" s="69"/>
      <c r="HW997" s="69"/>
      <c r="HX997" s="69"/>
      <c r="HY997" s="69"/>
      <c r="HZ997" s="69"/>
      <c r="IA997" s="69"/>
      <c r="IB997" s="69"/>
      <c r="IC997" s="69"/>
      <c r="ID997" s="69"/>
      <c r="IE997" s="69"/>
      <c r="IF997" s="69"/>
      <c r="IG997" s="69"/>
      <c r="IH997" s="69"/>
      <c r="II997" s="69"/>
      <c r="IJ997" s="69"/>
      <c r="IK997" s="69"/>
      <c r="IL997" s="69"/>
      <c r="IM997" s="69"/>
      <c r="IN997" s="69"/>
      <c r="IO997" s="69"/>
      <c r="IP997" s="69"/>
      <c r="IQ997" s="69"/>
      <c r="IR997" s="69"/>
      <c r="IS997" s="69"/>
      <c r="IT997" s="69"/>
      <c r="IU997" s="69"/>
      <c r="IV997" s="69"/>
      <c r="IW997" s="69"/>
    </row>
    <row r="998" customFormat="false" ht="12.75" hidden="false" customHeight="false" outlineLevel="0" collapsed="false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  <c r="BR998" s="69"/>
      <c r="BS998" s="69"/>
      <c r="BT998" s="69"/>
      <c r="BU998" s="69"/>
      <c r="BV998" s="69"/>
      <c r="BW998" s="69"/>
      <c r="BX998" s="69"/>
      <c r="BY998" s="69"/>
      <c r="BZ998" s="69"/>
      <c r="CA998" s="69"/>
      <c r="CB998" s="69"/>
      <c r="CC998" s="69"/>
      <c r="CD998" s="69"/>
      <c r="CE998" s="69"/>
      <c r="CF998" s="69"/>
      <c r="CG998" s="69"/>
      <c r="CH998" s="69"/>
      <c r="CI998" s="69"/>
      <c r="CJ998" s="69"/>
      <c r="CK998" s="69"/>
      <c r="CL998" s="69"/>
      <c r="CM998" s="69"/>
      <c r="CN998" s="69"/>
      <c r="CO998" s="69"/>
      <c r="CP998" s="69"/>
      <c r="CQ998" s="69"/>
      <c r="CR998" s="69"/>
      <c r="CS998" s="69"/>
      <c r="CT998" s="69"/>
      <c r="CU998" s="69"/>
      <c r="CV998" s="69"/>
      <c r="CW998" s="69"/>
      <c r="CX998" s="69"/>
      <c r="CY998" s="69"/>
      <c r="CZ998" s="69"/>
      <c r="DA998" s="69"/>
      <c r="DB998" s="69"/>
      <c r="DC998" s="69"/>
      <c r="DD998" s="69"/>
      <c r="DE998" s="69"/>
      <c r="DF998" s="69"/>
      <c r="DG998" s="69"/>
      <c r="DH998" s="69"/>
      <c r="DI998" s="69"/>
      <c r="DJ998" s="69"/>
      <c r="DK998" s="69"/>
      <c r="DL998" s="69"/>
      <c r="DM998" s="69"/>
      <c r="DN998" s="69"/>
      <c r="DO998" s="69"/>
      <c r="DP998" s="69"/>
      <c r="DQ998" s="69"/>
      <c r="DR998" s="69"/>
      <c r="DS998" s="69"/>
      <c r="DT998" s="69"/>
      <c r="DU998" s="69"/>
      <c r="DV998" s="69"/>
      <c r="DW998" s="69"/>
      <c r="DX998" s="69"/>
      <c r="DY998" s="69"/>
      <c r="DZ998" s="69"/>
      <c r="EA998" s="69"/>
      <c r="EB998" s="69"/>
      <c r="EC998" s="69"/>
      <c r="ED998" s="69"/>
      <c r="EE998" s="69"/>
      <c r="EF998" s="69"/>
      <c r="EG998" s="69"/>
      <c r="EH998" s="69"/>
      <c r="EI998" s="69"/>
      <c r="EJ998" s="69"/>
      <c r="EK998" s="69"/>
      <c r="EL998" s="69"/>
      <c r="EM998" s="69"/>
      <c r="EN998" s="69"/>
      <c r="EO998" s="69"/>
      <c r="EP998" s="69"/>
      <c r="EQ998" s="69"/>
      <c r="ER998" s="69"/>
      <c r="ES998" s="69"/>
      <c r="ET998" s="69"/>
      <c r="EU998" s="69"/>
      <c r="EV998" s="69"/>
      <c r="EW998" s="69"/>
      <c r="EX998" s="69"/>
      <c r="EY998" s="69"/>
      <c r="EZ998" s="69"/>
      <c r="FA998" s="69"/>
      <c r="FB998" s="69"/>
      <c r="FC998" s="69"/>
      <c r="FD998" s="69"/>
      <c r="FE998" s="69"/>
      <c r="FF998" s="69"/>
      <c r="FG998" s="69"/>
      <c r="FH998" s="69"/>
      <c r="FI998" s="69"/>
      <c r="FJ998" s="69"/>
      <c r="FK998" s="69"/>
      <c r="FL998" s="69"/>
      <c r="FM998" s="69"/>
      <c r="FN998" s="69"/>
      <c r="FO998" s="69"/>
      <c r="FP998" s="69"/>
      <c r="FQ998" s="69"/>
      <c r="FR998" s="69"/>
      <c r="FS998" s="69"/>
      <c r="FT998" s="69"/>
      <c r="FU998" s="69"/>
      <c r="FV998" s="69"/>
      <c r="FW998" s="69"/>
      <c r="FX998" s="69"/>
      <c r="FY998" s="69"/>
      <c r="FZ998" s="69"/>
      <c r="GA998" s="69"/>
      <c r="GB998" s="69"/>
      <c r="GC998" s="69"/>
      <c r="GD998" s="69"/>
      <c r="GE998" s="69"/>
      <c r="GF998" s="69"/>
      <c r="GG998" s="69"/>
      <c r="GH998" s="69"/>
      <c r="GI998" s="69"/>
      <c r="GJ998" s="69"/>
      <c r="GK998" s="69"/>
      <c r="GL998" s="69"/>
      <c r="GM998" s="69"/>
      <c r="GN998" s="69"/>
      <c r="GO998" s="69"/>
      <c r="GP998" s="69"/>
      <c r="GQ998" s="69"/>
      <c r="GR998" s="69"/>
      <c r="GS998" s="69"/>
      <c r="GT998" s="69"/>
      <c r="GU998" s="69"/>
      <c r="GV998" s="69"/>
      <c r="GW998" s="69"/>
      <c r="GX998" s="69"/>
      <c r="GY998" s="69"/>
      <c r="GZ998" s="69"/>
      <c r="HA998" s="69"/>
      <c r="HB998" s="69"/>
      <c r="HC998" s="69"/>
      <c r="HD998" s="69"/>
      <c r="HE998" s="69"/>
      <c r="HF998" s="69"/>
      <c r="HG998" s="69"/>
      <c r="HH998" s="69"/>
      <c r="HI998" s="69"/>
      <c r="HJ998" s="69"/>
      <c r="HK998" s="69"/>
      <c r="HL998" s="69"/>
      <c r="HM998" s="69"/>
      <c r="HN998" s="69"/>
      <c r="HO998" s="69"/>
      <c r="HP998" s="69"/>
      <c r="HQ998" s="69"/>
      <c r="HR998" s="69"/>
      <c r="HS998" s="69"/>
      <c r="HT998" s="69"/>
      <c r="HU998" s="69"/>
      <c r="HV998" s="69"/>
      <c r="HW998" s="69"/>
      <c r="HX998" s="69"/>
      <c r="HY998" s="69"/>
      <c r="HZ998" s="69"/>
      <c r="IA998" s="69"/>
      <c r="IB998" s="69"/>
      <c r="IC998" s="69"/>
      <c r="ID998" s="69"/>
      <c r="IE998" s="69"/>
      <c r="IF998" s="69"/>
      <c r="IG998" s="69"/>
      <c r="IH998" s="69"/>
      <c r="II998" s="69"/>
      <c r="IJ998" s="69"/>
      <c r="IK998" s="69"/>
      <c r="IL998" s="69"/>
      <c r="IM998" s="69"/>
      <c r="IN998" s="69"/>
      <c r="IO998" s="69"/>
      <c r="IP998" s="69"/>
      <c r="IQ998" s="69"/>
      <c r="IR998" s="69"/>
      <c r="IS998" s="69"/>
      <c r="IT998" s="69"/>
      <c r="IU998" s="69"/>
      <c r="IV998" s="69"/>
      <c r="IW998" s="69"/>
    </row>
    <row r="999" customFormat="false" ht="12.75" hidden="false" customHeight="false" outlineLevel="0" collapsed="false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  <c r="BR999" s="69"/>
      <c r="BS999" s="69"/>
      <c r="BT999" s="69"/>
      <c r="BU999" s="69"/>
      <c r="BV999" s="69"/>
      <c r="BW999" s="69"/>
      <c r="BX999" s="69"/>
      <c r="BY999" s="69"/>
      <c r="BZ999" s="69"/>
      <c r="CA999" s="69"/>
      <c r="CB999" s="69"/>
      <c r="CC999" s="69"/>
      <c r="CD999" s="69"/>
      <c r="CE999" s="69"/>
      <c r="CF999" s="69"/>
      <c r="CG999" s="69"/>
      <c r="CH999" s="69"/>
      <c r="CI999" s="69"/>
      <c r="CJ999" s="69"/>
      <c r="CK999" s="69"/>
      <c r="CL999" s="69"/>
      <c r="CM999" s="69"/>
      <c r="CN999" s="69"/>
      <c r="CO999" s="69"/>
      <c r="CP999" s="69"/>
      <c r="CQ999" s="69"/>
      <c r="CR999" s="69"/>
      <c r="CS999" s="69"/>
      <c r="CT999" s="69"/>
      <c r="CU999" s="69"/>
      <c r="CV999" s="69"/>
      <c r="CW999" s="69"/>
      <c r="CX999" s="69"/>
      <c r="CY999" s="69"/>
      <c r="CZ999" s="69"/>
      <c r="DA999" s="69"/>
      <c r="DB999" s="69"/>
      <c r="DC999" s="69"/>
      <c r="DD999" s="69"/>
      <c r="DE999" s="69"/>
      <c r="DF999" s="69"/>
      <c r="DG999" s="69"/>
      <c r="DH999" s="69"/>
      <c r="DI999" s="69"/>
      <c r="DJ999" s="69"/>
      <c r="DK999" s="69"/>
      <c r="DL999" s="69"/>
      <c r="DM999" s="69"/>
      <c r="DN999" s="69"/>
      <c r="DO999" s="69"/>
      <c r="DP999" s="69"/>
      <c r="DQ999" s="69"/>
      <c r="DR999" s="69"/>
      <c r="DS999" s="69"/>
      <c r="DT999" s="69"/>
      <c r="DU999" s="69"/>
      <c r="DV999" s="69"/>
      <c r="DW999" s="69"/>
      <c r="DX999" s="69"/>
      <c r="DY999" s="69"/>
      <c r="DZ999" s="69"/>
      <c r="EA999" s="69"/>
      <c r="EB999" s="69"/>
      <c r="EC999" s="69"/>
      <c r="ED999" s="69"/>
      <c r="EE999" s="69"/>
      <c r="EF999" s="69"/>
      <c r="EG999" s="69"/>
      <c r="EH999" s="69"/>
      <c r="EI999" s="69"/>
      <c r="EJ999" s="69"/>
      <c r="EK999" s="69"/>
      <c r="EL999" s="69"/>
      <c r="EM999" s="69"/>
      <c r="EN999" s="69"/>
      <c r="EO999" s="69"/>
      <c r="EP999" s="69"/>
      <c r="EQ999" s="69"/>
      <c r="ER999" s="69"/>
      <c r="ES999" s="69"/>
      <c r="ET999" s="69"/>
      <c r="EU999" s="69"/>
      <c r="EV999" s="69"/>
      <c r="EW999" s="69"/>
      <c r="EX999" s="69"/>
      <c r="EY999" s="69"/>
      <c r="EZ999" s="69"/>
      <c r="FA999" s="69"/>
      <c r="FB999" s="69"/>
      <c r="FC999" s="69"/>
      <c r="FD999" s="69"/>
      <c r="FE999" s="69"/>
      <c r="FF999" s="69"/>
      <c r="FG999" s="69"/>
      <c r="FH999" s="69"/>
      <c r="FI999" s="69"/>
      <c r="FJ999" s="69"/>
      <c r="FK999" s="69"/>
      <c r="FL999" s="69"/>
      <c r="FM999" s="69"/>
      <c r="FN999" s="69"/>
      <c r="FO999" s="69"/>
      <c r="FP999" s="69"/>
      <c r="FQ999" s="69"/>
      <c r="FR999" s="69"/>
      <c r="FS999" s="69"/>
      <c r="FT999" s="69"/>
      <c r="FU999" s="69"/>
      <c r="FV999" s="69"/>
      <c r="FW999" s="69"/>
      <c r="FX999" s="69"/>
      <c r="FY999" s="69"/>
      <c r="FZ999" s="69"/>
      <c r="GA999" s="69"/>
      <c r="GB999" s="69"/>
      <c r="GC999" s="69"/>
      <c r="GD999" s="69"/>
      <c r="GE999" s="69"/>
      <c r="GF999" s="69"/>
      <c r="GG999" s="69"/>
      <c r="GH999" s="69"/>
      <c r="GI999" s="69"/>
      <c r="GJ999" s="69"/>
      <c r="GK999" s="69"/>
      <c r="GL999" s="69"/>
      <c r="GM999" s="69"/>
      <c r="GN999" s="69"/>
      <c r="GO999" s="69"/>
      <c r="GP999" s="69"/>
      <c r="GQ999" s="69"/>
      <c r="GR999" s="69"/>
      <c r="GS999" s="69"/>
      <c r="GT999" s="69"/>
      <c r="GU999" s="69"/>
      <c r="GV999" s="69"/>
      <c r="GW999" s="69"/>
      <c r="GX999" s="69"/>
      <c r="GY999" s="69"/>
      <c r="GZ999" s="69"/>
      <c r="HA999" s="69"/>
      <c r="HB999" s="69"/>
      <c r="HC999" s="69"/>
      <c r="HD999" s="69"/>
      <c r="HE999" s="69"/>
      <c r="HF999" s="69"/>
      <c r="HG999" s="69"/>
      <c r="HH999" s="69"/>
      <c r="HI999" s="69"/>
      <c r="HJ999" s="69"/>
      <c r="HK999" s="69"/>
      <c r="HL999" s="69"/>
      <c r="HM999" s="69"/>
      <c r="HN999" s="69"/>
      <c r="HO999" s="69"/>
      <c r="HP999" s="69"/>
      <c r="HQ999" s="69"/>
      <c r="HR999" s="69"/>
      <c r="HS999" s="69"/>
      <c r="HT999" s="69"/>
      <c r="HU999" s="69"/>
      <c r="HV999" s="69"/>
      <c r="HW999" s="69"/>
      <c r="HX999" s="69"/>
      <c r="HY999" s="69"/>
      <c r="HZ999" s="69"/>
      <c r="IA999" s="69"/>
      <c r="IB999" s="69"/>
      <c r="IC999" s="69"/>
      <c r="ID999" s="69"/>
      <c r="IE999" s="69"/>
      <c r="IF999" s="69"/>
      <c r="IG999" s="69"/>
      <c r="IH999" s="69"/>
      <c r="II999" s="69"/>
      <c r="IJ999" s="69"/>
      <c r="IK999" s="69"/>
      <c r="IL999" s="69"/>
      <c r="IM999" s="69"/>
      <c r="IN999" s="69"/>
      <c r="IO999" s="69"/>
      <c r="IP999" s="69"/>
      <c r="IQ999" s="69"/>
      <c r="IR999" s="69"/>
      <c r="IS999" s="69"/>
      <c r="IT999" s="69"/>
      <c r="IU999" s="69"/>
      <c r="IV999" s="69"/>
      <c r="IW999" s="69"/>
    </row>
    <row r="1000" customFormat="false" ht="12.75" hidden="false" customHeight="false" outlineLevel="0" collapsed="false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  <c r="BR1000" s="69"/>
      <c r="BS1000" s="69"/>
      <c r="BT1000" s="69"/>
      <c r="BU1000" s="69"/>
      <c r="BV1000" s="69"/>
      <c r="BW1000" s="69"/>
      <c r="BX1000" s="69"/>
      <c r="BY1000" s="69"/>
      <c r="BZ1000" s="69"/>
      <c r="CA1000" s="69"/>
      <c r="CB1000" s="69"/>
      <c r="CC1000" s="69"/>
      <c r="CD1000" s="69"/>
      <c r="CE1000" s="69"/>
      <c r="CF1000" s="69"/>
      <c r="CG1000" s="69"/>
      <c r="CH1000" s="69"/>
      <c r="CI1000" s="69"/>
      <c r="CJ1000" s="69"/>
      <c r="CK1000" s="69"/>
      <c r="CL1000" s="69"/>
      <c r="CM1000" s="69"/>
      <c r="CN1000" s="69"/>
      <c r="CO1000" s="69"/>
      <c r="CP1000" s="69"/>
      <c r="CQ1000" s="69"/>
      <c r="CR1000" s="69"/>
      <c r="CS1000" s="69"/>
      <c r="CT1000" s="69"/>
      <c r="CU1000" s="69"/>
      <c r="CV1000" s="69"/>
      <c r="CW1000" s="69"/>
      <c r="CX1000" s="69"/>
      <c r="CY1000" s="69"/>
      <c r="CZ1000" s="69"/>
      <c r="DA1000" s="69"/>
      <c r="DB1000" s="69"/>
      <c r="DC1000" s="69"/>
      <c r="DD1000" s="69"/>
      <c r="DE1000" s="69"/>
      <c r="DF1000" s="69"/>
      <c r="DG1000" s="69"/>
      <c r="DH1000" s="69"/>
      <c r="DI1000" s="69"/>
      <c r="DJ1000" s="69"/>
      <c r="DK1000" s="69"/>
      <c r="DL1000" s="69"/>
      <c r="DM1000" s="69"/>
      <c r="DN1000" s="69"/>
      <c r="DO1000" s="69"/>
      <c r="DP1000" s="69"/>
      <c r="DQ1000" s="69"/>
      <c r="DR1000" s="69"/>
      <c r="DS1000" s="69"/>
      <c r="DT1000" s="69"/>
      <c r="DU1000" s="69"/>
      <c r="DV1000" s="69"/>
      <c r="DW1000" s="69"/>
      <c r="DX1000" s="69"/>
      <c r="DY1000" s="69"/>
      <c r="DZ1000" s="69"/>
      <c r="EA1000" s="69"/>
      <c r="EB1000" s="69"/>
      <c r="EC1000" s="69"/>
      <c r="ED1000" s="69"/>
      <c r="EE1000" s="69"/>
      <c r="EF1000" s="69"/>
      <c r="EG1000" s="69"/>
      <c r="EH1000" s="69"/>
      <c r="EI1000" s="69"/>
      <c r="EJ1000" s="69"/>
      <c r="EK1000" s="69"/>
      <c r="EL1000" s="69"/>
      <c r="EM1000" s="69"/>
      <c r="EN1000" s="69"/>
      <c r="EO1000" s="69"/>
      <c r="EP1000" s="69"/>
      <c r="EQ1000" s="69"/>
      <c r="ER1000" s="69"/>
      <c r="ES1000" s="69"/>
      <c r="ET1000" s="69"/>
      <c r="EU1000" s="69"/>
      <c r="EV1000" s="69"/>
      <c r="EW1000" s="69"/>
      <c r="EX1000" s="69"/>
      <c r="EY1000" s="69"/>
      <c r="EZ1000" s="69"/>
      <c r="FA1000" s="69"/>
      <c r="FB1000" s="69"/>
      <c r="FC1000" s="69"/>
      <c r="FD1000" s="69"/>
      <c r="FE1000" s="69"/>
      <c r="FF1000" s="69"/>
      <c r="FG1000" s="69"/>
      <c r="FH1000" s="69"/>
      <c r="FI1000" s="69"/>
      <c r="FJ1000" s="69"/>
      <c r="FK1000" s="69"/>
      <c r="FL1000" s="69"/>
      <c r="FM1000" s="69"/>
      <c r="FN1000" s="69"/>
      <c r="FO1000" s="69"/>
      <c r="FP1000" s="69"/>
      <c r="FQ1000" s="69"/>
      <c r="FR1000" s="69"/>
      <c r="FS1000" s="69"/>
      <c r="FT1000" s="69"/>
      <c r="FU1000" s="69"/>
      <c r="FV1000" s="69"/>
      <c r="FW1000" s="69"/>
      <c r="FX1000" s="69"/>
      <c r="FY1000" s="69"/>
      <c r="FZ1000" s="69"/>
      <c r="GA1000" s="69"/>
      <c r="GB1000" s="69"/>
      <c r="GC1000" s="69"/>
      <c r="GD1000" s="69"/>
      <c r="GE1000" s="69"/>
      <c r="GF1000" s="69"/>
      <c r="GG1000" s="69"/>
      <c r="GH1000" s="69"/>
      <c r="GI1000" s="69"/>
      <c r="GJ1000" s="69"/>
      <c r="GK1000" s="69"/>
      <c r="GL1000" s="69"/>
      <c r="GM1000" s="69"/>
      <c r="GN1000" s="69"/>
      <c r="GO1000" s="69"/>
      <c r="GP1000" s="69"/>
      <c r="GQ1000" s="69"/>
      <c r="GR1000" s="69"/>
      <c r="GS1000" s="69"/>
      <c r="GT1000" s="69"/>
      <c r="GU1000" s="69"/>
      <c r="GV1000" s="69"/>
      <c r="GW1000" s="69"/>
      <c r="GX1000" s="69"/>
      <c r="GY1000" s="69"/>
      <c r="GZ1000" s="69"/>
      <c r="HA1000" s="69"/>
      <c r="HB1000" s="69"/>
      <c r="HC1000" s="69"/>
      <c r="HD1000" s="69"/>
      <c r="HE1000" s="69"/>
      <c r="HF1000" s="69"/>
      <c r="HG1000" s="69"/>
      <c r="HH1000" s="69"/>
      <c r="HI1000" s="69"/>
      <c r="HJ1000" s="69"/>
      <c r="HK1000" s="69"/>
      <c r="HL1000" s="69"/>
      <c r="HM1000" s="69"/>
      <c r="HN1000" s="69"/>
      <c r="HO1000" s="69"/>
      <c r="HP1000" s="69"/>
      <c r="HQ1000" s="69"/>
      <c r="HR1000" s="69"/>
      <c r="HS1000" s="69"/>
      <c r="HT1000" s="69"/>
      <c r="HU1000" s="69"/>
      <c r="HV1000" s="69"/>
      <c r="HW1000" s="69"/>
      <c r="HX1000" s="69"/>
      <c r="HY1000" s="69"/>
      <c r="HZ1000" s="69"/>
      <c r="IA1000" s="69"/>
      <c r="IB1000" s="69"/>
      <c r="IC1000" s="69"/>
      <c r="ID1000" s="69"/>
      <c r="IE1000" s="69"/>
      <c r="IF1000" s="69"/>
      <c r="IG1000" s="69"/>
      <c r="IH1000" s="69"/>
      <c r="II1000" s="69"/>
      <c r="IJ1000" s="69"/>
      <c r="IK1000" s="69"/>
      <c r="IL1000" s="69"/>
      <c r="IM1000" s="69"/>
      <c r="IN1000" s="69"/>
      <c r="IO1000" s="69"/>
      <c r="IP1000" s="69"/>
      <c r="IQ1000" s="69"/>
      <c r="IR1000" s="69"/>
      <c r="IS1000" s="69"/>
      <c r="IT1000" s="69"/>
      <c r="IU1000" s="69"/>
      <c r="IV1000" s="69"/>
      <c r="IW1000" s="69"/>
    </row>
    <row r="1001" customFormat="false" ht="12.75" hidden="false" customHeight="false" outlineLevel="0" collapsed="false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  <c r="AQ1001" s="69"/>
      <c r="AR1001" s="69"/>
      <c r="AS1001" s="69"/>
      <c r="AT1001" s="69"/>
      <c r="AU1001" s="69"/>
      <c r="AV1001" s="69"/>
      <c r="AW1001" s="69"/>
      <c r="AX1001" s="69"/>
      <c r="AY1001" s="69"/>
      <c r="AZ1001" s="69"/>
      <c r="BA1001" s="69"/>
      <c r="BB1001" s="69"/>
      <c r="BC1001" s="69"/>
      <c r="BD1001" s="69"/>
      <c r="BE1001" s="69"/>
      <c r="BF1001" s="69"/>
      <c r="BG1001" s="69"/>
      <c r="BH1001" s="69"/>
      <c r="BI1001" s="69"/>
      <c r="BJ1001" s="69"/>
      <c r="BK1001" s="69"/>
      <c r="BL1001" s="69"/>
      <c r="BM1001" s="69"/>
      <c r="BN1001" s="69"/>
      <c r="BO1001" s="69"/>
      <c r="BP1001" s="69"/>
      <c r="BQ1001" s="69"/>
      <c r="BR1001" s="69"/>
      <c r="BS1001" s="69"/>
      <c r="BT1001" s="69"/>
      <c r="BU1001" s="69"/>
      <c r="BV1001" s="69"/>
      <c r="BW1001" s="69"/>
      <c r="BX1001" s="69"/>
      <c r="BY1001" s="69"/>
      <c r="BZ1001" s="69"/>
      <c r="CA1001" s="69"/>
      <c r="CB1001" s="69"/>
      <c r="CC1001" s="69"/>
      <c r="CD1001" s="69"/>
      <c r="CE1001" s="69"/>
      <c r="CF1001" s="69"/>
      <c r="CG1001" s="69"/>
      <c r="CH1001" s="69"/>
      <c r="CI1001" s="69"/>
      <c r="CJ1001" s="69"/>
      <c r="CK1001" s="69"/>
      <c r="CL1001" s="69"/>
      <c r="CM1001" s="69"/>
      <c r="CN1001" s="69"/>
      <c r="CO1001" s="69"/>
      <c r="CP1001" s="69"/>
      <c r="CQ1001" s="69"/>
      <c r="CR1001" s="69"/>
      <c r="CS1001" s="69"/>
      <c r="CT1001" s="69"/>
      <c r="CU1001" s="69"/>
      <c r="CV1001" s="69"/>
      <c r="CW1001" s="69"/>
      <c r="CX1001" s="69"/>
      <c r="CY1001" s="69"/>
      <c r="CZ1001" s="69"/>
      <c r="DA1001" s="69"/>
      <c r="DB1001" s="69"/>
      <c r="DC1001" s="69"/>
      <c r="DD1001" s="69"/>
      <c r="DE1001" s="69"/>
      <c r="DF1001" s="69"/>
      <c r="DG1001" s="69"/>
      <c r="DH1001" s="69"/>
      <c r="DI1001" s="69"/>
      <c r="DJ1001" s="69"/>
      <c r="DK1001" s="69"/>
      <c r="DL1001" s="69"/>
      <c r="DM1001" s="69"/>
      <c r="DN1001" s="69"/>
      <c r="DO1001" s="69"/>
      <c r="DP1001" s="69"/>
      <c r="DQ1001" s="69"/>
      <c r="DR1001" s="69"/>
      <c r="DS1001" s="69"/>
      <c r="DT1001" s="69"/>
      <c r="DU1001" s="69"/>
      <c r="DV1001" s="69"/>
      <c r="DW1001" s="69"/>
      <c r="DX1001" s="69"/>
      <c r="DY1001" s="69"/>
      <c r="DZ1001" s="69"/>
      <c r="EA1001" s="69"/>
      <c r="EB1001" s="69"/>
      <c r="EC1001" s="69"/>
      <c r="ED1001" s="69"/>
      <c r="EE1001" s="69"/>
      <c r="EF1001" s="69"/>
      <c r="EG1001" s="69"/>
      <c r="EH1001" s="69"/>
      <c r="EI1001" s="69"/>
      <c r="EJ1001" s="69"/>
      <c r="EK1001" s="69"/>
      <c r="EL1001" s="69"/>
      <c r="EM1001" s="69"/>
      <c r="EN1001" s="69"/>
      <c r="EO1001" s="69"/>
      <c r="EP1001" s="69"/>
      <c r="EQ1001" s="69"/>
      <c r="ER1001" s="69"/>
      <c r="ES1001" s="69"/>
      <c r="ET1001" s="69"/>
      <c r="EU1001" s="69"/>
      <c r="EV1001" s="69"/>
      <c r="EW1001" s="69"/>
      <c r="EX1001" s="69"/>
      <c r="EY1001" s="69"/>
      <c r="EZ1001" s="69"/>
      <c r="FA1001" s="69"/>
      <c r="FB1001" s="69"/>
      <c r="FC1001" s="69"/>
      <c r="FD1001" s="69"/>
      <c r="FE1001" s="69"/>
      <c r="FF1001" s="69"/>
      <c r="FG1001" s="69"/>
      <c r="FH1001" s="69"/>
      <c r="FI1001" s="69"/>
      <c r="FJ1001" s="69"/>
      <c r="FK1001" s="69"/>
      <c r="FL1001" s="69"/>
      <c r="FM1001" s="69"/>
      <c r="FN1001" s="69"/>
      <c r="FO1001" s="69"/>
      <c r="FP1001" s="69"/>
      <c r="FQ1001" s="69"/>
      <c r="FR1001" s="69"/>
      <c r="FS1001" s="69"/>
      <c r="FT1001" s="69"/>
      <c r="FU1001" s="69"/>
      <c r="FV1001" s="69"/>
      <c r="FW1001" s="69"/>
      <c r="FX1001" s="69"/>
      <c r="FY1001" s="69"/>
      <c r="FZ1001" s="69"/>
      <c r="GA1001" s="69"/>
      <c r="GB1001" s="69"/>
      <c r="GC1001" s="69"/>
      <c r="GD1001" s="69"/>
      <c r="GE1001" s="69"/>
      <c r="GF1001" s="69"/>
      <c r="GG1001" s="69"/>
      <c r="GH1001" s="69"/>
      <c r="GI1001" s="69"/>
      <c r="GJ1001" s="69"/>
      <c r="GK1001" s="69"/>
      <c r="GL1001" s="69"/>
      <c r="GM1001" s="69"/>
      <c r="GN1001" s="69"/>
      <c r="GO1001" s="69"/>
      <c r="GP1001" s="69"/>
      <c r="GQ1001" s="69"/>
      <c r="GR1001" s="69"/>
      <c r="GS1001" s="69"/>
      <c r="GT1001" s="69"/>
      <c r="GU1001" s="69"/>
      <c r="GV1001" s="69"/>
      <c r="GW1001" s="69"/>
      <c r="GX1001" s="69"/>
      <c r="GY1001" s="69"/>
      <c r="GZ1001" s="69"/>
      <c r="HA1001" s="69"/>
      <c r="HB1001" s="69"/>
      <c r="HC1001" s="69"/>
      <c r="HD1001" s="69"/>
      <c r="HE1001" s="69"/>
      <c r="HF1001" s="69"/>
      <c r="HG1001" s="69"/>
      <c r="HH1001" s="69"/>
      <c r="HI1001" s="69"/>
      <c r="HJ1001" s="69"/>
      <c r="HK1001" s="69"/>
      <c r="HL1001" s="69"/>
      <c r="HM1001" s="69"/>
      <c r="HN1001" s="69"/>
      <c r="HO1001" s="69"/>
      <c r="HP1001" s="69"/>
      <c r="HQ1001" s="69"/>
      <c r="HR1001" s="69"/>
      <c r="HS1001" s="69"/>
      <c r="HT1001" s="69"/>
      <c r="HU1001" s="69"/>
      <c r="HV1001" s="69"/>
      <c r="HW1001" s="69"/>
      <c r="HX1001" s="69"/>
      <c r="HY1001" s="69"/>
      <c r="HZ1001" s="69"/>
      <c r="IA1001" s="69"/>
      <c r="IB1001" s="69"/>
      <c r="IC1001" s="69"/>
      <c r="ID1001" s="69"/>
      <c r="IE1001" s="69"/>
      <c r="IF1001" s="69"/>
      <c r="IG1001" s="69"/>
      <c r="IH1001" s="69"/>
      <c r="II1001" s="69"/>
      <c r="IJ1001" s="69"/>
      <c r="IK1001" s="69"/>
      <c r="IL1001" s="69"/>
      <c r="IM1001" s="69"/>
      <c r="IN1001" s="69"/>
      <c r="IO1001" s="69"/>
      <c r="IP1001" s="69"/>
      <c r="IQ1001" s="69"/>
      <c r="IR1001" s="69"/>
      <c r="IS1001" s="69"/>
      <c r="IT1001" s="69"/>
      <c r="IU1001" s="69"/>
      <c r="IV1001" s="69"/>
      <c r="IW1001" s="69"/>
    </row>
    <row r="1002" customFormat="false" ht="12.75" hidden="false" customHeight="false" outlineLevel="0" collapsed="false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69"/>
      <c r="AH1002" s="69"/>
      <c r="AI1002" s="69"/>
      <c r="AJ1002" s="69"/>
      <c r="AK1002" s="69"/>
      <c r="AL1002" s="69"/>
      <c r="AM1002" s="69"/>
      <c r="AN1002" s="69"/>
      <c r="AO1002" s="69"/>
      <c r="AP1002" s="69"/>
      <c r="AQ1002" s="69"/>
      <c r="AR1002" s="69"/>
      <c r="AS1002" s="69"/>
      <c r="AT1002" s="69"/>
      <c r="AU1002" s="69"/>
      <c r="AV1002" s="69"/>
      <c r="AW1002" s="69"/>
      <c r="AX1002" s="69"/>
      <c r="AY1002" s="69"/>
      <c r="AZ1002" s="69"/>
      <c r="BA1002" s="69"/>
      <c r="BB1002" s="69"/>
      <c r="BC1002" s="69"/>
      <c r="BD1002" s="69"/>
      <c r="BE1002" s="69"/>
      <c r="BF1002" s="69"/>
      <c r="BG1002" s="69"/>
      <c r="BH1002" s="69"/>
      <c r="BI1002" s="69"/>
      <c r="BJ1002" s="69"/>
      <c r="BK1002" s="69"/>
      <c r="BL1002" s="69"/>
      <c r="BM1002" s="69"/>
      <c r="BN1002" s="69"/>
      <c r="BO1002" s="69"/>
      <c r="BP1002" s="69"/>
      <c r="BQ1002" s="69"/>
      <c r="BR1002" s="69"/>
      <c r="BS1002" s="69"/>
      <c r="BT1002" s="69"/>
      <c r="BU1002" s="69"/>
      <c r="BV1002" s="69"/>
      <c r="BW1002" s="69"/>
      <c r="BX1002" s="69"/>
      <c r="BY1002" s="69"/>
      <c r="BZ1002" s="69"/>
      <c r="CA1002" s="69"/>
      <c r="CB1002" s="69"/>
      <c r="CC1002" s="69"/>
      <c r="CD1002" s="69"/>
      <c r="CE1002" s="69"/>
      <c r="CF1002" s="69"/>
      <c r="CG1002" s="69"/>
      <c r="CH1002" s="69"/>
      <c r="CI1002" s="69"/>
      <c r="CJ1002" s="69"/>
      <c r="CK1002" s="69"/>
      <c r="CL1002" s="69"/>
      <c r="CM1002" s="69"/>
      <c r="CN1002" s="69"/>
      <c r="CO1002" s="69"/>
      <c r="CP1002" s="69"/>
      <c r="CQ1002" s="69"/>
      <c r="CR1002" s="69"/>
      <c r="CS1002" s="69"/>
      <c r="CT1002" s="69"/>
      <c r="CU1002" s="69"/>
      <c r="CV1002" s="69"/>
      <c r="CW1002" s="69"/>
      <c r="CX1002" s="69"/>
      <c r="CY1002" s="69"/>
      <c r="CZ1002" s="69"/>
      <c r="DA1002" s="69"/>
      <c r="DB1002" s="69"/>
      <c r="DC1002" s="69"/>
      <c r="DD1002" s="69"/>
      <c r="DE1002" s="69"/>
      <c r="DF1002" s="69"/>
      <c r="DG1002" s="69"/>
      <c r="DH1002" s="69"/>
      <c r="DI1002" s="69"/>
      <c r="DJ1002" s="69"/>
      <c r="DK1002" s="69"/>
      <c r="DL1002" s="69"/>
      <c r="DM1002" s="69"/>
      <c r="DN1002" s="69"/>
      <c r="DO1002" s="69"/>
      <c r="DP1002" s="69"/>
      <c r="DQ1002" s="69"/>
      <c r="DR1002" s="69"/>
      <c r="DS1002" s="69"/>
      <c r="DT1002" s="69"/>
      <c r="DU1002" s="69"/>
      <c r="DV1002" s="69"/>
      <c r="DW1002" s="69"/>
      <c r="DX1002" s="69"/>
      <c r="DY1002" s="69"/>
      <c r="DZ1002" s="69"/>
      <c r="EA1002" s="69"/>
      <c r="EB1002" s="69"/>
      <c r="EC1002" s="69"/>
      <c r="ED1002" s="69"/>
      <c r="EE1002" s="69"/>
      <c r="EF1002" s="69"/>
      <c r="EG1002" s="69"/>
      <c r="EH1002" s="69"/>
      <c r="EI1002" s="69"/>
      <c r="EJ1002" s="69"/>
      <c r="EK1002" s="69"/>
      <c r="EL1002" s="69"/>
      <c r="EM1002" s="69"/>
      <c r="EN1002" s="69"/>
      <c r="EO1002" s="69"/>
      <c r="EP1002" s="69"/>
      <c r="EQ1002" s="69"/>
      <c r="ER1002" s="69"/>
      <c r="ES1002" s="69"/>
      <c r="ET1002" s="69"/>
      <c r="EU1002" s="69"/>
      <c r="EV1002" s="69"/>
      <c r="EW1002" s="69"/>
      <c r="EX1002" s="69"/>
      <c r="EY1002" s="69"/>
      <c r="EZ1002" s="69"/>
      <c r="FA1002" s="69"/>
      <c r="FB1002" s="69"/>
      <c r="FC1002" s="69"/>
      <c r="FD1002" s="69"/>
      <c r="FE1002" s="69"/>
      <c r="FF1002" s="69"/>
      <c r="FG1002" s="69"/>
      <c r="FH1002" s="69"/>
      <c r="FI1002" s="69"/>
      <c r="FJ1002" s="69"/>
      <c r="FK1002" s="69"/>
      <c r="FL1002" s="69"/>
      <c r="FM1002" s="69"/>
      <c r="FN1002" s="69"/>
      <c r="FO1002" s="69"/>
      <c r="FP1002" s="69"/>
      <c r="FQ1002" s="69"/>
      <c r="FR1002" s="69"/>
      <c r="FS1002" s="69"/>
      <c r="FT1002" s="69"/>
      <c r="FU1002" s="69"/>
      <c r="FV1002" s="69"/>
      <c r="FW1002" s="69"/>
      <c r="FX1002" s="69"/>
      <c r="FY1002" s="69"/>
      <c r="FZ1002" s="69"/>
      <c r="GA1002" s="69"/>
      <c r="GB1002" s="69"/>
      <c r="GC1002" s="69"/>
      <c r="GD1002" s="69"/>
      <c r="GE1002" s="69"/>
      <c r="GF1002" s="69"/>
      <c r="GG1002" s="69"/>
      <c r="GH1002" s="69"/>
      <c r="GI1002" s="69"/>
      <c r="GJ1002" s="69"/>
      <c r="GK1002" s="69"/>
      <c r="GL1002" s="69"/>
      <c r="GM1002" s="69"/>
      <c r="GN1002" s="69"/>
      <c r="GO1002" s="69"/>
      <c r="GP1002" s="69"/>
      <c r="GQ1002" s="69"/>
      <c r="GR1002" s="69"/>
      <c r="GS1002" s="69"/>
      <c r="GT1002" s="69"/>
      <c r="GU1002" s="69"/>
      <c r="GV1002" s="69"/>
      <c r="GW1002" s="69"/>
      <c r="GX1002" s="69"/>
      <c r="GY1002" s="69"/>
      <c r="GZ1002" s="69"/>
      <c r="HA1002" s="69"/>
      <c r="HB1002" s="69"/>
      <c r="HC1002" s="69"/>
      <c r="HD1002" s="69"/>
      <c r="HE1002" s="69"/>
      <c r="HF1002" s="69"/>
      <c r="HG1002" s="69"/>
      <c r="HH1002" s="69"/>
      <c r="HI1002" s="69"/>
      <c r="HJ1002" s="69"/>
      <c r="HK1002" s="69"/>
      <c r="HL1002" s="69"/>
      <c r="HM1002" s="69"/>
      <c r="HN1002" s="69"/>
      <c r="HO1002" s="69"/>
      <c r="HP1002" s="69"/>
      <c r="HQ1002" s="69"/>
      <c r="HR1002" s="69"/>
      <c r="HS1002" s="69"/>
      <c r="HT1002" s="69"/>
      <c r="HU1002" s="69"/>
      <c r="HV1002" s="69"/>
      <c r="HW1002" s="69"/>
      <c r="HX1002" s="69"/>
      <c r="HY1002" s="69"/>
      <c r="HZ1002" s="69"/>
      <c r="IA1002" s="69"/>
      <c r="IB1002" s="69"/>
      <c r="IC1002" s="69"/>
      <c r="ID1002" s="69"/>
      <c r="IE1002" s="69"/>
      <c r="IF1002" s="69"/>
      <c r="IG1002" s="69"/>
      <c r="IH1002" s="69"/>
      <c r="II1002" s="69"/>
      <c r="IJ1002" s="69"/>
      <c r="IK1002" s="69"/>
      <c r="IL1002" s="69"/>
      <c r="IM1002" s="69"/>
      <c r="IN1002" s="69"/>
      <c r="IO1002" s="69"/>
      <c r="IP1002" s="69"/>
      <c r="IQ1002" s="69"/>
      <c r="IR1002" s="69"/>
      <c r="IS1002" s="69"/>
      <c r="IT1002" s="69"/>
      <c r="IU1002" s="69"/>
      <c r="IV1002" s="69"/>
      <c r="IW1002" s="69"/>
    </row>
    <row r="1003" customFormat="false" ht="12.75" hidden="false" customHeight="false" outlineLevel="0" collapsed="false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69"/>
      <c r="AH1003" s="69"/>
      <c r="AI1003" s="69"/>
      <c r="AJ1003" s="69"/>
      <c r="AK1003" s="69"/>
      <c r="AL1003" s="69"/>
      <c r="AM1003" s="69"/>
      <c r="AN1003" s="69"/>
      <c r="AO1003" s="69"/>
      <c r="AP1003" s="69"/>
      <c r="AQ1003" s="69"/>
      <c r="AR1003" s="69"/>
      <c r="AS1003" s="69"/>
      <c r="AT1003" s="69"/>
      <c r="AU1003" s="69"/>
      <c r="AV1003" s="69"/>
      <c r="AW1003" s="69"/>
      <c r="AX1003" s="69"/>
      <c r="AY1003" s="69"/>
      <c r="AZ1003" s="69"/>
      <c r="BA1003" s="69"/>
      <c r="BB1003" s="69"/>
      <c r="BC1003" s="69"/>
      <c r="BD1003" s="69"/>
      <c r="BE1003" s="69"/>
      <c r="BF1003" s="69"/>
      <c r="BG1003" s="69"/>
      <c r="BH1003" s="69"/>
      <c r="BI1003" s="69"/>
      <c r="BJ1003" s="69"/>
      <c r="BK1003" s="69"/>
      <c r="BL1003" s="69"/>
      <c r="BM1003" s="69"/>
      <c r="BN1003" s="69"/>
      <c r="BO1003" s="69"/>
      <c r="BP1003" s="69"/>
      <c r="BQ1003" s="69"/>
      <c r="BR1003" s="69"/>
      <c r="BS1003" s="69"/>
      <c r="BT1003" s="69"/>
      <c r="BU1003" s="69"/>
      <c r="BV1003" s="69"/>
      <c r="BW1003" s="69"/>
      <c r="BX1003" s="69"/>
      <c r="BY1003" s="69"/>
      <c r="BZ1003" s="69"/>
      <c r="CA1003" s="69"/>
      <c r="CB1003" s="69"/>
      <c r="CC1003" s="69"/>
      <c r="CD1003" s="69"/>
      <c r="CE1003" s="69"/>
      <c r="CF1003" s="69"/>
      <c r="CG1003" s="69"/>
      <c r="CH1003" s="69"/>
      <c r="CI1003" s="69"/>
      <c r="CJ1003" s="69"/>
      <c r="CK1003" s="69"/>
      <c r="CL1003" s="69"/>
      <c r="CM1003" s="69"/>
      <c r="CN1003" s="69"/>
      <c r="CO1003" s="69"/>
      <c r="CP1003" s="69"/>
      <c r="CQ1003" s="69"/>
      <c r="CR1003" s="69"/>
      <c r="CS1003" s="69"/>
      <c r="CT1003" s="69"/>
      <c r="CU1003" s="69"/>
      <c r="CV1003" s="69"/>
      <c r="CW1003" s="69"/>
      <c r="CX1003" s="69"/>
      <c r="CY1003" s="69"/>
      <c r="CZ1003" s="69"/>
      <c r="DA1003" s="69"/>
      <c r="DB1003" s="69"/>
      <c r="DC1003" s="69"/>
      <c r="DD1003" s="69"/>
      <c r="DE1003" s="69"/>
      <c r="DF1003" s="69"/>
      <c r="DG1003" s="69"/>
      <c r="DH1003" s="69"/>
      <c r="DI1003" s="69"/>
      <c r="DJ1003" s="69"/>
      <c r="DK1003" s="69"/>
      <c r="DL1003" s="69"/>
      <c r="DM1003" s="69"/>
      <c r="DN1003" s="69"/>
      <c r="DO1003" s="69"/>
      <c r="DP1003" s="69"/>
      <c r="DQ1003" s="69"/>
      <c r="DR1003" s="69"/>
      <c r="DS1003" s="69"/>
      <c r="DT1003" s="69"/>
      <c r="DU1003" s="69"/>
      <c r="DV1003" s="69"/>
      <c r="DW1003" s="69"/>
      <c r="DX1003" s="69"/>
      <c r="DY1003" s="69"/>
      <c r="DZ1003" s="69"/>
      <c r="EA1003" s="69"/>
      <c r="EB1003" s="69"/>
      <c r="EC1003" s="69"/>
      <c r="ED1003" s="69"/>
      <c r="EE1003" s="69"/>
      <c r="EF1003" s="69"/>
      <c r="EG1003" s="69"/>
      <c r="EH1003" s="69"/>
      <c r="EI1003" s="69"/>
      <c r="EJ1003" s="69"/>
      <c r="EK1003" s="69"/>
      <c r="EL1003" s="69"/>
      <c r="EM1003" s="69"/>
      <c r="EN1003" s="69"/>
      <c r="EO1003" s="69"/>
      <c r="EP1003" s="69"/>
      <c r="EQ1003" s="69"/>
      <c r="ER1003" s="69"/>
      <c r="ES1003" s="69"/>
      <c r="ET1003" s="69"/>
      <c r="EU1003" s="69"/>
      <c r="EV1003" s="69"/>
      <c r="EW1003" s="69"/>
      <c r="EX1003" s="69"/>
      <c r="EY1003" s="69"/>
      <c r="EZ1003" s="69"/>
      <c r="FA1003" s="69"/>
      <c r="FB1003" s="69"/>
      <c r="FC1003" s="69"/>
      <c r="FD1003" s="69"/>
      <c r="FE1003" s="69"/>
      <c r="FF1003" s="69"/>
      <c r="FG1003" s="69"/>
      <c r="FH1003" s="69"/>
      <c r="FI1003" s="69"/>
      <c r="FJ1003" s="69"/>
      <c r="FK1003" s="69"/>
      <c r="FL1003" s="69"/>
      <c r="FM1003" s="69"/>
      <c r="FN1003" s="69"/>
      <c r="FO1003" s="69"/>
      <c r="FP1003" s="69"/>
      <c r="FQ1003" s="69"/>
      <c r="FR1003" s="69"/>
      <c r="FS1003" s="69"/>
      <c r="FT1003" s="69"/>
      <c r="FU1003" s="69"/>
      <c r="FV1003" s="69"/>
      <c r="FW1003" s="69"/>
      <c r="FX1003" s="69"/>
      <c r="FY1003" s="69"/>
      <c r="FZ1003" s="69"/>
      <c r="GA1003" s="69"/>
      <c r="GB1003" s="69"/>
      <c r="GC1003" s="69"/>
      <c r="GD1003" s="69"/>
      <c r="GE1003" s="69"/>
      <c r="GF1003" s="69"/>
      <c r="GG1003" s="69"/>
      <c r="GH1003" s="69"/>
      <c r="GI1003" s="69"/>
      <c r="GJ1003" s="69"/>
      <c r="GK1003" s="69"/>
      <c r="GL1003" s="69"/>
      <c r="GM1003" s="69"/>
      <c r="GN1003" s="69"/>
      <c r="GO1003" s="69"/>
      <c r="GP1003" s="69"/>
      <c r="GQ1003" s="69"/>
      <c r="GR1003" s="69"/>
      <c r="GS1003" s="69"/>
      <c r="GT1003" s="69"/>
      <c r="GU1003" s="69"/>
      <c r="GV1003" s="69"/>
      <c r="GW1003" s="69"/>
      <c r="GX1003" s="69"/>
      <c r="GY1003" s="69"/>
      <c r="GZ1003" s="69"/>
      <c r="HA1003" s="69"/>
      <c r="HB1003" s="69"/>
      <c r="HC1003" s="69"/>
      <c r="HD1003" s="69"/>
      <c r="HE1003" s="69"/>
      <c r="HF1003" s="69"/>
      <c r="HG1003" s="69"/>
      <c r="HH1003" s="69"/>
      <c r="HI1003" s="69"/>
      <c r="HJ1003" s="69"/>
      <c r="HK1003" s="69"/>
      <c r="HL1003" s="69"/>
      <c r="HM1003" s="69"/>
      <c r="HN1003" s="69"/>
      <c r="HO1003" s="69"/>
      <c r="HP1003" s="69"/>
      <c r="HQ1003" s="69"/>
      <c r="HR1003" s="69"/>
      <c r="HS1003" s="69"/>
      <c r="HT1003" s="69"/>
      <c r="HU1003" s="69"/>
      <c r="HV1003" s="69"/>
      <c r="HW1003" s="69"/>
      <c r="HX1003" s="69"/>
      <c r="HY1003" s="69"/>
      <c r="HZ1003" s="69"/>
      <c r="IA1003" s="69"/>
      <c r="IB1003" s="69"/>
      <c r="IC1003" s="69"/>
      <c r="ID1003" s="69"/>
      <c r="IE1003" s="69"/>
      <c r="IF1003" s="69"/>
      <c r="IG1003" s="69"/>
      <c r="IH1003" s="69"/>
      <c r="II1003" s="69"/>
      <c r="IJ1003" s="69"/>
      <c r="IK1003" s="69"/>
      <c r="IL1003" s="69"/>
      <c r="IM1003" s="69"/>
      <c r="IN1003" s="69"/>
      <c r="IO1003" s="69"/>
      <c r="IP1003" s="69"/>
      <c r="IQ1003" s="69"/>
      <c r="IR1003" s="69"/>
      <c r="IS1003" s="69"/>
      <c r="IT1003" s="69"/>
      <c r="IU1003" s="69"/>
      <c r="IV1003" s="69"/>
      <c r="IW1003" s="69"/>
    </row>
    <row r="1004" customFormat="false" ht="12.75" hidden="false" customHeight="false" outlineLevel="0" collapsed="false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69"/>
      <c r="AH1004" s="69"/>
      <c r="AI1004" s="69"/>
      <c r="AJ1004" s="69"/>
      <c r="AK1004" s="69"/>
      <c r="AL1004" s="69"/>
      <c r="AM1004" s="69"/>
      <c r="AN1004" s="69"/>
      <c r="AO1004" s="69"/>
      <c r="AP1004" s="69"/>
      <c r="AQ1004" s="69"/>
      <c r="AR1004" s="69"/>
      <c r="AS1004" s="69"/>
      <c r="AT1004" s="69"/>
      <c r="AU1004" s="69"/>
      <c r="AV1004" s="69"/>
      <c r="AW1004" s="69"/>
      <c r="AX1004" s="69"/>
      <c r="AY1004" s="69"/>
      <c r="AZ1004" s="69"/>
      <c r="BA1004" s="69"/>
      <c r="BB1004" s="69"/>
      <c r="BC1004" s="69"/>
      <c r="BD1004" s="69"/>
      <c r="BE1004" s="69"/>
      <c r="BF1004" s="69"/>
      <c r="BG1004" s="69"/>
      <c r="BH1004" s="69"/>
      <c r="BI1004" s="69"/>
      <c r="BJ1004" s="69"/>
      <c r="BK1004" s="69"/>
      <c r="BL1004" s="69"/>
      <c r="BM1004" s="69"/>
      <c r="BN1004" s="69"/>
      <c r="BO1004" s="69"/>
      <c r="BP1004" s="69"/>
      <c r="BQ1004" s="69"/>
      <c r="BR1004" s="69"/>
      <c r="BS1004" s="69"/>
      <c r="BT1004" s="69"/>
      <c r="BU1004" s="69"/>
      <c r="BV1004" s="69"/>
      <c r="BW1004" s="69"/>
      <c r="BX1004" s="69"/>
      <c r="BY1004" s="69"/>
      <c r="BZ1004" s="69"/>
      <c r="CA1004" s="69"/>
      <c r="CB1004" s="69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69"/>
      <c r="CM1004" s="69"/>
      <c r="CN1004" s="69"/>
      <c r="CO1004" s="69"/>
      <c r="CP1004" s="69"/>
      <c r="CQ1004" s="69"/>
      <c r="CR1004" s="69"/>
      <c r="CS1004" s="69"/>
      <c r="CT1004" s="69"/>
      <c r="CU1004" s="69"/>
      <c r="CV1004" s="69"/>
      <c r="CW1004" s="69"/>
      <c r="CX1004" s="69"/>
      <c r="CY1004" s="69"/>
      <c r="CZ1004" s="69"/>
      <c r="DA1004" s="69"/>
      <c r="DB1004" s="69"/>
      <c r="DC1004" s="69"/>
      <c r="DD1004" s="69"/>
      <c r="DE1004" s="69"/>
      <c r="DF1004" s="69"/>
      <c r="DG1004" s="69"/>
      <c r="DH1004" s="69"/>
      <c r="DI1004" s="69"/>
      <c r="DJ1004" s="69"/>
      <c r="DK1004" s="69"/>
      <c r="DL1004" s="69"/>
      <c r="DM1004" s="69"/>
      <c r="DN1004" s="69"/>
      <c r="DO1004" s="69"/>
      <c r="DP1004" s="69"/>
      <c r="DQ1004" s="69"/>
      <c r="DR1004" s="69"/>
      <c r="DS1004" s="69"/>
      <c r="DT1004" s="69"/>
      <c r="DU1004" s="69"/>
      <c r="DV1004" s="69"/>
      <c r="DW1004" s="69"/>
      <c r="DX1004" s="69"/>
      <c r="DY1004" s="69"/>
      <c r="DZ1004" s="69"/>
      <c r="EA1004" s="69"/>
      <c r="EB1004" s="69"/>
      <c r="EC1004" s="69"/>
      <c r="ED1004" s="69"/>
      <c r="EE1004" s="69"/>
      <c r="EF1004" s="69"/>
      <c r="EG1004" s="69"/>
      <c r="EH1004" s="69"/>
      <c r="EI1004" s="69"/>
      <c r="EJ1004" s="69"/>
      <c r="EK1004" s="69"/>
      <c r="EL1004" s="69"/>
      <c r="EM1004" s="69"/>
      <c r="EN1004" s="69"/>
      <c r="EO1004" s="69"/>
      <c r="EP1004" s="69"/>
      <c r="EQ1004" s="69"/>
      <c r="ER1004" s="69"/>
      <c r="ES1004" s="69"/>
      <c r="ET1004" s="69"/>
      <c r="EU1004" s="69"/>
      <c r="EV1004" s="69"/>
      <c r="EW1004" s="69"/>
      <c r="EX1004" s="69"/>
      <c r="EY1004" s="69"/>
      <c r="EZ1004" s="69"/>
      <c r="FA1004" s="69"/>
      <c r="FB1004" s="69"/>
      <c r="FC1004" s="69"/>
      <c r="FD1004" s="69"/>
      <c r="FE1004" s="69"/>
      <c r="FF1004" s="69"/>
      <c r="FG1004" s="69"/>
      <c r="FH1004" s="69"/>
      <c r="FI1004" s="69"/>
      <c r="FJ1004" s="69"/>
      <c r="FK1004" s="69"/>
      <c r="FL1004" s="69"/>
      <c r="FM1004" s="69"/>
      <c r="FN1004" s="69"/>
      <c r="FO1004" s="69"/>
      <c r="FP1004" s="69"/>
      <c r="FQ1004" s="69"/>
      <c r="FR1004" s="69"/>
      <c r="FS1004" s="69"/>
      <c r="FT1004" s="69"/>
      <c r="FU1004" s="69"/>
      <c r="FV1004" s="69"/>
      <c r="FW1004" s="69"/>
      <c r="FX1004" s="69"/>
      <c r="FY1004" s="69"/>
      <c r="FZ1004" s="69"/>
      <c r="GA1004" s="69"/>
      <c r="GB1004" s="69"/>
      <c r="GC1004" s="69"/>
      <c r="GD1004" s="69"/>
      <c r="GE1004" s="69"/>
      <c r="GF1004" s="69"/>
      <c r="GG1004" s="69"/>
      <c r="GH1004" s="69"/>
      <c r="GI1004" s="69"/>
      <c r="GJ1004" s="69"/>
      <c r="GK1004" s="69"/>
      <c r="GL1004" s="69"/>
      <c r="GM1004" s="69"/>
      <c r="GN1004" s="69"/>
      <c r="GO1004" s="69"/>
      <c r="GP1004" s="69"/>
      <c r="GQ1004" s="69"/>
      <c r="GR1004" s="69"/>
      <c r="GS1004" s="69"/>
      <c r="GT1004" s="69"/>
      <c r="GU1004" s="69"/>
      <c r="GV1004" s="69"/>
      <c r="GW1004" s="69"/>
      <c r="GX1004" s="69"/>
      <c r="GY1004" s="69"/>
      <c r="GZ1004" s="69"/>
      <c r="HA1004" s="69"/>
      <c r="HB1004" s="69"/>
      <c r="HC1004" s="69"/>
      <c r="HD1004" s="69"/>
      <c r="HE1004" s="69"/>
      <c r="HF1004" s="69"/>
      <c r="HG1004" s="69"/>
      <c r="HH1004" s="69"/>
      <c r="HI1004" s="69"/>
      <c r="HJ1004" s="69"/>
      <c r="HK1004" s="69"/>
      <c r="HL1004" s="69"/>
      <c r="HM1004" s="69"/>
      <c r="HN1004" s="69"/>
      <c r="HO1004" s="69"/>
      <c r="HP1004" s="69"/>
      <c r="HQ1004" s="69"/>
      <c r="HR1004" s="69"/>
      <c r="HS1004" s="69"/>
      <c r="HT1004" s="69"/>
      <c r="HU1004" s="69"/>
      <c r="HV1004" s="69"/>
      <c r="HW1004" s="69"/>
      <c r="HX1004" s="69"/>
      <c r="HY1004" s="69"/>
      <c r="HZ1004" s="69"/>
      <c r="IA1004" s="69"/>
      <c r="IB1004" s="69"/>
      <c r="IC1004" s="69"/>
      <c r="ID1004" s="69"/>
      <c r="IE1004" s="69"/>
      <c r="IF1004" s="69"/>
      <c r="IG1004" s="69"/>
      <c r="IH1004" s="69"/>
      <c r="II1004" s="69"/>
      <c r="IJ1004" s="69"/>
      <c r="IK1004" s="69"/>
      <c r="IL1004" s="69"/>
      <c r="IM1004" s="69"/>
      <c r="IN1004" s="69"/>
      <c r="IO1004" s="69"/>
      <c r="IP1004" s="69"/>
      <c r="IQ1004" s="69"/>
      <c r="IR1004" s="69"/>
      <c r="IS1004" s="69"/>
      <c r="IT1004" s="69"/>
      <c r="IU1004" s="69"/>
      <c r="IV1004" s="69"/>
      <c r="IW1004" s="69"/>
    </row>
    <row r="1005" customFormat="false" ht="12.75" hidden="false" customHeight="false" outlineLevel="0" collapsed="false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69"/>
      <c r="AH1005" s="69"/>
      <c r="AI1005" s="69"/>
      <c r="AJ1005" s="69"/>
      <c r="AK1005" s="69"/>
      <c r="AL1005" s="69"/>
      <c r="AM1005" s="69"/>
      <c r="AN1005" s="69"/>
      <c r="AO1005" s="69"/>
      <c r="AP1005" s="69"/>
      <c r="AQ1005" s="69"/>
      <c r="AR1005" s="69"/>
      <c r="AS1005" s="69"/>
      <c r="AT1005" s="69"/>
      <c r="AU1005" s="69"/>
      <c r="AV1005" s="69"/>
      <c r="AW1005" s="69"/>
      <c r="AX1005" s="69"/>
      <c r="AY1005" s="69"/>
      <c r="AZ1005" s="69"/>
      <c r="BA1005" s="69"/>
      <c r="BB1005" s="69"/>
      <c r="BC1005" s="69"/>
      <c r="BD1005" s="69"/>
      <c r="BE1005" s="69"/>
      <c r="BF1005" s="69"/>
      <c r="BG1005" s="69"/>
      <c r="BH1005" s="69"/>
      <c r="BI1005" s="69"/>
      <c r="BJ1005" s="69"/>
      <c r="BK1005" s="69"/>
      <c r="BL1005" s="69"/>
      <c r="BM1005" s="69"/>
      <c r="BN1005" s="69"/>
      <c r="BO1005" s="69"/>
      <c r="BP1005" s="69"/>
      <c r="BQ1005" s="69"/>
      <c r="BR1005" s="69"/>
      <c r="BS1005" s="69"/>
      <c r="BT1005" s="69"/>
      <c r="BU1005" s="69"/>
      <c r="BV1005" s="69"/>
      <c r="BW1005" s="69"/>
      <c r="BX1005" s="69"/>
      <c r="BY1005" s="69"/>
      <c r="BZ1005" s="69"/>
      <c r="CA1005" s="69"/>
      <c r="CB1005" s="69"/>
      <c r="CC1005" s="69"/>
      <c r="CD1005" s="69"/>
      <c r="CE1005" s="69"/>
      <c r="CF1005" s="69"/>
      <c r="CG1005" s="69"/>
      <c r="CH1005" s="69"/>
      <c r="CI1005" s="69"/>
      <c r="CJ1005" s="69"/>
      <c r="CK1005" s="69"/>
      <c r="CL1005" s="69"/>
      <c r="CM1005" s="69"/>
      <c r="CN1005" s="69"/>
      <c r="CO1005" s="69"/>
      <c r="CP1005" s="69"/>
      <c r="CQ1005" s="69"/>
      <c r="CR1005" s="69"/>
      <c r="CS1005" s="69"/>
      <c r="CT1005" s="69"/>
      <c r="CU1005" s="69"/>
      <c r="CV1005" s="69"/>
      <c r="CW1005" s="69"/>
      <c r="CX1005" s="69"/>
      <c r="CY1005" s="69"/>
      <c r="CZ1005" s="69"/>
      <c r="DA1005" s="69"/>
      <c r="DB1005" s="69"/>
      <c r="DC1005" s="69"/>
      <c r="DD1005" s="69"/>
      <c r="DE1005" s="69"/>
      <c r="DF1005" s="69"/>
      <c r="DG1005" s="69"/>
      <c r="DH1005" s="69"/>
      <c r="DI1005" s="69"/>
      <c r="DJ1005" s="69"/>
      <c r="DK1005" s="69"/>
      <c r="DL1005" s="69"/>
      <c r="DM1005" s="69"/>
      <c r="DN1005" s="69"/>
      <c r="DO1005" s="69"/>
      <c r="DP1005" s="69"/>
      <c r="DQ1005" s="69"/>
      <c r="DR1005" s="69"/>
      <c r="DS1005" s="69"/>
      <c r="DT1005" s="69"/>
      <c r="DU1005" s="69"/>
      <c r="DV1005" s="69"/>
      <c r="DW1005" s="69"/>
      <c r="DX1005" s="69"/>
      <c r="DY1005" s="69"/>
      <c r="DZ1005" s="69"/>
      <c r="EA1005" s="69"/>
      <c r="EB1005" s="69"/>
      <c r="EC1005" s="69"/>
      <c r="ED1005" s="69"/>
      <c r="EE1005" s="69"/>
      <c r="EF1005" s="69"/>
      <c r="EG1005" s="69"/>
      <c r="EH1005" s="69"/>
      <c r="EI1005" s="69"/>
      <c r="EJ1005" s="69"/>
      <c r="EK1005" s="69"/>
      <c r="EL1005" s="69"/>
      <c r="EM1005" s="69"/>
      <c r="EN1005" s="69"/>
      <c r="EO1005" s="69"/>
      <c r="EP1005" s="69"/>
      <c r="EQ1005" s="69"/>
      <c r="ER1005" s="69"/>
      <c r="ES1005" s="69"/>
      <c r="ET1005" s="69"/>
      <c r="EU1005" s="69"/>
      <c r="EV1005" s="69"/>
      <c r="EW1005" s="69"/>
      <c r="EX1005" s="69"/>
      <c r="EY1005" s="69"/>
      <c r="EZ1005" s="69"/>
      <c r="FA1005" s="69"/>
      <c r="FB1005" s="69"/>
      <c r="FC1005" s="69"/>
      <c r="FD1005" s="69"/>
      <c r="FE1005" s="69"/>
      <c r="FF1005" s="69"/>
      <c r="FG1005" s="69"/>
      <c r="FH1005" s="69"/>
      <c r="FI1005" s="69"/>
      <c r="FJ1005" s="69"/>
      <c r="FK1005" s="69"/>
      <c r="FL1005" s="69"/>
      <c r="FM1005" s="69"/>
      <c r="FN1005" s="69"/>
      <c r="FO1005" s="69"/>
      <c r="FP1005" s="69"/>
      <c r="FQ1005" s="69"/>
      <c r="FR1005" s="69"/>
      <c r="FS1005" s="69"/>
      <c r="FT1005" s="69"/>
      <c r="FU1005" s="69"/>
      <c r="FV1005" s="69"/>
      <c r="FW1005" s="69"/>
      <c r="FX1005" s="69"/>
      <c r="FY1005" s="69"/>
      <c r="FZ1005" s="69"/>
      <c r="GA1005" s="69"/>
      <c r="GB1005" s="69"/>
      <c r="GC1005" s="69"/>
      <c r="GD1005" s="69"/>
      <c r="GE1005" s="69"/>
      <c r="GF1005" s="69"/>
      <c r="GG1005" s="69"/>
      <c r="GH1005" s="69"/>
      <c r="GI1005" s="69"/>
      <c r="GJ1005" s="69"/>
      <c r="GK1005" s="69"/>
      <c r="GL1005" s="69"/>
      <c r="GM1005" s="69"/>
      <c r="GN1005" s="69"/>
      <c r="GO1005" s="69"/>
      <c r="GP1005" s="69"/>
      <c r="GQ1005" s="69"/>
      <c r="GR1005" s="69"/>
      <c r="GS1005" s="69"/>
      <c r="GT1005" s="69"/>
      <c r="GU1005" s="69"/>
      <c r="GV1005" s="69"/>
      <c r="GW1005" s="69"/>
      <c r="GX1005" s="69"/>
      <c r="GY1005" s="69"/>
      <c r="GZ1005" s="69"/>
      <c r="HA1005" s="69"/>
      <c r="HB1005" s="69"/>
      <c r="HC1005" s="69"/>
      <c r="HD1005" s="69"/>
      <c r="HE1005" s="69"/>
      <c r="HF1005" s="69"/>
      <c r="HG1005" s="69"/>
      <c r="HH1005" s="69"/>
      <c r="HI1005" s="69"/>
      <c r="HJ1005" s="69"/>
      <c r="HK1005" s="69"/>
      <c r="HL1005" s="69"/>
      <c r="HM1005" s="69"/>
      <c r="HN1005" s="69"/>
      <c r="HO1005" s="69"/>
      <c r="HP1005" s="69"/>
      <c r="HQ1005" s="69"/>
      <c r="HR1005" s="69"/>
      <c r="HS1005" s="69"/>
      <c r="HT1005" s="69"/>
      <c r="HU1005" s="69"/>
      <c r="HV1005" s="69"/>
      <c r="HW1005" s="69"/>
      <c r="HX1005" s="69"/>
      <c r="HY1005" s="69"/>
      <c r="HZ1005" s="69"/>
      <c r="IA1005" s="69"/>
      <c r="IB1005" s="69"/>
      <c r="IC1005" s="69"/>
      <c r="ID1005" s="69"/>
      <c r="IE1005" s="69"/>
      <c r="IF1005" s="69"/>
      <c r="IG1005" s="69"/>
      <c r="IH1005" s="69"/>
      <c r="II1005" s="69"/>
      <c r="IJ1005" s="69"/>
      <c r="IK1005" s="69"/>
      <c r="IL1005" s="69"/>
      <c r="IM1005" s="69"/>
      <c r="IN1005" s="69"/>
      <c r="IO1005" s="69"/>
      <c r="IP1005" s="69"/>
      <c r="IQ1005" s="69"/>
      <c r="IR1005" s="69"/>
      <c r="IS1005" s="69"/>
      <c r="IT1005" s="69"/>
      <c r="IU1005" s="69"/>
      <c r="IV1005" s="69"/>
      <c r="IW1005" s="69"/>
    </row>
    <row r="1006" customFormat="false" ht="12.75" hidden="false" customHeight="false" outlineLevel="0" collapsed="false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  <c r="AR1006" s="69"/>
      <c r="AS1006" s="69"/>
      <c r="AT1006" s="69"/>
      <c r="AU1006" s="69"/>
      <c r="AV1006" s="69"/>
      <c r="AW1006" s="69"/>
      <c r="AX1006" s="69"/>
      <c r="AY1006" s="69"/>
      <c r="AZ1006" s="69"/>
      <c r="BA1006" s="69"/>
      <c r="BB1006" s="69"/>
      <c r="BC1006" s="69"/>
      <c r="BD1006" s="69"/>
      <c r="BE1006" s="69"/>
      <c r="BF1006" s="69"/>
      <c r="BG1006" s="69"/>
      <c r="BH1006" s="69"/>
      <c r="BI1006" s="69"/>
      <c r="BJ1006" s="69"/>
      <c r="BK1006" s="69"/>
      <c r="BL1006" s="69"/>
      <c r="BM1006" s="69"/>
      <c r="BN1006" s="69"/>
      <c r="BO1006" s="69"/>
      <c r="BP1006" s="69"/>
      <c r="BQ1006" s="69"/>
      <c r="BR1006" s="69"/>
      <c r="BS1006" s="69"/>
      <c r="BT1006" s="69"/>
      <c r="BU1006" s="69"/>
      <c r="BV1006" s="69"/>
      <c r="BW1006" s="69"/>
      <c r="BX1006" s="69"/>
      <c r="BY1006" s="69"/>
      <c r="BZ1006" s="69"/>
      <c r="CA1006" s="69"/>
      <c r="CB1006" s="69"/>
      <c r="CC1006" s="69"/>
      <c r="CD1006" s="69"/>
      <c r="CE1006" s="69"/>
      <c r="CF1006" s="69"/>
      <c r="CG1006" s="69"/>
      <c r="CH1006" s="69"/>
      <c r="CI1006" s="69"/>
      <c r="CJ1006" s="69"/>
      <c r="CK1006" s="69"/>
      <c r="CL1006" s="69"/>
      <c r="CM1006" s="69"/>
      <c r="CN1006" s="69"/>
      <c r="CO1006" s="69"/>
      <c r="CP1006" s="69"/>
      <c r="CQ1006" s="69"/>
      <c r="CR1006" s="69"/>
      <c r="CS1006" s="69"/>
      <c r="CT1006" s="69"/>
      <c r="CU1006" s="69"/>
      <c r="CV1006" s="69"/>
      <c r="CW1006" s="69"/>
      <c r="CX1006" s="69"/>
      <c r="CY1006" s="69"/>
      <c r="CZ1006" s="69"/>
      <c r="DA1006" s="69"/>
      <c r="DB1006" s="69"/>
      <c r="DC1006" s="69"/>
      <c r="DD1006" s="69"/>
      <c r="DE1006" s="69"/>
      <c r="DF1006" s="69"/>
      <c r="DG1006" s="69"/>
      <c r="DH1006" s="69"/>
      <c r="DI1006" s="69"/>
      <c r="DJ1006" s="69"/>
      <c r="DK1006" s="69"/>
      <c r="DL1006" s="69"/>
      <c r="DM1006" s="69"/>
      <c r="DN1006" s="69"/>
      <c r="DO1006" s="69"/>
      <c r="DP1006" s="69"/>
      <c r="DQ1006" s="69"/>
      <c r="DR1006" s="69"/>
      <c r="DS1006" s="69"/>
      <c r="DT1006" s="69"/>
      <c r="DU1006" s="69"/>
      <c r="DV1006" s="69"/>
      <c r="DW1006" s="69"/>
      <c r="DX1006" s="69"/>
      <c r="DY1006" s="69"/>
      <c r="DZ1006" s="69"/>
      <c r="EA1006" s="69"/>
      <c r="EB1006" s="69"/>
      <c r="EC1006" s="69"/>
      <c r="ED1006" s="69"/>
      <c r="EE1006" s="69"/>
      <c r="EF1006" s="69"/>
      <c r="EG1006" s="69"/>
      <c r="EH1006" s="69"/>
      <c r="EI1006" s="69"/>
      <c r="EJ1006" s="69"/>
      <c r="EK1006" s="69"/>
      <c r="EL1006" s="69"/>
      <c r="EM1006" s="69"/>
      <c r="EN1006" s="69"/>
      <c r="EO1006" s="69"/>
      <c r="EP1006" s="69"/>
      <c r="EQ1006" s="69"/>
      <c r="ER1006" s="69"/>
      <c r="ES1006" s="69"/>
      <c r="ET1006" s="69"/>
      <c r="EU1006" s="69"/>
      <c r="EV1006" s="69"/>
      <c r="EW1006" s="69"/>
      <c r="EX1006" s="69"/>
      <c r="EY1006" s="69"/>
      <c r="EZ1006" s="69"/>
      <c r="FA1006" s="69"/>
      <c r="FB1006" s="69"/>
      <c r="FC1006" s="69"/>
      <c r="FD1006" s="69"/>
      <c r="FE1006" s="69"/>
      <c r="FF1006" s="69"/>
      <c r="FG1006" s="69"/>
      <c r="FH1006" s="69"/>
      <c r="FI1006" s="69"/>
      <c r="FJ1006" s="69"/>
      <c r="FK1006" s="69"/>
      <c r="FL1006" s="69"/>
      <c r="FM1006" s="69"/>
      <c r="FN1006" s="69"/>
      <c r="FO1006" s="69"/>
      <c r="FP1006" s="69"/>
      <c r="FQ1006" s="69"/>
      <c r="FR1006" s="69"/>
      <c r="FS1006" s="69"/>
      <c r="FT1006" s="69"/>
      <c r="FU1006" s="69"/>
      <c r="FV1006" s="69"/>
      <c r="FW1006" s="69"/>
      <c r="FX1006" s="69"/>
      <c r="FY1006" s="69"/>
      <c r="FZ1006" s="69"/>
      <c r="GA1006" s="69"/>
      <c r="GB1006" s="69"/>
      <c r="GC1006" s="69"/>
      <c r="GD1006" s="69"/>
      <c r="GE1006" s="69"/>
      <c r="GF1006" s="69"/>
      <c r="GG1006" s="69"/>
      <c r="GH1006" s="69"/>
      <c r="GI1006" s="69"/>
      <c r="GJ1006" s="69"/>
      <c r="GK1006" s="69"/>
      <c r="GL1006" s="69"/>
      <c r="GM1006" s="69"/>
      <c r="GN1006" s="69"/>
      <c r="GO1006" s="69"/>
      <c r="GP1006" s="69"/>
      <c r="GQ1006" s="69"/>
      <c r="GR1006" s="69"/>
      <c r="GS1006" s="69"/>
      <c r="GT1006" s="69"/>
      <c r="GU1006" s="69"/>
      <c r="GV1006" s="69"/>
      <c r="GW1006" s="69"/>
      <c r="GX1006" s="69"/>
      <c r="GY1006" s="69"/>
      <c r="GZ1006" s="69"/>
      <c r="HA1006" s="69"/>
      <c r="HB1006" s="69"/>
      <c r="HC1006" s="69"/>
      <c r="HD1006" s="69"/>
      <c r="HE1006" s="69"/>
      <c r="HF1006" s="69"/>
      <c r="HG1006" s="69"/>
      <c r="HH1006" s="69"/>
      <c r="HI1006" s="69"/>
      <c r="HJ1006" s="69"/>
      <c r="HK1006" s="69"/>
      <c r="HL1006" s="69"/>
      <c r="HM1006" s="69"/>
      <c r="HN1006" s="69"/>
      <c r="HO1006" s="69"/>
      <c r="HP1006" s="69"/>
      <c r="HQ1006" s="69"/>
      <c r="HR1006" s="69"/>
      <c r="HS1006" s="69"/>
      <c r="HT1006" s="69"/>
      <c r="HU1006" s="69"/>
      <c r="HV1006" s="69"/>
      <c r="HW1006" s="69"/>
      <c r="HX1006" s="69"/>
      <c r="HY1006" s="69"/>
      <c r="HZ1006" s="69"/>
      <c r="IA1006" s="69"/>
      <c r="IB1006" s="69"/>
      <c r="IC1006" s="69"/>
      <c r="ID1006" s="69"/>
      <c r="IE1006" s="69"/>
      <c r="IF1006" s="69"/>
      <c r="IG1006" s="69"/>
      <c r="IH1006" s="69"/>
      <c r="II1006" s="69"/>
      <c r="IJ1006" s="69"/>
      <c r="IK1006" s="69"/>
      <c r="IL1006" s="69"/>
      <c r="IM1006" s="69"/>
      <c r="IN1006" s="69"/>
      <c r="IO1006" s="69"/>
      <c r="IP1006" s="69"/>
      <c r="IQ1006" s="69"/>
      <c r="IR1006" s="69"/>
      <c r="IS1006" s="69"/>
      <c r="IT1006" s="69"/>
      <c r="IU1006" s="69"/>
      <c r="IV1006" s="69"/>
      <c r="IW1006" s="69"/>
    </row>
    <row r="1007" customFormat="false" ht="12.75" hidden="false" customHeight="false" outlineLevel="0" collapsed="false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69"/>
      <c r="AH1007" s="69"/>
      <c r="AI1007" s="69"/>
      <c r="AJ1007" s="69"/>
      <c r="AK1007" s="69"/>
      <c r="AL1007" s="69"/>
      <c r="AM1007" s="69"/>
      <c r="AN1007" s="69"/>
      <c r="AO1007" s="69"/>
      <c r="AP1007" s="69"/>
      <c r="AQ1007" s="69"/>
      <c r="AR1007" s="69"/>
      <c r="AS1007" s="69"/>
      <c r="AT1007" s="69"/>
      <c r="AU1007" s="69"/>
      <c r="AV1007" s="69"/>
      <c r="AW1007" s="69"/>
      <c r="AX1007" s="69"/>
      <c r="AY1007" s="69"/>
      <c r="AZ1007" s="69"/>
      <c r="BA1007" s="69"/>
      <c r="BB1007" s="69"/>
      <c r="BC1007" s="69"/>
      <c r="BD1007" s="69"/>
      <c r="BE1007" s="69"/>
      <c r="BF1007" s="69"/>
      <c r="BG1007" s="69"/>
      <c r="BH1007" s="69"/>
      <c r="BI1007" s="69"/>
      <c r="BJ1007" s="69"/>
      <c r="BK1007" s="69"/>
      <c r="BL1007" s="69"/>
      <c r="BM1007" s="69"/>
      <c r="BN1007" s="69"/>
      <c r="BO1007" s="69"/>
      <c r="BP1007" s="69"/>
      <c r="BQ1007" s="69"/>
      <c r="BR1007" s="69"/>
      <c r="BS1007" s="69"/>
      <c r="BT1007" s="69"/>
      <c r="BU1007" s="69"/>
      <c r="BV1007" s="69"/>
      <c r="BW1007" s="69"/>
      <c r="BX1007" s="69"/>
      <c r="BY1007" s="69"/>
      <c r="BZ1007" s="69"/>
      <c r="CA1007" s="69"/>
      <c r="CB1007" s="69"/>
      <c r="CC1007" s="69"/>
      <c r="CD1007" s="69"/>
      <c r="CE1007" s="69"/>
      <c r="CF1007" s="69"/>
      <c r="CG1007" s="69"/>
      <c r="CH1007" s="69"/>
      <c r="CI1007" s="69"/>
      <c r="CJ1007" s="69"/>
      <c r="CK1007" s="69"/>
      <c r="CL1007" s="69"/>
      <c r="CM1007" s="69"/>
      <c r="CN1007" s="69"/>
      <c r="CO1007" s="69"/>
      <c r="CP1007" s="69"/>
      <c r="CQ1007" s="69"/>
      <c r="CR1007" s="69"/>
      <c r="CS1007" s="69"/>
      <c r="CT1007" s="69"/>
      <c r="CU1007" s="69"/>
      <c r="CV1007" s="69"/>
      <c r="CW1007" s="69"/>
      <c r="CX1007" s="69"/>
      <c r="CY1007" s="69"/>
      <c r="CZ1007" s="69"/>
      <c r="DA1007" s="69"/>
      <c r="DB1007" s="69"/>
      <c r="DC1007" s="69"/>
      <c r="DD1007" s="69"/>
      <c r="DE1007" s="69"/>
      <c r="DF1007" s="69"/>
      <c r="DG1007" s="69"/>
      <c r="DH1007" s="69"/>
      <c r="DI1007" s="69"/>
      <c r="DJ1007" s="69"/>
      <c r="DK1007" s="69"/>
      <c r="DL1007" s="69"/>
      <c r="DM1007" s="69"/>
      <c r="DN1007" s="69"/>
      <c r="DO1007" s="69"/>
      <c r="DP1007" s="69"/>
      <c r="DQ1007" s="69"/>
      <c r="DR1007" s="69"/>
      <c r="DS1007" s="69"/>
      <c r="DT1007" s="69"/>
      <c r="DU1007" s="69"/>
      <c r="DV1007" s="69"/>
      <c r="DW1007" s="69"/>
      <c r="DX1007" s="69"/>
      <c r="DY1007" s="69"/>
      <c r="DZ1007" s="69"/>
      <c r="EA1007" s="69"/>
      <c r="EB1007" s="69"/>
      <c r="EC1007" s="69"/>
      <c r="ED1007" s="69"/>
      <c r="EE1007" s="69"/>
      <c r="EF1007" s="69"/>
      <c r="EG1007" s="69"/>
      <c r="EH1007" s="69"/>
      <c r="EI1007" s="69"/>
      <c r="EJ1007" s="69"/>
      <c r="EK1007" s="69"/>
      <c r="EL1007" s="69"/>
      <c r="EM1007" s="69"/>
      <c r="EN1007" s="69"/>
      <c r="EO1007" s="69"/>
      <c r="EP1007" s="69"/>
      <c r="EQ1007" s="69"/>
      <c r="ER1007" s="69"/>
      <c r="ES1007" s="69"/>
      <c r="ET1007" s="69"/>
      <c r="EU1007" s="69"/>
      <c r="EV1007" s="69"/>
      <c r="EW1007" s="69"/>
      <c r="EX1007" s="69"/>
      <c r="EY1007" s="69"/>
      <c r="EZ1007" s="69"/>
      <c r="FA1007" s="69"/>
      <c r="FB1007" s="69"/>
      <c r="FC1007" s="69"/>
      <c r="FD1007" s="69"/>
      <c r="FE1007" s="69"/>
      <c r="FF1007" s="69"/>
      <c r="FG1007" s="69"/>
      <c r="FH1007" s="69"/>
      <c r="FI1007" s="69"/>
      <c r="FJ1007" s="69"/>
      <c r="FK1007" s="69"/>
      <c r="FL1007" s="69"/>
      <c r="FM1007" s="69"/>
      <c r="FN1007" s="69"/>
      <c r="FO1007" s="69"/>
      <c r="FP1007" s="69"/>
      <c r="FQ1007" s="69"/>
      <c r="FR1007" s="69"/>
      <c r="FS1007" s="69"/>
      <c r="FT1007" s="69"/>
      <c r="FU1007" s="69"/>
      <c r="FV1007" s="69"/>
      <c r="FW1007" s="69"/>
      <c r="FX1007" s="69"/>
      <c r="FY1007" s="69"/>
      <c r="FZ1007" s="69"/>
      <c r="GA1007" s="69"/>
      <c r="GB1007" s="69"/>
      <c r="GC1007" s="69"/>
      <c r="GD1007" s="69"/>
      <c r="GE1007" s="69"/>
      <c r="GF1007" s="69"/>
      <c r="GG1007" s="69"/>
      <c r="GH1007" s="69"/>
      <c r="GI1007" s="69"/>
      <c r="GJ1007" s="69"/>
      <c r="GK1007" s="69"/>
      <c r="GL1007" s="69"/>
      <c r="GM1007" s="69"/>
      <c r="GN1007" s="69"/>
      <c r="GO1007" s="69"/>
      <c r="GP1007" s="69"/>
      <c r="GQ1007" s="69"/>
      <c r="GR1007" s="69"/>
      <c r="GS1007" s="69"/>
      <c r="GT1007" s="69"/>
      <c r="GU1007" s="69"/>
      <c r="GV1007" s="69"/>
      <c r="GW1007" s="69"/>
      <c r="GX1007" s="69"/>
      <c r="GY1007" s="69"/>
      <c r="GZ1007" s="69"/>
      <c r="HA1007" s="69"/>
      <c r="HB1007" s="69"/>
      <c r="HC1007" s="69"/>
      <c r="HD1007" s="69"/>
      <c r="HE1007" s="69"/>
      <c r="HF1007" s="69"/>
      <c r="HG1007" s="69"/>
      <c r="HH1007" s="69"/>
      <c r="HI1007" s="69"/>
      <c r="HJ1007" s="69"/>
      <c r="HK1007" s="69"/>
      <c r="HL1007" s="69"/>
      <c r="HM1007" s="69"/>
      <c r="HN1007" s="69"/>
      <c r="HO1007" s="69"/>
      <c r="HP1007" s="69"/>
      <c r="HQ1007" s="69"/>
      <c r="HR1007" s="69"/>
      <c r="HS1007" s="69"/>
      <c r="HT1007" s="69"/>
      <c r="HU1007" s="69"/>
      <c r="HV1007" s="69"/>
      <c r="HW1007" s="69"/>
      <c r="HX1007" s="69"/>
      <c r="HY1007" s="69"/>
      <c r="HZ1007" s="69"/>
      <c r="IA1007" s="69"/>
      <c r="IB1007" s="69"/>
      <c r="IC1007" s="69"/>
      <c r="ID1007" s="69"/>
      <c r="IE1007" s="69"/>
      <c r="IF1007" s="69"/>
      <c r="IG1007" s="69"/>
      <c r="IH1007" s="69"/>
      <c r="II1007" s="69"/>
      <c r="IJ1007" s="69"/>
      <c r="IK1007" s="69"/>
      <c r="IL1007" s="69"/>
      <c r="IM1007" s="69"/>
      <c r="IN1007" s="69"/>
      <c r="IO1007" s="69"/>
      <c r="IP1007" s="69"/>
      <c r="IQ1007" s="69"/>
      <c r="IR1007" s="69"/>
      <c r="IS1007" s="69"/>
      <c r="IT1007" s="69"/>
      <c r="IU1007" s="69"/>
      <c r="IV1007" s="69"/>
      <c r="IW1007" s="69"/>
    </row>
    <row r="1008" customFormat="false" ht="12.75" hidden="false" customHeight="false" outlineLevel="0" collapsed="false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  <c r="AR1008" s="69"/>
      <c r="AS1008" s="69"/>
      <c r="AT1008" s="69"/>
      <c r="AU1008" s="69"/>
      <c r="AV1008" s="69"/>
      <c r="AW1008" s="69"/>
      <c r="AX1008" s="69"/>
      <c r="AY1008" s="69"/>
      <c r="AZ1008" s="69"/>
      <c r="BA1008" s="69"/>
      <c r="BB1008" s="69"/>
      <c r="BC1008" s="69"/>
      <c r="BD1008" s="69"/>
      <c r="BE1008" s="69"/>
      <c r="BF1008" s="69"/>
      <c r="BG1008" s="69"/>
      <c r="BH1008" s="69"/>
      <c r="BI1008" s="69"/>
      <c r="BJ1008" s="69"/>
      <c r="BK1008" s="69"/>
      <c r="BL1008" s="69"/>
      <c r="BM1008" s="69"/>
      <c r="BN1008" s="69"/>
      <c r="BO1008" s="69"/>
      <c r="BP1008" s="69"/>
      <c r="BQ1008" s="69"/>
      <c r="BR1008" s="69"/>
      <c r="BS1008" s="69"/>
      <c r="BT1008" s="69"/>
      <c r="BU1008" s="69"/>
      <c r="BV1008" s="69"/>
      <c r="BW1008" s="69"/>
      <c r="BX1008" s="69"/>
      <c r="BY1008" s="69"/>
      <c r="BZ1008" s="69"/>
      <c r="CA1008" s="69"/>
      <c r="CB1008" s="69"/>
      <c r="CC1008" s="69"/>
      <c r="CD1008" s="69"/>
      <c r="CE1008" s="69"/>
      <c r="CF1008" s="69"/>
      <c r="CG1008" s="69"/>
      <c r="CH1008" s="69"/>
      <c r="CI1008" s="69"/>
      <c r="CJ1008" s="69"/>
      <c r="CK1008" s="69"/>
      <c r="CL1008" s="69"/>
      <c r="CM1008" s="69"/>
      <c r="CN1008" s="69"/>
      <c r="CO1008" s="69"/>
      <c r="CP1008" s="69"/>
      <c r="CQ1008" s="69"/>
      <c r="CR1008" s="69"/>
      <c r="CS1008" s="69"/>
      <c r="CT1008" s="69"/>
      <c r="CU1008" s="69"/>
      <c r="CV1008" s="69"/>
      <c r="CW1008" s="69"/>
      <c r="CX1008" s="69"/>
      <c r="CY1008" s="69"/>
      <c r="CZ1008" s="69"/>
      <c r="DA1008" s="69"/>
      <c r="DB1008" s="69"/>
      <c r="DC1008" s="69"/>
      <c r="DD1008" s="69"/>
      <c r="DE1008" s="69"/>
      <c r="DF1008" s="69"/>
      <c r="DG1008" s="69"/>
      <c r="DH1008" s="69"/>
      <c r="DI1008" s="69"/>
      <c r="DJ1008" s="69"/>
      <c r="DK1008" s="69"/>
      <c r="DL1008" s="69"/>
      <c r="DM1008" s="69"/>
      <c r="DN1008" s="69"/>
      <c r="DO1008" s="69"/>
      <c r="DP1008" s="69"/>
      <c r="DQ1008" s="69"/>
      <c r="DR1008" s="69"/>
      <c r="DS1008" s="69"/>
      <c r="DT1008" s="69"/>
      <c r="DU1008" s="69"/>
      <c r="DV1008" s="69"/>
      <c r="DW1008" s="69"/>
      <c r="DX1008" s="69"/>
      <c r="DY1008" s="69"/>
      <c r="DZ1008" s="69"/>
      <c r="EA1008" s="69"/>
      <c r="EB1008" s="69"/>
      <c r="EC1008" s="69"/>
      <c r="ED1008" s="69"/>
      <c r="EE1008" s="69"/>
      <c r="EF1008" s="69"/>
      <c r="EG1008" s="69"/>
      <c r="EH1008" s="69"/>
      <c r="EI1008" s="69"/>
      <c r="EJ1008" s="69"/>
      <c r="EK1008" s="69"/>
      <c r="EL1008" s="69"/>
      <c r="EM1008" s="69"/>
      <c r="EN1008" s="69"/>
      <c r="EO1008" s="69"/>
      <c r="EP1008" s="69"/>
      <c r="EQ1008" s="69"/>
      <c r="ER1008" s="69"/>
      <c r="ES1008" s="69"/>
      <c r="ET1008" s="69"/>
      <c r="EU1008" s="69"/>
      <c r="EV1008" s="69"/>
      <c r="EW1008" s="69"/>
      <c r="EX1008" s="69"/>
      <c r="EY1008" s="69"/>
      <c r="EZ1008" s="69"/>
      <c r="FA1008" s="69"/>
      <c r="FB1008" s="69"/>
      <c r="FC1008" s="69"/>
      <c r="FD1008" s="69"/>
      <c r="FE1008" s="69"/>
      <c r="FF1008" s="69"/>
      <c r="FG1008" s="69"/>
      <c r="FH1008" s="69"/>
      <c r="FI1008" s="69"/>
      <c r="FJ1008" s="69"/>
      <c r="FK1008" s="69"/>
      <c r="FL1008" s="69"/>
      <c r="FM1008" s="69"/>
      <c r="FN1008" s="69"/>
      <c r="FO1008" s="69"/>
      <c r="FP1008" s="69"/>
      <c r="FQ1008" s="69"/>
      <c r="FR1008" s="69"/>
      <c r="FS1008" s="69"/>
      <c r="FT1008" s="69"/>
      <c r="FU1008" s="69"/>
      <c r="FV1008" s="69"/>
      <c r="FW1008" s="69"/>
      <c r="FX1008" s="69"/>
      <c r="FY1008" s="69"/>
      <c r="FZ1008" s="69"/>
      <c r="GA1008" s="69"/>
      <c r="GB1008" s="69"/>
      <c r="GC1008" s="69"/>
      <c r="GD1008" s="69"/>
      <c r="GE1008" s="69"/>
      <c r="GF1008" s="69"/>
      <c r="GG1008" s="69"/>
      <c r="GH1008" s="69"/>
      <c r="GI1008" s="69"/>
      <c r="GJ1008" s="69"/>
      <c r="GK1008" s="69"/>
      <c r="GL1008" s="69"/>
      <c r="GM1008" s="69"/>
      <c r="GN1008" s="69"/>
      <c r="GO1008" s="69"/>
      <c r="GP1008" s="69"/>
      <c r="GQ1008" s="69"/>
      <c r="GR1008" s="69"/>
      <c r="GS1008" s="69"/>
      <c r="GT1008" s="69"/>
      <c r="GU1008" s="69"/>
      <c r="GV1008" s="69"/>
      <c r="GW1008" s="69"/>
      <c r="GX1008" s="69"/>
      <c r="GY1008" s="69"/>
      <c r="GZ1008" s="69"/>
      <c r="HA1008" s="69"/>
      <c r="HB1008" s="69"/>
      <c r="HC1008" s="69"/>
      <c r="HD1008" s="69"/>
      <c r="HE1008" s="69"/>
      <c r="HF1008" s="69"/>
      <c r="HG1008" s="69"/>
      <c r="HH1008" s="69"/>
      <c r="HI1008" s="69"/>
      <c r="HJ1008" s="69"/>
      <c r="HK1008" s="69"/>
      <c r="HL1008" s="69"/>
      <c r="HM1008" s="69"/>
      <c r="HN1008" s="69"/>
      <c r="HO1008" s="69"/>
      <c r="HP1008" s="69"/>
      <c r="HQ1008" s="69"/>
      <c r="HR1008" s="69"/>
      <c r="HS1008" s="69"/>
      <c r="HT1008" s="69"/>
      <c r="HU1008" s="69"/>
      <c r="HV1008" s="69"/>
      <c r="HW1008" s="69"/>
      <c r="HX1008" s="69"/>
      <c r="HY1008" s="69"/>
      <c r="HZ1008" s="69"/>
      <c r="IA1008" s="69"/>
      <c r="IB1008" s="69"/>
      <c r="IC1008" s="69"/>
      <c r="ID1008" s="69"/>
      <c r="IE1008" s="69"/>
      <c r="IF1008" s="69"/>
      <c r="IG1008" s="69"/>
      <c r="IH1008" s="69"/>
      <c r="II1008" s="69"/>
      <c r="IJ1008" s="69"/>
      <c r="IK1008" s="69"/>
      <c r="IL1008" s="69"/>
      <c r="IM1008" s="69"/>
      <c r="IN1008" s="69"/>
      <c r="IO1008" s="69"/>
      <c r="IP1008" s="69"/>
      <c r="IQ1008" s="69"/>
      <c r="IR1008" s="69"/>
      <c r="IS1008" s="69"/>
      <c r="IT1008" s="69"/>
      <c r="IU1008" s="69"/>
      <c r="IV1008" s="69"/>
      <c r="IW1008" s="69"/>
    </row>
    <row r="1009" customFormat="false" ht="12.75" hidden="false" customHeight="false" outlineLevel="0" collapsed="false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69"/>
      <c r="AO1009" s="69"/>
      <c r="AP1009" s="69"/>
      <c r="AQ1009" s="69"/>
      <c r="AR1009" s="69"/>
      <c r="AS1009" s="69"/>
      <c r="AT1009" s="69"/>
      <c r="AU1009" s="69"/>
      <c r="AV1009" s="69"/>
      <c r="AW1009" s="69"/>
      <c r="AX1009" s="69"/>
      <c r="AY1009" s="69"/>
      <c r="AZ1009" s="69"/>
      <c r="BA1009" s="69"/>
      <c r="BB1009" s="69"/>
      <c r="BC1009" s="69"/>
      <c r="BD1009" s="69"/>
      <c r="BE1009" s="69"/>
      <c r="BF1009" s="69"/>
      <c r="BG1009" s="69"/>
      <c r="BH1009" s="69"/>
      <c r="BI1009" s="69"/>
      <c r="BJ1009" s="69"/>
      <c r="BK1009" s="69"/>
      <c r="BL1009" s="69"/>
      <c r="BM1009" s="69"/>
      <c r="BN1009" s="69"/>
      <c r="BO1009" s="69"/>
      <c r="BP1009" s="69"/>
      <c r="BQ1009" s="69"/>
      <c r="BR1009" s="69"/>
      <c r="BS1009" s="69"/>
      <c r="BT1009" s="69"/>
      <c r="BU1009" s="69"/>
      <c r="BV1009" s="69"/>
      <c r="BW1009" s="69"/>
      <c r="BX1009" s="69"/>
      <c r="BY1009" s="69"/>
      <c r="BZ1009" s="69"/>
      <c r="CA1009" s="69"/>
      <c r="CB1009" s="69"/>
      <c r="CC1009" s="69"/>
      <c r="CD1009" s="69"/>
      <c r="CE1009" s="69"/>
      <c r="CF1009" s="69"/>
      <c r="CG1009" s="69"/>
      <c r="CH1009" s="69"/>
      <c r="CI1009" s="69"/>
      <c r="CJ1009" s="69"/>
      <c r="CK1009" s="69"/>
      <c r="CL1009" s="69"/>
      <c r="CM1009" s="69"/>
      <c r="CN1009" s="69"/>
      <c r="CO1009" s="69"/>
      <c r="CP1009" s="69"/>
      <c r="CQ1009" s="69"/>
      <c r="CR1009" s="69"/>
      <c r="CS1009" s="69"/>
      <c r="CT1009" s="69"/>
      <c r="CU1009" s="69"/>
      <c r="CV1009" s="69"/>
      <c r="CW1009" s="69"/>
      <c r="CX1009" s="69"/>
      <c r="CY1009" s="69"/>
      <c r="CZ1009" s="69"/>
      <c r="DA1009" s="69"/>
      <c r="DB1009" s="69"/>
      <c r="DC1009" s="69"/>
      <c r="DD1009" s="69"/>
      <c r="DE1009" s="69"/>
      <c r="DF1009" s="69"/>
      <c r="DG1009" s="69"/>
      <c r="DH1009" s="69"/>
      <c r="DI1009" s="69"/>
      <c r="DJ1009" s="69"/>
      <c r="DK1009" s="69"/>
      <c r="DL1009" s="69"/>
      <c r="DM1009" s="69"/>
      <c r="DN1009" s="69"/>
      <c r="DO1009" s="69"/>
      <c r="DP1009" s="69"/>
      <c r="DQ1009" s="69"/>
      <c r="DR1009" s="69"/>
      <c r="DS1009" s="69"/>
      <c r="DT1009" s="69"/>
      <c r="DU1009" s="69"/>
      <c r="DV1009" s="69"/>
      <c r="DW1009" s="69"/>
      <c r="DX1009" s="69"/>
      <c r="DY1009" s="69"/>
      <c r="DZ1009" s="69"/>
      <c r="EA1009" s="69"/>
      <c r="EB1009" s="69"/>
      <c r="EC1009" s="69"/>
      <c r="ED1009" s="69"/>
      <c r="EE1009" s="69"/>
      <c r="EF1009" s="69"/>
      <c r="EG1009" s="69"/>
      <c r="EH1009" s="69"/>
      <c r="EI1009" s="69"/>
      <c r="EJ1009" s="69"/>
      <c r="EK1009" s="69"/>
      <c r="EL1009" s="69"/>
      <c r="EM1009" s="69"/>
      <c r="EN1009" s="69"/>
      <c r="EO1009" s="69"/>
      <c r="EP1009" s="69"/>
      <c r="EQ1009" s="69"/>
      <c r="ER1009" s="69"/>
      <c r="ES1009" s="69"/>
      <c r="ET1009" s="69"/>
      <c r="EU1009" s="69"/>
      <c r="EV1009" s="69"/>
      <c r="EW1009" s="69"/>
      <c r="EX1009" s="69"/>
      <c r="EY1009" s="69"/>
      <c r="EZ1009" s="69"/>
      <c r="FA1009" s="69"/>
      <c r="FB1009" s="69"/>
      <c r="FC1009" s="69"/>
      <c r="FD1009" s="69"/>
      <c r="FE1009" s="69"/>
      <c r="FF1009" s="69"/>
      <c r="FG1009" s="69"/>
      <c r="FH1009" s="69"/>
      <c r="FI1009" s="69"/>
      <c r="FJ1009" s="69"/>
      <c r="FK1009" s="69"/>
      <c r="FL1009" s="69"/>
      <c r="FM1009" s="69"/>
      <c r="FN1009" s="69"/>
      <c r="FO1009" s="69"/>
      <c r="FP1009" s="69"/>
      <c r="FQ1009" s="69"/>
      <c r="FR1009" s="69"/>
      <c r="FS1009" s="69"/>
      <c r="FT1009" s="69"/>
      <c r="FU1009" s="69"/>
      <c r="FV1009" s="69"/>
      <c r="FW1009" s="69"/>
      <c r="FX1009" s="69"/>
      <c r="FY1009" s="69"/>
      <c r="FZ1009" s="69"/>
      <c r="GA1009" s="69"/>
      <c r="GB1009" s="69"/>
      <c r="GC1009" s="69"/>
      <c r="GD1009" s="69"/>
      <c r="GE1009" s="69"/>
      <c r="GF1009" s="69"/>
      <c r="GG1009" s="69"/>
      <c r="GH1009" s="69"/>
      <c r="GI1009" s="69"/>
      <c r="GJ1009" s="69"/>
      <c r="GK1009" s="69"/>
      <c r="GL1009" s="69"/>
      <c r="GM1009" s="69"/>
      <c r="GN1009" s="69"/>
      <c r="GO1009" s="69"/>
      <c r="GP1009" s="69"/>
      <c r="GQ1009" s="69"/>
      <c r="GR1009" s="69"/>
      <c r="GS1009" s="69"/>
      <c r="GT1009" s="69"/>
      <c r="GU1009" s="69"/>
      <c r="GV1009" s="69"/>
      <c r="GW1009" s="69"/>
      <c r="GX1009" s="69"/>
      <c r="GY1009" s="69"/>
      <c r="GZ1009" s="69"/>
      <c r="HA1009" s="69"/>
      <c r="HB1009" s="69"/>
      <c r="HC1009" s="69"/>
      <c r="HD1009" s="69"/>
      <c r="HE1009" s="69"/>
      <c r="HF1009" s="69"/>
      <c r="HG1009" s="69"/>
      <c r="HH1009" s="69"/>
      <c r="HI1009" s="69"/>
      <c r="HJ1009" s="69"/>
      <c r="HK1009" s="69"/>
      <c r="HL1009" s="69"/>
      <c r="HM1009" s="69"/>
      <c r="HN1009" s="69"/>
      <c r="HO1009" s="69"/>
      <c r="HP1009" s="69"/>
      <c r="HQ1009" s="69"/>
      <c r="HR1009" s="69"/>
      <c r="HS1009" s="69"/>
      <c r="HT1009" s="69"/>
      <c r="HU1009" s="69"/>
      <c r="HV1009" s="69"/>
      <c r="HW1009" s="69"/>
      <c r="HX1009" s="69"/>
      <c r="HY1009" s="69"/>
      <c r="HZ1009" s="69"/>
      <c r="IA1009" s="69"/>
      <c r="IB1009" s="69"/>
      <c r="IC1009" s="69"/>
      <c r="ID1009" s="69"/>
      <c r="IE1009" s="69"/>
      <c r="IF1009" s="69"/>
      <c r="IG1009" s="69"/>
      <c r="IH1009" s="69"/>
      <c r="II1009" s="69"/>
      <c r="IJ1009" s="69"/>
      <c r="IK1009" s="69"/>
      <c r="IL1009" s="69"/>
      <c r="IM1009" s="69"/>
      <c r="IN1009" s="69"/>
      <c r="IO1009" s="69"/>
      <c r="IP1009" s="69"/>
      <c r="IQ1009" s="69"/>
      <c r="IR1009" s="69"/>
      <c r="IS1009" s="69"/>
      <c r="IT1009" s="69"/>
      <c r="IU1009" s="69"/>
      <c r="IV1009" s="69"/>
      <c r="IW1009" s="69"/>
    </row>
    <row r="1010" customFormat="false" ht="12.75" hidden="false" customHeight="false" outlineLevel="0" collapsed="false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69"/>
      <c r="AO1010" s="69"/>
      <c r="AP1010" s="69"/>
      <c r="AQ1010" s="69"/>
      <c r="AR1010" s="69"/>
      <c r="AS1010" s="69"/>
      <c r="AT1010" s="69"/>
      <c r="AU1010" s="69"/>
      <c r="AV1010" s="69"/>
      <c r="AW1010" s="69"/>
      <c r="AX1010" s="69"/>
      <c r="AY1010" s="69"/>
      <c r="AZ1010" s="69"/>
      <c r="BA1010" s="69"/>
      <c r="BB1010" s="69"/>
      <c r="BC1010" s="69"/>
      <c r="BD1010" s="69"/>
      <c r="BE1010" s="69"/>
      <c r="BF1010" s="69"/>
      <c r="BG1010" s="69"/>
      <c r="BH1010" s="69"/>
      <c r="BI1010" s="69"/>
      <c r="BJ1010" s="69"/>
      <c r="BK1010" s="69"/>
      <c r="BL1010" s="69"/>
      <c r="BM1010" s="69"/>
      <c r="BN1010" s="69"/>
      <c r="BO1010" s="69"/>
      <c r="BP1010" s="69"/>
      <c r="BQ1010" s="69"/>
      <c r="BR1010" s="69"/>
      <c r="BS1010" s="69"/>
      <c r="BT1010" s="69"/>
      <c r="BU1010" s="69"/>
      <c r="BV1010" s="69"/>
      <c r="BW1010" s="69"/>
      <c r="BX1010" s="69"/>
      <c r="BY1010" s="69"/>
      <c r="BZ1010" s="69"/>
      <c r="CA1010" s="69"/>
      <c r="CB1010" s="69"/>
      <c r="CC1010" s="69"/>
      <c r="CD1010" s="69"/>
      <c r="CE1010" s="69"/>
      <c r="CF1010" s="69"/>
      <c r="CG1010" s="69"/>
      <c r="CH1010" s="69"/>
      <c r="CI1010" s="69"/>
      <c r="CJ1010" s="69"/>
      <c r="CK1010" s="69"/>
      <c r="CL1010" s="69"/>
      <c r="CM1010" s="69"/>
      <c r="CN1010" s="69"/>
      <c r="CO1010" s="69"/>
      <c r="CP1010" s="69"/>
      <c r="CQ1010" s="69"/>
      <c r="CR1010" s="69"/>
      <c r="CS1010" s="69"/>
      <c r="CT1010" s="69"/>
      <c r="CU1010" s="69"/>
      <c r="CV1010" s="69"/>
      <c r="CW1010" s="69"/>
      <c r="CX1010" s="69"/>
      <c r="CY1010" s="69"/>
      <c r="CZ1010" s="69"/>
      <c r="DA1010" s="69"/>
      <c r="DB1010" s="69"/>
      <c r="DC1010" s="69"/>
      <c r="DD1010" s="69"/>
      <c r="DE1010" s="69"/>
      <c r="DF1010" s="69"/>
      <c r="DG1010" s="69"/>
      <c r="DH1010" s="69"/>
      <c r="DI1010" s="69"/>
      <c r="DJ1010" s="69"/>
      <c r="DK1010" s="69"/>
      <c r="DL1010" s="69"/>
      <c r="DM1010" s="69"/>
      <c r="DN1010" s="69"/>
      <c r="DO1010" s="69"/>
      <c r="DP1010" s="69"/>
      <c r="DQ1010" s="69"/>
      <c r="DR1010" s="69"/>
      <c r="DS1010" s="69"/>
      <c r="DT1010" s="69"/>
      <c r="DU1010" s="69"/>
      <c r="DV1010" s="69"/>
      <c r="DW1010" s="69"/>
      <c r="DX1010" s="69"/>
      <c r="DY1010" s="69"/>
      <c r="DZ1010" s="69"/>
      <c r="EA1010" s="69"/>
      <c r="EB1010" s="69"/>
      <c r="EC1010" s="69"/>
      <c r="ED1010" s="69"/>
      <c r="EE1010" s="69"/>
      <c r="EF1010" s="69"/>
      <c r="EG1010" s="69"/>
      <c r="EH1010" s="69"/>
      <c r="EI1010" s="69"/>
      <c r="EJ1010" s="69"/>
      <c r="EK1010" s="69"/>
      <c r="EL1010" s="69"/>
      <c r="EM1010" s="69"/>
      <c r="EN1010" s="69"/>
      <c r="EO1010" s="69"/>
      <c r="EP1010" s="69"/>
      <c r="EQ1010" s="69"/>
      <c r="ER1010" s="69"/>
      <c r="ES1010" s="69"/>
      <c r="ET1010" s="69"/>
      <c r="EU1010" s="69"/>
      <c r="EV1010" s="69"/>
      <c r="EW1010" s="69"/>
      <c r="EX1010" s="69"/>
      <c r="EY1010" s="69"/>
      <c r="EZ1010" s="69"/>
      <c r="FA1010" s="69"/>
      <c r="FB1010" s="69"/>
      <c r="FC1010" s="69"/>
      <c r="FD1010" s="69"/>
      <c r="FE1010" s="69"/>
      <c r="FF1010" s="69"/>
      <c r="FG1010" s="69"/>
      <c r="FH1010" s="69"/>
      <c r="FI1010" s="69"/>
      <c r="FJ1010" s="69"/>
      <c r="FK1010" s="69"/>
      <c r="FL1010" s="69"/>
      <c r="FM1010" s="69"/>
      <c r="FN1010" s="69"/>
      <c r="FO1010" s="69"/>
      <c r="FP1010" s="69"/>
      <c r="FQ1010" s="69"/>
      <c r="FR1010" s="69"/>
      <c r="FS1010" s="69"/>
      <c r="FT1010" s="69"/>
      <c r="FU1010" s="69"/>
      <c r="FV1010" s="69"/>
      <c r="FW1010" s="69"/>
      <c r="FX1010" s="69"/>
      <c r="FY1010" s="69"/>
      <c r="FZ1010" s="69"/>
      <c r="GA1010" s="69"/>
      <c r="GB1010" s="69"/>
      <c r="GC1010" s="69"/>
      <c r="GD1010" s="69"/>
      <c r="GE1010" s="69"/>
      <c r="GF1010" s="69"/>
      <c r="GG1010" s="69"/>
      <c r="GH1010" s="69"/>
      <c r="GI1010" s="69"/>
      <c r="GJ1010" s="69"/>
      <c r="GK1010" s="69"/>
      <c r="GL1010" s="69"/>
      <c r="GM1010" s="69"/>
      <c r="GN1010" s="69"/>
      <c r="GO1010" s="69"/>
      <c r="GP1010" s="69"/>
      <c r="GQ1010" s="69"/>
      <c r="GR1010" s="69"/>
      <c r="GS1010" s="69"/>
      <c r="GT1010" s="69"/>
      <c r="GU1010" s="69"/>
      <c r="GV1010" s="69"/>
      <c r="GW1010" s="69"/>
      <c r="GX1010" s="69"/>
      <c r="GY1010" s="69"/>
      <c r="GZ1010" s="69"/>
      <c r="HA1010" s="69"/>
      <c r="HB1010" s="69"/>
      <c r="HC1010" s="69"/>
      <c r="HD1010" s="69"/>
      <c r="HE1010" s="69"/>
      <c r="HF1010" s="69"/>
      <c r="HG1010" s="69"/>
      <c r="HH1010" s="69"/>
      <c r="HI1010" s="69"/>
      <c r="HJ1010" s="69"/>
      <c r="HK1010" s="69"/>
      <c r="HL1010" s="69"/>
      <c r="HM1010" s="69"/>
      <c r="HN1010" s="69"/>
      <c r="HO1010" s="69"/>
      <c r="HP1010" s="69"/>
      <c r="HQ1010" s="69"/>
      <c r="HR1010" s="69"/>
      <c r="HS1010" s="69"/>
      <c r="HT1010" s="69"/>
      <c r="HU1010" s="69"/>
      <c r="HV1010" s="69"/>
      <c r="HW1010" s="69"/>
      <c r="HX1010" s="69"/>
      <c r="HY1010" s="69"/>
      <c r="HZ1010" s="69"/>
      <c r="IA1010" s="69"/>
      <c r="IB1010" s="69"/>
      <c r="IC1010" s="69"/>
      <c r="ID1010" s="69"/>
      <c r="IE1010" s="69"/>
      <c r="IF1010" s="69"/>
      <c r="IG1010" s="69"/>
      <c r="IH1010" s="69"/>
      <c r="II1010" s="69"/>
      <c r="IJ1010" s="69"/>
      <c r="IK1010" s="69"/>
      <c r="IL1010" s="69"/>
      <c r="IM1010" s="69"/>
      <c r="IN1010" s="69"/>
      <c r="IO1010" s="69"/>
      <c r="IP1010" s="69"/>
      <c r="IQ1010" s="69"/>
      <c r="IR1010" s="69"/>
      <c r="IS1010" s="69"/>
      <c r="IT1010" s="69"/>
      <c r="IU1010" s="69"/>
      <c r="IV1010" s="69"/>
      <c r="IW1010" s="69"/>
    </row>
    <row r="1011" customFormat="false" ht="12.75" hidden="false" customHeight="false" outlineLevel="0" collapsed="false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69"/>
      <c r="AO1011" s="69"/>
      <c r="AP1011" s="69"/>
      <c r="AQ1011" s="69"/>
      <c r="AR1011" s="69"/>
      <c r="AS1011" s="69"/>
      <c r="AT1011" s="69"/>
      <c r="AU1011" s="69"/>
      <c r="AV1011" s="69"/>
      <c r="AW1011" s="69"/>
      <c r="AX1011" s="69"/>
      <c r="AY1011" s="69"/>
      <c r="AZ1011" s="69"/>
      <c r="BA1011" s="69"/>
      <c r="BB1011" s="69"/>
      <c r="BC1011" s="69"/>
      <c r="BD1011" s="69"/>
      <c r="BE1011" s="69"/>
      <c r="BF1011" s="69"/>
      <c r="BG1011" s="69"/>
      <c r="BH1011" s="69"/>
      <c r="BI1011" s="69"/>
      <c r="BJ1011" s="69"/>
      <c r="BK1011" s="69"/>
      <c r="BL1011" s="69"/>
      <c r="BM1011" s="69"/>
      <c r="BN1011" s="69"/>
      <c r="BO1011" s="69"/>
      <c r="BP1011" s="69"/>
      <c r="BQ1011" s="69"/>
      <c r="BR1011" s="69"/>
      <c r="BS1011" s="69"/>
      <c r="BT1011" s="69"/>
      <c r="BU1011" s="69"/>
      <c r="BV1011" s="69"/>
      <c r="BW1011" s="69"/>
      <c r="BX1011" s="69"/>
      <c r="BY1011" s="69"/>
      <c r="BZ1011" s="69"/>
      <c r="CA1011" s="69"/>
      <c r="CB1011" s="69"/>
      <c r="CC1011" s="69"/>
      <c r="CD1011" s="69"/>
      <c r="CE1011" s="69"/>
      <c r="CF1011" s="69"/>
      <c r="CG1011" s="69"/>
      <c r="CH1011" s="69"/>
      <c r="CI1011" s="69"/>
      <c r="CJ1011" s="69"/>
      <c r="CK1011" s="69"/>
      <c r="CL1011" s="69"/>
      <c r="CM1011" s="69"/>
      <c r="CN1011" s="69"/>
      <c r="CO1011" s="69"/>
      <c r="CP1011" s="69"/>
      <c r="CQ1011" s="69"/>
      <c r="CR1011" s="69"/>
      <c r="CS1011" s="69"/>
      <c r="CT1011" s="69"/>
      <c r="CU1011" s="69"/>
      <c r="CV1011" s="69"/>
      <c r="CW1011" s="69"/>
      <c r="CX1011" s="69"/>
      <c r="CY1011" s="69"/>
      <c r="CZ1011" s="69"/>
      <c r="DA1011" s="69"/>
      <c r="DB1011" s="69"/>
      <c r="DC1011" s="69"/>
      <c r="DD1011" s="69"/>
      <c r="DE1011" s="69"/>
      <c r="DF1011" s="69"/>
      <c r="DG1011" s="69"/>
      <c r="DH1011" s="69"/>
      <c r="DI1011" s="69"/>
      <c r="DJ1011" s="69"/>
      <c r="DK1011" s="69"/>
      <c r="DL1011" s="69"/>
      <c r="DM1011" s="69"/>
      <c r="DN1011" s="69"/>
      <c r="DO1011" s="69"/>
      <c r="DP1011" s="69"/>
      <c r="DQ1011" s="69"/>
      <c r="DR1011" s="69"/>
      <c r="DS1011" s="69"/>
      <c r="DT1011" s="69"/>
      <c r="DU1011" s="69"/>
      <c r="DV1011" s="69"/>
      <c r="DW1011" s="69"/>
      <c r="DX1011" s="69"/>
      <c r="DY1011" s="69"/>
      <c r="DZ1011" s="69"/>
      <c r="EA1011" s="69"/>
      <c r="EB1011" s="69"/>
      <c r="EC1011" s="69"/>
      <c r="ED1011" s="69"/>
      <c r="EE1011" s="69"/>
      <c r="EF1011" s="69"/>
      <c r="EG1011" s="69"/>
      <c r="EH1011" s="69"/>
      <c r="EI1011" s="69"/>
      <c r="EJ1011" s="69"/>
      <c r="EK1011" s="69"/>
      <c r="EL1011" s="69"/>
      <c r="EM1011" s="69"/>
      <c r="EN1011" s="69"/>
      <c r="EO1011" s="69"/>
      <c r="EP1011" s="69"/>
      <c r="EQ1011" s="69"/>
      <c r="ER1011" s="69"/>
      <c r="ES1011" s="69"/>
      <c r="ET1011" s="69"/>
      <c r="EU1011" s="69"/>
      <c r="EV1011" s="69"/>
      <c r="EW1011" s="69"/>
      <c r="EX1011" s="69"/>
      <c r="EY1011" s="69"/>
      <c r="EZ1011" s="69"/>
      <c r="FA1011" s="69"/>
      <c r="FB1011" s="69"/>
      <c r="FC1011" s="69"/>
      <c r="FD1011" s="69"/>
      <c r="FE1011" s="69"/>
      <c r="FF1011" s="69"/>
      <c r="FG1011" s="69"/>
      <c r="FH1011" s="69"/>
      <c r="FI1011" s="69"/>
      <c r="FJ1011" s="69"/>
      <c r="FK1011" s="69"/>
      <c r="FL1011" s="69"/>
      <c r="FM1011" s="69"/>
      <c r="FN1011" s="69"/>
      <c r="FO1011" s="69"/>
      <c r="FP1011" s="69"/>
      <c r="FQ1011" s="69"/>
      <c r="FR1011" s="69"/>
      <c r="FS1011" s="69"/>
      <c r="FT1011" s="69"/>
      <c r="FU1011" s="69"/>
      <c r="FV1011" s="69"/>
      <c r="FW1011" s="69"/>
      <c r="FX1011" s="69"/>
      <c r="FY1011" s="69"/>
      <c r="FZ1011" s="69"/>
      <c r="GA1011" s="69"/>
      <c r="GB1011" s="69"/>
      <c r="GC1011" s="69"/>
      <c r="GD1011" s="69"/>
      <c r="GE1011" s="69"/>
      <c r="GF1011" s="69"/>
      <c r="GG1011" s="69"/>
      <c r="GH1011" s="69"/>
      <c r="GI1011" s="69"/>
      <c r="GJ1011" s="69"/>
      <c r="GK1011" s="69"/>
      <c r="GL1011" s="69"/>
      <c r="GM1011" s="69"/>
      <c r="GN1011" s="69"/>
      <c r="GO1011" s="69"/>
      <c r="GP1011" s="69"/>
      <c r="GQ1011" s="69"/>
      <c r="GR1011" s="69"/>
      <c r="GS1011" s="69"/>
      <c r="GT1011" s="69"/>
      <c r="GU1011" s="69"/>
      <c r="GV1011" s="69"/>
      <c r="GW1011" s="69"/>
      <c r="GX1011" s="69"/>
      <c r="GY1011" s="69"/>
      <c r="GZ1011" s="69"/>
      <c r="HA1011" s="69"/>
      <c r="HB1011" s="69"/>
      <c r="HC1011" s="69"/>
      <c r="HD1011" s="69"/>
      <c r="HE1011" s="69"/>
      <c r="HF1011" s="69"/>
      <c r="HG1011" s="69"/>
      <c r="HH1011" s="69"/>
      <c r="HI1011" s="69"/>
      <c r="HJ1011" s="69"/>
      <c r="HK1011" s="69"/>
      <c r="HL1011" s="69"/>
      <c r="HM1011" s="69"/>
      <c r="HN1011" s="69"/>
      <c r="HO1011" s="69"/>
      <c r="HP1011" s="69"/>
      <c r="HQ1011" s="69"/>
      <c r="HR1011" s="69"/>
      <c r="HS1011" s="69"/>
      <c r="HT1011" s="69"/>
      <c r="HU1011" s="69"/>
      <c r="HV1011" s="69"/>
      <c r="HW1011" s="69"/>
      <c r="HX1011" s="69"/>
      <c r="HY1011" s="69"/>
      <c r="HZ1011" s="69"/>
      <c r="IA1011" s="69"/>
      <c r="IB1011" s="69"/>
      <c r="IC1011" s="69"/>
      <c r="ID1011" s="69"/>
      <c r="IE1011" s="69"/>
      <c r="IF1011" s="69"/>
      <c r="IG1011" s="69"/>
      <c r="IH1011" s="69"/>
      <c r="II1011" s="69"/>
      <c r="IJ1011" s="69"/>
      <c r="IK1011" s="69"/>
      <c r="IL1011" s="69"/>
      <c r="IM1011" s="69"/>
      <c r="IN1011" s="69"/>
      <c r="IO1011" s="69"/>
      <c r="IP1011" s="69"/>
      <c r="IQ1011" s="69"/>
      <c r="IR1011" s="69"/>
      <c r="IS1011" s="69"/>
      <c r="IT1011" s="69"/>
      <c r="IU1011" s="69"/>
      <c r="IV1011" s="69"/>
      <c r="IW1011" s="69"/>
    </row>
    <row r="1012" customFormat="false" ht="12.75" hidden="false" customHeight="false" outlineLevel="0" collapsed="false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69"/>
      <c r="AO1012" s="69"/>
      <c r="AP1012" s="69"/>
      <c r="AQ1012" s="69"/>
      <c r="AR1012" s="69"/>
      <c r="AS1012" s="69"/>
      <c r="AT1012" s="69"/>
      <c r="AU1012" s="69"/>
      <c r="AV1012" s="69"/>
      <c r="AW1012" s="69"/>
      <c r="AX1012" s="69"/>
      <c r="AY1012" s="69"/>
      <c r="AZ1012" s="69"/>
      <c r="BA1012" s="69"/>
      <c r="BB1012" s="69"/>
      <c r="BC1012" s="69"/>
      <c r="BD1012" s="69"/>
      <c r="BE1012" s="69"/>
      <c r="BF1012" s="69"/>
      <c r="BG1012" s="69"/>
      <c r="BH1012" s="69"/>
      <c r="BI1012" s="69"/>
      <c r="BJ1012" s="69"/>
      <c r="BK1012" s="69"/>
      <c r="BL1012" s="69"/>
      <c r="BM1012" s="69"/>
      <c r="BN1012" s="69"/>
      <c r="BO1012" s="69"/>
      <c r="BP1012" s="69"/>
      <c r="BQ1012" s="69"/>
      <c r="BR1012" s="69"/>
      <c r="BS1012" s="69"/>
      <c r="BT1012" s="69"/>
      <c r="BU1012" s="69"/>
      <c r="BV1012" s="69"/>
      <c r="BW1012" s="69"/>
      <c r="BX1012" s="69"/>
      <c r="BY1012" s="69"/>
      <c r="BZ1012" s="69"/>
      <c r="CA1012" s="69"/>
      <c r="CB1012" s="69"/>
      <c r="CC1012" s="69"/>
      <c r="CD1012" s="69"/>
      <c r="CE1012" s="69"/>
      <c r="CF1012" s="69"/>
      <c r="CG1012" s="69"/>
      <c r="CH1012" s="69"/>
      <c r="CI1012" s="69"/>
      <c r="CJ1012" s="69"/>
      <c r="CK1012" s="69"/>
      <c r="CL1012" s="69"/>
      <c r="CM1012" s="69"/>
      <c r="CN1012" s="69"/>
      <c r="CO1012" s="69"/>
      <c r="CP1012" s="69"/>
      <c r="CQ1012" s="69"/>
      <c r="CR1012" s="69"/>
      <c r="CS1012" s="69"/>
      <c r="CT1012" s="69"/>
      <c r="CU1012" s="69"/>
      <c r="CV1012" s="69"/>
      <c r="CW1012" s="69"/>
      <c r="CX1012" s="69"/>
      <c r="CY1012" s="69"/>
      <c r="CZ1012" s="69"/>
      <c r="DA1012" s="69"/>
      <c r="DB1012" s="69"/>
      <c r="DC1012" s="69"/>
      <c r="DD1012" s="69"/>
      <c r="DE1012" s="69"/>
      <c r="DF1012" s="69"/>
      <c r="DG1012" s="69"/>
      <c r="DH1012" s="69"/>
      <c r="DI1012" s="69"/>
      <c r="DJ1012" s="69"/>
      <c r="DK1012" s="69"/>
      <c r="DL1012" s="69"/>
      <c r="DM1012" s="69"/>
      <c r="DN1012" s="69"/>
      <c r="DO1012" s="69"/>
      <c r="DP1012" s="69"/>
      <c r="DQ1012" s="69"/>
      <c r="DR1012" s="69"/>
      <c r="DS1012" s="69"/>
      <c r="DT1012" s="69"/>
      <c r="DU1012" s="69"/>
      <c r="DV1012" s="69"/>
      <c r="DW1012" s="69"/>
      <c r="DX1012" s="69"/>
      <c r="DY1012" s="69"/>
      <c r="DZ1012" s="69"/>
      <c r="EA1012" s="69"/>
      <c r="EB1012" s="69"/>
      <c r="EC1012" s="69"/>
      <c r="ED1012" s="69"/>
      <c r="EE1012" s="69"/>
      <c r="EF1012" s="69"/>
      <c r="EG1012" s="69"/>
      <c r="EH1012" s="69"/>
      <c r="EI1012" s="69"/>
      <c r="EJ1012" s="69"/>
      <c r="EK1012" s="69"/>
      <c r="EL1012" s="69"/>
      <c r="EM1012" s="69"/>
      <c r="EN1012" s="69"/>
      <c r="EO1012" s="69"/>
      <c r="EP1012" s="69"/>
      <c r="EQ1012" s="69"/>
      <c r="ER1012" s="69"/>
      <c r="ES1012" s="69"/>
      <c r="ET1012" s="69"/>
      <c r="EU1012" s="69"/>
      <c r="EV1012" s="69"/>
      <c r="EW1012" s="69"/>
      <c r="EX1012" s="69"/>
      <c r="EY1012" s="69"/>
      <c r="EZ1012" s="69"/>
      <c r="FA1012" s="69"/>
      <c r="FB1012" s="69"/>
      <c r="FC1012" s="69"/>
      <c r="FD1012" s="69"/>
      <c r="FE1012" s="69"/>
      <c r="FF1012" s="69"/>
      <c r="FG1012" s="69"/>
      <c r="FH1012" s="69"/>
      <c r="FI1012" s="69"/>
      <c r="FJ1012" s="69"/>
      <c r="FK1012" s="69"/>
      <c r="FL1012" s="69"/>
      <c r="FM1012" s="69"/>
      <c r="FN1012" s="69"/>
      <c r="FO1012" s="69"/>
      <c r="FP1012" s="69"/>
      <c r="FQ1012" s="69"/>
      <c r="FR1012" s="69"/>
      <c r="FS1012" s="69"/>
      <c r="FT1012" s="69"/>
      <c r="FU1012" s="69"/>
      <c r="FV1012" s="69"/>
      <c r="FW1012" s="69"/>
      <c r="FX1012" s="69"/>
      <c r="FY1012" s="69"/>
      <c r="FZ1012" s="69"/>
      <c r="GA1012" s="69"/>
      <c r="GB1012" s="69"/>
      <c r="GC1012" s="69"/>
      <c r="GD1012" s="69"/>
      <c r="GE1012" s="69"/>
      <c r="GF1012" s="69"/>
      <c r="GG1012" s="69"/>
      <c r="GH1012" s="69"/>
      <c r="GI1012" s="69"/>
      <c r="GJ1012" s="69"/>
      <c r="GK1012" s="69"/>
      <c r="GL1012" s="69"/>
      <c r="GM1012" s="69"/>
      <c r="GN1012" s="69"/>
      <c r="GO1012" s="69"/>
      <c r="GP1012" s="69"/>
      <c r="GQ1012" s="69"/>
      <c r="GR1012" s="69"/>
      <c r="GS1012" s="69"/>
      <c r="GT1012" s="69"/>
      <c r="GU1012" s="69"/>
      <c r="GV1012" s="69"/>
      <c r="GW1012" s="69"/>
      <c r="GX1012" s="69"/>
      <c r="GY1012" s="69"/>
      <c r="GZ1012" s="69"/>
      <c r="HA1012" s="69"/>
      <c r="HB1012" s="69"/>
      <c r="HC1012" s="69"/>
      <c r="HD1012" s="69"/>
      <c r="HE1012" s="69"/>
      <c r="HF1012" s="69"/>
      <c r="HG1012" s="69"/>
      <c r="HH1012" s="69"/>
      <c r="HI1012" s="69"/>
      <c r="HJ1012" s="69"/>
      <c r="HK1012" s="69"/>
      <c r="HL1012" s="69"/>
      <c r="HM1012" s="69"/>
      <c r="HN1012" s="69"/>
      <c r="HO1012" s="69"/>
      <c r="HP1012" s="69"/>
      <c r="HQ1012" s="69"/>
      <c r="HR1012" s="69"/>
      <c r="HS1012" s="69"/>
      <c r="HT1012" s="69"/>
      <c r="HU1012" s="69"/>
      <c r="HV1012" s="69"/>
      <c r="HW1012" s="69"/>
      <c r="HX1012" s="69"/>
      <c r="HY1012" s="69"/>
      <c r="HZ1012" s="69"/>
      <c r="IA1012" s="69"/>
      <c r="IB1012" s="69"/>
      <c r="IC1012" s="69"/>
      <c r="ID1012" s="69"/>
      <c r="IE1012" s="69"/>
      <c r="IF1012" s="69"/>
      <c r="IG1012" s="69"/>
      <c r="IH1012" s="69"/>
      <c r="II1012" s="69"/>
      <c r="IJ1012" s="69"/>
      <c r="IK1012" s="69"/>
      <c r="IL1012" s="69"/>
      <c r="IM1012" s="69"/>
      <c r="IN1012" s="69"/>
      <c r="IO1012" s="69"/>
      <c r="IP1012" s="69"/>
      <c r="IQ1012" s="69"/>
      <c r="IR1012" s="69"/>
      <c r="IS1012" s="69"/>
      <c r="IT1012" s="69"/>
      <c r="IU1012" s="69"/>
      <c r="IV1012" s="69"/>
      <c r="IW1012" s="69"/>
    </row>
    <row r="1013" customFormat="false" ht="12.75" hidden="false" customHeight="false" outlineLevel="0" collapsed="false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69"/>
      <c r="AO1013" s="69"/>
      <c r="AP1013" s="69"/>
      <c r="AQ1013" s="69"/>
      <c r="AR1013" s="69"/>
      <c r="AS1013" s="69"/>
      <c r="AT1013" s="69"/>
      <c r="AU1013" s="69"/>
      <c r="AV1013" s="69"/>
      <c r="AW1013" s="69"/>
      <c r="AX1013" s="69"/>
      <c r="AY1013" s="69"/>
      <c r="AZ1013" s="69"/>
      <c r="BA1013" s="69"/>
      <c r="BB1013" s="69"/>
      <c r="BC1013" s="69"/>
      <c r="BD1013" s="69"/>
      <c r="BE1013" s="69"/>
      <c r="BF1013" s="69"/>
      <c r="BG1013" s="69"/>
      <c r="BH1013" s="69"/>
      <c r="BI1013" s="69"/>
      <c r="BJ1013" s="69"/>
      <c r="BK1013" s="69"/>
      <c r="BL1013" s="69"/>
      <c r="BM1013" s="69"/>
      <c r="BN1013" s="69"/>
      <c r="BO1013" s="69"/>
      <c r="BP1013" s="69"/>
      <c r="BQ1013" s="69"/>
      <c r="BR1013" s="69"/>
      <c r="BS1013" s="69"/>
      <c r="BT1013" s="69"/>
      <c r="BU1013" s="69"/>
      <c r="BV1013" s="69"/>
      <c r="BW1013" s="69"/>
      <c r="BX1013" s="69"/>
      <c r="BY1013" s="69"/>
      <c r="BZ1013" s="69"/>
      <c r="CA1013" s="69"/>
      <c r="CB1013" s="69"/>
      <c r="CC1013" s="69"/>
      <c r="CD1013" s="69"/>
      <c r="CE1013" s="69"/>
      <c r="CF1013" s="69"/>
      <c r="CG1013" s="69"/>
      <c r="CH1013" s="69"/>
      <c r="CI1013" s="69"/>
      <c r="CJ1013" s="69"/>
      <c r="CK1013" s="69"/>
      <c r="CL1013" s="69"/>
      <c r="CM1013" s="69"/>
      <c r="CN1013" s="69"/>
      <c r="CO1013" s="69"/>
      <c r="CP1013" s="69"/>
      <c r="CQ1013" s="69"/>
      <c r="CR1013" s="69"/>
      <c r="CS1013" s="69"/>
      <c r="CT1013" s="69"/>
      <c r="CU1013" s="69"/>
      <c r="CV1013" s="69"/>
      <c r="CW1013" s="69"/>
      <c r="CX1013" s="69"/>
      <c r="CY1013" s="69"/>
      <c r="CZ1013" s="69"/>
      <c r="DA1013" s="69"/>
      <c r="DB1013" s="69"/>
      <c r="DC1013" s="69"/>
      <c r="DD1013" s="69"/>
      <c r="DE1013" s="69"/>
      <c r="DF1013" s="69"/>
      <c r="DG1013" s="69"/>
      <c r="DH1013" s="69"/>
      <c r="DI1013" s="69"/>
      <c r="DJ1013" s="69"/>
      <c r="DK1013" s="69"/>
      <c r="DL1013" s="69"/>
      <c r="DM1013" s="69"/>
      <c r="DN1013" s="69"/>
      <c r="DO1013" s="69"/>
      <c r="DP1013" s="69"/>
      <c r="DQ1013" s="69"/>
      <c r="DR1013" s="69"/>
      <c r="DS1013" s="69"/>
      <c r="DT1013" s="69"/>
      <c r="DU1013" s="69"/>
      <c r="DV1013" s="69"/>
      <c r="DW1013" s="69"/>
      <c r="DX1013" s="69"/>
      <c r="DY1013" s="69"/>
      <c r="DZ1013" s="69"/>
      <c r="EA1013" s="69"/>
      <c r="EB1013" s="69"/>
      <c r="EC1013" s="69"/>
      <c r="ED1013" s="69"/>
      <c r="EE1013" s="69"/>
      <c r="EF1013" s="69"/>
      <c r="EG1013" s="69"/>
      <c r="EH1013" s="69"/>
      <c r="EI1013" s="69"/>
      <c r="EJ1013" s="69"/>
      <c r="EK1013" s="69"/>
      <c r="EL1013" s="69"/>
      <c r="EM1013" s="69"/>
      <c r="EN1013" s="69"/>
      <c r="EO1013" s="69"/>
      <c r="EP1013" s="69"/>
      <c r="EQ1013" s="69"/>
      <c r="ER1013" s="69"/>
      <c r="ES1013" s="69"/>
      <c r="ET1013" s="69"/>
      <c r="EU1013" s="69"/>
      <c r="EV1013" s="69"/>
      <c r="EW1013" s="69"/>
      <c r="EX1013" s="69"/>
      <c r="EY1013" s="69"/>
      <c r="EZ1013" s="69"/>
      <c r="FA1013" s="69"/>
      <c r="FB1013" s="69"/>
      <c r="FC1013" s="69"/>
      <c r="FD1013" s="69"/>
      <c r="FE1013" s="69"/>
      <c r="FF1013" s="69"/>
      <c r="FG1013" s="69"/>
      <c r="FH1013" s="69"/>
      <c r="FI1013" s="69"/>
      <c r="FJ1013" s="69"/>
      <c r="FK1013" s="69"/>
      <c r="FL1013" s="69"/>
      <c r="FM1013" s="69"/>
      <c r="FN1013" s="69"/>
      <c r="FO1013" s="69"/>
      <c r="FP1013" s="69"/>
      <c r="FQ1013" s="69"/>
      <c r="FR1013" s="69"/>
      <c r="FS1013" s="69"/>
      <c r="FT1013" s="69"/>
      <c r="FU1013" s="69"/>
      <c r="FV1013" s="69"/>
      <c r="FW1013" s="69"/>
      <c r="FX1013" s="69"/>
      <c r="FY1013" s="69"/>
      <c r="FZ1013" s="69"/>
      <c r="GA1013" s="69"/>
      <c r="GB1013" s="69"/>
      <c r="GC1013" s="69"/>
      <c r="GD1013" s="69"/>
      <c r="GE1013" s="69"/>
      <c r="GF1013" s="69"/>
      <c r="GG1013" s="69"/>
      <c r="GH1013" s="69"/>
      <c r="GI1013" s="69"/>
      <c r="GJ1013" s="69"/>
      <c r="GK1013" s="69"/>
      <c r="GL1013" s="69"/>
      <c r="GM1013" s="69"/>
      <c r="GN1013" s="69"/>
      <c r="GO1013" s="69"/>
      <c r="GP1013" s="69"/>
      <c r="GQ1013" s="69"/>
      <c r="GR1013" s="69"/>
      <c r="GS1013" s="69"/>
      <c r="GT1013" s="69"/>
      <c r="GU1013" s="69"/>
      <c r="GV1013" s="69"/>
      <c r="GW1013" s="69"/>
      <c r="GX1013" s="69"/>
      <c r="GY1013" s="69"/>
      <c r="GZ1013" s="69"/>
      <c r="HA1013" s="69"/>
      <c r="HB1013" s="69"/>
      <c r="HC1013" s="69"/>
      <c r="HD1013" s="69"/>
      <c r="HE1013" s="69"/>
      <c r="HF1013" s="69"/>
      <c r="HG1013" s="69"/>
      <c r="HH1013" s="69"/>
      <c r="HI1013" s="69"/>
      <c r="HJ1013" s="69"/>
      <c r="HK1013" s="69"/>
      <c r="HL1013" s="69"/>
      <c r="HM1013" s="69"/>
      <c r="HN1013" s="69"/>
      <c r="HO1013" s="69"/>
      <c r="HP1013" s="69"/>
      <c r="HQ1013" s="69"/>
      <c r="HR1013" s="69"/>
      <c r="HS1013" s="69"/>
      <c r="HT1013" s="69"/>
      <c r="HU1013" s="69"/>
      <c r="HV1013" s="69"/>
      <c r="HW1013" s="69"/>
      <c r="HX1013" s="69"/>
      <c r="HY1013" s="69"/>
      <c r="HZ1013" s="69"/>
      <c r="IA1013" s="69"/>
      <c r="IB1013" s="69"/>
      <c r="IC1013" s="69"/>
      <c r="ID1013" s="69"/>
      <c r="IE1013" s="69"/>
      <c r="IF1013" s="69"/>
      <c r="IG1013" s="69"/>
      <c r="IH1013" s="69"/>
      <c r="II1013" s="69"/>
      <c r="IJ1013" s="69"/>
      <c r="IK1013" s="69"/>
      <c r="IL1013" s="69"/>
      <c r="IM1013" s="69"/>
      <c r="IN1013" s="69"/>
      <c r="IO1013" s="69"/>
      <c r="IP1013" s="69"/>
      <c r="IQ1013" s="69"/>
      <c r="IR1013" s="69"/>
      <c r="IS1013" s="69"/>
      <c r="IT1013" s="69"/>
      <c r="IU1013" s="69"/>
      <c r="IV1013" s="69"/>
      <c r="IW1013" s="69"/>
    </row>
    <row r="1014" customFormat="false" ht="12.75" hidden="false" customHeight="false" outlineLevel="0" collapsed="false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  <c r="AR1014" s="69"/>
      <c r="AS1014" s="69"/>
      <c r="AT1014" s="69"/>
      <c r="AU1014" s="69"/>
      <c r="AV1014" s="69"/>
      <c r="AW1014" s="69"/>
      <c r="AX1014" s="69"/>
      <c r="AY1014" s="69"/>
      <c r="AZ1014" s="69"/>
      <c r="BA1014" s="69"/>
      <c r="BB1014" s="69"/>
      <c r="BC1014" s="69"/>
      <c r="BD1014" s="69"/>
      <c r="BE1014" s="69"/>
      <c r="BF1014" s="69"/>
      <c r="BG1014" s="69"/>
      <c r="BH1014" s="69"/>
      <c r="BI1014" s="69"/>
      <c r="BJ1014" s="69"/>
      <c r="BK1014" s="69"/>
      <c r="BL1014" s="69"/>
      <c r="BM1014" s="69"/>
      <c r="BN1014" s="69"/>
      <c r="BO1014" s="69"/>
      <c r="BP1014" s="69"/>
      <c r="BQ1014" s="69"/>
      <c r="BR1014" s="69"/>
      <c r="BS1014" s="69"/>
      <c r="BT1014" s="69"/>
      <c r="BU1014" s="69"/>
      <c r="BV1014" s="69"/>
      <c r="BW1014" s="69"/>
      <c r="BX1014" s="69"/>
      <c r="BY1014" s="69"/>
      <c r="BZ1014" s="69"/>
      <c r="CA1014" s="69"/>
      <c r="CB1014" s="69"/>
      <c r="CC1014" s="69"/>
      <c r="CD1014" s="69"/>
      <c r="CE1014" s="69"/>
      <c r="CF1014" s="69"/>
      <c r="CG1014" s="69"/>
      <c r="CH1014" s="69"/>
      <c r="CI1014" s="69"/>
      <c r="CJ1014" s="69"/>
      <c r="CK1014" s="69"/>
      <c r="CL1014" s="69"/>
      <c r="CM1014" s="69"/>
      <c r="CN1014" s="69"/>
      <c r="CO1014" s="69"/>
      <c r="CP1014" s="69"/>
      <c r="CQ1014" s="69"/>
      <c r="CR1014" s="69"/>
      <c r="CS1014" s="69"/>
      <c r="CT1014" s="69"/>
      <c r="CU1014" s="69"/>
      <c r="CV1014" s="69"/>
      <c r="CW1014" s="69"/>
      <c r="CX1014" s="69"/>
      <c r="CY1014" s="69"/>
      <c r="CZ1014" s="69"/>
      <c r="DA1014" s="69"/>
      <c r="DB1014" s="69"/>
      <c r="DC1014" s="69"/>
      <c r="DD1014" s="69"/>
      <c r="DE1014" s="69"/>
      <c r="DF1014" s="69"/>
      <c r="DG1014" s="69"/>
      <c r="DH1014" s="69"/>
      <c r="DI1014" s="69"/>
      <c r="DJ1014" s="69"/>
      <c r="DK1014" s="69"/>
      <c r="DL1014" s="69"/>
      <c r="DM1014" s="69"/>
      <c r="DN1014" s="69"/>
      <c r="DO1014" s="69"/>
      <c r="DP1014" s="69"/>
      <c r="DQ1014" s="69"/>
      <c r="DR1014" s="69"/>
      <c r="DS1014" s="69"/>
      <c r="DT1014" s="69"/>
      <c r="DU1014" s="69"/>
      <c r="DV1014" s="69"/>
      <c r="DW1014" s="69"/>
      <c r="DX1014" s="69"/>
      <c r="DY1014" s="69"/>
      <c r="DZ1014" s="69"/>
      <c r="EA1014" s="69"/>
      <c r="EB1014" s="69"/>
      <c r="EC1014" s="69"/>
      <c r="ED1014" s="69"/>
      <c r="EE1014" s="69"/>
      <c r="EF1014" s="69"/>
      <c r="EG1014" s="69"/>
      <c r="EH1014" s="69"/>
      <c r="EI1014" s="69"/>
      <c r="EJ1014" s="69"/>
      <c r="EK1014" s="69"/>
      <c r="EL1014" s="69"/>
      <c r="EM1014" s="69"/>
      <c r="EN1014" s="69"/>
      <c r="EO1014" s="69"/>
      <c r="EP1014" s="69"/>
      <c r="EQ1014" s="69"/>
      <c r="ER1014" s="69"/>
      <c r="ES1014" s="69"/>
      <c r="ET1014" s="69"/>
      <c r="EU1014" s="69"/>
      <c r="EV1014" s="69"/>
      <c r="EW1014" s="69"/>
      <c r="EX1014" s="69"/>
      <c r="EY1014" s="69"/>
      <c r="EZ1014" s="69"/>
      <c r="FA1014" s="69"/>
      <c r="FB1014" s="69"/>
      <c r="FC1014" s="69"/>
      <c r="FD1014" s="69"/>
      <c r="FE1014" s="69"/>
      <c r="FF1014" s="69"/>
      <c r="FG1014" s="69"/>
      <c r="FH1014" s="69"/>
      <c r="FI1014" s="69"/>
      <c r="FJ1014" s="69"/>
      <c r="FK1014" s="69"/>
      <c r="FL1014" s="69"/>
      <c r="FM1014" s="69"/>
      <c r="FN1014" s="69"/>
      <c r="FO1014" s="69"/>
      <c r="FP1014" s="69"/>
      <c r="FQ1014" s="69"/>
      <c r="FR1014" s="69"/>
      <c r="FS1014" s="69"/>
      <c r="FT1014" s="69"/>
      <c r="FU1014" s="69"/>
      <c r="FV1014" s="69"/>
      <c r="FW1014" s="69"/>
      <c r="FX1014" s="69"/>
      <c r="FY1014" s="69"/>
      <c r="FZ1014" s="69"/>
      <c r="GA1014" s="69"/>
      <c r="GB1014" s="69"/>
      <c r="GC1014" s="69"/>
      <c r="GD1014" s="69"/>
      <c r="GE1014" s="69"/>
      <c r="GF1014" s="69"/>
      <c r="GG1014" s="69"/>
      <c r="GH1014" s="69"/>
      <c r="GI1014" s="69"/>
      <c r="GJ1014" s="69"/>
      <c r="GK1014" s="69"/>
      <c r="GL1014" s="69"/>
      <c r="GM1014" s="69"/>
      <c r="GN1014" s="69"/>
      <c r="GO1014" s="69"/>
      <c r="GP1014" s="69"/>
      <c r="GQ1014" s="69"/>
      <c r="GR1014" s="69"/>
      <c r="GS1014" s="69"/>
      <c r="GT1014" s="69"/>
      <c r="GU1014" s="69"/>
      <c r="GV1014" s="69"/>
      <c r="GW1014" s="69"/>
      <c r="GX1014" s="69"/>
      <c r="GY1014" s="69"/>
      <c r="GZ1014" s="69"/>
      <c r="HA1014" s="69"/>
      <c r="HB1014" s="69"/>
      <c r="HC1014" s="69"/>
      <c r="HD1014" s="69"/>
      <c r="HE1014" s="69"/>
      <c r="HF1014" s="69"/>
      <c r="HG1014" s="69"/>
      <c r="HH1014" s="69"/>
      <c r="HI1014" s="69"/>
      <c r="HJ1014" s="69"/>
      <c r="HK1014" s="69"/>
      <c r="HL1014" s="69"/>
      <c r="HM1014" s="69"/>
      <c r="HN1014" s="69"/>
      <c r="HO1014" s="69"/>
      <c r="HP1014" s="69"/>
      <c r="HQ1014" s="69"/>
      <c r="HR1014" s="69"/>
      <c r="HS1014" s="69"/>
      <c r="HT1014" s="69"/>
      <c r="HU1014" s="69"/>
      <c r="HV1014" s="69"/>
      <c r="HW1014" s="69"/>
      <c r="HX1014" s="69"/>
      <c r="HY1014" s="69"/>
      <c r="HZ1014" s="69"/>
      <c r="IA1014" s="69"/>
      <c r="IB1014" s="69"/>
      <c r="IC1014" s="69"/>
      <c r="ID1014" s="69"/>
      <c r="IE1014" s="69"/>
      <c r="IF1014" s="69"/>
      <c r="IG1014" s="69"/>
      <c r="IH1014" s="69"/>
      <c r="II1014" s="69"/>
      <c r="IJ1014" s="69"/>
      <c r="IK1014" s="69"/>
      <c r="IL1014" s="69"/>
      <c r="IM1014" s="69"/>
      <c r="IN1014" s="69"/>
      <c r="IO1014" s="69"/>
      <c r="IP1014" s="69"/>
      <c r="IQ1014" s="69"/>
      <c r="IR1014" s="69"/>
      <c r="IS1014" s="69"/>
      <c r="IT1014" s="69"/>
      <c r="IU1014" s="69"/>
      <c r="IV1014" s="69"/>
      <c r="IW1014" s="69"/>
    </row>
    <row r="1015" customFormat="false" ht="12.75" hidden="false" customHeight="false" outlineLevel="0" collapsed="false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69"/>
      <c r="AO1015" s="69"/>
      <c r="AP1015" s="69"/>
      <c r="AQ1015" s="69"/>
      <c r="AR1015" s="69"/>
      <c r="AS1015" s="69"/>
      <c r="AT1015" s="69"/>
      <c r="AU1015" s="69"/>
      <c r="AV1015" s="69"/>
      <c r="AW1015" s="69"/>
      <c r="AX1015" s="69"/>
      <c r="AY1015" s="69"/>
      <c r="AZ1015" s="69"/>
      <c r="BA1015" s="69"/>
      <c r="BB1015" s="69"/>
      <c r="BC1015" s="69"/>
      <c r="BD1015" s="69"/>
      <c r="BE1015" s="69"/>
      <c r="BF1015" s="69"/>
      <c r="BG1015" s="69"/>
      <c r="BH1015" s="69"/>
      <c r="BI1015" s="69"/>
      <c r="BJ1015" s="69"/>
      <c r="BK1015" s="69"/>
      <c r="BL1015" s="69"/>
      <c r="BM1015" s="69"/>
      <c r="BN1015" s="69"/>
      <c r="BO1015" s="69"/>
      <c r="BP1015" s="69"/>
      <c r="BQ1015" s="69"/>
      <c r="BR1015" s="69"/>
      <c r="BS1015" s="69"/>
      <c r="BT1015" s="69"/>
      <c r="BU1015" s="69"/>
      <c r="BV1015" s="69"/>
      <c r="BW1015" s="69"/>
      <c r="BX1015" s="69"/>
      <c r="BY1015" s="69"/>
      <c r="BZ1015" s="69"/>
      <c r="CA1015" s="69"/>
      <c r="CB1015" s="69"/>
      <c r="CC1015" s="69"/>
      <c r="CD1015" s="69"/>
      <c r="CE1015" s="69"/>
      <c r="CF1015" s="69"/>
      <c r="CG1015" s="69"/>
      <c r="CH1015" s="69"/>
      <c r="CI1015" s="69"/>
      <c r="CJ1015" s="69"/>
      <c r="CK1015" s="69"/>
      <c r="CL1015" s="69"/>
      <c r="CM1015" s="69"/>
      <c r="CN1015" s="69"/>
      <c r="CO1015" s="69"/>
      <c r="CP1015" s="69"/>
      <c r="CQ1015" s="69"/>
      <c r="CR1015" s="69"/>
      <c r="CS1015" s="69"/>
      <c r="CT1015" s="69"/>
      <c r="CU1015" s="69"/>
      <c r="CV1015" s="69"/>
      <c r="CW1015" s="69"/>
      <c r="CX1015" s="69"/>
      <c r="CY1015" s="69"/>
      <c r="CZ1015" s="69"/>
      <c r="DA1015" s="69"/>
      <c r="DB1015" s="69"/>
      <c r="DC1015" s="69"/>
      <c r="DD1015" s="69"/>
      <c r="DE1015" s="69"/>
      <c r="DF1015" s="69"/>
      <c r="DG1015" s="69"/>
      <c r="DH1015" s="69"/>
      <c r="DI1015" s="69"/>
      <c r="DJ1015" s="69"/>
      <c r="DK1015" s="69"/>
      <c r="DL1015" s="69"/>
      <c r="DM1015" s="69"/>
      <c r="DN1015" s="69"/>
      <c r="DO1015" s="69"/>
      <c r="DP1015" s="69"/>
      <c r="DQ1015" s="69"/>
      <c r="DR1015" s="69"/>
      <c r="DS1015" s="69"/>
      <c r="DT1015" s="69"/>
      <c r="DU1015" s="69"/>
      <c r="DV1015" s="69"/>
      <c r="DW1015" s="69"/>
      <c r="DX1015" s="69"/>
      <c r="DY1015" s="69"/>
      <c r="DZ1015" s="69"/>
      <c r="EA1015" s="69"/>
      <c r="EB1015" s="69"/>
      <c r="EC1015" s="69"/>
      <c r="ED1015" s="69"/>
      <c r="EE1015" s="69"/>
      <c r="EF1015" s="69"/>
      <c r="EG1015" s="69"/>
      <c r="EH1015" s="69"/>
      <c r="EI1015" s="69"/>
      <c r="EJ1015" s="69"/>
      <c r="EK1015" s="69"/>
      <c r="EL1015" s="69"/>
      <c r="EM1015" s="69"/>
      <c r="EN1015" s="69"/>
      <c r="EO1015" s="69"/>
      <c r="EP1015" s="69"/>
      <c r="EQ1015" s="69"/>
      <c r="ER1015" s="69"/>
      <c r="ES1015" s="69"/>
      <c r="ET1015" s="69"/>
      <c r="EU1015" s="69"/>
      <c r="EV1015" s="69"/>
      <c r="EW1015" s="69"/>
      <c r="EX1015" s="69"/>
      <c r="EY1015" s="69"/>
      <c r="EZ1015" s="69"/>
      <c r="FA1015" s="69"/>
      <c r="FB1015" s="69"/>
      <c r="FC1015" s="69"/>
      <c r="FD1015" s="69"/>
      <c r="FE1015" s="69"/>
      <c r="FF1015" s="69"/>
      <c r="FG1015" s="69"/>
      <c r="FH1015" s="69"/>
      <c r="FI1015" s="69"/>
      <c r="FJ1015" s="69"/>
      <c r="FK1015" s="69"/>
      <c r="FL1015" s="69"/>
      <c r="FM1015" s="69"/>
      <c r="FN1015" s="69"/>
      <c r="FO1015" s="69"/>
      <c r="FP1015" s="69"/>
      <c r="FQ1015" s="69"/>
      <c r="FR1015" s="69"/>
      <c r="FS1015" s="69"/>
      <c r="FT1015" s="69"/>
      <c r="FU1015" s="69"/>
      <c r="FV1015" s="69"/>
      <c r="FW1015" s="69"/>
      <c r="FX1015" s="69"/>
      <c r="FY1015" s="69"/>
      <c r="FZ1015" s="69"/>
      <c r="GA1015" s="69"/>
      <c r="GB1015" s="69"/>
      <c r="GC1015" s="69"/>
      <c r="GD1015" s="69"/>
      <c r="GE1015" s="69"/>
      <c r="GF1015" s="69"/>
      <c r="GG1015" s="69"/>
      <c r="GH1015" s="69"/>
      <c r="GI1015" s="69"/>
      <c r="GJ1015" s="69"/>
      <c r="GK1015" s="69"/>
      <c r="GL1015" s="69"/>
      <c r="GM1015" s="69"/>
      <c r="GN1015" s="69"/>
      <c r="GO1015" s="69"/>
      <c r="GP1015" s="69"/>
      <c r="GQ1015" s="69"/>
      <c r="GR1015" s="69"/>
      <c r="GS1015" s="69"/>
      <c r="GT1015" s="69"/>
      <c r="GU1015" s="69"/>
      <c r="GV1015" s="69"/>
      <c r="GW1015" s="69"/>
      <c r="GX1015" s="69"/>
      <c r="GY1015" s="69"/>
      <c r="GZ1015" s="69"/>
      <c r="HA1015" s="69"/>
      <c r="HB1015" s="69"/>
      <c r="HC1015" s="69"/>
      <c r="HD1015" s="69"/>
      <c r="HE1015" s="69"/>
      <c r="HF1015" s="69"/>
      <c r="HG1015" s="69"/>
      <c r="HH1015" s="69"/>
      <c r="HI1015" s="69"/>
      <c r="HJ1015" s="69"/>
      <c r="HK1015" s="69"/>
      <c r="HL1015" s="69"/>
      <c r="HM1015" s="69"/>
      <c r="HN1015" s="69"/>
      <c r="HO1015" s="69"/>
      <c r="HP1015" s="69"/>
      <c r="HQ1015" s="69"/>
      <c r="HR1015" s="69"/>
      <c r="HS1015" s="69"/>
      <c r="HT1015" s="69"/>
      <c r="HU1015" s="69"/>
      <c r="HV1015" s="69"/>
      <c r="HW1015" s="69"/>
      <c r="HX1015" s="69"/>
      <c r="HY1015" s="69"/>
      <c r="HZ1015" s="69"/>
      <c r="IA1015" s="69"/>
      <c r="IB1015" s="69"/>
      <c r="IC1015" s="69"/>
      <c r="ID1015" s="69"/>
      <c r="IE1015" s="69"/>
      <c r="IF1015" s="69"/>
      <c r="IG1015" s="69"/>
      <c r="IH1015" s="69"/>
      <c r="II1015" s="69"/>
      <c r="IJ1015" s="69"/>
      <c r="IK1015" s="69"/>
      <c r="IL1015" s="69"/>
      <c r="IM1015" s="69"/>
      <c r="IN1015" s="69"/>
      <c r="IO1015" s="69"/>
      <c r="IP1015" s="69"/>
      <c r="IQ1015" s="69"/>
      <c r="IR1015" s="69"/>
      <c r="IS1015" s="69"/>
      <c r="IT1015" s="69"/>
      <c r="IU1015" s="69"/>
      <c r="IV1015" s="69"/>
      <c r="IW1015" s="69"/>
    </row>
    <row r="1016" customFormat="false" ht="12.75" hidden="false" customHeight="false" outlineLevel="0" collapsed="false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69"/>
      <c r="AO1016" s="69"/>
      <c r="AP1016" s="69"/>
      <c r="AQ1016" s="69"/>
      <c r="AR1016" s="69"/>
      <c r="AS1016" s="69"/>
      <c r="AT1016" s="69"/>
      <c r="AU1016" s="69"/>
      <c r="AV1016" s="69"/>
      <c r="AW1016" s="69"/>
      <c r="AX1016" s="69"/>
      <c r="AY1016" s="69"/>
      <c r="AZ1016" s="69"/>
      <c r="BA1016" s="69"/>
      <c r="BB1016" s="69"/>
      <c r="BC1016" s="69"/>
      <c r="BD1016" s="69"/>
      <c r="BE1016" s="69"/>
      <c r="BF1016" s="69"/>
      <c r="BG1016" s="69"/>
      <c r="BH1016" s="69"/>
      <c r="BI1016" s="69"/>
      <c r="BJ1016" s="69"/>
      <c r="BK1016" s="69"/>
      <c r="BL1016" s="69"/>
      <c r="BM1016" s="69"/>
      <c r="BN1016" s="69"/>
      <c r="BO1016" s="69"/>
      <c r="BP1016" s="69"/>
      <c r="BQ1016" s="69"/>
      <c r="BR1016" s="69"/>
      <c r="BS1016" s="69"/>
      <c r="BT1016" s="69"/>
      <c r="BU1016" s="69"/>
      <c r="BV1016" s="69"/>
      <c r="BW1016" s="69"/>
      <c r="BX1016" s="69"/>
      <c r="BY1016" s="69"/>
      <c r="BZ1016" s="69"/>
      <c r="CA1016" s="69"/>
      <c r="CB1016" s="69"/>
      <c r="CC1016" s="69"/>
      <c r="CD1016" s="69"/>
      <c r="CE1016" s="69"/>
      <c r="CF1016" s="69"/>
      <c r="CG1016" s="69"/>
      <c r="CH1016" s="69"/>
      <c r="CI1016" s="69"/>
      <c r="CJ1016" s="69"/>
      <c r="CK1016" s="69"/>
      <c r="CL1016" s="69"/>
      <c r="CM1016" s="69"/>
      <c r="CN1016" s="69"/>
      <c r="CO1016" s="69"/>
      <c r="CP1016" s="69"/>
      <c r="CQ1016" s="69"/>
      <c r="CR1016" s="69"/>
      <c r="CS1016" s="69"/>
      <c r="CT1016" s="69"/>
      <c r="CU1016" s="69"/>
      <c r="CV1016" s="69"/>
      <c r="CW1016" s="69"/>
      <c r="CX1016" s="69"/>
      <c r="CY1016" s="69"/>
      <c r="CZ1016" s="69"/>
      <c r="DA1016" s="69"/>
      <c r="DB1016" s="69"/>
      <c r="DC1016" s="69"/>
      <c r="DD1016" s="69"/>
      <c r="DE1016" s="69"/>
      <c r="DF1016" s="69"/>
      <c r="DG1016" s="69"/>
      <c r="DH1016" s="69"/>
      <c r="DI1016" s="69"/>
      <c r="DJ1016" s="69"/>
      <c r="DK1016" s="69"/>
      <c r="DL1016" s="69"/>
      <c r="DM1016" s="69"/>
      <c r="DN1016" s="69"/>
      <c r="DO1016" s="69"/>
      <c r="DP1016" s="69"/>
      <c r="DQ1016" s="69"/>
      <c r="DR1016" s="69"/>
      <c r="DS1016" s="69"/>
      <c r="DT1016" s="69"/>
      <c r="DU1016" s="69"/>
      <c r="DV1016" s="69"/>
      <c r="DW1016" s="69"/>
      <c r="DX1016" s="69"/>
      <c r="DY1016" s="69"/>
      <c r="DZ1016" s="69"/>
      <c r="EA1016" s="69"/>
      <c r="EB1016" s="69"/>
      <c r="EC1016" s="69"/>
      <c r="ED1016" s="69"/>
      <c r="EE1016" s="69"/>
      <c r="EF1016" s="69"/>
      <c r="EG1016" s="69"/>
      <c r="EH1016" s="69"/>
      <c r="EI1016" s="69"/>
      <c r="EJ1016" s="69"/>
      <c r="EK1016" s="69"/>
      <c r="EL1016" s="69"/>
      <c r="EM1016" s="69"/>
      <c r="EN1016" s="69"/>
      <c r="EO1016" s="69"/>
      <c r="EP1016" s="69"/>
      <c r="EQ1016" s="69"/>
      <c r="ER1016" s="69"/>
      <c r="ES1016" s="69"/>
      <c r="ET1016" s="69"/>
      <c r="EU1016" s="69"/>
      <c r="EV1016" s="69"/>
      <c r="EW1016" s="69"/>
      <c r="EX1016" s="69"/>
      <c r="EY1016" s="69"/>
      <c r="EZ1016" s="69"/>
      <c r="FA1016" s="69"/>
      <c r="FB1016" s="69"/>
      <c r="FC1016" s="69"/>
      <c r="FD1016" s="69"/>
      <c r="FE1016" s="69"/>
      <c r="FF1016" s="69"/>
      <c r="FG1016" s="69"/>
      <c r="FH1016" s="69"/>
      <c r="FI1016" s="69"/>
      <c r="FJ1016" s="69"/>
      <c r="FK1016" s="69"/>
      <c r="FL1016" s="69"/>
      <c r="FM1016" s="69"/>
      <c r="FN1016" s="69"/>
      <c r="FO1016" s="69"/>
      <c r="FP1016" s="69"/>
      <c r="FQ1016" s="69"/>
      <c r="FR1016" s="69"/>
      <c r="FS1016" s="69"/>
      <c r="FT1016" s="69"/>
      <c r="FU1016" s="69"/>
      <c r="FV1016" s="69"/>
      <c r="FW1016" s="69"/>
      <c r="FX1016" s="69"/>
      <c r="FY1016" s="69"/>
      <c r="FZ1016" s="69"/>
      <c r="GA1016" s="69"/>
      <c r="GB1016" s="69"/>
      <c r="GC1016" s="69"/>
      <c r="GD1016" s="69"/>
      <c r="GE1016" s="69"/>
      <c r="GF1016" s="69"/>
      <c r="GG1016" s="69"/>
      <c r="GH1016" s="69"/>
      <c r="GI1016" s="69"/>
      <c r="GJ1016" s="69"/>
      <c r="GK1016" s="69"/>
      <c r="GL1016" s="69"/>
      <c r="GM1016" s="69"/>
      <c r="GN1016" s="69"/>
      <c r="GO1016" s="69"/>
      <c r="GP1016" s="69"/>
      <c r="GQ1016" s="69"/>
      <c r="GR1016" s="69"/>
      <c r="GS1016" s="69"/>
      <c r="GT1016" s="69"/>
      <c r="GU1016" s="69"/>
      <c r="GV1016" s="69"/>
      <c r="GW1016" s="69"/>
      <c r="GX1016" s="69"/>
      <c r="GY1016" s="69"/>
      <c r="GZ1016" s="69"/>
      <c r="HA1016" s="69"/>
      <c r="HB1016" s="69"/>
      <c r="HC1016" s="69"/>
      <c r="HD1016" s="69"/>
      <c r="HE1016" s="69"/>
      <c r="HF1016" s="69"/>
      <c r="HG1016" s="69"/>
      <c r="HH1016" s="69"/>
      <c r="HI1016" s="69"/>
      <c r="HJ1016" s="69"/>
      <c r="HK1016" s="69"/>
      <c r="HL1016" s="69"/>
      <c r="HM1016" s="69"/>
      <c r="HN1016" s="69"/>
      <c r="HO1016" s="69"/>
      <c r="HP1016" s="69"/>
      <c r="HQ1016" s="69"/>
      <c r="HR1016" s="69"/>
      <c r="HS1016" s="69"/>
      <c r="HT1016" s="69"/>
      <c r="HU1016" s="69"/>
      <c r="HV1016" s="69"/>
      <c r="HW1016" s="69"/>
      <c r="HX1016" s="69"/>
      <c r="HY1016" s="69"/>
      <c r="HZ1016" s="69"/>
      <c r="IA1016" s="69"/>
      <c r="IB1016" s="69"/>
      <c r="IC1016" s="69"/>
      <c r="ID1016" s="69"/>
      <c r="IE1016" s="69"/>
      <c r="IF1016" s="69"/>
      <c r="IG1016" s="69"/>
      <c r="IH1016" s="69"/>
      <c r="II1016" s="69"/>
      <c r="IJ1016" s="69"/>
      <c r="IK1016" s="69"/>
      <c r="IL1016" s="69"/>
      <c r="IM1016" s="69"/>
      <c r="IN1016" s="69"/>
      <c r="IO1016" s="69"/>
      <c r="IP1016" s="69"/>
      <c r="IQ1016" s="69"/>
      <c r="IR1016" s="69"/>
      <c r="IS1016" s="69"/>
      <c r="IT1016" s="69"/>
      <c r="IU1016" s="69"/>
      <c r="IV1016" s="69"/>
      <c r="IW1016" s="69"/>
    </row>
    <row r="1017" customFormat="false" ht="12.75" hidden="false" customHeight="false" outlineLevel="0" collapsed="false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  <c r="DP1017" s="69"/>
      <c r="DQ1017" s="69"/>
      <c r="DR1017" s="69"/>
      <c r="DS1017" s="69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  <c r="EO1017" s="69"/>
      <c r="EP1017" s="69"/>
      <c r="EQ1017" s="69"/>
      <c r="ER1017" s="69"/>
      <c r="ES1017" s="69"/>
      <c r="ET1017" s="69"/>
      <c r="EU1017" s="69"/>
      <c r="EV1017" s="69"/>
      <c r="EW1017" s="69"/>
      <c r="EX1017" s="69"/>
      <c r="EY1017" s="69"/>
      <c r="EZ1017" s="69"/>
      <c r="FA1017" s="69"/>
      <c r="FB1017" s="69"/>
      <c r="FC1017" s="69"/>
      <c r="FD1017" s="69"/>
      <c r="FE1017" s="69"/>
      <c r="FF1017" s="69"/>
      <c r="FG1017" s="69"/>
      <c r="FH1017" s="69"/>
      <c r="FI1017" s="69"/>
      <c r="FJ1017" s="69"/>
      <c r="FK1017" s="69"/>
      <c r="FL1017" s="69"/>
      <c r="FM1017" s="69"/>
      <c r="FN1017" s="69"/>
      <c r="FO1017" s="69"/>
      <c r="FP1017" s="69"/>
      <c r="FQ1017" s="69"/>
      <c r="FR1017" s="69"/>
      <c r="FS1017" s="69"/>
      <c r="FT1017" s="69"/>
      <c r="FU1017" s="69"/>
      <c r="FV1017" s="69"/>
      <c r="FW1017" s="69"/>
      <c r="FX1017" s="69"/>
      <c r="FY1017" s="69"/>
      <c r="FZ1017" s="69"/>
      <c r="GA1017" s="69"/>
      <c r="GB1017" s="69"/>
      <c r="GC1017" s="69"/>
      <c r="GD1017" s="69"/>
      <c r="GE1017" s="69"/>
      <c r="GF1017" s="69"/>
      <c r="GG1017" s="69"/>
      <c r="GH1017" s="69"/>
      <c r="GI1017" s="69"/>
      <c r="GJ1017" s="69"/>
      <c r="GK1017" s="69"/>
      <c r="GL1017" s="69"/>
      <c r="GM1017" s="69"/>
      <c r="GN1017" s="69"/>
      <c r="GO1017" s="69"/>
      <c r="GP1017" s="69"/>
      <c r="GQ1017" s="69"/>
      <c r="GR1017" s="69"/>
      <c r="GS1017" s="69"/>
      <c r="GT1017" s="69"/>
      <c r="GU1017" s="69"/>
      <c r="GV1017" s="69"/>
      <c r="GW1017" s="69"/>
      <c r="GX1017" s="69"/>
      <c r="GY1017" s="69"/>
      <c r="GZ1017" s="69"/>
      <c r="HA1017" s="69"/>
      <c r="HB1017" s="69"/>
      <c r="HC1017" s="69"/>
      <c r="HD1017" s="69"/>
      <c r="HE1017" s="69"/>
      <c r="HF1017" s="69"/>
      <c r="HG1017" s="69"/>
      <c r="HH1017" s="69"/>
      <c r="HI1017" s="69"/>
      <c r="HJ1017" s="69"/>
      <c r="HK1017" s="69"/>
      <c r="HL1017" s="69"/>
      <c r="HM1017" s="69"/>
      <c r="HN1017" s="69"/>
      <c r="HO1017" s="69"/>
      <c r="HP1017" s="69"/>
      <c r="HQ1017" s="69"/>
      <c r="HR1017" s="69"/>
      <c r="HS1017" s="69"/>
      <c r="HT1017" s="69"/>
      <c r="HU1017" s="69"/>
      <c r="HV1017" s="69"/>
      <c r="HW1017" s="69"/>
      <c r="HX1017" s="69"/>
      <c r="HY1017" s="69"/>
      <c r="HZ1017" s="69"/>
      <c r="IA1017" s="69"/>
      <c r="IB1017" s="69"/>
      <c r="IC1017" s="69"/>
      <c r="ID1017" s="69"/>
      <c r="IE1017" s="69"/>
      <c r="IF1017" s="69"/>
      <c r="IG1017" s="69"/>
      <c r="IH1017" s="69"/>
      <c r="II1017" s="69"/>
      <c r="IJ1017" s="69"/>
      <c r="IK1017" s="69"/>
      <c r="IL1017" s="69"/>
      <c r="IM1017" s="69"/>
      <c r="IN1017" s="69"/>
      <c r="IO1017" s="69"/>
      <c r="IP1017" s="69"/>
      <c r="IQ1017" s="69"/>
      <c r="IR1017" s="69"/>
      <c r="IS1017" s="69"/>
      <c r="IT1017" s="69"/>
      <c r="IU1017" s="69"/>
      <c r="IV1017" s="69"/>
      <c r="IW1017" s="69"/>
    </row>
    <row r="1018" customFormat="false" ht="12.75" hidden="false" customHeight="false" outlineLevel="0" collapsed="false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69"/>
      <c r="AH1018" s="69"/>
      <c r="AI1018" s="69"/>
      <c r="AJ1018" s="69"/>
      <c r="AK1018" s="69"/>
      <c r="AL1018" s="69"/>
      <c r="AM1018" s="69"/>
      <c r="AN1018" s="69"/>
      <c r="AO1018" s="69"/>
      <c r="AP1018" s="69"/>
      <c r="AQ1018" s="69"/>
      <c r="AR1018" s="69"/>
      <c r="AS1018" s="69"/>
      <c r="AT1018" s="69"/>
      <c r="AU1018" s="69"/>
      <c r="AV1018" s="69"/>
      <c r="AW1018" s="69"/>
      <c r="AX1018" s="69"/>
      <c r="AY1018" s="69"/>
      <c r="AZ1018" s="69"/>
      <c r="BA1018" s="69"/>
      <c r="BB1018" s="69"/>
      <c r="BC1018" s="69"/>
      <c r="BD1018" s="69"/>
      <c r="BE1018" s="69"/>
      <c r="BF1018" s="69"/>
      <c r="BG1018" s="69"/>
      <c r="BH1018" s="69"/>
      <c r="BI1018" s="69"/>
      <c r="BJ1018" s="69"/>
      <c r="BK1018" s="69"/>
      <c r="BL1018" s="69"/>
      <c r="BM1018" s="69"/>
      <c r="BN1018" s="69"/>
      <c r="BO1018" s="69"/>
      <c r="BP1018" s="69"/>
      <c r="BQ1018" s="69"/>
      <c r="BR1018" s="69"/>
      <c r="BS1018" s="69"/>
      <c r="BT1018" s="69"/>
      <c r="BU1018" s="69"/>
      <c r="BV1018" s="69"/>
      <c r="BW1018" s="69"/>
      <c r="BX1018" s="69"/>
      <c r="BY1018" s="69"/>
      <c r="BZ1018" s="69"/>
      <c r="CA1018" s="69"/>
      <c r="CB1018" s="69"/>
      <c r="CC1018" s="69"/>
      <c r="CD1018" s="69"/>
      <c r="CE1018" s="69"/>
      <c r="CF1018" s="69"/>
      <c r="CG1018" s="69"/>
      <c r="CH1018" s="69"/>
      <c r="CI1018" s="69"/>
      <c r="CJ1018" s="69"/>
      <c r="CK1018" s="69"/>
      <c r="CL1018" s="69"/>
      <c r="CM1018" s="69"/>
      <c r="CN1018" s="69"/>
      <c r="CO1018" s="69"/>
      <c r="CP1018" s="69"/>
      <c r="CQ1018" s="69"/>
      <c r="CR1018" s="69"/>
      <c r="CS1018" s="69"/>
      <c r="CT1018" s="69"/>
      <c r="CU1018" s="69"/>
      <c r="CV1018" s="69"/>
      <c r="CW1018" s="69"/>
      <c r="CX1018" s="69"/>
      <c r="CY1018" s="69"/>
      <c r="CZ1018" s="69"/>
      <c r="DA1018" s="69"/>
      <c r="DB1018" s="69"/>
      <c r="DC1018" s="69"/>
      <c r="DD1018" s="69"/>
      <c r="DE1018" s="69"/>
      <c r="DF1018" s="69"/>
      <c r="DG1018" s="69"/>
      <c r="DH1018" s="69"/>
      <c r="DI1018" s="69"/>
      <c r="DJ1018" s="69"/>
      <c r="DK1018" s="69"/>
      <c r="DL1018" s="69"/>
      <c r="DM1018" s="69"/>
      <c r="DN1018" s="69"/>
      <c r="DO1018" s="69"/>
      <c r="DP1018" s="69"/>
      <c r="DQ1018" s="69"/>
      <c r="DR1018" s="69"/>
      <c r="DS1018" s="69"/>
      <c r="DT1018" s="69"/>
      <c r="DU1018" s="69"/>
      <c r="DV1018" s="69"/>
      <c r="DW1018" s="69"/>
      <c r="DX1018" s="69"/>
      <c r="DY1018" s="69"/>
      <c r="DZ1018" s="69"/>
      <c r="EA1018" s="69"/>
      <c r="EB1018" s="69"/>
      <c r="EC1018" s="69"/>
      <c r="ED1018" s="69"/>
      <c r="EE1018" s="69"/>
      <c r="EF1018" s="69"/>
      <c r="EG1018" s="69"/>
      <c r="EH1018" s="69"/>
      <c r="EI1018" s="69"/>
      <c r="EJ1018" s="69"/>
      <c r="EK1018" s="69"/>
      <c r="EL1018" s="69"/>
      <c r="EM1018" s="69"/>
      <c r="EN1018" s="69"/>
      <c r="EO1018" s="69"/>
      <c r="EP1018" s="69"/>
      <c r="EQ1018" s="69"/>
      <c r="ER1018" s="69"/>
      <c r="ES1018" s="69"/>
      <c r="ET1018" s="69"/>
      <c r="EU1018" s="69"/>
      <c r="EV1018" s="69"/>
      <c r="EW1018" s="69"/>
      <c r="EX1018" s="69"/>
      <c r="EY1018" s="69"/>
      <c r="EZ1018" s="69"/>
      <c r="FA1018" s="69"/>
      <c r="FB1018" s="69"/>
      <c r="FC1018" s="69"/>
      <c r="FD1018" s="69"/>
      <c r="FE1018" s="69"/>
      <c r="FF1018" s="69"/>
      <c r="FG1018" s="69"/>
      <c r="FH1018" s="69"/>
      <c r="FI1018" s="69"/>
      <c r="FJ1018" s="69"/>
      <c r="FK1018" s="69"/>
      <c r="FL1018" s="69"/>
      <c r="FM1018" s="69"/>
      <c r="FN1018" s="69"/>
      <c r="FO1018" s="69"/>
      <c r="FP1018" s="69"/>
      <c r="FQ1018" s="69"/>
      <c r="FR1018" s="69"/>
      <c r="FS1018" s="69"/>
      <c r="FT1018" s="69"/>
      <c r="FU1018" s="69"/>
      <c r="FV1018" s="69"/>
      <c r="FW1018" s="69"/>
      <c r="FX1018" s="69"/>
      <c r="FY1018" s="69"/>
      <c r="FZ1018" s="69"/>
      <c r="GA1018" s="69"/>
      <c r="GB1018" s="69"/>
      <c r="GC1018" s="69"/>
      <c r="GD1018" s="69"/>
      <c r="GE1018" s="69"/>
      <c r="GF1018" s="69"/>
      <c r="GG1018" s="69"/>
      <c r="GH1018" s="69"/>
      <c r="GI1018" s="69"/>
      <c r="GJ1018" s="69"/>
      <c r="GK1018" s="69"/>
      <c r="GL1018" s="69"/>
      <c r="GM1018" s="69"/>
      <c r="GN1018" s="69"/>
      <c r="GO1018" s="69"/>
      <c r="GP1018" s="69"/>
      <c r="GQ1018" s="69"/>
      <c r="GR1018" s="69"/>
      <c r="GS1018" s="69"/>
      <c r="GT1018" s="69"/>
      <c r="GU1018" s="69"/>
      <c r="GV1018" s="69"/>
      <c r="GW1018" s="69"/>
      <c r="GX1018" s="69"/>
      <c r="GY1018" s="69"/>
      <c r="GZ1018" s="69"/>
      <c r="HA1018" s="69"/>
      <c r="HB1018" s="69"/>
      <c r="HC1018" s="69"/>
      <c r="HD1018" s="69"/>
      <c r="HE1018" s="69"/>
      <c r="HF1018" s="69"/>
      <c r="HG1018" s="69"/>
      <c r="HH1018" s="69"/>
      <c r="HI1018" s="69"/>
      <c r="HJ1018" s="69"/>
      <c r="HK1018" s="69"/>
      <c r="HL1018" s="69"/>
      <c r="HM1018" s="69"/>
      <c r="HN1018" s="69"/>
      <c r="HO1018" s="69"/>
      <c r="HP1018" s="69"/>
      <c r="HQ1018" s="69"/>
      <c r="HR1018" s="69"/>
      <c r="HS1018" s="69"/>
      <c r="HT1018" s="69"/>
      <c r="HU1018" s="69"/>
      <c r="HV1018" s="69"/>
      <c r="HW1018" s="69"/>
      <c r="HX1018" s="69"/>
      <c r="HY1018" s="69"/>
      <c r="HZ1018" s="69"/>
      <c r="IA1018" s="69"/>
      <c r="IB1018" s="69"/>
      <c r="IC1018" s="69"/>
      <c r="ID1018" s="69"/>
      <c r="IE1018" s="69"/>
      <c r="IF1018" s="69"/>
      <c r="IG1018" s="69"/>
      <c r="IH1018" s="69"/>
      <c r="II1018" s="69"/>
      <c r="IJ1018" s="69"/>
      <c r="IK1018" s="69"/>
      <c r="IL1018" s="69"/>
      <c r="IM1018" s="69"/>
      <c r="IN1018" s="69"/>
      <c r="IO1018" s="69"/>
      <c r="IP1018" s="69"/>
      <c r="IQ1018" s="69"/>
      <c r="IR1018" s="69"/>
      <c r="IS1018" s="69"/>
      <c r="IT1018" s="69"/>
      <c r="IU1018" s="69"/>
      <c r="IV1018" s="69"/>
      <c r="IW1018" s="69"/>
    </row>
    <row r="1019" customFormat="false" ht="12.75" hidden="false" customHeight="false" outlineLevel="0" collapsed="false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69"/>
      <c r="AO1019" s="69"/>
      <c r="AP1019" s="69"/>
      <c r="AQ1019" s="69"/>
      <c r="AR1019" s="69"/>
      <c r="AS1019" s="69"/>
      <c r="AT1019" s="69"/>
      <c r="AU1019" s="69"/>
      <c r="AV1019" s="69"/>
      <c r="AW1019" s="69"/>
      <c r="AX1019" s="69"/>
      <c r="AY1019" s="69"/>
      <c r="AZ1019" s="69"/>
      <c r="BA1019" s="69"/>
      <c r="BB1019" s="69"/>
      <c r="BC1019" s="69"/>
      <c r="BD1019" s="69"/>
      <c r="BE1019" s="69"/>
      <c r="BF1019" s="69"/>
      <c r="BG1019" s="69"/>
      <c r="BH1019" s="69"/>
      <c r="BI1019" s="69"/>
      <c r="BJ1019" s="69"/>
      <c r="BK1019" s="69"/>
      <c r="BL1019" s="69"/>
      <c r="BM1019" s="69"/>
      <c r="BN1019" s="69"/>
      <c r="BO1019" s="69"/>
      <c r="BP1019" s="69"/>
      <c r="BQ1019" s="69"/>
      <c r="BR1019" s="69"/>
      <c r="BS1019" s="69"/>
      <c r="BT1019" s="69"/>
      <c r="BU1019" s="69"/>
      <c r="BV1019" s="69"/>
      <c r="BW1019" s="69"/>
      <c r="BX1019" s="69"/>
      <c r="BY1019" s="69"/>
      <c r="BZ1019" s="69"/>
      <c r="CA1019" s="69"/>
      <c r="CB1019" s="69"/>
      <c r="CC1019" s="69"/>
      <c r="CD1019" s="69"/>
      <c r="CE1019" s="69"/>
      <c r="CF1019" s="69"/>
      <c r="CG1019" s="69"/>
      <c r="CH1019" s="69"/>
      <c r="CI1019" s="69"/>
      <c r="CJ1019" s="69"/>
      <c r="CK1019" s="69"/>
      <c r="CL1019" s="69"/>
      <c r="CM1019" s="69"/>
      <c r="CN1019" s="69"/>
      <c r="CO1019" s="69"/>
      <c r="CP1019" s="69"/>
      <c r="CQ1019" s="69"/>
      <c r="CR1019" s="69"/>
      <c r="CS1019" s="69"/>
      <c r="CT1019" s="69"/>
      <c r="CU1019" s="69"/>
      <c r="CV1019" s="69"/>
      <c r="CW1019" s="69"/>
      <c r="CX1019" s="69"/>
      <c r="CY1019" s="69"/>
      <c r="CZ1019" s="69"/>
      <c r="DA1019" s="69"/>
      <c r="DB1019" s="69"/>
      <c r="DC1019" s="69"/>
      <c r="DD1019" s="69"/>
      <c r="DE1019" s="69"/>
      <c r="DF1019" s="69"/>
      <c r="DG1019" s="69"/>
      <c r="DH1019" s="69"/>
      <c r="DI1019" s="69"/>
      <c r="DJ1019" s="69"/>
      <c r="DK1019" s="69"/>
      <c r="DL1019" s="69"/>
      <c r="DM1019" s="69"/>
      <c r="DN1019" s="69"/>
      <c r="DO1019" s="69"/>
      <c r="DP1019" s="69"/>
      <c r="DQ1019" s="69"/>
      <c r="DR1019" s="69"/>
      <c r="DS1019" s="69"/>
      <c r="DT1019" s="69"/>
      <c r="DU1019" s="69"/>
      <c r="DV1019" s="69"/>
      <c r="DW1019" s="69"/>
      <c r="DX1019" s="69"/>
      <c r="DY1019" s="69"/>
      <c r="DZ1019" s="69"/>
      <c r="EA1019" s="69"/>
      <c r="EB1019" s="69"/>
      <c r="EC1019" s="69"/>
      <c r="ED1019" s="69"/>
      <c r="EE1019" s="69"/>
      <c r="EF1019" s="69"/>
      <c r="EG1019" s="69"/>
      <c r="EH1019" s="69"/>
      <c r="EI1019" s="69"/>
      <c r="EJ1019" s="69"/>
      <c r="EK1019" s="69"/>
      <c r="EL1019" s="69"/>
      <c r="EM1019" s="69"/>
      <c r="EN1019" s="69"/>
      <c r="EO1019" s="69"/>
      <c r="EP1019" s="69"/>
      <c r="EQ1019" s="69"/>
      <c r="ER1019" s="69"/>
      <c r="ES1019" s="69"/>
      <c r="ET1019" s="69"/>
      <c r="EU1019" s="69"/>
      <c r="EV1019" s="69"/>
      <c r="EW1019" s="69"/>
      <c r="EX1019" s="69"/>
      <c r="EY1019" s="69"/>
      <c r="EZ1019" s="69"/>
      <c r="FA1019" s="69"/>
      <c r="FB1019" s="69"/>
      <c r="FC1019" s="69"/>
      <c r="FD1019" s="69"/>
      <c r="FE1019" s="69"/>
      <c r="FF1019" s="69"/>
      <c r="FG1019" s="69"/>
      <c r="FH1019" s="69"/>
      <c r="FI1019" s="69"/>
      <c r="FJ1019" s="69"/>
      <c r="FK1019" s="69"/>
      <c r="FL1019" s="69"/>
      <c r="FM1019" s="69"/>
      <c r="FN1019" s="69"/>
      <c r="FO1019" s="69"/>
      <c r="FP1019" s="69"/>
      <c r="FQ1019" s="69"/>
      <c r="FR1019" s="69"/>
      <c r="FS1019" s="69"/>
      <c r="FT1019" s="69"/>
      <c r="FU1019" s="69"/>
      <c r="FV1019" s="69"/>
      <c r="FW1019" s="69"/>
      <c r="FX1019" s="69"/>
      <c r="FY1019" s="69"/>
      <c r="FZ1019" s="69"/>
      <c r="GA1019" s="69"/>
      <c r="GB1019" s="69"/>
      <c r="GC1019" s="69"/>
      <c r="GD1019" s="69"/>
      <c r="GE1019" s="69"/>
      <c r="GF1019" s="69"/>
      <c r="GG1019" s="69"/>
      <c r="GH1019" s="69"/>
      <c r="GI1019" s="69"/>
      <c r="GJ1019" s="69"/>
      <c r="GK1019" s="69"/>
      <c r="GL1019" s="69"/>
      <c r="GM1019" s="69"/>
      <c r="GN1019" s="69"/>
      <c r="GO1019" s="69"/>
      <c r="GP1019" s="69"/>
      <c r="GQ1019" s="69"/>
      <c r="GR1019" s="69"/>
      <c r="GS1019" s="69"/>
      <c r="GT1019" s="69"/>
      <c r="GU1019" s="69"/>
      <c r="GV1019" s="69"/>
      <c r="GW1019" s="69"/>
      <c r="GX1019" s="69"/>
      <c r="GY1019" s="69"/>
      <c r="GZ1019" s="69"/>
      <c r="HA1019" s="69"/>
      <c r="HB1019" s="69"/>
      <c r="HC1019" s="69"/>
      <c r="HD1019" s="69"/>
      <c r="HE1019" s="69"/>
      <c r="HF1019" s="69"/>
      <c r="HG1019" s="69"/>
      <c r="HH1019" s="69"/>
      <c r="HI1019" s="69"/>
      <c r="HJ1019" s="69"/>
      <c r="HK1019" s="69"/>
      <c r="HL1019" s="69"/>
      <c r="HM1019" s="69"/>
      <c r="HN1019" s="69"/>
      <c r="HO1019" s="69"/>
      <c r="HP1019" s="69"/>
      <c r="HQ1019" s="69"/>
      <c r="HR1019" s="69"/>
      <c r="HS1019" s="69"/>
      <c r="HT1019" s="69"/>
      <c r="HU1019" s="69"/>
      <c r="HV1019" s="69"/>
      <c r="HW1019" s="69"/>
      <c r="HX1019" s="69"/>
      <c r="HY1019" s="69"/>
      <c r="HZ1019" s="69"/>
      <c r="IA1019" s="69"/>
      <c r="IB1019" s="69"/>
      <c r="IC1019" s="69"/>
      <c r="ID1019" s="69"/>
      <c r="IE1019" s="69"/>
      <c r="IF1019" s="69"/>
      <c r="IG1019" s="69"/>
      <c r="IH1019" s="69"/>
      <c r="II1019" s="69"/>
      <c r="IJ1019" s="69"/>
      <c r="IK1019" s="69"/>
      <c r="IL1019" s="69"/>
      <c r="IM1019" s="69"/>
      <c r="IN1019" s="69"/>
      <c r="IO1019" s="69"/>
      <c r="IP1019" s="69"/>
      <c r="IQ1019" s="69"/>
      <c r="IR1019" s="69"/>
      <c r="IS1019" s="69"/>
      <c r="IT1019" s="69"/>
      <c r="IU1019" s="69"/>
      <c r="IV1019" s="69"/>
      <c r="IW1019" s="69"/>
    </row>
    <row r="1020" customFormat="false" ht="12.75" hidden="false" customHeight="false" outlineLevel="0" collapsed="false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  <c r="AR1020" s="69"/>
      <c r="AS1020" s="69"/>
      <c r="AT1020" s="69"/>
      <c r="AU1020" s="69"/>
      <c r="AV1020" s="69"/>
      <c r="AW1020" s="69"/>
      <c r="AX1020" s="69"/>
      <c r="AY1020" s="69"/>
      <c r="AZ1020" s="69"/>
      <c r="BA1020" s="69"/>
      <c r="BB1020" s="69"/>
      <c r="BC1020" s="69"/>
      <c r="BD1020" s="69"/>
      <c r="BE1020" s="69"/>
      <c r="BF1020" s="69"/>
      <c r="BG1020" s="69"/>
      <c r="BH1020" s="69"/>
      <c r="BI1020" s="69"/>
      <c r="BJ1020" s="69"/>
      <c r="BK1020" s="69"/>
      <c r="BL1020" s="69"/>
      <c r="BM1020" s="69"/>
      <c r="BN1020" s="69"/>
      <c r="BO1020" s="69"/>
      <c r="BP1020" s="69"/>
      <c r="BQ1020" s="69"/>
      <c r="BR1020" s="69"/>
      <c r="BS1020" s="69"/>
      <c r="BT1020" s="69"/>
      <c r="BU1020" s="69"/>
      <c r="BV1020" s="69"/>
      <c r="BW1020" s="69"/>
      <c r="BX1020" s="69"/>
      <c r="BY1020" s="69"/>
      <c r="BZ1020" s="69"/>
      <c r="CA1020" s="69"/>
      <c r="CB1020" s="69"/>
      <c r="CC1020" s="69"/>
      <c r="CD1020" s="69"/>
      <c r="CE1020" s="69"/>
      <c r="CF1020" s="69"/>
      <c r="CG1020" s="69"/>
      <c r="CH1020" s="69"/>
      <c r="CI1020" s="69"/>
      <c r="CJ1020" s="69"/>
      <c r="CK1020" s="69"/>
      <c r="CL1020" s="69"/>
      <c r="CM1020" s="69"/>
      <c r="CN1020" s="69"/>
      <c r="CO1020" s="69"/>
      <c r="CP1020" s="69"/>
      <c r="CQ1020" s="69"/>
      <c r="CR1020" s="69"/>
      <c r="CS1020" s="69"/>
      <c r="CT1020" s="69"/>
      <c r="CU1020" s="69"/>
      <c r="CV1020" s="69"/>
      <c r="CW1020" s="69"/>
      <c r="CX1020" s="69"/>
      <c r="CY1020" s="69"/>
      <c r="CZ1020" s="69"/>
      <c r="DA1020" s="69"/>
      <c r="DB1020" s="69"/>
      <c r="DC1020" s="69"/>
      <c r="DD1020" s="69"/>
      <c r="DE1020" s="69"/>
      <c r="DF1020" s="69"/>
      <c r="DG1020" s="69"/>
      <c r="DH1020" s="69"/>
      <c r="DI1020" s="69"/>
      <c r="DJ1020" s="69"/>
      <c r="DK1020" s="69"/>
      <c r="DL1020" s="69"/>
      <c r="DM1020" s="69"/>
      <c r="DN1020" s="69"/>
      <c r="DO1020" s="69"/>
      <c r="DP1020" s="69"/>
      <c r="DQ1020" s="69"/>
      <c r="DR1020" s="69"/>
      <c r="DS1020" s="69"/>
      <c r="DT1020" s="69"/>
      <c r="DU1020" s="69"/>
      <c r="DV1020" s="69"/>
      <c r="DW1020" s="69"/>
      <c r="DX1020" s="69"/>
      <c r="DY1020" s="69"/>
      <c r="DZ1020" s="69"/>
      <c r="EA1020" s="69"/>
      <c r="EB1020" s="69"/>
      <c r="EC1020" s="69"/>
      <c r="ED1020" s="69"/>
      <c r="EE1020" s="69"/>
      <c r="EF1020" s="69"/>
      <c r="EG1020" s="69"/>
      <c r="EH1020" s="69"/>
      <c r="EI1020" s="69"/>
      <c r="EJ1020" s="69"/>
      <c r="EK1020" s="69"/>
      <c r="EL1020" s="69"/>
      <c r="EM1020" s="69"/>
      <c r="EN1020" s="69"/>
      <c r="EO1020" s="69"/>
      <c r="EP1020" s="69"/>
      <c r="EQ1020" s="69"/>
      <c r="ER1020" s="69"/>
      <c r="ES1020" s="69"/>
      <c r="ET1020" s="69"/>
      <c r="EU1020" s="69"/>
      <c r="EV1020" s="69"/>
      <c r="EW1020" s="69"/>
      <c r="EX1020" s="69"/>
      <c r="EY1020" s="69"/>
      <c r="EZ1020" s="69"/>
      <c r="FA1020" s="69"/>
      <c r="FB1020" s="69"/>
      <c r="FC1020" s="69"/>
      <c r="FD1020" s="69"/>
      <c r="FE1020" s="69"/>
      <c r="FF1020" s="69"/>
      <c r="FG1020" s="69"/>
      <c r="FH1020" s="69"/>
      <c r="FI1020" s="69"/>
      <c r="FJ1020" s="69"/>
      <c r="FK1020" s="69"/>
      <c r="FL1020" s="69"/>
      <c r="FM1020" s="69"/>
      <c r="FN1020" s="69"/>
      <c r="FO1020" s="69"/>
      <c r="FP1020" s="69"/>
      <c r="FQ1020" s="69"/>
      <c r="FR1020" s="69"/>
      <c r="FS1020" s="69"/>
      <c r="FT1020" s="69"/>
      <c r="FU1020" s="69"/>
      <c r="FV1020" s="69"/>
      <c r="FW1020" s="69"/>
      <c r="FX1020" s="69"/>
      <c r="FY1020" s="69"/>
      <c r="FZ1020" s="69"/>
      <c r="GA1020" s="69"/>
      <c r="GB1020" s="69"/>
      <c r="GC1020" s="69"/>
      <c r="GD1020" s="69"/>
      <c r="GE1020" s="69"/>
      <c r="GF1020" s="69"/>
      <c r="GG1020" s="69"/>
      <c r="GH1020" s="69"/>
      <c r="GI1020" s="69"/>
      <c r="GJ1020" s="69"/>
      <c r="GK1020" s="69"/>
      <c r="GL1020" s="69"/>
      <c r="GM1020" s="69"/>
      <c r="GN1020" s="69"/>
      <c r="GO1020" s="69"/>
      <c r="GP1020" s="69"/>
      <c r="GQ1020" s="69"/>
      <c r="GR1020" s="69"/>
      <c r="GS1020" s="69"/>
      <c r="GT1020" s="69"/>
      <c r="GU1020" s="69"/>
      <c r="GV1020" s="69"/>
      <c r="GW1020" s="69"/>
      <c r="GX1020" s="69"/>
      <c r="GY1020" s="69"/>
      <c r="GZ1020" s="69"/>
      <c r="HA1020" s="69"/>
      <c r="HB1020" s="69"/>
      <c r="HC1020" s="69"/>
      <c r="HD1020" s="69"/>
      <c r="HE1020" s="69"/>
      <c r="HF1020" s="69"/>
      <c r="HG1020" s="69"/>
      <c r="HH1020" s="69"/>
      <c r="HI1020" s="69"/>
      <c r="HJ1020" s="69"/>
      <c r="HK1020" s="69"/>
      <c r="HL1020" s="69"/>
      <c r="HM1020" s="69"/>
      <c r="HN1020" s="69"/>
      <c r="HO1020" s="69"/>
      <c r="HP1020" s="69"/>
      <c r="HQ1020" s="69"/>
      <c r="HR1020" s="69"/>
      <c r="HS1020" s="69"/>
      <c r="HT1020" s="69"/>
      <c r="HU1020" s="69"/>
      <c r="HV1020" s="69"/>
      <c r="HW1020" s="69"/>
      <c r="HX1020" s="69"/>
      <c r="HY1020" s="69"/>
      <c r="HZ1020" s="69"/>
      <c r="IA1020" s="69"/>
      <c r="IB1020" s="69"/>
      <c r="IC1020" s="69"/>
      <c r="ID1020" s="69"/>
      <c r="IE1020" s="69"/>
      <c r="IF1020" s="69"/>
      <c r="IG1020" s="69"/>
      <c r="IH1020" s="69"/>
      <c r="II1020" s="69"/>
      <c r="IJ1020" s="69"/>
      <c r="IK1020" s="69"/>
      <c r="IL1020" s="69"/>
      <c r="IM1020" s="69"/>
      <c r="IN1020" s="69"/>
      <c r="IO1020" s="69"/>
      <c r="IP1020" s="69"/>
      <c r="IQ1020" s="69"/>
      <c r="IR1020" s="69"/>
      <c r="IS1020" s="69"/>
      <c r="IT1020" s="69"/>
      <c r="IU1020" s="69"/>
      <c r="IV1020" s="69"/>
      <c r="IW1020" s="69"/>
    </row>
    <row r="1021" customFormat="false" ht="12.75" hidden="false" customHeight="false" outlineLevel="0" collapsed="false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69"/>
      <c r="AO1021" s="69"/>
      <c r="AP1021" s="69"/>
      <c r="AQ1021" s="69"/>
      <c r="AR1021" s="69"/>
      <c r="AS1021" s="69"/>
      <c r="AT1021" s="69"/>
      <c r="AU1021" s="69"/>
      <c r="AV1021" s="69"/>
      <c r="AW1021" s="69"/>
      <c r="AX1021" s="69"/>
      <c r="AY1021" s="69"/>
      <c r="AZ1021" s="69"/>
      <c r="BA1021" s="69"/>
      <c r="BB1021" s="69"/>
      <c r="BC1021" s="69"/>
      <c r="BD1021" s="69"/>
      <c r="BE1021" s="69"/>
      <c r="BF1021" s="69"/>
      <c r="BG1021" s="69"/>
      <c r="BH1021" s="69"/>
      <c r="BI1021" s="69"/>
      <c r="BJ1021" s="69"/>
      <c r="BK1021" s="69"/>
      <c r="BL1021" s="69"/>
      <c r="BM1021" s="69"/>
      <c r="BN1021" s="69"/>
      <c r="BO1021" s="69"/>
      <c r="BP1021" s="69"/>
      <c r="BQ1021" s="69"/>
      <c r="BR1021" s="69"/>
      <c r="BS1021" s="69"/>
      <c r="BT1021" s="69"/>
      <c r="BU1021" s="69"/>
      <c r="BV1021" s="69"/>
      <c r="BW1021" s="69"/>
      <c r="BX1021" s="69"/>
      <c r="BY1021" s="69"/>
      <c r="BZ1021" s="69"/>
      <c r="CA1021" s="69"/>
      <c r="CB1021" s="69"/>
      <c r="CC1021" s="69"/>
      <c r="CD1021" s="69"/>
      <c r="CE1021" s="69"/>
      <c r="CF1021" s="69"/>
      <c r="CG1021" s="69"/>
      <c r="CH1021" s="69"/>
      <c r="CI1021" s="69"/>
      <c r="CJ1021" s="69"/>
      <c r="CK1021" s="69"/>
      <c r="CL1021" s="69"/>
      <c r="CM1021" s="69"/>
      <c r="CN1021" s="69"/>
      <c r="CO1021" s="69"/>
      <c r="CP1021" s="69"/>
      <c r="CQ1021" s="69"/>
      <c r="CR1021" s="69"/>
      <c r="CS1021" s="69"/>
      <c r="CT1021" s="69"/>
      <c r="CU1021" s="69"/>
      <c r="CV1021" s="69"/>
      <c r="CW1021" s="69"/>
      <c r="CX1021" s="69"/>
      <c r="CY1021" s="69"/>
      <c r="CZ1021" s="69"/>
      <c r="DA1021" s="69"/>
      <c r="DB1021" s="69"/>
      <c r="DC1021" s="69"/>
      <c r="DD1021" s="69"/>
      <c r="DE1021" s="69"/>
      <c r="DF1021" s="69"/>
      <c r="DG1021" s="69"/>
      <c r="DH1021" s="69"/>
      <c r="DI1021" s="69"/>
      <c r="DJ1021" s="69"/>
      <c r="DK1021" s="69"/>
      <c r="DL1021" s="69"/>
      <c r="DM1021" s="69"/>
      <c r="DN1021" s="69"/>
      <c r="DO1021" s="69"/>
      <c r="DP1021" s="69"/>
      <c r="DQ1021" s="69"/>
      <c r="DR1021" s="69"/>
      <c r="DS1021" s="69"/>
      <c r="DT1021" s="69"/>
      <c r="DU1021" s="69"/>
      <c r="DV1021" s="69"/>
      <c r="DW1021" s="69"/>
      <c r="DX1021" s="69"/>
      <c r="DY1021" s="69"/>
      <c r="DZ1021" s="69"/>
      <c r="EA1021" s="69"/>
      <c r="EB1021" s="69"/>
      <c r="EC1021" s="69"/>
      <c r="ED1021" s="69"/>
      <c r="EE1021" s="69"/>
      <c r="EF1021" s="69"/>
      <c r="EG1021" s="69"/>
      <c r="EH1021" s="69"/>
      <c r="EI1021" s="69"/>
      <c r="EJ1021" s="69"/>
      <c r="EK1021" s="69"/>
      <c r="EL1021" s="69"/>
      <c r="EM1021" s="69"/>
      <c r="EN1021" s="69"/>
      <c r="EO1021" s="69"/>
      <c r="EP1021" s="69"/>
      <c r="EQ1021" s="69"/>
      <c r="ER1021" s="69"/>
      <c r="ES1021" s="69"/>
      <c r="ET1021" s="69"/>
      <c r="EU1021" s="69"/>
      <c r="EV1021" s="69"/>
      <c r="EW1021" s="69"/>
      <c r="EX1021" s="69"/>
      <c r="EY1021" s="69"/>
      <c r="EZ1021" s="69"/>
      <c r="FA1021" s="69"/>
      <c r="FB1021" s="69"/>
      <c r="FC1021" s="69"/>
      <c r="FD1021" s="69"/>
      <c r="FE1021" s="69"/>
      <c r="FF1021" s="69"/>
      <c r="FG1021" s="69"/>
      <c r="FH1021" s="69"/>
      <c r="FI1021" s="69"/>
      <c r="FJ1021" s="69"/>
      <c r="FK1021" s="69"/>
      <c r="FL1021" s="69"/>
      <c r="FM1021" s="69"/>
      <c r="FN1021" s="69"/>
      <c r="FO1021" s="69"/>
      <c r="FP1021" s="69"/>
      <c r="FQ1021" s="69"/>
      <c r="FR1021" s="69"/>
      <c r="FS1021" s="69"/>
      <c r="FT1021" s="69"/>
      <c r="FU1021" s="69"/>
      <c r="FV1021" s="69"/>
      <c r="FW1021" s="69"/>
      <c r="FX1021" s="69"/>
      <c r="FY1021" s="69"/>
      <c r="FZ1021" s="69"/>
      <c r="GA1021" s="69"/>
      <c r="GB1021" s="69"/>
      <c r="GC1021" s="69"/>
      <c r="GD1021" s="69"/>
      <c r="GE1021" s="69"/>
      <c r="GF1021" s="69"/>
      <c r="GG1021" s="69"/>
      <c r="GH1021" s="69"/>
      <c r="GI1021" s="69"/>
      <c r="GJ1021" s="69"/>
      <c r="GK1021" s="69"/>
      <c r="GL1021" s="69"/>
      <c r="GM1021" s="69"/>
      <c r="GN1021" s="69"/>
      <c r="GO1021" s="69"/>
      <c r="GP1021" s="69"/>
      <c r="GQ1021" s="69"/>
      <c r="GR1021" s="69"/>
      <c r="GS1021" s="69"/>
      <c r="GT1021" s="69"/>
      <c r="GU1021" s="69"/>
      <c r="GV1021" s="69"/>
      <c r="GW1021" s="69"/>
      <c r="GX1021" s="69"/>
      <c r="GY1021" s="69"/>
      <c r="GZ1021" s="69"/>
      <c r="HA1021" s="69"/>
      <c r="HB1021" s="69"/>
      <c r="HC1021" s="69"/>
      <c r="HD1021" s="69"/>
      <c r="HE1021" s="69"/>
      <c r="HF1021" s="69"/>
      <c r="HG1021" s="69"/>
      <c r="HH1021" s="69"/>
      <c r="HI1021" s="69"/>
      <c r="HJ1021" s="69"/>
      <c r="HK1021" s="69"/>
      <c r="HL1021" s="69"/>
      <c r="HM1021" s="69"/>
      <c r="HN1021" s="69"/>
      <c r="HO1021" s="69"/>
      <c r="HP1021" s="69"/>
      <c r="HQ1021" s="69"/>
      <c r="HR1021" s="69"/>
      <c r="HS1021" s="69"/>
      <c r="HT1021" s="69"/>
      <c r="HU1021" s="69"/>
      <c r="HV1021" s="69"/>
      <c r="HW1021" s="69"/>
      <c r="HX1021" s="69"/>
      <c r="HY1021" s="69"/>
      <c r="HZ1021" s="69"/>
      <c r="IA1021" s="69"/>
      <c r="IB1021" s="69"/>
      <c r="IC1021" s="69"/>
      <c r="ID1021" s="69"/>
      <c r="IE1021" s="69"/>
      <c r="IF1021" s="69"/>
      <c r="IG1021" s="69"/>
      <c r="IH1021" s="69"/>
      <c r="II1021" s="69"/>
      <c r="IJ1021" s="69"/>
      <c r="IK1021" s="69"/>
      <c r="IL1021" s="69"/>
      <c r="IM1021" s="69"/>
      <c r="IN1021" s="69"/>
      <c r="IO1021" s="69"/>
      <c r="IP1021" s="69"/>
      <c r="IQ1021" s="69"/>
      <c r="IR1021" s="69"/>
      <c r="IS1021" s="69"/>
      <c r="IT1021" s="69"/>
      <c r="IU1021" s="69"/>
      <c r="IV1021" s="69"/>
      <c r="IW1021" s="69"/>
    </row>
    <row r="1022" customFormat="false" ht="12.75" hidden="false" customHeight="false" outlineLevel="0" collapsed="false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69"/>
      <c r="AO1022" s="69"/>
      <c r="AP1022" s="69"/>
      <c r="AQ1022" s="69"/>
      <c r="AR1022" s="69"/>
      <c r="AS1022" s="69"/>
      <c r="AT1022" s="69"/>
      <c r="AU1022" s="69"/>
      <c r="AV1022" s="69"/>
      <c r="AW1022" s="69"/>
      <c r="AX1022" s="69"/>
      <c r="AY1022" s="69"/>
      <c r="AZ1022" s="69"/>
      <c r="BA1022" s="69"/>
      <c r="BB1022" s="69"/>
      <c r="BC1022" s="69"/>
      <c r="BD1022" s="69"/>
      <c r="BE1022" s="69"/>
      <c r="BF1022" s="69"/>
      <c r="BG1022" s="69"/>
      <c r="BH1022" s="69"/>
      <c r="BI1022" s="69"/>
      <c r="BJ1022" s="69"/>
      <c r="BK1022" s="69"/>
      <c r="BL1022" s="69"/>
      <c r="BM1022" s="69"/>
      <c r="BN1022" s="69"/>
      <c r="BO1022" s="69"/>
      <c r="BP1022" s="69"/>
      <c r="BQ1022" s="69"/>
      <c r="BR1022" s="69"/>
      <c r="BS1022" s="69"/>
      <c r="BT1022" s="69"/>
      <c r="BU1022" s="69"/>
      <c r="BV1022" s="69"/>
      <c r="BW1022" s="69"/>
      <c r="BX1022" s="69"/>
      <c r="BY1022" s="69"/>
      <c r="BZ1022" s="69"/>
      <c r="CA1022" s="69"/>
      <c r="CB1022" s="69"/>
      <c r="CC1022" s="69"/>
      <c r="CD1022" s="69"/>
      <c r="CE1022" s="69"/>
      <c r="CF1022" s="69"/>
      <c r="CG1022" s="69"/>
      <c r="CH1022" s="69"/>
      <c r="CI1022" s="69"/>
      <c r="CJ1022" s="69"/>
      <c r="CK1022" s="69"/>
      <c r="CL1022" s="69"/>
      <c r="CM1022" s="69"/>
      <c r="CN1022" s="69"/>
      <c r="CO1022" s="69"/>
      <c r="CP1022" s="69"/>
      <c r="CQ1022" s="69"/>
      <c r="CR1022" s="69"/>
      <c r="CS1022" s="69"/>
      <c r="CT1022" s="69"/>
      <c r="CU1022" s="69"/>
      <c r="CV1022" s="69"/>
      <c r="CW1022" s="69"/>
      <c r="CX1022" s="69"/>
      <c r="CY1022" s="69"/>
      <c r="CZ1022" s="69"/>
      <c r="DA1022" s="69"/>
      <c r="DB1022" s="69"/>
      <c r="DC1022" s="69"/>
      <c r="DD1022" s="69"/>
      <c r="DE1022" s="69"/>
      <c r="DF1022" s="69"/>
      <c r="DG1022" s="69"/>
      <c r="DH1022" s="69"/>
      <c r="DI1022" s="69"/>
      <c r="DJ1022" s="69"/>
      <c r="DK1022" s="69"/>
      <c r="DL1022" s="69"/>
      <c r="DM1022" s="69"/>
      <c r="DN1022" s="69"/>
      <c r="DO1022" s="69"/>
      <c r="DP1022" s="69"/>
      <c r="DQ1022" s="69"/>
      <c r="DR1022" s="69"/>
      <c r="DS1022" s="69"/>
      <c r="DT1022" s="69"/>
      <c r="DU1022" s="69"/>
      <c r="DV1022" s="69"/>
      <c r="DW1022" s="69"/>
      <c r="DX1022" s="69"/>
      <c r="DY1022" s="69"/>
      <c r="DZ1022" s="69"/>
      <c r="EA1022" s="69"/>
      <c r="EB1022" s="69"/>
      <c r="EC1022" s="69"/>
      <c r="ED1022" s="69"/>
      <c r="EE1022" s="69"/>
      <c r="EF1022" s="69"/>
      <c r="EG1022" s="69"/>
      <c r="EH1022" s="69"/>
      <c r="EI1022" s="69"/>
      <c r="EJ1022" s="69"/>
      <c r="EK1022" s="69"/>
      <c r="EL1022" s="69"/>
      <c r="EM1022" s="69"/>
      <c r="EN1022" s="69"/>
      <c r="EO1022" s="69"/>
      <c r="EP1022" s="69"/>
      <c r="EQ1022" s="69"/>
      <c r="ER1022" s="69"/>
      <c r="ES1022" s="69"/>
      <c r="ET1022" s="69"/>
      <c r="EU1022" s="69"/>
      <c r="EV1022" s="69"/>
      <c r="EW1022" s="69"/>
      <c r="EX1022" s="69"/>
      <c r="EY1022" s="69"/>
      <c r="EZ1022" s="69"/>
      <c r="FA1022" s="69"/>
      <c r="FB1022" s="69"/>
      <c r="FC1022" s="69"/>
      <c r="FD1022" s="69"/>
      <c r="FE1022" s="69"/>
      <c r="FF1022" s="69"/>
      <c r="FG1022" s="69"/>
      <c r="FH1022" s="69"/>
      <c r="FI1022" s="69"/>
      <c r="FJ1022" s="69"/>
      <c r="FK1022" s="69"/>
      <c r="FL1022" s="69"/>
      <c r="FM1022" s="69"/>
      <c r="FN1022" s="69"/>
      <c r="FO1022" s="69"/>
      <c r="FP1022" s="69"/>
      <c r="FQ1022" s="69"/>
      <c r="FR1022" s="69"/>
      <c r="FS1022" s="69"/>
      <c r="FT1022" s="69"/>
      <c r="FU1022" s="69"/>
      <c r="FV1022" s="69"/>
      <c r="FW1022" s="69"/>
      <c r="FX1022" s="69"/>
      <c r="FY1022" s="69"/>
      <c r="FZ1022" s="69"/>
      <c r="GA1022" s="69"/>
      <c r="GB1022" s="69"/>
      <c r="GC1022" s="69"/>
      <c r="GD1022" s="69"/>
      <c r="GE1022" s="69"/>
      <c r="GF1022" s="69"/>
      <c r="GG1022" s="69"/>
      <c r="GH1022" s="69"/>
      <c r="GI1022" s="69"/>
      <c r="GJ1022" s="69"/>
      <c r="GK1022" s="69"/>
      <c r="GL1022" s="69"/>
      <c r="GM1022" s="69"/>
      <c r="GN1022" s="69"/>
      <c r="GO1022" s="69"/>
      <c r="GP1022" s="69"/>
      <c r="GQ1022" s="69"/>
      <c r="GR1022" s="69"/>
      <c r="GS1022" s="69"/>
      <c r="GT1022" s="69"/>
      <c r="GU1022" s="69"/>
      <c r="GV1022" s="69"/>
      <c r="GW1022" s="69"/>
      <c r="GX1022" s="69"/>
      <c r="GY1022" s="69"/>
      <c r="GZ1022" s="69"/>
      <c r="HA1022" s="69"/>
      <c r="HB1022" s="69"/>
      <c r="HC1022" s="69"/>
      <c r="HD1022" s="69"/>
      <c r="HE1022" s="69"/>
      <c r="HF1022" s="69"/>
      <c r="HG1022" s="69"/>
      <c r="HH1022" s="69"/>
      <c r="HI1022" s="69"/>
      <c r="HJ1022" s="69"/>
      <c r="HK1022" s="69"/>
      <c r="HL1022" s="69"/>
      <c r="HM1022" s="69"/>
      <c r="HN1022" s="69"/>
      <c r="HO1022" s="69"/>
      <c r="HP1022" s="69"/>
      <c r="HQ1022" s="69"/>
      <c r="HR1022" s="69"/>
      <c r="HS1022" s="69"/>
      <c r="HT1022" s="69"/>
      <c r="HU1022" s="69"/>
      <c r="HV1022" s="69"/>
      <c r="HW1022" s="69"/>
      <c r="HX1022" s="69"/>
      <c r="HY1022" s="69"/>
      <c r="HZ1022" s="69"/>
      <c r="IA1022" s="69"/>
      <c r="IB1022" s="69"/>
      <c r="IC1022" s="69"/>
      <c r="ID1022" s="69"/>
      <c r="IE1022" s="69"/>
      <c r="IF1022" s="69"/>
      <c r="IG1022" s="69"/>
      <c r="IH1022" s="69"/>
      <c r="II1022" s="69"/>
      <c r="IJ1022" s="69"/>
      <c r="IK1022" s="69"/>
      <c r="IL1022" s="69"/>
      <c r="IM1022" s="69"/>
      <c r="IN1022" s="69"/>
      <c r="IO1022" s="69"/>
      <c r="IP1022" s="69"/>
      <c r="IQ1022" s="69"/>
      <c r="IR1022" s="69"/>
      <c r="IS1022" s="69"/>
      <c r="IT1022" s="69"/>
      <c r="IU1022" s="69"/>
      <c r="IV1022" s="69"/>
      <c r="IW1022" s="69"/>
    </row>
    <row r="1023" customFormat="false" ht="12.75" hidden="false" customHeight="false" outlineLevel="0" collapsed="false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69"/>
      <c r="AO1023" s="69"/>
      <c r="AP1023" s="69"/>
      <c r="AQ1023" s="69"/>
      <c r="AR1023" s="69"/>
      <c r="AS1023" s="69"/>
      <c r="AT1023" s="69"/>
      <c r="AU1023" s="69"/>
      <c r="AV1023" s="69"/>
      <c r="AW1023" s="69"/>
      <c r="AX1023" s="69"/>
      <c r="AY1023" s="69"/>
      <c r="AZ1023" s="69"/>
      <c r="BA1023" s="69"/>
      <c r="BB1023" s="69"/>
      <c r="BC1023" s="69"/>
      <c r="BD1023" s="69"/>
      <c r="BE1023" s="69"/>
      <c r="BF1023" s="69"/>
      <c r="BG1023" s="69"/>
      <c r="BH1023" s="69"/>
      <c r="BI1023" s="69"/>
      <c r="BJ1023" s="69"/>
      <c r="BK1023" s="69"/>
      <c r="BL1023" s="69"/>
      <c r="BM1023" s="69"/>
      <c r="BN1023" s="69"/>
      <c r="BO1023" s="69"/>
      <c r="BP1023" s="69"/>
      <c r="BQ1023" s="69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69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69"/>
      <c r="CM1023" s="69"/>
      <c r="CN1023" s="69"/>
      <c r="CO1023" s="69"/>
      <c r="CP1023" s="69"/>
      <c r="CQ1023" s="69"/>
      <c r="CR1023" s="69"/>
      <c r="CS1023" s="69"/>
      <c r="CT1023" s="69"/>
      <c r="CU1023" s="69"/>
      <c r="CV1023" s="69"/>
      <c r="CW1023" s="69"/>
      <c r="CX1023" s="69"/>
      <c r="CY1023" s="69"/>
      <c r="CZ1023" s="69"/>
      <c r="DA1023" s="69"/>
      <c r="DB1023" s="69"/>
      <c r="DC1023" s="69"/>
      <c r="DD1023" s="69"/>
      <c r="DE1023" s="69"/>
      <c r="DF1023" s="69"/>
      <c r="DG1023" s="69"/>
      <c r="DH1023" s="69"/>
      <c r="DI1023" s="69"/>
      <c r="DJ1023" s="69"/>
      <c r="DK1023" s="69"/>
      <c r="DL1023" s="69"/>
      <c r="DM1023" s="69"/>
      <c r="DN1023" s="69"/>
      <c r="DO1023" s="69"/>
      <c r="DP1023" s="69"/>
      <c r="DQ1023" s="69"/>
      <c r="DR1023" s="69"/>
      <c r="DS1023" s="69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  <c r="EO1023" s="69"/>
      <c r="EP1023" s="69"/>
      <c r="EQ1023" s="69"/>
      <c r="ER1023" s="69"/>
      <c r="ES1023" s="69"/>
      <c r="ET1023" s="69"/>
      <c r="EU1023" s="69"/>
      <c r="EV1023" s="69"/>
      <c r="EW1023" s="69"/>
      <c r="EX1023" s="69"/>
      <c r="EY1023" s="69"/>
      <c r="EZ1023" s="69"/>
      <c r="FA1023" s="69"/>
      <c r="FB1023" s="69"/>
      <c r="FC1023" s="69"/>
      <c r="FD1023" s="69"/>
      <c r="FE1023" s="69"/>
      <c r="FF1023" s="69"/>
      <c r="FG1023" s="69"/>
      <c r="FH1023" s="69"/>
      <c r="FI1023" s="69"/>
      <c r="FJ1023" s="69"/>
      <c r="FK1023" s="69"/>
      <c r="FL1023" s="69"/>
      <c r="FM1023" s="69"/>
      <c r="FN1023" s="69"/>
      <c r="FO1023" s="69"/>
      <c r="FP1023" s="69"/>
      <c r="FQ1023" s="69"/>
      <c r="FR1023" s="69"/>
      <c r="FS1023" s="69"/>
      <c r="FT1023" s="69"/>
      <c r="FU1023" s="69"/>
      <c r="FV1023" s="69"/>
      <c r="FW1023" s="69"/>
      <c r="FX1023" s="69"/>
      <c r="FY1023" s="69"/>
      <c r="FZ1023" s="69"/>
      <c r="GA1023" s="69"/>
      <c r="GB1023" s="69"/>
      <c r="GC1023" s="69"/>
      <c r="GD1023" s="69"/>
      <c r="GE1023" s="69"/>
      <c r="GF1023" s="69"/>
      <c r="GG1023" s="69"/>
      <c r="GH1023" s="69"/>
      <c r="GI1023" s="69"/>
      <c r="GJ1023" s="69"/>
      <c r="GK1023" s="69"/>
      <c r="GL1023" s="69"/>
      <c r="GM1023" s="69"/>
      <c r="GN1023" s="69"/>
      <c r="GO1023" s="69"/>
      <c r="GP1023" s="69"/>
      <c r="GQ1023" s="69"/>
      <c r="GR1023" s="69"/>
      <c r="GS1023" s="69"/>
      <c r="GT1023" s="69"/>
      <c r="GU1023" s="69"/>
      <c r="GV1023" s="69"/>
      <c r="GW1023" s="69"/>
      <c r="GX1023" s="69"/>
      <c r="GY1023" s="69"/>
      <c r="GZ1023" s="69"/>
      <c r="HA1023" s="69"/>
      <c r="HB1023" s="69"/>
      <c r="HC1023" s="69"/>
      <c r="HD1023" s="69"/>
      <c r="HE1023" s="69"/>
      <c r="HF1023" s="69"/>
      <c r="HG1023" s="69"/>
      <c r="HH1023" s="69"/>
      <c r="HI1023" s="69"/>
      <c r="HJ1023" s="69"/>
      <c r="HK1023" s="69"/>
      <c r="HL1023" s="69"/>
      <c r="HM1023" s="69"/>
      <c r="HN1023" s="69"/>
      <c r="HO1023" s="69"/>
      <c r="HP1023" s="69"/>
      <c r="HQ1023" s="69"/>
      <c r="HR1023" s="69"/>
      <c r="HS1023" s="69"/>
      <c r="HT1023" s="69"/>
      <c r="HU1023" s="69"/>
      <c r="HV1023" s="69"/>
      <c r="HW1023" s="69"/>
      <c r="HX1023" s="69"/>
      <c r="HY1023" s="69"/>
      <c r="HZ1023" s="69"/>
      <c r="IA1023" s="69"/>
      <c r="IB1023" s="69"/>
      <c r="IC1023" s="69"/>
      <c r="ID1023" s="69"/>
      <c r="IE1023" s="69"/>
      <c r="IF1023" s="69"/>
      <c r="IG1023" s="69"/>
      <c r="IH1023" s="69"/>
      <c r="II1023" s="69"/>
      <c r="IJ1023" s="69"/>
      <c r="IK1023" s="69"/>
      <c r="IL1023" s="69"/>
      <c r="IM1023" s="69"/>
      <c r="IN1023" s="69"/>
      <c r="IO1023" s="69"/>
      <c r="IP1023" s="69"/>
      <c r="IQ1023" s="69"/>
      <c r="IR1023" s="69"/>
      <c r="IS1023" s="69"/>
      <c r="IT1023" s="69"/>
      <c r="IU1023" s="69"/>
      <c r="IV1023" s="69"/>
      <c r="IW1023" s="69"/>
    </row>
    <row r="1024" customFormat="false" ht="12.75" hidden="false" customHeight="false" outlineLevel="0" collapsed="false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  <c r="AR1024" s="69"/>
      <c r="AS1024" s="69"/>
      <c r="AT1024" s="69"/>
      <c r="AU1024" s="69"/>
      <c r="AV1024" s="69"/>
      <c r="AW1024" s="69"/>
      <c r="AX1024" s="69"/>
      <c r="AY1024" s="69"/>
      <c r="AZ1024" s="69"/>
      <c r="BA1024" s="69"/>
      <c r="BB1024" s="69"/>
      <c r="BC1024" s="69"/>
      <c r="BD1024" s="69"/>
      <c r="BE1024" s="69"/>
      <c r="BF1024" s="69"/>
      <c r="BG1024" s="69"/>
      <c r="BH1024" s="69"/>
      <c r="BI1024" s="69"/>
      <c r="BJ1024" s="69"/>
      <c r="BK1024" s="69"/>
      <c r="BL1024" s="69"/>
      <c r="BM1024" s="69"/>
      <c r="BN1024" s="69"/>
      <c r="BO1024" s="69"/>
      <c r="BP1024" s="69"/>
      <c r="BQ1024" s="69"/>
      <c r="BR1024" s="69"/>
      <c r="BS1024" s="69"/>
      <c r="BT1024" s="69"/>
      <c r="BU1024" s="69"/>
      <c r="BV1024" s="69"/>
      <c r="BW1024" s="69"/>
      <c r="BX1024" s="69"/>
      <c r="BY1024" s="69"/>
      <c r="BZ1024" s="69"/>
      <c r="CA1024" s="69"/>
      <c r="CB1024" s="69"/>
      <c r="CC1024" s="69"/>
      <c r="CD1024" s="69"/>
      <c r="CE1024" s="69"/>
      <c r="CF1024" s="69"/>
      <c r="CG1024" s="69"/>
      <c r="CH1024" s="69"/>
      <c r="CI1024" s="69"/>
      <c r="CJ1024" s="69"/>
      <c r="CK1024" s="69"/>
      <c r="CL1024" s="69"/>
      <c r="CM1024" s="69"/>
      <c r="CN1024" s="69"/>
      <c r="CO1024" s="69"/>
      <c r="CP1024" s="69"/>
      <c r="CQ1024" s="69"/>
      <c r="CR1024" s="69"/>
      <c r="CS1024" s="69"/>
      <c r="CT1024" s="69"/>
      <c r="CU1024" s="69"/>
      <c r="CV1024" s="69"/>
      <c r="CW1024" s="69"/>
      <c r="CX1024" s="69"/>
      <c r="CY1024" s="69"/>
      <c r="CZ1024" s="69"/>
      <c r="DA1024" s="69"/>
      <c r="DB1024" s="69"/>
      <c r="DC1024" s="69"/>
      <c r="DD1024" s="69"/>
      <c r="DE1024" s="69"/>
      <c r="DF1024" s="69"/>
      <c r="DG1024" s="69"/>
      <c r="DH1024" s="69"/>
      <c r="DI1024" s="69"/>
      <c r="DJ1024" s="69"/>
      <c r="DK1024" s="69"/>
      <c r="DL1024" s="69"/>
      <c r="DM1024" s="69"/>
      <c r="DN1024" s="69"/>
      <c r="DO1024" s="69"/>
      <c r="DP1024" s="69"/>
      <c r="DQ1024" s="69"/>
      <c r="DR1024" s="69"/>
      <c r="DS1024" s="69"/>
      <c r="DT1024" s="69"/>
      <c r="DU1024" s="69"/>
      <c r="DV1024" s="69"/>
      <c r="DW1024" s="69"/>
      <c r="DX1024" s="69"/>
      <c r="DY1024" s="69"/>
      <c r="DZ1024" s="69"/>
      <c r="EA1024" s="69"/>
      <c r="EB1024" s="69"/>
      <c r="EC1024" s="69"/>
      <c r="ED1024" s="69"/>
      <c r="EE1024" s="69"/>
      <c r="EF1024" s="69"/>
      <c r="EG1024" s="69"/>
      <c r="EH1024" s="69"/>
      <c r="EI1024" s="69"/>
      <c r="EJ1024" s="69"/>
      <c r="EK1024" s="69"/>
      <c r="EL1024" s="69"/>
      <c r="EM1024" s="69"/>
      <c r="EN1024" s="69"/>
      <c r="EO1024" s="69"/>
      <c r="EP1024" s="69"/>
      <c r="EQ1024" s="69"/>
      <c r="ER1024" s="69"/>
      <c r="ES1024" s="69"/>
      <c r="ET1024" s="69"/>
      <c r="EU1024" s="69"/>
      <c r="EV1024" s="69"/>
      <c r="EW1024" s="69"/>
      <c r="EX1024" s="69"/>
      <c r="EY1024" s="69"/>
      <c r="EZ1024" s="69"/>
      <c r="FA1024" s="69"/>
      <c r="FB1024" s="69"/>
      <c r="FC1024" s="69"/>
      <c r="FD1024" s="69"/>
      <c r="FE1024" s="69"/>
      <c r="FF1024" s="69"/>
      <c r="FG1024" s="69"/>
      <c r="FH1024" s="69"/>
      <c r="FI1024" s="69"/>
      <c r="FJ1024" s="69"/>
      <c r="FK1024" s="69"/>
      <c r="FL1024" s="69"/>
      <c r="FM1024" s="69"/>
      <c r="FN1024" s="69"/>
      <c r="FO1024" s="69"/>
      <c r="FP1024" s="69"/>
      <c r="FQ1024" s="69"/>
      <c r="FR1024" s="69"/>
      <c r="FS1024" s="69"/>
      <c r="FT1024" s="69"/>
      <c r="FU1024" s="69"/>
      <c r="FV1024" s="69"/>
      <c r="FW1024" s="69"/>
      <c r="FX1024" s="69"/>
      <c r="FY1024" s="69"/>
      <c r="FZ1024" s="69"/>
      <c r="GA1024" s="69"/>
      <c r="GB1024" s="69"/>
      <c r="GC1024" s="69"/>
      <c r="GD1024" s="69"/>
      <c r="GE1024" s="69"/>
      <c r="GF1024" s="69"/>
      <c r="GG1024" s="69"/>
      <c r="GH1024" s="69"/>
      <c r="GI1024" s="69"/>
      <c r="GJ1024" s="69"/>
      <c r="GK1024" s="69"/>
      <c r="GL1024" s="69"/>
      <c r="GM1024" s="69"/>
      <c r="GN1024" s="69"/>
      <c r="GO1024" s="69"/>
      <c r="GP1024" s="69"/>
      <c r="GQ1024" s="69"/>
      <c r="GR1024" s="69"/>
      <c r="GS1024" s="69"/>
      <c r="GT1024" s="69"/>
      <c r="GU1024" s="69"/>
      <c r="GV1024" s="69"/>
      <c r="GW1024" s="69"/>
      <c r="GX1024" s="69"/>
      <c r="GY1024" s="69"/>
      <c r="GZ1024" s="69"/>
      <c r="HA1024" s="69"/>
      <c r="HB1024" s="69"/>
      <c r="HC1024" s="69"/>
      <c r="HD1024" s="69"/>
      <c r="HE1024" s="69"/>
      <c r="HF1024" s="69"/>
      <c r="HG1024" s="69"/>
      <c r="HH1024" s="69"/>
      <c r="HI1024" s="69"/>
      <c r="HJ1024" s="69"/>
      <c r="HK1024" s="69"/>
      <c r="HL1024" s="69"/>
      <c r="HM1024" s="69"/>
      <c r="HN1024" s="69"/>
      <c r="HO1024" s="69"/>
      <c r="HP1024" s="69"/>
      <c r="HQ1024" s="69"/>
      <c r="HR1024" s="69"/>
      <c r="HS1024" s="69"/>
      <c r="HT1024" s="69"/>
      <c r="HU1024" s="69"/>
      <c r="HV1024" s="69"/>
      <c r="HW1024" s="69"/>
      <c r="HX1024" s="69"/>
      <c r="HY1024" s="69"/>
      <c r="HZ1024" s="69"/>
      <c r="IA1024" s="69"/>
      <c r="IB1024" s="69"/>
      <c r="IC1024" s="69"/>
      <c r="ID1024" s="69"/>
      <c r="IE1024" s="69"/>
      <c r="IF1024" s="69"/>
      <c r="IG1024" s="69"/>
      <c r="IH1024" s="69"/>
      <c r="II1024" s="69"/>
      <c r="IJ1024" s="69"/>
      <c r="IK1024" s="69"/>
      <c r="IL1024" s="69"/>
      <c r="IM1024" s="69"/>
      <c r="IN1024" s="69"/>
      <c r="IO1024" s="69"/>
      <c r="IP1024" s="69"/>
      <c r="IQ1024" s="69"/>
      <c r="IR1024" s="69"/>
      <c r="IS1024" s="69"/>
      <c r="IT1024" s="69"/>
      <c r="IU1024" s="69"/>
      <c r="IV1024" s="69"/>
      <c r="IW1024" s="69"/>
    </row>
    <row r="1025" customFormat="false" ht="12.75" hidden="false" customHeight="false" outlineLevel="0" collapsed="false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69"/>
      <c r="AO1025" s="69"/>
      <c r="AP1025" s="69"/>
      <c r="AQ1025" s="69"/>
      <c r="AR1025" s="69"/>
      <c r="AS1025" s="69"/>
      <c r="AT1025" s="69"/>
      <c r="AU1025" s="69"/>
      <c r="AV1025" s="69"/>
      <c r="AW1025" s="69"/>
      <c r="AX1025" s="69"/>
      <c r="AY1025" s="69"/>
      <c r="AZ1025" s="69"/>
      <c r="BA1025" s="69"/>
      <c r="BB1025" s="69"/>
      <c r="BC1025" s="69"/>
      <c r="BD1025" s="69"/>
      <c r="BE1025" s="69"/>
      <c r="BF1025" s="69"/>
      <c r="BG1025" s="69"/>
      <c r="BH1025" s="69"/>
      <c r="BI1025" s="69"/>
      <c r="BJ1025" s="69"/>
      <c r="BK1025" s="69"/>
      <c r="BL1025" s="69"/>
      <c r="BM1025" s="69"/>
      <c r="BN1025" s="69"/>
      <c r="BO1025" s="69"/>
      <c r="BP1025" s="69"/>
      <c r="BQ1025" s="69"/>
      <c r="BR1025" s="69"/>
      <c r="BS1025" s="69"/>
      <c r="BT1025" s="69"/>
      <c r="BU1025" s="69"/>
      <c r="BV1025" s="69"/>
      <c r="BW1025" s="69"/>
      <c r="BX1025" s="69"/>
      <c r="BY1025" s="69"/>
      <c r="BZ1025" s="69"/>
      <c r="CA1025" s="69"/>
      <c r="CB1025" s="69"/>
      <c r="CC1025" s="69"/>
      <c r="CD1025" s="69"/>
      <c r="CE1025" s="69"/>
      <c r="CF1025" s="69"/>
      <c r="CG1025" s="69"/>
      <c r="CH1025" s="69"/>
      <c r="CI1025" s="69"/>
      <c r="CJ1025" s="69"/>
      <c r="CK1025" s="69"/>
      <c r="CL1025" s="69"/>
      <c r="CM1025" s="69"/>
      <c r="CN1025" s="69"/>
      <c r="CO1025" s="69"/>
      <c r="CP1025" s="69"/>
      <c r="CQ1025" s="69"/>
      <c r="CR1025" s="69"/>
      <c r="CS1025" s="69"/>
      <c r="CT1025" s="69"/>
      <c r="CU1025" s="69"/>
      <c r="CV1025" s="69"/>
      <c r="CW1025" s="69"/>
      <c r="CX1025" s="69"/>
      <c r="CY1025" s="69"/>
      <c r="CZ1025" s="69"/>
      <c r="DA1025" s="69"/>
      <c r="DB1025" s="69"/>
      <c r="DC1025" s="69"/>
      <c r="DD1025" s="69"/>
      <c r="DE1025" s="69"/>
      <c r="DF1025" s="69"/>
      <c r="DG1025" s="69"/>
      <c r="DH1025" s="69"/>
      <c r="DI1025" s="69"/>
      <c r="DJ1025" s="69"/>
      <c r="DK1025" s="69"/>
      <c r="DL1025" s="69"/>
      <c r="DM1025" s="69"/>
      <c r="DN1025" s="69"/>
      <c r="DO1025" s="69"/>
      <c r="DP1025" s="69"/>
      <c r="DQ1025" s="69"/>
      <c r="DR1025" s="69"/>
      <c r="DS1025" s="69"/>
      <c r="DT1025" s="69"/>
      <c r="DU1025" s="69"/>
      <c r="DV1025" s="69"/>
      <c r="DW1025" s="69"/>
      <c r="DX1025" s="69"/>
      <c r="DY1025" s="69"/>
      <c r="DZ1025" s="69"/>
      <c r="EA1025" s="69"/>
      <c r="EB1025" s="69"/>
      <c r="EC1025" s="69"/>
      <c r="ED1025" s="69"/>
      <c r="EE1025" s="69"/>
      <c r="EF1025" s="69"/>
      <c r="EG1025" s="69"/>
      <c r="EH1025" s="69"/>
      <c r="EI1025" s="69"/>
      <c r="EJ1025" s="69"/>
      <c r="EK1025" s="69"/>
      <c r="EL1025" s="69"/>
      <c r="EM1025" s="69"/>
      <c r="EN1025" s="69"/>
      <c r="EO1025" s="69"/>
      <c r="EP1025" s="69"/>
      <c r="EQ1025" s="69"/>
      <c r="ER1025" s="69"/>
      <c r="ES1025" s="69"/>
      <c r="ET1025" s="69"/>
      <c r="EU1025" s="69"/>
      <c r="EV1025" s="69"/>
      <c r="EW1025" s="69"/>
      <c r="EX1025" s="69"/>
      <c r="EY1025" s="69"/>
      <c r="EZ1025" s="69"/>
      <c r="FA1025" s="69"/>
      <c r="FB1025" s="69"/>
      <c r="FC1025" s="69"/>
      <c r="FD1025" s="69"/>
      <c r="FE1025" s="69"/>
      <c r="FF1025" s="69"/>
      <c r="FG1025" s="69"/>
      <c r="FH1025" s="69"/>
      <c r="FI1025" s="69"/>
      <c r="FJ1025" s="69"/>
      <c r="FK1025" s="69"/>
      <c r="FL1025" s="69"/>
      <c r="FM1025" s="69"/>
      <c r="FN1025" s="69"/>
      <c r="FO1025" s="69"/>
      <c r="FP1025" s="69"/>
      <c r="FQ1025" s="69"/>
      <c r="FR1025" s="69"/>
      <c r="FS1025" s="69"/>
      <c r="FT1025" s="69"/>
      <c r="FU1025" s="69"/>
      <c r="FV1025" s="69"/>
      <c r="FW1025" s="69"/>
      <c r="FX1025" s="69"/>
      <c r="FY1025" s="69"/>
      <c r="FZ1025" s="69"/>
      <c r="GA1025" s="69"/>
      <c r="GB1025" s="69"/>
      <c r="GC1025" s="69"/>
      <c r="GD1025" s="69"/>
      <c r="GE1025" s="69"/>
      <c r="GF1025" s="69"/>
      <c r="GG1025" s="69"/>
      <c r="GH1025" s="69"/>
      <c r="GI1025" s="69"/>
      <c r="GJ1025" s="69"/>
      <c r="GK1025" s="69"/>
      <c r="GL1025" s="69"/>
      <c r="GM1025" s="69"/>
      <c r="GN1025" s="69"/>
      <c r="GO1025" s="69"/>
      <c r="GP1025" s="69"/>
      <c r="GQ1025" s="69"/>
      <c r="GR1025" s="69"/>
      <c r="GS1025" s="69"/>
      <c r="GT1025" s="69"/>
      <c r="GU1025" s="69"/>
      <c r="GV1025" s="69"/>
      <c r="GW1025" s="69"/>
      <c r="GX1025" s="69"/>
      <c r="GY1025" s="69"/>
      <c r="GZ1025" s="69"/>
      <c r="HA1025" s="69"/>
      <c r="HB1025" s="69"/>
      <c r="HC1025" s="69"/>
      <c r="HD1025" s="69"/>
      <c r="HE1025" s="69"/>
      <c r="HF1025" s="69"/>
      <c r="HG1025" s="69"/>
      <c r="HH1025" s="69"/>
      <c r="HI1025" s="69"/>
      <c r="HJ1025" s="69"/>
      <c r="HK1025" s="69"/>
      <c r="HL1025" s="69"/>
      <c r="HM1025" s="69"/>
      <c r="HN1025" s="69"/>
      <c r="HO1025" s="69"/>
      <c r="HP1025" s="69"/>
      <c r="HQ1025" s="69"/>
      <c r="HR1025" s="69"/>
      <c r="HS1025" s="69"/>
      <c r="HT1025" s="69"/>
      <c r="HU1025" s="69"/>
      <c r="HV1025" s="69"/>
      <c r="HW1025" s="69"/>
      <c r="HX1025" s="69"/>
      <c r="HY1025" s="69"/>
      <c r="HZ1025" s="69"/>
      <c r="IA1025" s="69"/>
      <c r="IB1025" s="69"/>
      <c r="IC1025" s="69"/>
      <c r="ID1025" s="69"/>
      <c r="IE1025" s="69"/>
      <c r="IF1025" s="69"/>
      <c r="IG1025" s="69"/>
      <c r="IH1025" s="69"/>
      <c r="II1025" s="69"/>
      <c r="IJ1025" s="69"/>
      <c r="IK1025" s="69"/>
      <c r="IL1025" s="69"/>
      <c r="IM1025" s="69"/>
      <c r="IN1025" s="69"/>
      <c r="IO1025" s="69"/>
      <c r="IP1025" s="69"/>
      <c r="IQ1025" s="69"/>
      <c r="IR1025" s="69"/>
      <c r="IS1025" s="69"/>
      <c r="IT1025" s="69"/>
      <c r="IU1025" s="69"/>
      <c r="IV1025" s="69"/>
      <c r="IW1025" s="69"/>
    </row>
    <row r="1026" customFormat="false" ht="12.75" hidden="false" customHeight="false" outlineLevel="0" collapsed="false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69"/>
      <c r="AO1026" s="69"/>
      <c r="AP1026" s="69"/>
      <c r="AQ1026" s="69"/>
      <c r="AR1026" s="69"/>
      <c r="AS1026" s="69"/>
      <c r="AT1026" s="69"/>
      <c r="AU1026" s="69"/>
      <c r="AV1026" s="69"/>
      <c r="AW1026" s="69"/>
      <c r="AX1026" s="69"/>
      <c r="AY1026" s="69"/>
      <c r="AZ1026" s="69"/>
      <c r="BA1026" s="69"/>
      <c r="BB1026" s="69"/>
      <c r="BC1026" s="69"/>
      <c r="BD1026" s="69"/>
      <c r="BE1026" s="69"/>
      <c r="BF1026" s="69"/>
      <c r="BG1026" s="69"/>
      <c r="BH1026" s="69"/>
      <c r="BI1026" s="69"/>
      <c r="BJ1026" s="69"/>
      <c r="BK1026" s="69"/>
      <c r="BL1026" s="69"/>
      <c r="BM1026" s="69"/>
      <c r="BN1026" s="69"/>
      <c r="BO1026" s="69"/>
      <c r="BP1026" s="69"/>
      <c r="BQ1026" s="69"/>
      <c r="BR1026" s="69"/>
      <c r="BS1026" s="69"/>
      <c r="BT1026" s="69"/>
      <c r="BU1026" s="69"/>
      <c r="BV1026" s="69"/>
      <c r="BW1026" s="69"/>
      <c r="BX1026" s="69"/>
      <c r="BY1026" s="69"/>
      <c r="BZ1026" s="69"/>
      <c r="CA1026" s="69"/>
      <c r="CB1026" s="69"/>
      <c r="CC1026" s="69"/>
      <c r="CD1026" s="69"/>
      <c r="CE1026" s="69"/>
      <c r="CF1026" s="69"/>
      <c r="CG1026" s="69"/>
      <c r="CH1026" s="69"/>
      <c r="CI1026" s="69"/>
      <c r="CJ1026" s="69"/>
      <c r="CK1026" s="69"/>
      <c r="CL1026" s="69"/>
      <c r="CM1026" s="69"/>
      <c r="CN1026" s="69"/>
      <c r="CO1026" s="69"/>
      <c r="CP1026" s="69"/>
      <c r="CQ1026" s="69"/>
      <c r="CR1026" s="69"/>
      <c r="CS1026" s="69"/>
      <c r="CT1026" s="69"/>
      <c r="CU1026" s="69"/>
      <c r="CV1026" s="69"/>
      <c r="CW1026" s="69"/>
      <c r="CX1026" s="69"/>
      <c r="CY1026" s="69"/>
      <c r="CZ1026" s="69"/>
      <c r="DA1026" s="69"/>
      <c r="DB1026" s="69"/>
      <c r="DC1026" s="69"/>
      <c r="DD1026" s="69"/>
      <c r="DE1026" s="69"/>
      <c r="DF1026" s="69"/>
      <c r="DG1026" s="69"/>
      <c r="DH1026" s="69"/>
      <c r="DI1026" s="69"/>
      <c r="DJ1026" s="69"/>
      <c r="DK1026" s="69"/>
      <c r="DL1026" s="69"/>
      <c r="DM1026" s="69"/>
      <c r="DN1026" s="69"/>
      <c r="DO1026" s="69"/>
      <c r="DP1026" s="69"/>
      <c r="DQ1026" s="69"/>
      <c r="DR1026" s="69"/>
      <c r="DS1026" s="69"/>
      <c r="DT1026" s="69"/>
      <c r="DU1026" s="69"/>
      <c r="DV1026" s="69"/>
      <c r="DW1026" s="69"/>
      <c r="DX1026" s="69"/>
      <c r="DY1026" s="69"/>
      <c r="DZ1026" s="69"/>
      <c r="EA1026" s="69"/>
      <c r="EB1026" s="69"/>
      <c r="EC1026" s="69"/>
      <c r="ED1026" s="69"/>
      <c r="EE1026" s="69"/>
      <c r="EF1026" s="69"/>
      <c r="EG1026" s="69"/>
      <c r="EH1026" s="69"/>
      <c r="EI1026" s="69"/>
      <c r="EJ1026" s="69"/>
      <c r="EK1026" s="69"/>
      <c r="EL1026" s="69"/>
      <c r="EM1026" s="69"/>
      <c r="EN1026" s="69"/>
      <c r="EO1026" s="69"/>
      <c r="EP1026" s="69"/>
      <c r="EQ1026" s="69"/>
      <c r="ER1026" s="69"/>
      <c r="ES1026" s="69"/>
      <c r="ET1026" s="69"/>
      <c r="EU1026" s="69"/>
      <c r="EV1026" s="69"/>
      <c r="EW1026" s="69"/>
      <c r="EX1026" s="69"/>
      <c r="EY1026" s="69"/>
      <c r="EZ1026" s="69"/>
      <c r="FA1026" s="69"/>
      <c r="FB1026" s="69"/>
      <c r="FC1026" s="69"/>
      <c r="FD1026" s="69"/>
      <c r="FE1026" s="69"/>
      <c r="FF1026" s="69"/>
      <c r="FG1026" s="69"/>
      <c r="FH1026" s="69"/>
      <c r="FI1026" s="69"/>
      <c r="FJ1026" s="69"/>
      <c r="FK1026" s="69"/>
      <c r="FL1026" s="69"/>
      <c r="FM1026" s="69"/>
      <c r="FN1026" s="69"/>
      <c r="FO1026" s="69"/>
      <c r="FP1026" s="69"/>
      <c r="FQ1026" s="69"/>
      <c r="FR1026" s="69"/>
      <c r="FS1026" s="69"/>
      <c r="FT1026" s="69"/>
      <c r="FU1026" s="69"/>
      <c r="FV1026" s="69"/>
      <c r="FW1026" s="69"/>
      <c r="FX1026" s="69"/>
      <c r="FY1026" s="69"/>
      <c r="FZ1026" s="69"/>
      <c r="GA1026" s="69"/>
      <c r="GB1026" s="69"/>
      <c r="GC1026" s="69"/>
      <c r="GD1026" s="69"/>
      <c r="GE1026" s="69"/>
      <c r="GF1026" s="69"/>
      <c r="GG1026" s="69"/>
      <c r="GH1026" s="69"/>
      <c r="GI1026" s="69"/>
      <c r="GJ1026" s="69"/>
      <c r="GK1026" s="69"/>
      <c r="GL1026" s="69"/>
      <c r="GM1026" s="69"/>
      <c r="GN1026" s="69"/>
      <c r="GO1026" s="69"/>
      <c r="GP1026" s="69"/>
      <c r="GQ1026" s="69"/>
      <c r="GR1026" s="69"/>
      <c r="GS1026" s="69"/>
      <c r="GT1026" s="69"/>
      <c r="GU1026" s="69"/>
      <c r="GV1026" s="69"/>
      <c r="GW1026" s="69"/>
      <c r="GX1026" s="69"/>
      <c r="GY1026" s="69"/>
      <c r="GZ1026" s="69"/>
      <c r="HA1026" s="69"/>
      <c r="HB1026" s="69"/>
      <c r="HC1026" s="69"/>
      <c r="HD1026" s="69"/>
      <c r="HE1026" s="69"/>
      <c r="HF1026" s="69"/>
      <c r="HG1026" s="69"/>
      <c r="HH1026" s="69"/>
      <c r="HI1026" s="69"/>
      <c r="HJ1026" s="69"/>
      <c r="HK1026" s="69"/>
      <c r="HL1026" s="69"/>
      <c r="HM1026" s="69"/>
      <c r="HN1026" s="69"/>
      <c r="HO1026" s="69"/>
      <c r="HP1026" s="69"/>
      <c r="HQ1026" s="69"/>
      <c r="HR1026" s="69"/>
      <c r="HS1026" s="69"/>
      <c r="HT1026" s="69"/>
      <c r="HU1026" s="69"/>
      <c r="HV1026" s="69"/>
      <c r="HW1026" s="69"/>
      <c r="HX1026" s="69"/>
      <c r="HY1026" s="69"/>
      <c r="HZ1026" s="69"/>
      <c r="IA1026" s="69"/>
      <c r="IB1026" s="69"/>
      <c r="IC1026" s="69"/>
      <c r="ID1026" s="69"/>
      <c r="IE1026" s="69"/>
      <c r="IF1026" s="69"/>
      <c r="IG1026" s="69"/>
      <c r="IH1026" s="69"/>
      <c r="II1026" s="69"/>
      <c r="IJ1026" s="69"/>
      <c r="IK1026" s="69"/>
      <c r="IL1026" s="69"/>
      <c r="IM1026" s="69"/>
      <c r="IN1026" s="69"/>
      <c r="IO1026" s="69"/>
      <c r="IP1026" s="69"/>
      <c r="IQ1026" s="69"/>
      <c r="IR1026" s="69"/>
      <c r="IS1026" s="69"/>
      <c r="IT1026" s="69"/>
      <c r="IU1026" s="69"/>
      <c r="IV1026" s="69"/>
      <c r="IW1026" s="69"/>
    </row>
    <row r="1027" customFormat="false" ht="12.75" hidden="false" customHeight="false" outlineLevel="0" collapsed="false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69"/>
      <c r="AO1027" s="69"/>
      <c r="AP1027" s="69"/>
      <c r="AQ1027" s="69"/>
      <c r="AR1027" s="69"/>
      <c r="AS1027" s="69"/>
      <c r="AT1027" s="69"/>
      <c r="AU1027" s="69"/>
      <c r="AV1027" s="69"/>
      <c r="AW1027" s="69"/>
      <c r="AX1027" s="69"/>
      <c r="AY1027" s="69"/>
      <c r="AZ1027" s="69"/>
      <c r="BA1027" s="69"/>
      <c r="BB1027" s="69"/>
      <c r="BC1027" s="69"/>
      <c r="BD1027" s="69"/>
      <c r="BE1027" s="69"/>
      <c r="BF1027" s="69"/>
      <c r="BG1027" s="69"/>
      <c r="BH1027" s="69"/>
      <c r="BI1027" s="69"/>
      <c r="BJ1027" s="69"/>
      <c r="BK1027" s="69"/>
      <c r="BL1027" s="69"/>
      <c r="BM1027" s="69"/>
      <c r="BN1027" s="69"/>
      <c r="BO1027" s="69"/>
      <c r="BP1027" s="69"/>
      <c r="BQ1027" s="69"/>
      <c r="BR1027" s="69"/>
      <c r="BS1027" s="69"/>
      <c r="BT1027" s="69"/>
      <c r="BU1027" s="69"/>
      <c r="BV1027" s="69"/>
      <c r="BW1027" s="69"/>
      <c r="BX1027" s="69"/>
      <c r="BY1027" s="69"/>
      <c r="BZ1027" s="69"/>
      <c r="CA1027" s="69"/>
      <c r="CB1027" s="69"/>
      <c r="CC1027" s="69"/>
      <c r="CD1027" s="69"/>
      <c r="CE1027" s="69"/>
      <c r="CF1027" s="69"/>
      <c r="CG1027" s="69"/>
      <c r="CH1027" s="69"/>
      <c r="CI1027" s="69"/>
      <c r="CJ1027" s="69"/>
      <c r="CK1027" s="69"/>
      <c r="CL1027" s="69"/>
      <c r="CM1027" s="69"/>
      <c r="CN1027" s="69"/>
      <c r="CO1027" s="69"/>
      <c r="CP1027" s="69"/>
      <c r="CQ1027" s="69"/>
      <c r="CR1027" s="69"/>
      <c r="CS1027" s="69"/>
      <c r="CT1027" s="69"/>
      <c r="CU1027" s="69"/>
      <c r="CV1027" s="69"/>
      <c r="CW1027" s="69"/>
      <c r="CX1027" s="69"/>
      <c r="CY1027" s="69"/>
      <c r="CZ1027" s="69"/>
      <c r="DA1027" s="69"/>
      <c r="DB1027" s="69"/>
      <c r="DC1027" s="69"/>
      <c r="DD1027" s="69"/>
      <c r="DE1027" s="69"/>
      <c r="DF1027" s="69"/>
      <c r="DG1027" s="69"/>
      <c r="DH1027" s="69"/>
      <c r="DI1027" s="69"/>
      <c r="DJ1027" s="69"/>
      <c r="DK1027" s="69"/>
      <c r="DL1027" s="69"/>
      <c r="DM1027" s="69"/>
      <c r="DN1027" s="69"/>
      <c r="DO1027" s="69"/>
      <c r="DP1027" s="69"/>
      <c r="DQ1027" s="69"/>
      <c r="DR1027" s="69"/>
      <c r="DS1027" s="69"/>
      <c r="DT1027" s="69"/>
      <c r="DU1027" s="69"/>
      <c r="DV1027" s="69"/>
      <c r="DW1027" s="69"/>
      <c r="DX1027" s="69"/>
      <c r="DY1027" s="69"/>
      <c r="DZ1027" s="69"/>
      <c r="EA1027" s="69"/>
      <c r="EB1027" s="69"/>
      <c r="EC1027" s="69"/>
      <c r="ED1027" s="69"/>
      <c r="EE1027" s="69"/>
      <c r="EF1027" s="69"/>
      <c r="EG1027" s="69"/>
      <c r="EH1027" s="69"/>
      <c r="EI1027" s="69"/>
      <c r="EJ1027" s="69"/>
      <c r="EK1027" s="69"/>
      <c r="EL1027" s="69"/>
      <c r="EM1027" s="69"/>
      <c r="EN1027" s="69"/>
      <c r="EO1027" s="69"/>
      <c r="EP1027" s="69"/>
      <c r="EQ1027" s="69"/>
      <c r="ER1027" s="69"/>
      <c r="ES1027" s="69"/>
      <c r="ET1027" s="69"/>
      <c r="EU1027" s="69"/>
      <c r="EV1027" s="69"/>
      <c r="EW1027" s="69"/>
      <c r="EX1027" s="69"/>
      <c r="EY1027" s="69"/>
      <c r="EZ1027" s="69"/>
      <c r="FA1027" s="69"/>
      <c r="FB1027" s="69"/>
      <c r="FC1027" s="69"/>
      <c r="FD1027" s="69"/>
      <c r="FE1027" s="69"/>
      <c r="FF1027" s="69"/>
      <c r="FG1027" s="69"/>
      <c r="FH1027" s="69"/>
      <c r="FI1027" s="69"/>
      <c r="FJ1027" s="69"/>
      <c r="FK1027" s="69"/>
      <c r="FL1027" s="69"/>
      <c r="FM1027" s="69"/>
      <c r="FN1027" s="69"/>
      <c r="FO1027" s="69"/>
      <c r="FP1027" s="69"/>
      <c r="FQ1027" s="69"/>
      <c r="FR1027" s="69"/>
      <c r="FS1027" s="69"/>
      <c r="FT1027" s="69"/>
      <c r="FU1027" s="69"/>
      <c r="FV1027" s="69"/>
      <c r="FW1027" s="69"/>
      <c r="FX1027" s="69"/>
      <c r="FY1027" s="69"/>
      <c r="FZ1027" s="69"/>
      <c r="GA1027" s="69"/>
      <c r="GB1027" s="69"/>
      <c r="GC1027" s="69"/>
      <c r="GD1027" s="69"/>
      <c r="GE1027" s="69"/>
      <c r="GF1027" s="69"/>
      <c r="GG1027" s="69"/>
      <c r="GH1027" s="69"/>
      <c r="GI1027" s="69"/>
      <c r="GJ1027" s="69"/>
      <c r="GK1027" s="69"/>
      <c r="GL1027" s="69"/>
      <c r="GM1027" s="69"/>
      <c r="GN1027" s="69"/>
      <c r="GO1027" s="69"/>
      <c r="GP1027" s="69"/>
      <c r="GQ1027" s="69"/>
      <c r="GR1027" s="69"/>
      <c r="GS1027" s="69"/>
      <c r="GT1027" s="69"/>
      <c r="GU1027" s="69"/>
      <c r="GV1027" s="69"/>
      <c r="GW1027" s="69"/>
      <c r="GX1027" s="69"/>
      <c r="GY1027" s="69"/>
      <c r="GZ1027" s="69"/>
      <c r="HA1027" s="69"/>
      <c r="HB1027" s="69"/>
      <c r="HC1027" s="69"/>
      <c r="HD1027" s="69"/>
      <c r="HE1027" s="69"/>
      <c r="HF1027" s="69"/>
      <c r="HG1027" s="69"/>
      <c r="HH1027" s="69"/>
      <c r="HI1027" s="69"/>
      <c r="HJ1027" s="69"/>
      <c r="HK1027" s="69"/>
      <c r="HL1027" s="69"/>
      <c r="HM1027" s="69"/>
      <c r="HN1027" s="69"/>
      <c r="HO1027" s="69"/>
      <c r="HP1027" s="69"/>
      <c r="HQ1027" s="69"/>
      <c r="HR1027" s="69"/>
      <c r="HS1027" s="69"/>
      <c r="HT1027" s="69"/>
      <c r="HU1027" s="69"/>
      <c r="HV1027" s="69"/>
      <c r="HW1027" s="69"/>
      <c r="HX1027" s="69"/>
      <c r="HY1027" s="69"/>
      <c r="HZ1027" s="69"/>
      <c r="IA1027" s="69"/>
      <c r="IB1027" s="69"/>
      <c r="IC1027" s="69"/>
      <c r="ID1027" s="69"/>
      <c r="IE1027" s="69"/>
      <c r="IF1027" s="69"/>
      <c r="IG1027" s="69"/>
      <c r="IH1027" s="69"/>
      <c r="II1027" s="69"/>
      <c r="IJ1027" s="69"/>
      <c r="IK1027" s="69"/>
      <c r="IL1027" s="69"/>
      <c r="IM1027" s="69"/>
      <c r="IN1027" s="69"/>
      <c r="IO1027" s="69"/>
      <c r="IP1027" s="69"/>
      <c r="IQ1027" s="69"/>
      <c r="IR1027" s="69"/>
      <c r="IS1027" s="69"/>
      <c r="IT1027" s="69"/>
      <c r="IU1027" s="69"/>
      <c r="IV1027" s="69"/>
      <c r="IW1027" s="69"/>
    </row>
    <row r="1028" customFormat="false" ht="12.75" hidden="false" customHeight="false" outlineLevel="0" collapsed="false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69"/>
      <c r="AO1028" s="69"/>
      <c r="AP1028" s="69"/>
      <c r="AQ1028" s="69"/>
      <c r="AR1028" s="69"/>
      <c r="AS1028" s="69"/>
      <c r="AT1028" s="69"/>
      <c r="AU1028" s="69"/>
      <c r="AV1028" s="69"/>
      <c r="AW1028" s="69"/>
      <c r="AX1028" s="69"/>
      <c r="AY1028" s="69"/>
      <c r="AZ1028" s="69"/>
      <c r="BA1028" s="69"/>
      <c r="BB1028" s="69"/>
      <c r="BC1028" s="69"/>
      <c r="BD1028" s="69"/>
      <c r="BE1028" s="69"/>
      <c r="BF1028" s="69"/>
      <c r="BG1028" s="69"/>
      <c r="BH1028" s="69"/>
      <c r="BI1028" s="69"/>
      <c r="BJ1028" s="69"/>
      <c r="BK1028" s="69"/>
      <c r="BL1028" s="69"/>
      <c r="BM1028" s="69"/>
      <c r="BN1028" s="69"/>
      <c r="BO1028" s="69"/>
      <c r="BP1028" s="69"/>
      <c r="BQ1028" s="69"/>
      <c r="BR1028" s="69"/>
      <c r="BS1028" s="69"/>
      <c r="BT1028" s="69"/>
      <c r="BU1028" s="69"/>
      <c r="BV1028" s="69"/>
      <c r="BW1028" s="69"/>
      <c r="BX1028" s="69"/>
      <c r="BY1028" s="69"/>
      <c r="BZ1028" s="69"/>
      <c r="CA1028" s="69"/>
      <c r="CB1028" s="69"/>
      <c r="CC1028" s="69"/>
      <c r="CD1028" s="69"/>
      <c r="CE1028" s="69"/>
      <c r="CF1028" s="69"/>
      <c r="CG1028" s="69"/>
      <c r="CH1028" s="69"/>
      <c r="CI1028" s="69"/>
      <c r="CJ1028" s="69"/>
      <c r="CK1028" s="69"/>
      <c r="CL1028" s="69"/>
      <c r="CM1028" s="69"/>
      <c r="CN1028" s="69"/>
      <c r="CO1028" s="69"/>
      <c r="CP1028" s="69"/>
      <c r="CQ1028" s="69"/>
      <c r="CR1028" s="69"/>
      <c r="CS1028" s="69"/>
      <c r="CT1028" s="69"/>
      <c r="CU1028" s="69"/>
      <c r="CV1028" s="69"/>
      <c r="CW1028" s="69"/>
      <c r="CX1028" s="69"/>
      <c r="CY1028" s="69"/>
      <c r="CZ1028" s="69"/>
      <c r="DA1028" s="69"/>
      <c r="DB1028" s="69"/>
      <c r="DC1028" s="69"/>
      <c r="DD1028" s="69"/>
      <c r="DE1028" s="69"/>
      <c r="DF1028" s="69"/>
      <c r="DG1028" s="69"/>
      <c r="DH1028" s="69"/>
      <c r="DI1028" s="69"/>
      <c r="DJ1028" s="69"/>
      <c r="DK1028" s="69"/>
      <c r="DL1028" s="69"/>
      <c r="DM1028" s="69"/>
      <c r="DN1028" s="69"/>
      <c r="DO1028" s="69"/>
      <c r="DP1028" s="69"/>
      <c r="DQ1028" s="69"/>
      <c r="DR1028" s="69"/>
      <c r="DS1028" s="69"/>
      <c r="DT1028" s="69"/>
      <c r="DU1028" s="69"/>
      <c r="DV1028" s="69"/>
      <c r="DW1028" s="69"/>
      <c r="DX1028" s="69"/>
      <c r="DY1028" s="69"/>
      <c r="DZ1028" s="69"/>
      <c r="EA1028" s="69"/>
      <c r="EB1028" s="69"/>
      <c r="EC1028" s="69"/>
      <c r="ED1028" s="69"/>
      <c r="EE1028" s="69"/>
      <c r="EF1028" s="69"/>
      <c r="EG1028" s="69"/>
      <c r="EH1028" s="69"/>
      <c r="EI1028" s="69"/>
      <c r="EJ1028" s="69"/>
      <c r="EK1028" s="69"/>
      <c r="EL1028" s="69"/>
      <c r="EM1028" s="69"/>
      <c r="EN1028" s="69"/>
      <c r="EO1028" s="69"/>
      <c r="EP1028" s="69"/>
      <c r="EQ1028" s="69"/>
      <c r="ER1028" s="69"/>
      <c r="ES1028" s="69"/>
      <c r="ET1028" s="69"/>
      <c r="EU1028" s="69"/>
      <c r="EV1028" s="69"/>
      <c r="EW1028" s="69"/>
      <c r="EX1028" s="69"/>
      <c r="EY1028" s="69"/>
      <c r="EZ1028" s="69"/>
      <c r="FA1028" s="69"/>
      <c r="FB1028" s="69"/>
      <c r="FC1028" s="69"/>
      <c r="FD1028" s="69"/>
      <c r="FE1028" s="69"/>
      <c r="FF1028" s="69"/>
      <c r="FG1028" s="69"/>
      <c r="FH1028" s="69"/>
      <c r="FI1028" s="69"/>
      <c r="FJ1028" s="69"/>
      <c r="FK1028" s="69"/>
      <c r="FL1028" s="69"/>
      <c r="FM1028" s="69"/>
      <c r="FN1028" s="69"/>
      <c r="FO1028" s="69"/>
      <c r="FP1028" s="69"/>
      <c r="FQ1028" s="69"/>
      <c r="FR1028" s="69"/>
      <c r="FS1028" s="69"/>
      <c r="FT1028" s="69"/>
      <c r="FU1028" s="69"/>
      <c r="FV1028" s="69"/>
      <c r="FW1028" s="69"/>
      <c r="FX1028" s="69"/>
      <c r="FY1028" s="69"/>
      <c r="FZ1028" s="69"/>
      <c r="GA1028" s="69"/>
      <c r="GB1028" s="69"/>
      <c r="GC1028" s="69"/>
      <c r="GD1028" s="69"/>
      <c r="GE1028" s="69"/>
      <c r="GF1028" s="69"/>
      <c r="GG1028" s="69"/>
      <c r="GH1028" s="69"/>
      <c r="GI1028" s="69"/>
      <c r="GJ1028" s="69"/>
      <c r="GK1028" s="69"/>
      <c r="GL1028" s="69"/>
      <c r="GM1028" s="69"/>
      <c r="GN1028" s="69"/>
      <c r="GO1028" s="69"/>
      <c r="GP1028" s="69"/>
      <c r="GQ1028" s="69"/>
      <c r="GR1028" s="69"/>
      <c r="GS1028" s="69"/>
      <c r="GT1028" s="69"/>
      <c r="GU1028" s="69"/>
      <c r="GV1028" s="69"/>
      <c r="GW1028" s="69"/>
      <c r="GX1028" s="69"/>
      <c r="GY1028" s="69"/>
      <c r="GZ1028" s="69"/>
      <c r="HA1028" s="69"/>
      <c r="HB1028" s="69"/>
      <c r="HC1028" s="69"/>
      <c r="HD1028" s="69"/>
      <c r="HE1028" s="69"/>
      <c r="HF1028" s="69"/>
      <c r="HG1028" s="69"/>
      <c r="HH1028" s="69"/>
      <c r="HI1028" s="69"/>
      <c r="HJ1028" s="69"/>
      <c r="HK1028" s="69"/>
      <c r="HL1028" s="69"/>
      <c r="HM1028" s="69"/>
      <c r="HN1028" s="69"/>
      <c r="HO1028" s="69"/>
      <c r="HP1028" s="69"/>
      <c r="HQ1028" s="69"/>
      <c r="HR1028" s="69"/>
      <c r="HS1028" s="69"/>
      <c r="HT1028" s="69"/>
      <c r="HU1028" s="69"/>
      <c r="HV1028" s="69"/>
      <c r="HW1028" s="69"/>
      <c r="HX1028" s="69"/>
      <c r="HY1028" s="69"/>
      <c r="HZ1028" s="69"/>
      <c r="IA1028" s="69"/>
      <c r="IB1028" s="69"/>
      <c r="IC1028" s="69"/>
      <c r="ID1028" s="69"/>
      <c r="IE1028" s="69"/>
      <c r="IF1028" s="69"/>
      <c r="IG1028" s="69"/>
      <c r="IH1028" s="69"/>
      <c r="II1028" s="69"/>
      <c r="IJ1028" s="69"/>
      <c r="IK1028" s="69"/>
      <c r="IL1028" s="69"/>
      <c r="IM1028" s="69"/>
      <c r="IN1028" s="69"/>
      <c r="IO1028" s="69"/>
      <c r="IP1028" s="69"/>
      <c r="IQ1028" s="69"/>
      <c r="IR1028" s="69"/>
      <c r="IS1028" s="69"/>
      <c r="IT1028" s="69"/>
      <c r="IU1028" s="69"/>
      <c r="IV1028" s="69"/>
      <c r="IW1028" s="69"/>
    </row>
    <row r="1029" customFormat="false" ht="12.75" hidden="false" customHeight="false" outlineLevel="0" collapsed="false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69"/>
      <c r="AH1029" s="69"/>
      <c r="AI1029" s="69"/>
      <c r="AJ1029" s="69"/>
      <c r="AK1029" s="69"/>
      <c r="AL1029" s="69"/>
      <c r="AM1029" s="69"/>
      <c r="AN1029" s="69"/>
      <c r="AO1029" s="69"/>
      <c r="AP1029" s="69"/>
      <c r="AQ1029" s="69"/>
      <c r="AR1029" s="69"/>
      <c r="AS1029" s="69"/>
      <c r="AT1029" s="69"/>
      <c r="AU1029" s="69"/>
      <c r="AV1029" s="69"/>
      <c r="AW1029" s="69"/>
      <c r="AX1029" s="69"/>
      <c r="AY1029" s="69"/>
      <c r="AZ1029" s="69"/>
      <c r="BA1029" s="69"/>
      <c r="BB1029" s="69"/>
      <c r="BC1029" s="69"/>
      <c r="BD1029" s="69"/>
      <c r="BE1029" s="69"/>
      <c r="BF1029" s="69"/>
      <c r="BG1029" s="69"/>
      <c r="BH1029" s="69"/>
      <c r="BI1029" s="69"/>
      <c r="BJ1029" s="69"/>
      <c r="BK1029" s="69"/>
      <c r="BL1029" s="69"/>
      <c r="BM1029" s="69"/>
      <c r="BN1029" s="69"/>
      <c r="BO1029" s="69"/>
      <c r="BP1029" s="69"/>
      <c r="BQ1029" s="69"/>
      <c r="BR1029" s="69"/>
      <c r="BS1029" s="69"/>
      <c r="BT1029" s="69"/>
      <c r="BU1029" s="69"/>
      <c r="BV1029" s="69"/>
      <c r="BW1029" s="69"/>
      <c r="BX1029" s="69"/>
      <c r="BY1029" s="69"/>
      <c r="BZ1029" s="69"/>
      <c r="CA1029" s="69"/>
      <c r="CB1029" s="69"/>
      <c r="CC1029" s="69"/>
      <c r="CD1029" s="69"/>
      <c r="CE1029" s="69"/>
      <c r="CF1029" s="69"/>
      <c r="CG1029" s="69"/>
      <c r="CH1029" s="69"/>
      <c r="CI1029" s="69"/>
      <c r="CJ1029" s="69"/>
      <c r="CK1029" s="69"/>
      <c r="CL1029" s="69"/>
      <c r="CM1029" s="69"/>
      <c r="CN1029" s="69"/>
      <c r="CO1029" s="69"/>
      <c r="CP1029" s="69"/>
      <c r="CQ1029" s="69"/>
      <c r="CR1029" s="69"/>
      <c r="CS1029" s="69"/>
      <c r="CT1029" s="69"/>
      <c r="CU1029" s="69"/>
      <c r="CV1029" s="69"/>
      <c r="CW1029" s="69"/>
      <c r="CX1029" s="69"/>
      <c r="CY1029" s="69"/>
      <c r="CZ1029" s="69"/>
      <c r="DA1029" s="69"/>
      <c r="DB1029" s="69"/>
      <c r="DC1029" s="69"/>
      <c r="DD1029" s="69"/>
      <c r="DE1029" s="69"/>
      <c r="DF1029" s="69"/>
      <c r="DG1029" s="69"/>
      <c r="DH1029" s="69"/>
      <c r="DI1029" s="69"/>
      <c r="DJ1029" s="69"/>
      <c r="DK1029" s="69"/>
      <c r="DL1029" s="69"/>
      <c r="DM1029" s="69"/>
      <c r="DN1029" s="69"/>
      <c r="DO1029" s="69"/>
      <c r="DP1029" s="69"/>
      <c r="DQ1029" s="69"/>
      <c r="DR1029" s="69"/>
      <c r="DS1029" s="69"/>
      <c r="DT1029" s="69"/>
      <c r="DU1029" s="69"/>
      <c r="DV1029" s="69"/>
      <c r="DW1029" s="69"/>
      <c r="DX1029" s="69"/>
      <c r="DY1029" s="69"/>
      <c r="DZ1029" s="69"/>
      <c r="EA1029" s="69"/>
      <c r="EB1029" s="69"/>
      <c r="EC1029" s="69"/>
      <c r="ED1029" s="69"/>
      <c r="EE1029" s="69"/>
      <c r="EF1029" s="69"/>
      <c r="EG1029" s="69"/>
      <c r="EH1029" s="69"/>
      <c r="EI1029" s="69"/>
      <c r="EJ1029" s="69"/>
      <c r="EK1029" s="69"/>
      <c r="EL1029" s="69"/>
      <c r="EM1029" s="69"/>
      <c r="EN1029" s="69"/>
      <c r="EO1029" s="69"/>
      <c r="EP1029" s="69"/>
      <c r="EQ1029" s="69"/>
      <c r="ER1029" s="69"/>
      <c r="ES1029" s="69"/>
      <c r="ET1029" s="69"/>
      <c r="EU1029" s="69"/>
      <c r="EV1029" s="69"/>
      <c r="EW1029" s="69"/>
      <c r="EX1029" s="69"/>
      <c r="EY1029" s="69"/>
      <c r="EZ1029" s="69"/>
      <c r="FA1029" s="69"/>
      <c r="FB1029" s="69"/>
      <c r="FC1029" s="69"/>
      <c r="FD1029" s="69"/>
      <c r="FE1029" s="69"/>
      <c r="FF1029" s="69"/>
      <c r="FG1029" s="69"/>
      <c r="FH1029" s="69"/>
      <c r="FI1029" s="69"/>
      <c r="FJ1029" s="69"/>
      <c r="FK1029" s="69"/>
      <c r="FL1029" s="69"/>
      <c r="FM1029" s="69"/>
      <c r="FN1029" s="69"/>
      <c r="FO1029" s="69"/>
      <c r="FP1029" s="69"/>
      <c r="FQ1029" s="69"/>
      <c r="FR1029" s="69"/>
      <c r="FS1029" s="69"/>
      <c r="FT1029" s="69"/>
      <c r="FU1029" s="69"/>
      <c r="FV1029" s="69"/>
      <c r="FW1029" s="69"/>
      <c r="FX1029" s="69"/>
      <c r="FY1029" s="69"/>
      <c r="FZ1029" s="69"/>
      <c r="GA1029" s="69"/>
      <c r="GB1029" s="69"/>
      <c r="GC1029" s="69"/>
      <c r="GD1029" s="69"/>
      <c r="GE1029" s="69"/>
      <c r="GF1029" s="69"/>
      <c r="GG1029" s="69"/>
      <c r="GH1029" s="69"/>
      <c r="GI1029" s="69"/>
      <c r="GJ1029" s="69"/>
      <c r="GK1029" s="69"/>
      <c r="GL1029" s="69"/>
      <c r="GM1029" s="69"/>
      <c r="GN1029" s="69"/>
      <c r="GO1029" s="69"/>
      <c r="GP1029" s="69"/>
      <c r="GQ1029" s="69"/>
      <c r="GR1029" s="69"/>
      <c r="GS1029" s="69"/>
      <c r="GT1029" s="69"/>
      <c r="GU1029" s="69"/>
      <c r="GV1029" s="69"/>
      <c r="GW1029" s="69"/>
      <c r="GX1029" s="69"/>
      <c r="GY1029" s="69"/>
      <c r="GZ1029" s="69"/>
      <c r="HA1029" s="69"/>
      <c r="HB1029" s="69"/>
      <c r="HC1029" s="69"/>
      <c r="HD1029" s="69"/>
      <c r="HE1029" s="69"/>
      <c r="HF1029" s="69"/>
      <c r="HG1029" s="69"/>
      <c r="HH1029" s="69"/>
      <c r="HI1029" s="69"/>
      <c r="HJ1029" s="69"/>
      <c r="HK1029" s="69"/>
      <c r="HL1029" s="69"/>
      <c r="HM1029" s="69"/>
      <c r="HN1029" s="69"/>
      <c r="HO1029" s="69"/>
      <c r="HP1029" s="69"/>
      <c r="HQ1029" s="69"/>
      <c r="HR1029" s="69"/>
      <c r="HS1029" s="69"/>
      <c r="HT1029" s="69"/>
      <c r="HU1029" s="69"/>
      <c r="HV1029" s="69"/>
      <c r="HW1029" s="69"/>
      <c r="HX1029" s="69"/>
      <c r="HY1029" s="69"/>
      <c r="HZ1029" s="69"/>
      <c r="IA1029" s="69"/>
      <c r="IB1029" s="69"/>
      <c r="IC1029" s="69"/>
      <c r="ID1029" s="69"/>
      <c r="IE1029" s="69"/>
      <c r="IF1029" s="69"/>
      <c r="IG1029" s="69"/>
      <c r="IH1029" s="69"/>
      <c r="II1029" s="69"/>
      <c r="IJ1029" s="69"/>
      <c r="IK1029" s="69"/>
      <c r="IL1029" s="69"/>
      <c r="IM1029" s="69"/>
      <c r="IN1029" s="69"/>
      <c r="IO1029" s="69"/>
      <c r="IP1029" s="69"/>
      <c r="IQ1029" s="69"/>
      <c r="IR1029" s="69"/>
      <c r="IS1029" s="69"/>
      <c r="IT1029" s="69"/>
      <c r="IU1029" s="69"/>
      <c r="IV1029" s="69"/>
      <c r="IW1029" s="69"/>
    </row>
    <row r="1030" customFormat="false" ht="12.75" hidden="false" customHeight="false" outlineLevel="0" collapsed="false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69"/>
      <c r="AH1030" s="69"/>
      <c r="AI1030" s="69"/>
      <c r="AJ1030" s="69"/>
      <c r="AK1030" s="69"/>
      <c r="AL1030" s="69"/>
      <c r="AM1030" s="69"/>
      <c r="AN1030" s="69"/>
      <c r="AO1030" s="69"/>
      <c r="AP1030" s="69"/>
      <c r="AQ1030" s="69"/>
      <c r="AR1030" s="69"/>
      <c r="AS1030" s="69"/>
      <c r="AT1030" s="69"/>
      <c r="AU1030" s="69"/>
      <c r="AV1030" s="69"/>
      <c r="AW1030" s="69"/>
      <c r="AX1030" s="69"/>
      <c r="AY1030" s="69"/>
      <c r="AZ1030" s="69"/>
      <c r="BA1030" s="69"/>
      <c r="BB1030" s="69"/>
      <c r="BC1030" s="69"/>
      <c r="BD1030" s="69"/>
      <c r="BE1030" s="69"/>
      <c r="BF1030" s="69"/>
      <c r="BG1030" s="69"/>
      <c r="BH1030" s="69"/>
      <c r="BI1030" s="69"/>
      <c r="BJ1030" s="69"/>
      <c r="BK1030" s="69"/>
      <c r="BL1030" s="69"/>
      <c r="BM1030" s="69"/>
      <c r="BN1030" s="69"/>
      <c r="BO1030" s="69"/>
      <c r="BP1030" s="69"/>
      <c r="BQ1030" s="69"/>
      <c r="BR1030" s="69"/>
      <c r="BS1030" s="69"/>
      <c r="BT1030" s="69"/>
      <c r="BU1030" s="69"/>
      <c r="BV1030" s="69"/>
      <c r="BW1030" s="69"/>
      <c r="BX1030" s="69"/>
      <c r="BY1030" s="69"/>
      <c r="BZ1030" s="69"/>
      <c r="CA1030" s="69"/>
      <c r="CB1030" s="69"/>
      <c r="CC1030" s="69"/>
      <c r="CD1030" s="69"/>
      <c r="CE1030" s="69"/>
      <c r="CF1030" s="69"/>
      <c r="CG1030" s="69"/>
      <c r="CH1030" s="69"/>
      <c r="CI1030" s="69"/>
      <c r="CJ1030" s="69"/>
      <c r="CK1030" s="69"/>
      <c r="CL1030" s="69"/>
      <c r="CM1030" s="69"/>
      <c r="CN1030" s="69"/>
      <c r="CO1030" s="69"/>
      <c r="CP1030" s="69"/>
      <c r="CQ1030" s="69"/>
      <c r="CR1030" s="69"/>
      <c r="CS1030" s="69"/>
      <c r="CT1030" s="69"/>
      <c r="CU1030" s="69"/>
      <c r="CV1030" s="69"/>
      <c r="CW1030" s="69"/>
      <c r="CX1030" s="69"/>
      <c r="CY1030" s="69"/>
      <c r="CZ1030" s="69"/>
      <c r="DA1030" s="69"/>
      <c r="DB1030" s="69"/>
      <c r="DC1030" s="69"/>
      <c r="DD1030" s="69"/>
      <c r="DE1030" s="69"/>
      <c r="DF1030" s="69"/>
      <c r="DG1030" s="69"/>
      <c r="DH1030" s="69"/>
      <c r="DI1030" s="69"/>
      <c r="DJ1030" s="69"/>
      <c r="DK1030" s="69"/>
      <c r="DL1030" s="69"/>
      <c r="DM1030" s="69"/>
      <c r="DN1030" s="69"/>
      <c r="DO1030" s="69"/>
      <c r="DP1030" s="69"/>
      <c r="DQ1030" s="69"/>
      <c r="DR1030" s="69"/>
      <c r="DS1030" s="69"/>
      <c r="DT1030" s="69"/>
      <c r="DU1030" s="69"/>
      <c r="DV1030" s="69"/>
      <c r="DW1030" s="69"/>
      <c r="DX1030" s="69"/>
      <c r="DY1030" s="69"/>
      <c r="DZ1030" s="69"/>
      <c r="EA1030" s="69"/>
      <c r="EB1030" s="69"/>
      <c r="EC1030" s="69"/>
      <c r="ED1030" s="69"/>
      <c r="EE1030" s="69"/>
      <c r="EF1030" s="69"/>
      <c r="EG1030" s="69"/>
      <c r="EH1030" s="69"/>
      <c r="EI1030" s="69"/>
      <c r="EJ1030" s="69"/>
      <c r="EK1030" s="69"/>
      <c r="EL1030" s="69"/>
      <c r="EM1030" s="69"/>
      <c r="EN1030" s="69"/>
      <c r="EO1030" s="69"/>
      <c r="EP1030" s="69"/>
      <c r="EQ1030" s="69"/>
      <c r="ER1030" s="69"/>
      <c r="ES1030" s="69"/>
      <c r="ET1030" s="69"/>
      <c r="EU1030" s="69"/>
      <c r="EV1030" s="69"/>
      <c r="EW1030" s="69"/>
      <c r="EX1030" s="69"/>
      <c r="EY1030" s="69"/>
      <c r="EZ1030" s="69"/>
      <c r="FA1030" s="69"/>
      <c r="FB1030" s="69"/>
      <c r="FC1030" s="69"/>
      <c r="FD1030" s="69"/>
      <c r="FE1030" s="69"/>
      <c r="FF1030" s="69"/>
      <c r="FG1030" s="69"/>
      <c r="FH1030" s="69"/>
      <c r="FI1030" s="69"/>
      <c r="FJ1030" s="69"/>
      <c r="FK1030" s="69"/>
      <c r="FL1030" s="69"/>
      <c r="FM1030" s="69"/>
      <c r="FN1030" s="69"/>
      <c r="FO1030" s="69"/>
      <c r="FP1030" s="69"/>
      <c r="FQ1030" s="69"/>
      <c r="FR1030" s="69"/>
      <c r="FS1030" s="69"/>
      <c r="FT1030" s="69"/>
      <c r="FU1030" s="69"/>
      <c r="FV1030" s="69"/>
      <c r="FW1030" s="69"/>
      <c r="FX1030" s="69"/>
      <c r="FY1030" s="69"/>
      <c r="FZ1030" s="69"/>
      <c r="GA1030" s="69"/>
      <c r="GB1030" s="69"/>
      <c r="GC1030" s="69"/>
      <c r="GD1030" s="69"/>
      <c r="GE1030" s="69"/>
      <c r="GF1030" s="69"/>
      <c r="GG1030" s="69"/>
      <c r="GH1030" s="69"/>
      <c r="GI1030" s="69"/>
      <c r="GJ1030" s="69"/>
      <c r="GK1030" s="69"/>
      <c r="GL1030" s="69"/>
      <c r="GM1030" s="69"/>
      <c r="GN1030" s="69"/>
      <c r="GO1030" s="69"/>
      <c r="GP1030" s="69"/>
      <c r="GQ1030" s="69"/>
      <c r="GR1030" s="69"/>
      <c r="GS1030" s="69"/>
      <c r="GT1030" s="69"/>
      <c r="GU1030" s="69"/>
      <c r="GV1030" s="69"/>
      <c r="GW1030" s="69"/>
      <c r="GX1030" s="69"/>
      <c r="GY1030" s="69"/>
      <c r="GZ1030" s="69"/>
      <c r="HA1030" s="69"/>
      <c r="HB1030" s="69"/>
      <c r="HC1030" s="69"/>
      <c r="HD1030" s="69"/>
      <c r="HE1030" s="69"/>
      <c r="HF1030" s="69"/>
      <c r="HG1030" s="69"/>
      <c r="HH1030" s="69"/>
      <c r="HI1030" s="69"/>
      <c r="HJ1030" s="69"/>
      <c r="HK1030" s="69"/>
      <c r="HL1030" s="69"/>
      <c r="HM1030" s="69"/>
      <c r="HN1030" s="69"/>
      <c r="HO1030" s="69"/>
      <c r="HP1030" s="69"/>
      <c r="HQ1030" s="69"/>
      <c r="HR1030" s="69"/>
      <c r="HS1030" s="69"/>
      <c r="HT1030" s="69"/>
      <c r="HU1030" s="69"/>
      <c r="HV1030" s="69"/>
      <c r="HW1030" s="69"/>
      <c r="HX1030" s="69"/>
      <c r="HY1030" s="69"/>
      <c r="HZ1030" s="69"/>
      <c r="IA1030" s="69"/>
      <c r="IB1030" s="69"/>
      <c r="IC1030" s="69"/>
      <c r="ID1030" s="69"/>
      <c r="IE1030" s="69"/>
      <c r="IF1030" s="69"/>
      <c r="IG1030" s="69"/>
      <c r="IH1030" s="69"/>
      <c r="II1030" s="69"/>
      <c r="IJ1030" s="69"/>
      <c r="IK1030" s="69"/>
      <c r="IL1030" s="69"/>
      <c r="IM1030" s="69"/>
      <c r="IN1030" s="69"/>
      <c r="IO1030" s="69"/>
      <c r="IP1030" s="69"/>
      <c r="IQ1030" s="69"/>
      <c r="IR1030" s="69"/>
      <c r="IS1030" s="69"/>
      <c r="IT1030" s="69"/>
      <c r="IU1030" s="69"/>
      <c r="IV1030" s="69"/>
      <c r="IW1030" s="69"/>
    </row>
    <row r="1031" customFormat="false" ht="12.75" hidden="false" customHeight="false" outlineLevel="0" collapsed="false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69"/>
      <c r="AH1031" s="69"/>
      <c r="AI1031" s="69"/>
      <c r="AJ1031" s="69"/>
      <c r="AK1031" s="69"/>
      <c r="AL1031" s="69"/>
      <c r="AM1031" s="69"/>
      <c r="AN1031" s="69"/>
      <c r="AO1031" s="69"/>
      <c r="AP1031" s="69"/>
      <c r="AQ1031" s="69"/>
      <c r="AR1031" s="69"/>
      <c r="AS1031" s="69"/>
      <c r="AT1031" s="69"/>
      <c r="AU1031" s="69"/>
      <c r="AV1031" s="69"/>
      <c r="AW1031" s="69"/>
      <c r="AX1031" s="69"/>
      <c r="AY1031" s="69"/>
      <c r="AZ1031" s="69"/>
      <c r="BA1031" s="69"/>
      <c r="BB1031" s="69"/>
      <c r="BC1031" s="69"/>
      <c r="BD1031" s="69"/>
      <c r="BE1031" s="69"/>
      <c r="BF1031" s="69"/>
      <c r="BG1031" s="69"/>
      <c r="BH1031" s="69"/>
      <c r="BI1031" s="69"/>
      <c r="BJ1031" s="69"/>
      <c r="BK1031" s="69"/>
      <c r="BL1031" s="69"/>
      <c r="BM1031" s="69"/>
      <c r="BN1031" s="69"/>
      <c r="BO1031" s="69"/>
      <c r="BP1031" s="69"/>
      <c r="BQ1031" s="69"/>
      <c r="BR1031" s="69"/>
      <c r="BS1031" s="69"/>
      <c r="BT1031" s="69"/>
      <c r="BU1031" s="69"/>
      <c r="BV1031" s="69"/>
      <c r="BW1031" s="69"/>
      <c r="BX1031" s="69"/>
      <c r="BY1031" s="69"/>
      <c r="BZ1031" s="69"/>
      <c r="CA1031" s="69"/>
      <c r="CB1031" s="69"/>
      <c r="CC1031" s="69"/>
      <c r="CD1031" s="69"/>
      <c r="CE1031" s="69"/>
      <c r="CF1031" s="69"/>
      <c r="CG1031" s="69"/>
      <c r="CH1031" s="69"/>
      <c r="CI1031" s="69"/>
      <c r="CJ1031" s="69"/>
      <c r="CK1031" s="69"/>
      <c r="CL1031" s="69"/>
      <c r="CM1031" s="69"/>
      <c r="CN1031" s="69"/>
      <c r="CO1031" s="69"/>
      <c r="CP1031" s="69"/>
      <c r="CQ1031" s="69"/>
      <c r="CR1031" s="69"/>
      <c r="CS1031" s="69"/>
      <c r="CT1031" s="69"/>
      <c r="CU1031" s="69"/>
      <c r="CV1031" s="69"/>
      <c r="CW1031" s="69"/>
      <c r="CX1031" s="69"/>
      <c r="CY1031" s="69"/>
      <c r="CZ1031" s="69"/>
      <c r="DA1031" s="69"/>
      <c r="DB1031" s="69"/>
      <c r="DC1031" s="69"/>
      <c r="DD1031" s="69"/>
      <c r="DE1031" s="69"/>
      <c r="DF1031" s="69"/>
      <c r="DG1031" s="69"/>
      <c r="DH1031" s="69"/>
      <c r="DI1031" s="69"/>
      <c r="DJ1031" s="69"/>
      <c r="DK1031" s="69"/>
      <c r="DL1031" s="69"/>
      <c r="DM1031" s="69"/>
      <c r="DN1031" s="69"/>
      <c r="DO1031" s="69"/>
      <c r="DP1031" s="69"/>
      <c r="DQ1031" s="69"/>
      <c r="DR1031" s="69"/>
      <c r="DS1031" s="69"/>
      <c r="DT1031" s="69"/>
      <c r="DU1031" s="69"/>
      <c r="DV1031" s="69"/>
      <c r="DW1031" s="69"/>
      <c r="DX1031" s="69"/>
      <c r="DY1031" s="69"/>
      <c r="DZ1031" s="69"/>
      <c r="EA1031" s="69"/>
      <c r="EB1031" s="69"/>
      <c r="EC1031" s="69"/>
      <c r="ED1031" s="69"/>
      <c r="EE1031" s="69"/>
      <c r="EF1031" s="69"/>
      <c r="EG1031" s="69"/>
      <c r="EH1031" s="69"/>
      <c r="EI1031" s="69"/>
      <c r="EJ1031" s="69"/>
      <c r="EK1031" s="69"/>
      <c r="EL1031" s="69"/>
      <c r="EM1031" s="69"/>
      <c r="EN1031" s="69"/>
      <c r="EO1031" s="69"/>
      <c r="EP1031" s="69"/>
      <c r="EQ1031" s="69"/>
      <c r="ER1031" s="69"/>
      <c r="ES1031" s="69"/>
      <c r="ET1031" s="69"/>
      <c r="EU1031" s="69"/>
      <c r="EV1031" s="69"/>
      <c r="EW1031" s="69"/>
      <c r="EX1031" s="69"/>
      <c r="EY1031" s="69"/>
      <c r="EZ1031" s="69"/>
      <c r="FA1031" s="69"/>
      <c r="FB1031" s="69"/>
      <c r="FC1031" s="69"/>
      <c r="FD1031" s="69"/>
      <c r="FE1031" s="69"/>
      <c r="FF1031" s="69"/>
      <c r="FG1031" s="69"/>
      <c r="FH1031" s="69"/>
      <c r="FI1031" s="69"/>
      <c r="FJ1031" s="69"/>
      <c r="FK1031" s="69"/>
      <c r="FL1031" s="69"/>
      <c r="FM1031" s="69"/>
      <c r="FN1031" s="69"/>
      <c r="FO1031" s="69"/>
      <c r="FP1031" s="69"/>
      <c r="FQ1031" s="69"/>
      <c r="FR1031" s="69"/>
      <c r="FS1031" s="69"/>
      <c r="FT1031" s="69"/>
      <c r="FU1031" s="69"/>
      <c r="FV1031" s="69"/>
      <c r="FW1031" s="69"/>
      <c r="FX1031" s="69"/>
      <c r="FY1031" s="69"/>
      <c r="FZ1031" s="69"/>
      <c r="GA1031" s="69"/>
      <c r="GB1031" s="69"/>
      <c r="GC1031" s="69"/>
      <c r="GD1031" s="69"/>
      <c r="GE1031" s="69"/>
      <c r="GF1031" s="69"/>
      <c r="GG1031" s="69"/>
      <c r="GH1031" s="69"/>
      <c r="GI1031" s="69"/>
      <c r="GJ1031" s="69"/>
      <c r="GK1031" s="69"/>
      <c r="GL1031" s="69"/>
      <c r="GM1031" s="69"/>
      <c r="GN1031" s="69"/>
      <c r="GO1031" s="69"/>
      <c r="GP1031" s="69"/>
      <c r="GQ1031" s="69"/>
      <c r="GR1031" s="69"/>
      <c r="GS1031" s="69"/>
      <c r="GT1031" s="69"/>
      <c r="GU1031" s="69"/>
      <c r="GV1031" s="69"/>
      <c r="GW1031" s="69"/>
      <c r="GX1031" s="69"/>
      <c r="GY1031" s="69"/>
      <c r="GZ1031" s="69"/>
      <c r="HA1031" s="69"/>
      <c r="HB1031" s="69"/>
      <c r="HC1031" s="69"/>
      <c r="HD1031" s="69"/>
      <c r="HE1031" s="69"/>
      <c r="HF1031" s="69"/>
      <c r="HG1031" s="69"/>
      <c r="HH1031" s="69"/>
      <c r="HI1031" s="69"/>
      <c r="HJ1031" s="69"/>
      <c r="HK1031" s="69"/>
      <c r="HL1031" s="69"/>
      <c r="HM1031" s="69"/>
      <c r="HN1031" s="69"/>
      <c r="HO1031" s="69"/>
      <c r="HP1031" s="69"/>
      <c r="HQ1031" s="69"/>
      <c r="HR1031" s="69"/>
      <c r="HS1031" s="69"/>
      <c r="HT1031" s="69"/>
      <c r="HU1031" s="69"/>
      <c r="HV1031" s="69"/>
      <c r="HW1031" s="69"/>
      <c r="HX1031" s="69"/>
      <c r="HY1031" s="69"/>
      <c r="HZ1031" s="69"/>
      <c r="IA1031" s="69"/>
      <c r="IB1031" s="69"/>
      <c r="IC1031" s="69"/>
      <c r="ID1031" s="69"/>
      <c r="IE1031" s="69"/>
      <c r="IF1031" s="69"/>
      <c r="IG1031" s="69"/>
      <c r="IH1031" s="69"/>
      <c r="II1031" s="69"/>
      <c r="IJ1031" s="69"/>
      <c r="IK1031" s="69"/>
      <c r="IL1031" s="69"/>
      <c r="IM1031" s="69"/>
      <c r="IN1031" s="69"/>
      <c r="IO1031" s="69"/>
      <c r="IP1031" s="69"/>
      <c r="IQ1031" s="69"/>
      <c r="IR1031" s="69"/>
      <c r="IS1031" s="69"/>
      <c r="IT1031" s="69"/>
      <c r="IU1031" s="69"/>
      <c r="IV1031" s="69"/>
      <c r="IW1031" s="69"/>
    </row>
    <row r="1032" customFormat="false" ht="12.75" hidden="false" customHeight="false" outlineLevel="0" collapsed="false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69"/>
      <c r="AH1032" s="69"/>
      <c r="AI1032" s="69"/>
      <c r="AJ1032" s="69"/>
      <c r="AK1032" s="69"/>
      <c r="AL1032" s="69"/>
      <c r="AM1032" s="69"/>
      <c r="AN1032" s="69"/>
      <c r="AO1032" s="69"/>
      <c r="AP1032" s="69"/>
      <c r="AQ1032" s="69"/>
      <c r="AR1032" s="69"/>
      <c r="AS1032" s="69"/>
      <c r="AT1032" s="69"/>
      <c r="AU1032" s="69"/>
      <c r="AV1032" s="69"/>
      <c r="AW1032" s="69"/>
      <c r="AX1032" s="69"/>
      <c r="AY1032" s="69"/>
      <c r="AZ1032" s="69"/>
      <c r="BA1032" s="69"/>
      <c r="BB1032" s="69"/>
      <c r="BC1032" s="69"/>
      <c r="BD1032" s="69"/>
      <c r="BE1032" s="69"/>
      <c r="BF1032" s="69"/>
      <c r="BG1032" s="69"/>
      <c r="BH1032" s="69"/>
      <c r="BI1032" s="69"/>
      <c r="BJ1032" s="69"/>
      <c r="BK1032" s="69"/>
      <c r="BL1032" s="69"/>
      <c r="BM1032" s="69"/>
      <c r="BN1032" s="69"/>
      <c r="BO1032" s="69"/>
      <c r="BP1032" s="69"/>
      <c r="BQ1032" s="69"/>
      <c r="BR1032" s="69"/>
      <c r="BS1032" s="69"/>
      <c r="BT1032" s="69"/>
      <c r="BU1032" s="69"/>
      <c r="BV1032" s="69"/>
      <c r="BW1032" s="69"/>
      <c r="BX1032" s="69"/>
      <c r="BY1032" s="69"/>
      <c r="BZ1032" s="69"/>
      <c r="CA1032" s="69"/>
      <c r="CB1032" s="69"/>
      <c r="CC1032" s="69"/>
      <c r="CD1032" s="69"/>
      <c r="CE1032" s="69"/>
      <c r="CF1032" s="69"/>
      <c r="CG1032" s="69"/>
      <c r="CH1032" s="69"/>
      <c r="CI1032" s="69"/>
      <c r="CJ1032" s="69"/>
      <c r="CK1032" s="69"/>
      <c r="CL1032" s="69"/>
      <c r="CM1032" s="69"/>
      <c r="CN1032" s="69"/>
      <c r="CO1032" s="69"/>
      <c r="CP1032" s="69"/>
      <c r="CQ1032" s="69"/>
      <c r="CR1032" s="69"/>
      <c r="CS1032" s="69"/>
      <c r="CT1032" s="69"/>
      <c r="CU1032" s="69"/>
      <c r="CV1032" s="69"/>
      <c r="CW1032" s="69"/>
      <c r="CX1032" s="69"/>
      <c r="CY1032" s="69"/>
      <c r="CZ1032" s="69"/>
      <c r="DA1032" s="69"/>
      <c r="DB1032" s="69"/>
      <c r="DC1032" s="69"/>
      <c r="DD1032" s="69"/>
      <c r="DE1032" s="69"/>
      <c r="DF1032" s="69"/>
      <c r="DG1032" s="69"/>
      <c r="DH1032" s="69"/>
      <c r="DI1032" s="69"/>
      <c r="DJ1032" s="69"/>
      <c r="DK1032" s="69"/>
      <c r="DL1032" s="69"/>
      <c r="DM1032" s="69"/>
      <c r="DN1032" s="69"/>
      <c r="DO1032" s="69"/>
      <c r="DP1032" s="69"/>
      <c r="DQ1032" s="69"/>
      <c r="DR1032" s="69"/>
      <c r="DS1032" s="69"/>
      <c r="DT1032" s="69"/>
      <c r="DU1032" s="69"/>
      <c r="DV1032" s="69"/>
      <c r="DW1032" s="69"/>
      <c r="DX1032" s="69"/>
      <c r="DY1032" s="69"/>
      <c r="DZ1032" s="69"/>
      <c r="EA1032" s="69"/>
      <c r="EB1032" s="69"/>
      <c r="EC1032" s="69"/>
      <c r="ED1032" s="69"/>
      <c r="EE1032" s="69"/>
      <c r="EF1032" s="69"/>
      <c r="EG1032" s="69"/>
      <c r="EH1032" s="69"/>
      <c r="EI1032" s="69"/>
      <c r="EJ1032" s="69"/>
      <c r="EK1032" s="69"/>
      <c r="EL1032" s="69"/>
      <c r="EM1032" s="69"/>
      <c r="EN1032" s="69"/>
      <c r="EO1032" s="69"/>
      <c r="EP1032" s="69"/>
      <c r="EQ1032" s="69"/>
      <c r="ER1032" s="69"/>
      <c r="ES1032" s="69"/>
      <c r="ET1032" s="69"/>
      <c r="EU1032" s="69"/>
      <c r="EV1032" s="69"/>
      <c r="EW1032" s="69"/>
      <c r="EX1032" s="69"/>
      <c r="EY1032" s="69"/>
      <c r="EZ1032" s="69"/>
      <c r="FA1032" s="69"/>
      <c r="FB1032" s="69"/>
      <c r="FC1032" s="69"/>
      <c r="FD1032" s="69"/>
      <c r="FE1032" s="69"/>
      <c r="FF1032" s="69"/>
      <c r="FG1032" s="69"/>
      <c r="FH1032" s="69"/>
      <c r="FI1032" s="69"/>
      <c r="FJ1032" s="69"/>
      <c r="FK1032" s="69"/>
      <c r="FL1032" s="69"/>
      <c r="FM1032" s="69"/>
      <c r="FN1032" s="69"/>
      <c r="FO1032" s="69"/>
      <c r="FP1032" s="69"/>
      <c r="FQ1032" s="69"/>
      <c r="FR1032" s="69"/>
      <c r="FS1032" s="69"/>
      <c r="FT1032" s="69"/>
      <c r="FU1032" s="69"/>
      <c r="FV1032" s="69"/>
      <c r="FW1032" s="69"/>
      <c r="FX1032" s="69"/>
      <c r="FY1032" s="69"/>
      <c r="FZ1032" s="69"/>
      <c r="GA1032" s="69"/>
      <c r="GB1032" s="69"/>
      <c r="GC1032" s="69"/>
      <c r="GD1032" s="69"/>
      <c r="GE1032" s="69"/>
      <c r="GF1032" s="69"/>
      <c r="GG1032" s="69"/>
      <c r="GH1032" s="69"/>
      <c r="GI1032" s="69"/>
      <c r="GJ1032" s="69"/>
      <c r="GK1032" s="69"/>
      <c r="GL1032" s="69"/>
      <c r="GM1032" s="69"/>
      <c r="GN1032" s="69"/>
      <c r="GO1032" s="69"/>
      <c r="GP1032" s="69"/>
      <c r="GQ1032" s="69"/>
      <c r="GR1032" s="69"/>
      <c r="GS1032" s="69"/>
      <c r="GT1032" s="69"/>
      <c r="GU1032" s="69"/>
      <c r="GV1032" s="69"/>
      <c r="GW1032" s="69"/>
      <c r="GX1032" s="69"/>
      <c r="GY1032" s="69"/>
      <c r="GZ1032" s="69"/>
      <c r="HA1032" s="69"/>
      <c r="HB1032" s="69"/>
      <c r="HC1032" s="69"/>
      <c r="HD1032" s="69"/>
      <c r="HE1032" s="69"/>
      <c r="HF1032" s="69"/>
      <c r="HG1032" s="69"/>
      <c r="HH1032" s="69"/>
      <c r="HI1032" s="69"/>
      <c r="HJ1032" s="69"/>
      <c r="HK1032" s="69"/>
      <c r="HL1032" s="69"/>
      <c r="HM1032" s="69"/>
      <c r="HN1032" s="69"/>
      <c r="HO1032" s="69"/>
      <c r="HP1032" s="69"/>
      <c r="HQ1032" s="69"/>
      <c r="HR1032" s="69"/>
      <c r="HS1032" s="69"/>
      <c r="HT1032" s="69"/>
      <c r="HU1032" s="69"/>
      <c r="HV1032" s="69"/>
      <c r="HW1032" s="69"/>
      <c r="HX1032" s="69"/>
      <c r="HY1032" s="69"/>
      <c r="HZ1032" s="69"/>
      <c r="IA1032" s="69"/>
      <c r="IB1032" s="69"/>
      <c r="IC1032" s="69"/>
      <c r="ID1032" s="69"/>
      <c r="IE1032" s="69"/>
      <c r="IF1032" s="69"/>
      <c r="IG1032" s="69"/>
      <c r="IH1032" s="69"/>
      <c r="II1032" s="69"/>
      <c r="IJ1032" s="69"/>
      <c r="IK1032" s="69"/>
      <c r="IL1032" s="69"/>
      <c r="IM1032" s="69"/>
      <c r="IN1032" s="69"/>
      <c r="IO1032" s="69"/>
      <c r="IP1032" s="69"/>
      <c r="IQ1032" s="69"/>
      <c r="IR1032" s="69"/>
      <c r="IS1032" s="69"/>
      <c r="IT1032" s="69"/>
      <c r="IU1032" s="69"/>
      <c r="IV1032" s="69"/>
      <c r="IW1032" s="69"/>
    </row>
    <row r="1033" customFormat="false" ht="12.75" hidden="false" customHeight="false" outlineLevel="0" collapsed="false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69"/>
      <c r="AK1033" s="69"/>
      <c r="AL1033" s="69"/>
      <c r="AM1033" s="69"/>
      <c r="AN1033" s="69"/>
      <c r="AO1033" s="69"/>
      <c r="AP1033" s="69"/>
      <c r="AQ1033" s="69"/>
      <c r="AR1033" s="69"/>
      <c r="AS1033" s="69"/>
      <c r="AT1033" s="69"/>
      <c r="AU1033" s="69"/>
      <c r="AV1033" s="69"/>
      <c r="AW1033" s="69"/>
      <c r="AX1033" s="69"/>
      <c r="AY1033" s="69"/>
      <c r="AZ1033" s="69"/>
      <c r="BA1033" s="69"/>
      <c r="BB1033" s="69"/>
      <c r="BC1033" s="69"/>
      <c r="BD1033" s="69"/>
      <c r="BE1033" s="69"/>
      <c r="BF1033" s="69"/>
      <c r="BG1033" s="69"/>
      <c r="BH1033" s="69"/>
      <c r="BI1033" s="69"/>
      <c r="BJ1033" s="69"/>
      <c r="BK1033" s="69"/>
      <c r="BL1033" s="69"/>
      <c r="BM1033" s="69"/>
      <c r="BN1033" s="69"/>
      <c r="BO1033" s="69"/>
      <c r="BP1033" s="69"/>
      <c r="BQ1033" s="69"/>
      <c r="BR1033" s="69"/>
      <c r="BS1033" s="69"/>
      <c r="BT1033" s="69"/>
      <c r="BU1033" s="69"/>
      <c r="BV1033" s="69"/>
      <c r="BW1033" s="69"/>
      <c r="BX1033" s="69"/>
      <c r="BY1033" s="69"/>
      <c r="BZ1033" s="69"/>
      <c r="CA1033" s="69"/>
      <c r="CB1033" s="69"/>
      <c r="CC1033" s="69"/>
      <c r="CD1033" s="69"/>
      <c r="CE1033" s="69"/>
      <c r="CF1033" s="69"/>
      <c r="CG1033" s="69"/>
      <c r="CH1033" s="69"/>
      <c r="CI1033" s="69"/>
      <c r="CJ1033" s="69"/>
      <c r="CK1033" s="69"/>
      <c r="CL1033" s="69"/>
      <c r="CM1033" s="69"/>
      <c r="CN1033" s="69"/>
      <c r="CO1033" s="69"/>
      <c r="CP1033" s="69"/>
      <c r="CQ1033" s="69"/>
      <c r="CR1033" s="69"/>
      <c r="CS1033" s="69"/>
      <c r="CT1033" s="69"/>
      <c r="CU1033" s="69"/>
      <c r="CV1033" s="69"/>
      <c r="CW1033" s="69"/>
      <c r="CX1033" s="69"/>
      <c r="CY1033" s="69"/>
      <c r="CZ1033" s="69"/>
      <c r="DA1033" s="69"/>
      <c r="DB1033" s="69"/>
      <c r="DC1033" s="69"/>
      <c r="DD1033" s="69"/>
      <c r="DE1033" s="69"/>
      <c r="DF1033" s="69"/>
      <c r="DG1033" s="69"/>
      <c r="DH1033" s="69"/>
      <c r="DI1033" s="69"/>
      <c r="DJ1033" s="69"/>
      <c r="DK1033" s="69"/>
      <c r="DL1033" s="69"/>
      <c r="DM1033" s="69"/>
      <c r="DN1033" s="69"/>
      <c r="DO1033" s="69"/>
      <c r="DP1033" s="69"/>
      <c r="DQ1033" s="69"/>
      <c r="DR1033" s="69"/>
      <c r="DS1033" s="69"/>
      <c r="DT1033" s="69"/>
      <c r="DU1033" s="69"/>
      <c r="DV1033" s="69"/>
      <c r="DW1033" s="69"/>
      <c r="DX1033" s="69"/>
      <c r="DY1033" s="69"/>
      <c r="DZ1033" s="69"/>
      <c r="EA1033" s="69"/>
      <c r="EB1033" s="69"/>
      <c r="EC1033" s="69"/>
      <c r="ED1033" s="69"/>
      <c r="EE1033" s="69"/>
      <c r="EF1033" s="69"/>
      <c r="EG1033" s="69"/>
      <c r="EH1033" s="69"/>
      <c r="EI1033" s="69"/>
      <c r="EJ1033" s="69"/>
      <c r="EK1033" s="69"/>
      <c r="EL1033" s="69"/>
      <c r="EM1033" s="69"/>
      <c r="EN1033" s="69"/>
      <c r="EO1033" s="69"/>
      <c r="EP1033" s="69"/>
      <c r="EQ1033" s="69"/>
      <c r="ER1033" s="69"/>
      <c r="ES1033" s="69"/>
      <c r="ET1033" s="69"/>
      <c r="EU1033" s="69"/>
      <c r="EV1033" s="69"/>
      <c r="EW1033" s="69"/>
      <c r="EX1033" s="69"/>
      <c r="EY1033" s="69"/>
      <c r="EZ1033" s="69"/>
      <c r="FA1033" s="69"/>
      <c r="FB1033" s="69"/>
      <c r="FC1033" s="69"/>
      <c r="FD1033" s="69"/>
      <c r="FE1033" s="69"/>
      <c r="FF1033" s="69"/>
      <c r="FG1033" s="69"/>
      <c r="FH1033" s="69"/>
      <c r="FI1033" s="69"/>
      <c r="FJ1033" s="69"/>
      <c r="FK1033" s="69"/>
      <c r="FL1033" s="69"/>
      <c r="FM1033" s="69"/>
      <c r="FN1033" s="69"/>
      <c r="FO1033" s="69"/>
      <c r="FP1033" s="69"/>
      <c r="FQ1033" s="69"/>
      <c r="FR1033" s="69"/>
      <c r="FS1033" s="69"/>
      <c r="FT1033" s="69"/>
      <c r="FU1033" s="69"/>
      <c r="FV1033" s="69"/>
      <c r="FW1033" s="69"/>
      <c r="FX1033" s="69"/>
      <c r="FY1033" s="69"/>
      <c r="FZ1033" s="69"/>
      <c r="GA1033" s="69"/>
      <c r="GB1033" s="69"/>
      <c r="GC1033" s="69"/>
      <c r="GD1033" s="69"/>
      <c r="GE1033" s="69"/>
      <c r="GF1033" s="69"/>
      <c r="GG1033" s="69"/>
      <c r="GH1033" s="69"/>
      <c r="GI1033" s="69"/>
      <c r="GJ1033" s="69"/>
      <c r="GK1033" s="69"/>
      <c r="GL1033" s="69"/>
      <c r="GM1033" s="69"/>
      <c r="GN1033" s="69"/>
      <c r="GO1033" s="69"/>
      <c r="GP1033" s="69"/>
      <c r="GQ1033" s="69"/>
      <c r="GR1033" s="69"/>
      <c r="GS1033" s="69"/>
      <c r="GT1033" s="69"/>
      <c r="GU1033" s="69"/>
      <c r="GV1033" s="69"/>
      <c r="GW1033" s="69"/>
      <c r="GX1033" s="69"/>
      <c r="GY1033" s="69"/>
      <c r="GZ1033" s="69"/>
      <c r="HA1033" s="69"/>
      <c r="HB1033" s="69"/>
      <c r="HC1033" s="69"/>
      <c r="HD1033" s="69"/>
      <c r="HE1033" s="69"/>
      <c r="HF1033" s="69"/>
      <c r="HG1033" s="69"/>
      <c r="HH1033" s="69"/>
      <c r="HI1033" s="69"/>
      <c r="HJ1033" s="69"/>
      <c r="HK1033" s="69"/>
      <c r="HL1033" s="69"/>
      <c r="HM1033" s="69"/>
      <c r="HN1033" s="69"/>
      <c r="HO1033" s="69"/>
      <c r="HP1033" s="69"/>
      <c r="HQ1033" s="69"/>
      <c r="HR1033" s="69"/>
      <c r="HS1033" s="69"/>
      <c r="HT1033" s="69"/>
      <c r="HU1033" s="69"/>
      <c r="HV1033" s="69"/>
      <c r="HW1033" s="69"/>
      <c r="HX1033" s="69"/>
      <c r="HY1033" s="69"/>
      <c r="HZ1033" s="69"/>
      <c r="IA1033" s="69"/>
      <c r="IB1033" s="69"/>
      <c r="IC1033" s="69"/>
      <c r="ID1033" s="69"/>
      <c r="IE1033" s="69"/>
      <c r="IF1033" s="69"/>
      <c r="IG1033" s="69"/>
      <c r="IH1033" s="69"/>
      <c r="II1033" s="69"/>
      <c r="IJ1033" s="69"/>
      <c r="IK1033" s="69"/>
      <c r="IL1033" s="69"/>
      <c r="IM1033" s="69"/>
      <c r="IN1033" s="69"/>
      <c r="IO1033" s="69"/>
      <c r="IP1033" s="69"/>
      <c r="IQ1033" s="69"/>
      <c r="IR1033" s="69"/>
      <c r="IS1033" s="69"/>
      <c r="IT1033" s="69"/>
      <c r="IU1033" s="69"/>
      <c r="IV1033" s="69"/>
      <c r="IW1033" s="69"/>
    </row>
    <row r="1034" customFormat="false" ht="12.75" hidden="false" customHeight="false" outlineLevel="0" collapsed="false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69"/>
      <c r="AH1034" s="69"/>
      <c r="AI1034" s="69"/>
      <c r="AJ1034" s="69"/>
      <c r="AK1034" s="69"/>
      <c r="AL1034" s="69"/>
      <c r="AM1034" s="69"/>
      <c r="AN1034" s="69"/>
      <c r="AO1034" s="69"/>
      <c r="AP1034" s="69"/>
      <c r="AQ1034" s="69"/>
      <c r="AR1034" s="69"/>
      <c r="AS1034" s="69"/>
      <c r="AT1034" s="69"/>
      <c r="AU1034" s="69"/>
      <c r="AV1034" s="69"/>
      <c r="AW1034" s="69"/>
      <c r="AX1034" s="69"/>
      <c r="AY1034" s="69"/>
      <c r="AZ1034" s="69"/>
      <c r="BA1034" s="69"/>
      <c r="BB1034" s="69"/>
      <c r="BC1034" s="69"/>
      <c r="BD1034" s="69"/>
      <c r="BE1034" s="69"/>
      <c r="BF1034" s="69"/>
      <c r="BG1034" s="69"/>
      <c r="BH1034" s="69"/>
      <c r="BI1034" s="69"/>
      <c r="BJ1034" s="69"/>
      <c r="BK1034" s="69"/>
      <c r="BL1034" s="69"/>
      <c r="BM1034" s="69"/>
      <c r="BN1034" s="69"/>
      <c r="BO1034" s="69"/>
      <c r="BP1034" s="69"/>
      <c r="BQ1034" s="69"/>
      <c r="BR1034" s="69"/>
      <c r="BS1034" s="69"/>
      <c r="BT1034" s="69"/>
      <c r="BU1034" s="69"/>
      <c r="BV1034" s="69"/>
      <c r="BW1034" s="69"/>
      <c r="BX1034" s="69"/>
      <c r="BY1034" s="69"/>
      <c r="BZ1034" s="69"/>
      <c r="CA1034" s="69"/>
      <c r="CB1034" s="69"/>
      <c r="CC1034" s="69"/>
      <c r="CD1034" s="69"/>
      <c r="CE1034" s="69"/>
      <c r="CF1034" s="69"/>
      <c r="CG1034" s="69"/>
      <c r="CH1034" s="69"/>
      <c r="CI1034" s="69"/>
      <c r="CJ1034" s="69"/>
      <c r="CK1034" s="69"/>
      <c r="CL1034" s="69"/>
      <c r="CM1034" s="69"/>
      <c r="CN1034" s="69"/>
      <c r="CO1034" s="69"/>
      <c r="CP1034" s="69"/>
      <c r="CQ1034" s="69"/>
      <c r="CR1034" s="69"/>
      <c r="CS1034" s="69"/>
      <c r="CT1034" s="69"/>
      <c r="CU1034" s="69"/>
      <c r="CV1034" s="69"/>
      <c r="CW1034" s="69"/>
      <c r="CX1034" s="69"/>
      <c r="CY1034" s="69"/>
      <c r="CZ1034" s="69"/>
      <c r="DA1034" s="69"/>
      <c r="DB1034" s="69"/>
      <c r="DC1034" s="69"/>
      <c r="DD1034" s="69"/>
      <c r="DE1034" s="69"/>
      <c r="DF1034" s="69"/>
      <c r="DG1034" s="69"/>
      <c r="DH1034" s="69"/>
      <c r="DI1034" s="69"/>
      <c r="DJ1034" s="69"/>
      <c r="DK1034" s="69"/>
      <c r="DL1034" s="69"/>
      <c r="DM1034" s="69"/>
      <c r="DN1034" s="69"/>
      <c r="DO1034" s="69"/>
      <c r="DP1034" s="69"/>
      <c r="DQ1034" s="69"/>
      <c r="DR1034" s="69"/>
      <c r="DS1034" s="69"/>
      <c r="DT1034" s="69"/>
      <c r="DU1034" s="69"/>
      <c r="DV1034" s="69"/>
      <c r="DW1034" s="69"/>
      <c r="DX1034" s="69"/>
      <c r="DY1034" s="69"/>
      <c r="DZ1034" s="69"/>
      <c r="EA1034" s="69"/>
      <c r="EB1034" s="69"/>
      <c r="EC1034" s="69"/>
      <c r="ED1034" s="69"/>
      <c r="EE1034" s="69"/>
      <c r="EF1034" s="69"/>
      <c r="EG1034" s="69"/>
      <c r="EH1034" s="69"/>
      <c r="EI1034" s="69"/>
      <c r="EJ1034" s="69"/>
      <c r="EK1034" s="69"/>
      <c r="EL1034" s="69"/>
      <c r="EM1034" s="69"/>
      <c r="EN1034" s="69"/>
      <c r="EO1034" s="69"/>
      <c r="EP1034" s="69"/>
      <c r="EQ1034" s="69"/>
      <c r="ER1034" s="69"/>
      <c r="ES1034" s="69"/>
      <c r="ET1034" s="69"/>
      <c r="EU1034" s="69"/>
      <c r="EV1034" s="69"/>
      <c r="EW1034" s="69"/>
      <c r="EX1034" s="69"/>
      <c r="EY1034" s="69"/>
      <c r="EZ1034" s="69"/>
      <c r="FA1034" s="69"/>
      <c r="FB1034" s="69"/>
      <c r="FC1034" s="69"/>
      <c r="FD1034" s="69"/>
      <c r="FE1034" s="69"/>
      <c r="FF1034" s="69"/>
      <c r="FG1034" s="69"/>
      <c r="FH1034" s="69"/>
      <c r="FI1034" s="69"/>
      <c r="FJ1034" s="69"/>
      <c r="FK1034" s="69"/>
      <c r="FL1034" s="69"/>
      <c r="FM1034" s="69"/>
      <c r="FN1034" s="69"/>
      <c r="FO1034" s="69"/>
      <c r="FP1034" s="69"/>
      <c r="FQ1034" s="69"/>
      <c r="FR1034" s="69"/>
      <c r="FS1034" s="69"/>
      <c r="FT1034" s="69"/>
      <c r="FU1034" s="69"/>
      <c r="FV1034" s="69"/>
      <c r="FW1034" s="69"/>
      <c r="FX1034" s="69"/>
      <c r="FY1034" s="69"/>
      <c r="FZ1034" s="69"/>
      <c r="GA1034" s="69"/>
      <c r="GB1034" s="69"/>
      <c r="GC1034" s="69"/>
      <c r="GD1034" s="69"/>
      <c r="GE1034" s="69"/>
      <c r="GF1034" s="69"/>
      <c r="GG1034" s="69"/>
      <c r="GH1034" s="69"/>
      <c r="GI1034" s="69"/>
      <c r="GJ1034" s="69"/>
      <c r="GK1034" s="69"/>
      <c r="GL1034" s="69"/>
      <c r="GM1034" s="69"/>
      <c r="GN1034" s="69"/>
      <c r="GO1034" s="69"/>
      <c r="GP1034" s="69"/>
      <c r="GQ1034" s="69"/>
      <c r="GR1034" s="69"/>
      <c r="GS1034" s="69"/>
      <c r="GT1034" s="69"/>
      <c r="GU1034" s="69"/>
      <c r="GV1034" s="69"/>
      <c r="GW1034" s="69"/>
      <c r="GX1034" s="69"/>
      <c r="GY1034" s="69"/>
      <c r="GZ1034" s="69"/>
      <c r="HA1034" s="69"/>
      <c r="HB1034" s="69"/>
      <c r="HC1034" s="69"/>
      <c r="HD1034" s="69"/>
      <c r="HE1034" s="69"/>
      <c r="HF1034" s="69"/>
      <c r="HG1034" s="69"/>
      <c r="HH1034" s="69"/>
      <c r="HI1034" s="69"/>
      <c r="HJ1034" s="69"/>
      <c r="HK1034" s="69"/>
      <c r="HL1034" s="69"/>
      <c r="HM1034" s="69"/>
      <c r="HN1034" s="69"/>
      <c r="HO1034" s="69"/>
      <c r="HP1034" s="69"/>
      <c r="HQ1034" s="69"/>
      <c r="HR1034" s="69"/>
      <c r="HS1034" s="69"/>
      <c r="HT1034" s="69"/>
      <c r="HU1034" s="69"/>
      <c r="HV1034" s="69"/>
      <c r="HW1034" s="69"/>
      <c r="HX1034" s="69"/>
      <c r="HY1034" s="69"/>
      <c r="HZ1034" s="69"/>
      <c r="IA1034" s="69"/>
      <c r="IB1034" s="69"/>
      <c r="IC1034" s="69"/>
      <c r="ID1034" s="69"/>
      <c r="IE1034" s="69"/>
      <c r="IF1034" s="69"/>
      <c r="IG1034" s="69"/>
      <c r="IH1034" s="69"/>
      <c r="II1034" s="69"/>
      <c r="IJ1034" s="69"/>
      <c r="IK1034" s="69"/>
      <c r="IL1034" s="69"/>
      <c r="IM1034" s="69"/>
      <c r="IN1034" s="69"/>
      <c r="IO1034" s="69"/>
      <c r="IP1034" s="69"/>
      <c r="IQ1034" s="69"/>
      <c r="IR1034" s="69"/>
      <c r="IS1034" s="69"/>
      <c r="IT1034" s="69"/>
      <c r="IU1034" s="69"/>
      <c r="IV1034" s="69"/>
      <c r="IW1034" s="69"/>
    </row>
    <row r="1035" customFormat="false" ht="12.75" hidden="false" customHeight="false" outlineLevel="0" collapsed="false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69"/>
      <c r="AH1035" s="69"/>
      <c r="AI1035" s="69"/>
      <c r="AJ1035" s="69"/>
      <c r="AK1035" s="69"/>
      <c r="AL1035" s="69"/>
      <c r="AM1035" s="69"/>
      <c r="AN1035" s="69"/>
      <c r="AO1035" s="69"/>
      <c r="AP1035" s="69"/>
      <c r="AQ1035" s="69"/>
      <c r="AR1035" s="69"/>
      <c r="AS1035" s="69"/>
      <c r="AT1035" s="69"/>
      <c r="AU1035" s="69"/>
      <c r="AV1035" s="69"/>
      <c r="AW1035" s="69"/>
      <c r="AX1035" s="69"/>
      <c r="AY1035" s="69"/>
      <c r="AZ1035" s="69"/>
      <c r="BA1035" s="69"/>
      <c r="BB1035" s="69"/>
      <c r="BC1035" s="69"/>
      <c r="BD1035" s="69"/>
      <c r="BE1035" s="69"/>
      <c r="BF1035" s="69"/>
      <c r="BG1035" s="69"/>
      <c r="BH1035" s="69"/>
      <c r="BI1035" s="69"/>
      <c r="BJ1035" s="69"/>
      <c r="BK1035" s="69"/>
      <c r="BL1035" s="69"/>
      <c r="BM1035" s="69"/>
      <c r="BN1035" s="69"/>
      <c r="BO1035" s="69"/>
      <c r="BP1035" s="69"/>
      <c r="BQ1035" s="69"/>
      <c r="BR1035" s="69"/>
      <c r="BS1035" s="69"/>
      <c r="BT1035" s="69"/>
      <c r="BU1035" s="69"/>
      <c r="BV1035" s="69"/>
      <c r="BW1035" s="69"/>
      <c r="BX1035" s="69"/>
      <c r="BY1035" s="69"/>
      <c r="BZ1035" s="69"/>
      <c r="CA1035" s="69"/>
      <c r="CB1035" s="69"/>
      <c r="CC1035" s="69"/>
      <c r="CD1035" s="69"/>
      <c r="CE1035" s="69"/>
      <c r="CF1035" s="69"/>
      <c r="CG1035" s="69"/>
      <c r="CH1035" s="69"/>
      <c r="CI1035" s="69"/>
      <c r="CJ1035" s="69"/>
      <c r="CK1035" s="69"/>
      <c r="CL1035" s="69"/>
      <c r="CM1035" s="69"/>
      <c r="CN1035" s="69"/>
      <c r="CO1035" s="69"/>
      <c r="CP1035" s="69"/>
      <c r="CQ1035" s="69"/>
      <c r="CR1035" s="69"/>
      <c r="CS1035" s="69"/>
      <c r="CT1035" s="69"/>
      <c r="CU1035" s="69"/>
      <c r="CV1035" s="69"/>
      <c r="CW1035" s="69"/>
      <c r="CX1035" s="69"/>
      <c r="CY1035" s="69"/>
      <c r="CZ1035" s="69"/>
      <c r="DA1035" s="69"/>
      <c r="DB1035" s="69"/>
      <c r="DC1035" s="69"/>
      <c r="DD1035" s="69"/>
      <c r="DE1035" s="69"/>
      <c r="DF1035" s="69"/>
      <c r="DG1035" s="69"/>
      <c r="DH1035" s="69"/>
      <c r="DI1035" s="69"/>
      <c r="DJ1035" s="69"/>
      <c r="DK1035" s="69"/>
      <c r="DL1035" s="69"/>
      <c r="DM1035" s="69"/>
      <c r="DN1035" s="69"/>
      <c r="DO1035" s="69"/>
      <c r="DP1035" s="69"/>
      <c r="DQ1035" s="69"/>
      <c r="DR1035" s="69"/>
      <c r="DS1035" s="69"/>
      <c r="DT1035" s="69"/>
      <c r="DU1035" s="69"/>
      <c r="DV1035" s="69"/>
      <c r="DW1035" s="69"/>
      <c r="DX1035" s="69"/>
      <c r="DY1035" s="69"/>
      <c r="DZ1035" s="69"/>
      <c r="EA1035" s="69"/>
      <c r="EB1035" s="69"/>
      <c r="EC1035" s="69"/>
      <c r="ED1035" s="69"/>
      <c r="EE1035" s="69"/>
      <c r="EF1035" s="69"/>
      <c r="EG1035" s="69"/>
      <c r="EH1035" s="69"/>
      <c r="EI1035" s="69"/>
      <c r="EJ1035" s="69"/>
      <c r="EK1035" s="69"/>
      <c r="EL1035" s="69"/>
      <c r="EM1035" s="69"/>
      <c r="EN1035" s="69"/>
      <c r="EO1035" s="69"/>
      <c r="EP1035" s="69"/>
      <c r="EQ1035" s="69"/>
      <c r="ER1035" s="69"/>
      <c r="ES1035" s="69"/>
      <c r="ET1035" s="69"/>
      <c r="EU1035" s="69"/>
      <c r="EV1035" s="69"/>
      <c r="EW1035" s="69"/>
      <c r="EX1035" s="69"/>
      <c r="EY1035" s="69"/>
      <c r="EZ1035" s="69"/>
      <c r="FA1035" s="69"/>
      <c r="FB1035" s="69"/>
      <c r="FC1035" s="69"/>
      <c r="FD1035" s="69"/>
      <c r="FE1035" s="69"/>
      <c r="FF1035" s="69"/>
      <c r="FG1035" s="69"/>
      <c r="FH1035" s="69"/>
      <c r="FI1035" s="69"/>
      <c r="FJ1035" s="69"/>
      <c r="FK1035" s="69"/>
      <c r="FL1035" s="69"/>
      <c r="FM1035" s="69"/>
      <c r="FN1035" s="69"/>
      <c r="FO1035" s="69"/>
      <c r="FP1035" s="69"/>
      <c r="FQ1035" s="69"/>
      <c r="FR1035" s="69"/>
      <c r="FS1035" s="69"/>
      <c r="FT1035" s="69"/>
      <c r="FU1035" s="69"/>
      <c r="FV1035" s="69"/>
      <c r="FW1035" s="69"/>
      <c r="FX1035" s="69"/>
      <c r="FY1035" s="69"/>
      <c r="FZ1035" s="69"/>
      <c r="GA1035" s="69"/>
      <c r="GB1035" s="69"/>
      <c r="GC1035" s="69"/>
      <c r="GD1035" s="69"/>
      <c r="GE1035" s="69"/>
      <c r="GF1035" s="69"/>
      <c r="GG1035" s="69"/>
      <c r="GH1035" s="69"/>
      <c r="GI1035" s="69"/>
      <c r="GJ1035" s="69"/>
      <c r="GK1035" s="69"/>
      <c r="GL1035" s="69"/>
      <c r="GM1035" s="69"/>
      <c r="GN1035" s="69"/>
      <c r="GO1035" s="69"/>
      <c r="GP1035" s="69"/>
      <c r="GQ1035" s="69"/>
      <c r="GR1035" s="69"/>
      <c r="GS1035" s="69"/>
      <c r="GT1035" s="69"/>
      <c r="GU1035" s="69"/>
      <c r="GV1035" s="69"/>
      <c r="GW1035" s="69"/>
      <c r="GX1035" s="69"/>
      <c r="GY1035" s="69"/>
      <c r="GZ1035" s="69"/>
      <c r="HA1035" s="69"/>
      <c r="HB1035" s="69"/>
      <c r="HC1035" s="69"/>
      <c r="HD1035" s="69"/>
      <c r="HE1035" s="69"/>
      <c r="HF1035" s="69"/>
      <c r="HG1035" s="69"/>
      <c r="HH1035" s="69"/>
      <c r="HI1035" s="69"/>
      <c r="HJ1035" s="69"/>
      <c r="HK1035" s="69"/>
      <c r="HL1035" s="69"/>
      <c r="HM1035" s="69"/>
      <c r="HN1035" s="69"/>
      <c r="HO1035" s="69"/>
      <c r="HP1035" s="69"/>
      <c r="HQ1035" s="69"/>
      <c r="HR1035" s="69"/>
      <c r="HS1035" s="69"/>
      <c r="HT1035" s="69"/>
      <c r="HU1035" s="69"/>
      <c r="HV1035" s="69"/>
      <c r="HW1035" s="69"/>
      <c r="HX1035" s="69"/>
      <c r="HY1035" s="69"/>
      <c r="HZ1035" s="69"/>
      <c r="IA1035" s="69"/>
      <c r="IB1035" s="69"/>
      <c r="IC1035" s="69"/>
      <c r="ID1035" s="69"/>
      <c r="IE1035" s="69"/>
      <c r="IF1035" s="69"/>
      <c r="IG1035" s="69"/>
      <c r="IH1035" s="69"/>
      <c r="II1035" s="69"/>
      <c r="IJ1035" s="69"/>
      <c r="IK1035" s="69"/>
      <c r="IL1035" s="69"/>
      <c r="IM1035" s="69"/>
      <c r="IN1035" s="69"/>
      <c r="IO1035" s="69"/>
      <c r="IP1035" s="69"/>
      <c r="IQ1035" s="69"/>
      <c r="IR1035" s="69"/>
      <c r="IS1035" s="69"/>
      <c r="IT1035" s="69"/>
      <c r="IU1035" s="69"/>
      <c r="IV1035" s="69"/>
      <c r="IW1035" s="69"/>
    </row>
    <row r="1036" customFormat="false" ht="12.75" hidden="false" customHeight="false" outlineLevel="0" collapsed="false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69"/>
      <c r="AH1036" s="69"/>
      <c r="AI1036" s="69"/>
      <c r="AJ1036" s="69"/>
      <c r="AK1036" s="69"/>
      <c r="AL1036" s="69"/>
      <c r="AM1036" s="69"/>
      <c r="AN1036" s="69"/>
      <c r="AO1036" s="69"/>
      <c r="AP1036" s="69"/>
      <c r="AQ1036" s="69"/>
      <c r="AR1036" s="69"/>
      <c r="AS1036" s="69"/>
      <c r="AT1036" s="69"/>
      <c r="AU1036" s="69"/>
      <c r="AV1036" s="69"/>
      <c r="AW1036" s="69"/>
      <c r="AX1036" s="69"/>
      <c r="AY1036" s="69"/>
      <c r="AZ1036" s="69"/>
      <c r="BA1036" s="69"/>
      <c r="BB1036" s="69"/>
      <c r="BC1036" s="69"/>
      <c r="BD1036" s="69"/>
      <c r="BE1036" s="69"/>
      <c r="BF1036" s="69"/>
      <c r="BG1036" s="69"/>
      <c r="BH1036" s="69"/>
      <c r="BI1036" s="69"/>
      <c r="BJ1036" s="69"/>
      <c r="BK1036" s="69"/>
      <c r="BL1036" s="69"/>
      <c r="BM1036" s="69"/>
      <c r="BN1036" s="69"/>
      <c r="BO1036" s="69"/>
      <c r="BP1036" s="69"/>
      <c r="BQ1036" s="69"/>
      <c r="BR1036" s="69"/>
      <c r="BS1036" s="69"/>
      <c r="BT1036" s="69"/>
      <c r="BU1036" s="69"/>
      <c r="BV1036" s="69"/>
      <c r="BW1036" s="69"/>
      <c r="BX1036" s="69"/>
      <c r="BY1036" s="69"/>
      <c r="BZ1036" s="69"/>
      <c r="CA1036" s="69"/>
      <c r="CB1036" s="69"/>
      <c r="CC1036" s="69"/>
      <c r="CD1036" s="69"/>
      <c r="CE1036" s="69"/>
      <c r="CF1036" s="69"/>
      <c r="CG1036" s="69"/>
      <c r="CH1036" s="69"/>
      <c r="CI1036" s="69"/>
      <c r="CJ1036" s="69"/>
      <c r="CK1036" s="69"/>
      <c r="CL1036" s="69"/>
      <c r="CM1036" s="69"/>
      <c r="CN1036" s="69"/>
      <c r="CO1036" s="69"/>
      <c r="CP1036" s="69"/>
      <c r="CQ1036" s="69"/>
      <c r="CR1036" s="69"/>
      <c r="CS1036" s="69"/>
      <c r="CT1036" s="69"/>
      <c r="CU1036" s="69"/>
      <c r="CV1036" s="69"/>
      <c r="CW1036" s="69"/>
      <c r="CX1036" s="69"/>
      <c r="CY1036" s="69"/>
      <c r="CZ1036" s="69"/>
      <c r="DA1036" s="69"/>
      <c r="DB1036" s="69"/>
      <c r="DC1036" s="69"/>
      <c r="DD1036" s="69"/>
      <c r="DE1036" s="69"/>
      <c r="DF1036" s="69"/>
      <c r="DG1036" s="69"/>
      <c r="DH1036" s="69"/>
      <c r="DI1036" s="69"/>
      <c r="DJ1036" s="69"/>
      <c r="DK1036" s="69"/>
      <c r="DL1036" s="69"/>
      <c r="DM1036" s="69"/>
      <c r="DN1036" s="69"/>
      <c r="DO1036" s="69"/>
      <c r="DP1036" s="69"/>
      <c r="DQ1036" s="69"/>
      <c r="DR1036" s="69"/>
      <c r="DS1036" s="69"/>
      <c r="DT1036" s="69"/>
      <c r="DU1036" s="69"/>
      <c r="DV1036" s="69"/>
      <c r="DW1036" s="69"/>
      <c r="DX1036" s="69"/>
      <c r="DY1036" s="69"/>
      <c r="DZ1036" s="69"/>
      <c r="EA1036" s="69"/>
      <c r="EB1036" s="69"/>
      <c r="EC1036" s="69"/>
      <c r="ED1036" s="69"/>
      <c r="EE1036" s="69"/>
      <c r="EF1036" s="69"/>
      <c r="EG1036" s="69"/>
      <c r="EH1036" s="69"/>
      <c r="EI1036" s="69"/>
      <c r="EJ1036" s="69"/>
      <c r="EK1036" s="69"/>
      <c r="EL1036" s="69"/>
      <c r="EM1036" s="69"/>
      <c r="EN1036" s="69"/>
      <c r="EO1036" s="69"/>
      <c r="EP1036" s="69"/>
      <c r="EQ1036" s="69"/>
      <c r="ER1036" s="69"/>
      <c r="ES1036" s="69"/>
      <c r="ET1036" s="69"/>
      <c r="EU1036" s="69"/>
      <c r="EV1036" s="69"/>
      <c r="EW1036" s="69"/>
      <c r="EX1036" s="69"/>
      <c r="EY1036" s="69"/>
      <c r="EZ1036" s="69"/>
      <c r="FA1036" s="69"/>
      <c r="FB1036" s="69"/>
      <c r="FC1036" s="69"/>
      <c r="FD1036" s="69"/>
      <c r="FE1036" s="69"/>
      <c r="FF1036" s="69"/>
      <c r="FG1036" s="69"/>
      <c r="FH1036" s="69"/>
      <c r="FI1036" s="69"/>
      <c r="FJ1036" s="69"/>
      <c r="FK1036" s="69"/>
      <c r="FL1036" s="69"/>
      <c r="FM1036" s="69"/>
      <c r="FN1036" s="69"/>
      <c r="FO1036" s="69"/>
      <c r="FP1036" s="69"/>
      <c r="FQ1036" s="69"/>
      <c r="FR1036" s="69"/>
      <c r="FS1036" s="69"/>
      <c r="FT1036" s="69"/>
      <c r="FU1036" s="69"/>
      <c r="FV1036" s="69"/>
      <c r="FW1036" s="69"/>
      <c r="FX1036" s="69"/>
      <c r="FY1036" s="69"/>
      <c r="FZ1036" s="69"/>
      <c r="GA1036" s="69"/>
      <c r="GB1036" s="69"/>
      <c r="GC1036" s="69"/>
      <c r="GD1036" s="69"/>
      <c r="GE1036" s="69"/>
      <c r="GF1036" s="69"/>
      <c r="GG1036" s="69"/>
      <c r="GH1036" s="69"/>
      <c r="GI1036" s="69"/>
      <c r="GJ1036" s="69"/>
      <c r="GK1036" s="69"/>
      <c r="GL1036" s="69"/>
      <c r="GM1036" s="69"/>
      <c r="GN1036" s="69"/>
      <c r="GO1036" s="69"/>
      <c r="GP1036" s="69"/>
      <c r="GQ1036" s="69"/>
      <c r="GR1036" s="69"/>
      <c r="GS1036" s="69"/>
      <c r="GT1036" s="69"/>
      <c r="GU1036" s="69"/>
      <c r="GV1036" s="69"/>
      <c r="GW1036" s="69"/>
      <c r="GX1036" s="69"/>
      <c r="GY1036" s="69"/>
      <c r="GZ1036" s="69"/>
      <c r="HA1036" s="69"/>
      <c r="HB1036" s="69"/>
      <c r="HC1036" s="69"/>
      <c r="HD1036" s="69"/>
      <c r="HE1036" s="69"/>
      <c r="HF1036" s="69"/>
      <c r="HG1036" s="69"/>
      <c r="HH1036" s="69"/>
      <c r="HI1036" s="69"/>
      <c r="HJ1036" s="69"/>
      <c r="HK1036" s="69"/>
      <c r="HL1036" s="69"/>
      <c r="HM1036" s="69"/>
      <c r="HN1036" s="69"/>
      <c r="HO1036" s="69"/>
      <c r="HP1036" s="69"/>
      <c r="HQ1036" s="69"/>
      <c r="HR1036" s="69"/>
      <c r="HS1036" s="69"/>
      <c r="HT1036" s="69"/>
      <c r="HU1036" s="69"/>
      <c r="HV1036" s="69"/>
      <c r="HW1036" s="69"/>
      <c r="HX1036" s="69"/>
      <c r="HY1036" s="69"/>
      <c r="HZ1036" s="69"/>
      <c r="IA1036" s="69"/>
      <c r="IB1036" s="69"/>
      <c r="IC1036" s="69"/>
      <c r="ID1036" s="69"/>
      <c r="IE1036" s="69"/>
      <c r="IF1036" s="69"/>
      <c r="IG1036" s="69"/>
      <c r="IH1036" s="69"/>
      <c r="II1036" s="69"/>
      <c r="IJ1036" s="69"/>
      <c r="IK1036" s="69"/>
      <c r="IL1036" s="69"/>
      <c r="IM1036" s="69"/>
      <c r="IN1036" s="69"/>
      <c r="IO1036" s="69"/>
      <c r="IP1036" s="69"/>
      <c r="IQ1036" s="69"/>
      <c r="IR1036" s="69"/>
      <c r="IS1036" s="69"/>
      <c r="IT1036" s="69"/>
      <c r="IU1036" s="69"/>
      <c r="IV1036" s="69"/>
      <c r="IW1036" s="69"/>
    </row>
    <row r="1037" customFormat="false" ht="12.75" hidden="false" customHeight="false" outlineLevel="0" collapsed="false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69"/>
      <c r="AH1037" s="69"/>
      <c r="AI1037" s="69"/>
      <c r="AJ1037" s="69"/>
      <c r="AK1037" s="69"/>
      <c r="AL1037" s="69"/>
      <c r="AM1037" s="69"/>
      <c r="AN1037" s="69"/>
      <c r="AO1037" s="69"/>
      <c r="AP1037" s="69"/>
      <c r="AQ1037" s="69"/>
      <c r="AR1037" s="69"/>
      <c r="AS1037" s="69"/>
      <c r="AT1037" s="69"/>
      <c r="AU1037" s="69"/>
      <c r="AV1037" s="69"/>
      <c r="AW1037" s="69"/>
      <c r="AX1037" s="69"/>
      <c r="AY1037" s="69"/>
      <c r="AZ1037" s="69"/>
      <c r="BA1037" s="69"/>
      <c r="BB1037" s="69"/>
      <c r="BC1037" s="69"/>
      <c r="BD1037" s="69"/>
      <c r="BE1037" s="69"/>
      <c r="BF1037" s="69"/>
      <c r="BG1037" s="69"/>
      <c r="BH1037" s="69"/>
      <c r="BI1037" s="69"/>
      <c r="BJ1037" s="69"/>
      <c r="BK1037" s="69"/>
      <c r="BL1037" s="69"/>
      <c r="BM1037" s="69"/>
      <c r="BN1037" s="69"/>
      <c r="BO1037" s="69"/>
      <c r="BP1037" s="69"/>
      <c r="BQ1037" s="69"/>
      <c r="BR1037" s="69"/>
      <c r="BS1037" s="69"/>
      <c r="BT1037" s="69"/>
      <c r="BU1037" s="69"/>
      <c r="BV1037" s="69"/>
      <c r="BW1037" s="69"/>
      <c r="BX1037" s="69"/>
      <c r="BY1037" s="69"/>
      <c r="BZ1037" s="69"/>
      <c r="CA1037" s="69"/>
      <c r="CB1037" s="69"/>
      <c r="CC1037" s="69"/>
      <c r="CD1037" s="69"/>
      <c r="CE1037" s="69"/>
      <c r="CF1037" s="69"/>
      <c r="CG1037" s="69"/>
      <c r="CH1037" s="69"/>
      <c r="CI1037" s="69"/>
      <c r="CJ1037" s="69"/>
      <c r="CK1037" s="69"/>
      <c r="CL1037" s="69"/>
      <c r="CM1037" s="69"/>
      <c r="CN1037" s="69"/>
      <c r="CO1037" s="69"/>
      <c r="CP1037" s="69"/>
      <c r="CQ1037" s="69"/>
      <c r="CR1037" s="69"/>
      <c r="CS1037" s="69"/>
      <c r="CT1037" s="69"/>
      <c r="CU1037" s="69"/>
      <c r="CV1037" s="69"/>
      <c r="CW1037" s="69"/>
      <c r="CX1037" s="69"/>
      <c r="CY1037" s="69"/>
      <c r="CZ1037" s="69"/>
      <c r="DA1037" s="69"/>
      <c r="DB1037" s="69"/>
      <c r="DC1037" s="69"/>
      <c r="DD1037" s="69"/>
      <c r="DE1037" s="69"/>
      <c r="DF1037" s="69"/>
      <c r="DG1037" s="69"/>
      <c r="DH1037" s="69"/>
      <c r="DI1037" s="69"/>
      <c r="DJ1037" s="69"/>
      <c r="DK1037" s="69"/>
      <c r="DL1037" s="69"/>
      <c r="DM1037" s="69"/>
      <c r="DN1037" s="69"/>
      <c r="DO1037" s="69"/>
      <c r="DP1037" s="69"/>
      <c r="DQ1037" s="69"/>
      <c r="DR1037" s="69"/>
      <c r="DS1037" s="69"/>
      <c r="DT1037" s="69"/>
      <c r="DU1037" s="69"/>
      <c r="DV1037" s="69"/>
      <c r="DW1037" s="69"/>
      <c r="DX1037" s="69"/>
      <c r="DY1037" s="69"/>
      <c r="DZ1037" s="69"/>
      <c r="EA1037" s="69"/>
      <c r="EB1037" s="69"/>
      <c r="EC1037" s="69"/>
      <c r="ED1037" s="69"/>
      <c r="EE1037" s="69"/>
      <c r="EF1037" s="69"/>
      <c r="EG1037" s="69"/>
      <c r="EH1037" s="69"/>
      <c r="EI1037" s="69"/>
      <c r="EJ1037" s="69"/>
      <c r="EK1037" s="69"/>
      <c r="EL1037" s="69"/>
      <c r="EM1037" s="69"/>
      <c r="EN1037" s="69"/>
      <c r="EO1037" s="69"/>
      <c r="EP1037" s="69"/>
      <c r="EQ1037" s="69"/>
      <c r="ER1037" s="69"/>
      <c r="ES1037" s="69"/>
      <c r="ET1037" s="69"/>
      <c r="EU1037" s="69"/>
      <c r="EV1037" s="69"/>
      <c r="EW1037" s="69"/>
      <c r="EX1037" s="69"/>
      <c r="EY1037" s="69"/>
      <c r="EZ1037" s="69"/>
      <c r="FA1037" s="69"/>
      <c r="FB1037" s="69"/>
      <c r="FC1037" s="69"/>
      <c r="FD1037" s="69"/>
      <c r="FE1037" s="69"/>
      <c r="FF1037" s="69"/>
      <c r="FG1037" s="69"/>
      <c r="FH1037" s="69"/>
      <c r="FI1037" s="69"/>
      <c r="FJ1037" s="69"/>
      <c r="FK1037" s="69"/>
      <c r="FL1037" s="69"/>
      <c r="FM1037" s="69"/>
      <c r="FN1037" s="69"/>
      <c r="FO1037" s="69"/>
      <c r="FP1037" s="69"/>
      <c r="FQ1037" s="69"/>
      <c r="FR1037" s="69"/>
      <c r="FS1037" s="69"/>
      <c r="FT1037" s="69"/>
      <c r="FU1037" s="69"/>
      <c r="FV1037" s="69"/>
      <c r="FW1037" s="69"/>
      <c r="FX1037" s="69"/>
      <c r="FY1037" s="69"/>
      <c r="FZ1037" s="69"/>
      <c r="GA1037" s="69"/>
      <c r="GB1037" s="69"/>
      <c r="GC1037" s="69"/>
      <c r="GD1037" s="69"/>
      <c r="GE1037" s="69"/>
      <c r="GF1037" s="69"/>
      <c r="GG1037" s="69"/>
      <c r="GH1037" s="69"/>
      <c r="GI1037" s="69"/>
      <c r="GJ1037" s="69"/>
      <c r="GK1037" s="69"/>
      <c r="GL1037" s="69"/>
      <c r="GM1037" s="69"/>
      <c r="GN1037" s="69"/>
      <c r="GO1037" s="69"/>
      <c r="GP1037" s="69"/>
      <c r="GQ1037" s="69"/>
      <c r="GR1037" s="69"/>
      <c r="GS1037" s="69"/>
      <c r="GT1037" s="69"/>
      <c r="GU1037" s="69"/>
      <c r="GV1037" s="69"/>
      <c r="GW1037" s="69"/>
      <c r="GX1037" s="69"/>
      <c r="GY1037" s="69"/>
      <c r="GZ1037" s="69"/>
      <c r="HA1037" s="69"/>
      <c r="HB1037" s="69"/>
      <c r="HC1037" s="69"/>
      <c r="HD1037" s="69"/>
      <c r="HE1037" s="69"/>
      <c r="HF1037" s="69"/>
      <c r="HG1037" s="69"/>
      <c r="HH1037" s="69"/>
      <c r="HI1037" s="69"/>
      <c r="HJ1037" s="69"/>
      <c r="HK1037" s="69"/>
      <c r="HL1037" s="69"/>
      <c r="HM1037" s="69"/>
      <c r="HN1037" s="69"/>
      <c r="HO1037" s="69"/>
      <c r="HP1037" s="69"/>
      <c r="HQ1037" s="69"/>
      <c r="HR1037" s="69"/>
      <c r="HS1037" s="69"/>
      <c r="HT1037" s="69"/>
      <c r="HU1037" s="69"/>
      <c r="HV1037" s="69"/>
      <c r="HW1037" s="69"/>
      <c r="HX1037" s="69"/>
      <c r="HY1037" s="69"/>
      <c r="HZ1037" s="69"/>
      <c r="IA1037" s="69"/>
      <c r="IB1037" s="69"/>
      <c r="IC1037" s="69"/>
      <c r="ID1037" s="69"/>
      <c r="IE1037" s="69"/>
      <c r="IF1037" s="69"/>
      <c r="IG1037" s="69"/>
      <c r="IH1037" s="69"/>
      <c r="II1037" s="69"/>
      <c r="IJ1037" s="69"/>
      <c r="IK1037" s="69"/>
      <c r="IL1037" s="69"/>
      <c r="IM1037" s="69"/>
      <c r="IN1037" s="69"/>
      <c r="IO1037" s="69"/>
      <c r="IP1037" s="69"/>
      <c r="IQ1037" s="69"/>
      <c r="IR1037" s="69"/>
      <c r="IS1037" s="69"/>
      <c r="IT1037" s="69"/>
      <c r="IU1037" s="69"/>
      <c r="IV1037" s="69"/>
      <c r="IW1037" s="69"/>
    </row>
    <row r="1038" customFormat="false" ht="12.75" hidden="false" customHeight="false" outlineLevel="0" collapsed="false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  <c r="AR1038" s="69"/>
      <c r="AS1038" s="69"/>
      <c r="AT1038" s="69"/>
      <c r="AU1038" s="69"/>
      <c r="AV1038" s="69"/>
      <c r="AW1038" s="69"/>
      <c r="AX1038" s="69"/>
      <c r="AY1038" s="69"/>
      <c r="AZ1038" s="69"/>
      <c r="BA1038" s="69"/>
      <c r="BB1038" s="69"/>
      <c r="BC1038" s="69"/>
      <c r="BD1038" s="69"/>
      <c r="BE1038" s="69"/>
      <c r="BF1038" s="69"/>
      <c r="BG1038" s="69"/>
      <c r="BH1038" s="69"/>
      <c r="BI1038" s="69"/>
      <c r="BJ1038" s="69"/>
      <c r="BK1038" s="69"/>
      <c r="BL1038" s="69"/>
      <c r="BM1038" s="69"/>
      <c r="BN1038" s="69"/>
      <c r="BO1038" s="69"/>
      <c r="BP1038" s="69"/>
      <c r="BQ1038" s="69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69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69"/>
      <c r="CM1038" s="69"/>
      <c r="CN1038" s="69"/>
      <c r="CO1038" s="69"/>
      <c r="CP1038" s="69"/>
      <c r="CQ1038" s="69"/>
      <c r="CR1038" s="69"/>
      <c r="CS1038" s="69"/>
      <c r="CT1038" s="69"/>
      <c r="CU1038" s="69"/>
      <c r="CV1038" s="69"/>
      <c r="CW1038" s="69"/>
      <c r="CX1038" s="69"/>
      <c r="CY1038" s="69"/>
      <c r="CZ1038" s="69"/>
      <c r="DA1038" s="69"/>
      <c r="DB1038" s="69"/>
      <c r="DC1038" s="69"/>
      <c r="DD1038" s="69"/>
      <c r="DE1038" s="69"/>
      <c r="DF1038" s="69"/>
      <c r="DG1038" s="69"/>
      <c r="DH1038" s="69"/>
      <c r="DI1038" s="69"/>
      <c r="DJ1038" s="69"/>
      <c r="DK1038" s="69"/>
      <c r="DL1038" s="69"/>
      <c r="DM1038" s="69"/>
      <c r="DN1038" s="69"/>
      <c r="DO1038" s="69"/>
      <c r="DP1038" s="69"/>
      <c r="DQ1038" s="69"/>
      <c r="DR1038" s="69"/>
      <c r="DS1038" s="69"/>
      <c r="DT1038" s="69"/>
      <c r="DU1038" s="69"/>
      <c r="DV1038" s="69"/>
      <c r="DW1038" s="69"/>
      <c r="DX1038" s="69"/>
      <c r="DY1038" s="69"/>
      <c r="DZ1038" s="69"/>
      <c r="EA1038" s="69"/>
      <c r="EB1038" s="69"/>
      <c r="EC1038" s="69"/>
      <c r="ED1038" s="69"/>
      <c r="EE1038" s="69"/>
      <c r="EF1038" s="69"/>
      <c r="EG1038" s="69"/>
      <c r="EH1038" s="69"/>
      <c r="EI1038" s="69"/>
      <c r="EJ1038" s="69"/>
      <c r="EK1038" s="69"/>
      <c r="EL1038" s="69"/>
      <c r="EM1038" s="69"/>
      <c r="EN1038" s="69"/>
      <c r="EO1038" s="69"/>
      <c r="EP1038" s="69"/>
      <c r="EQ1038" s="69"/>
      <c r="ER1038" s="69"/>
      <c r="ES1038" s="69"/>
      <c r="ET1038" s="69"/>
      <c r="EU1038" s="69"/>
      <c r="EV1038" s="69"/>
      <c r="EW1038" s="69"/>
      <c r="EX1038" s="69"/>
      <c r="EY1038" s="69"/>
      <c r="EZ1038" s="69"/>
      <c r="FA1038" s="69"/>
      <c r="FB1038" s="69"/>
      <c r="FC1038" s="69"/>
      <c r="FD1038" s="69"/>
      <c r="FE1038" s="69"/>
      <c r="FF1038" s="69"/>
      <c r="FG1038" s="69"/>
      <c r="FH1038" s="69"/>
      <c r="FI1038" s="69"/>
      <c r="FJ1038" s="69"/>
      <c r="FK1038" s="69"/>
      <c r="FL1038" s="69"/>
      <c r="FM1038" s="69"/>
      <c r="FN1038" s="69"/>
      <c r="FO1038" s="69"/>
      <c r="FP1038" s="69"/>
      <c r="FQ1038" s="69"/>
      <c r="FR1038" s="69"/>
      <c r="FS1038" s="69"/>
      <c r="FT1038" s="69"/>
      <c r="FU1038" s="69"/>
      <c r="FV1038" s="69"/>
      <c r="FW1038" s="69"/>
      <c r="FX1038" s="69"/>
      <c r="FY1038" s="69"/>
      <c r="FZ1038" s="69"/>
      <c r="GA1038" s="69"/>
      <c r="GB1038" s="69"/>
      <c r="GC1038" s="69"/>
      <c r="GD1038" s="69"/>
      <c r="GE1038" s="69"/>
      <c r="GF1038" s="69"/>
      <c r="GG1038" s="69"/>
      <c r="GH1038" s="69"/>
      <c r="GI1038" s="69"/>
      <c r="GJ1038" s="69"/>
      <c r="GK1038" s="69"/>
      <c r="GL1038" s="69"/>
      <c r="GM1038" s="69"/>
      <c r="GN1038" s="69"/>
      <c r="GO1038" s="69"/>
      <c r="GP1038" s="69"/>
      <c r="GQ1038" s="69"/>
      <c r="GR1038" s="69"/>
      <c r="GS1038" s="69"/>
      <c r="GT1038" s="69"/>
      <c r="GU1038" s="69"/>
      <c r="GV1038" s="69"/>
      <c r="GW1038" s="69"/>
      <c r="GX1038" s="69"/>
      <c r="GY1038" s="69"/>
      <c r="GZ1038" s="69"/>
      <c r="HA1038" s="69"/>
      <c r="HB1038" s="69"/>
      <c r="HC1038" s="69"/>
      <c r="HD1038" s="69"/>
      <c r="HE1038" s="69"/>
      <c r="HF1038" s="69"/>
      <c r="HG1038" s="69"/>
      <c r="HH1038" s="69"/>
      <c r="HI1038" s="69"/>
      <c r="HJ1038" s="69"/>
      <c r="HK1038" s="69"/>
      <c r="HL1038" s="69"/>
      <c r="HM1038" s="69"/>
      <c r="HN1038" s="69"/>
      <c r="HO1038" s="69"/>
      <c r="HP1038" s="69"/>
      <c r="HQ1038" s="69"/>
      <c r="HR1038" s="69"/>
      <c r="HS1038" s="69"/>
      <c r="HT1038" s="69"/>
      <c r="HU1038" s="69"/>
      <c r="HV1038" s="69"/>
      <c r="HW1038" s="69"/>
      <c r="HX1038" s="69"/>
      <c r="HY1038" s="69"/>
      <c r="HZ1038" s="69"/>
      <c r="IA1038" s="69"/>
      <c r="IB1038" s="69"/>
      <c r="IC1038" s="69"/>
      <c r="ID1038" s="69"/>
      <c r="IE1038" s="69"/>
      <c r="IF1038" s="69"/>
      <c r="IG1038" s="69"/>
      <c r="IH1038" s="69"/>
      <c r="II1038" s="69"/>
      <c r="IJ1038" s="69"/>
      <c r="IK1038" s="69"/>
      <c r="IL1038" s="69"/>
      <c r="IM1038" s="69"/>
      <c r="IN1038" s="69"/>
      <c r="IO1038" s="69"/>
      <c r="IP1038" s="69"/>
      <c r="IQ1038" s="69"/>
      <c r="IR1038" s="69"/>
      <c r="IS1038" s="69"/>
      <c r="IT1038" s="69"/>
      <c r="IU1038" s="69"/>
      <c r="IV1038" s="69"/>
      <c r="IW1038" s="69"/>
    </row>
    <row r="1039" customFormat="false" ht="12.75" hidden="false" customHeight="false" outlineLevel="0" collapsed="false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69"/>
      <c r="AH1039" s="69"/>
      <c r="AI1039" s="69"/>
      <c r="AJ1039" s="69"/>
      <c r="AK1039" s="69"/>
      <c r="AL1039" s="69"/>
      <c r="AM1039" s="69"/>
      <c r="AN1039" s="69"/>
      <c r="AO1039" s="69"/>
      <c r="AP1039" s="69"/>
      <c r="AQ1039" s="69"/>
      <c r="AR1039" s="69"/>
      <c r="AS1039" s="69"/>
      <c r="AT1039" s="69"/>
      <c r="AU1039" s="69"/>
      <c r="AV1039" s="69"/>
      <c r="AW1039" s="69"/>
      <c r="AX1039" s="69"/>
      <c r="AY1039" s="69"/>
      <c r="AZ1039" s="69"/>
      <c r="BA1039" s="69"/>
      <c r="BB1039" s="69"/>
      <c r="BC1039" s="69"/>
      <c r="BD1039" s="69"/>
      <c r="BE1039" s="69"/>
      <c r="BF1039" s="69"/>
      <c r="BG1039" s="69"/>
      <c r="BH1039" s="69"/>
      <c r="BI1039" s="69"/>
      <c r="BJ1039" s="69"/>
      <c r="BK1039" s="69"/>
      <c r="BL1039" s="69"/>
      <c r="BM1039" s="69"/>
      <c r="BN1039" s="69"/>
      <c r="BO1039" s="69"/>
      <c r="BP1039" s="69"/>
      <c r="BQ1039" s="69"/>
      <c r="BR1039" s="69"/>
      <c r="BS1039" s="69"/>
      <c r="BT1039" s="69"/>
      <c r="BU1039" s="69"/>
      <c r="BV1039" s="69"/>
      <c r="BW1039" s="69"/>
      <c r="BX1039" s="69"/>
      <c r="BY1039" s="69"/>
      <c r="BZ1039" s="69"/>
      <c r="CA1039" s="69"/>
      <c r="CB1039" s="69"/>
      <c r="CC1039" s="69"/>
      <c r="CD1039" s="69"/>
      <c r="CE1039" s="69"/>
      <c r="CF1039" s="69"/>
      <c r="CG1039" s="69"/>
      <c r="CH1039" s="69"/>
      <c r="CI1039" s="69"/>
      <c r="CJ1039" s="69"/>
      <c r="CK1039" s="69"/>
      <c r="CL1039" s="69"/>
      <c r="CM1039" s="69"/>
      <c r="CN1039" s="69"/>
      <c r="CO1039" s="69"/>
      <c r="CP1039" s="69"/>
      <c r="CQ1039" s="69"/>
      <c r="CR1039" s="69"/>
      <c r="CS1039" s="69"/>
      <c r="CT1039" s="69"/>
      <c r="CU1039" s="69"/>
      <c r="CV1039" s="69"/>
      <c r="CW1039" s="69"/>
      <c r="CX1039" s="69"/>
      <c r="CY1039" s="69"/>
      <c r="CZ1039" s="69"/>
      <c r="DA1039" s="69"/>
      <c r="DB1039" s="69"/>
      <c r="DC1039" s="69"/>
      <c r="DD1039" s="69"/>
      <c r="DE1039" s="69"/>
      <c r="DF1039" s="69"/>
      <c r="DG1039" s="69"/>
      <c r="DH1039" s="69"/>
      <c r="DI1039" s="69"/>
      <c r="DJ1039" s="69"/>
      <c r="DK1039" s="69"/>
      <c r="DL1039" s="69"/>
      <c r="DM1039" s="69"/>
      <c r="DN1039" s="69"/>
      <c r="DO1039" s="69"/>
      <c r="DP1039" s="69"/>
      <c r="DQ1039" s="69"/>
      <c r="DR1039" s="69"/>
      <c r="DS1039" s="69"/>
      <c r="DT1039" s="69"/>
      <c r="DU1039" s="69"/>
      <c r="DV1039" s="69"/>
      <c r="DW1039" s="69"/>
      <c r="DX1039" s="69"/>
      <c r="DY1039" s="69"/>
      <c r="DZ1039" s="69"/>
      <c r="EA1039" s="69"/>
      <c r="EB1039" s="69"/>
      <c r="EC1039" s="69"/>
      <c r="ED1039" s="69"/>
      <c r="EE1039" s="69"/>
      <c r="EF1039" s="69"/>
      <c r="EG1039" s="69"/>
      <c r="EH1039" s="69"/>
      <c r="EI1039" s="69"/>
      <c r="EJ1039" s="69"/>
      <c r="EK1039" s="69"/>
      <c r="EL1039" s="69"/>
      <c r="EM1039" s="69"/>
      <c r="EN1039" s="69"/>
      <c r="EO1039" s="69"/>
      <c r="EP1039" s="69"/>
      <c r="EQ1039" s="69"/>
      <c r="ER1039" s="69"/>
      <c r="ES1039" s="69"/>
      <c r="ET1039" s="69"/>
      <c r="EU1039" s="69"/>
      <c r="EV1039" s="69"/>
      <c r="EW1039" s="69"/>
      <c r="EX1039" s="69"/>
      <c r="EY1039" s="69"/>
      <c r="EZ1039" s="69"/>
      <c r="FA1039" s="69"/>
      <c r="FB1039" s="69"/>
      <c r="FC1039" s="69"/>
      <c r="FD1039" s="69"/>
      <c r="FE1039" s="69"/>
      <c r="FF1039" s="69"/>
      <c r="FG1039" s="69"/>
      <c r="FH1039" s="69"/>
      <c r="FI1039" s="69"/>
      <c r="FJ1039" s="69"/>
      <c r="FK1039" s="69"/>
      <c r="FL1039" s="69"/>
      <c r="FM1039" s="69"/>
      <c r="FN1039" s="69"/>
      <c r="FO1039" s="69"/>
      <c r="FP1039" s="69"/>
      <c r="FQ1039" s="69"/>
      <c r="FR1039" s="69"/>
      <c r="FS1039" s="69"/>
      <c r="FT1039" s="69"/>
      <c r="FU1039" s="69"/>
      <c r="FV1039" s="69"/>
      <c r="FW1039" s="69"/>
      <c r="FX1039" s="69"/>
      <c r="FY1039" s="69"/>
      <c r="FZ1039" s="69"/>
      <c r="GA1039" s="69"/>
      <c r="GB1039" s="69"/>
      <c r="GC1039" s="69"/>
      <c r="GD1039" s="69"/>
      <c r="GE1039" s="69"/>
      <c r="GF1039" s="69"/>
      <c r="GG1039" s="69"/>
      <c r="GH1039" s="69"/>
      <c r="GI1039" s="69"/>
      <c r="GJ1039" s="69"/>
      <c r="GK1039" s="69"/>
      <c r="GL1039" s="69"/>
      <c r="GM1039" s="69"/>
      <c r="GN1039" s="69"/>
      <c r="GO1039" s="69"/>
      <c r="GP1039" s="69"/>
      <c r="GQ1039" s="69"/>
      <c r="GR1039" s="69"/>
      <c r="GS1039" s="69"/>
      <c r="GT1039" s="69"/>
      <c r="GU1039" s="69"/>
      <c r="GV1039" s="69"/>
      <c r="GW1039" s="69"/>
      <c r="GX1039" s="69"/>
      <c r="GY1039" s="69"/>
      <c r="GZ1039" s="69"/>
      <c r="HA1039" s="69"/>
      <c r="HB1039" s="69"/>
      <c r="HC1039" s="69"/>
      <c r="HD1039" s="69"/>
      <c r="HE1039" s="69"/>
      <c r="HF1039" s="69"/>
      <c r="HG1039" s="69"/>
      <c r="HH1039" s="69"/>
      <c r="HI1039" s="69"/>
      <c r="HJ1039" s="69"/>
      <c r="HK1039" s="69"/>
      <c r="HL1039" s="69"/>
      <c r="HM1039" s="69"/>
      <c r="HN1039" s="69"/>
      <c r="HO1039" s="69"/>
      <c r="HP1039" s="69"/>
      <c r="HQ1039" s="69"/>
      <c r="HR1039" s="69"/>
      <c r="HS1039" s="69"/>
      <c r="HT1039" s="69"/>
      <c r="HU1039" s="69"/>
      <c r="HV1039" s="69"/>
      <c r="HW1039" s="69"/>
      <c r="HX1039" s="69"/>
      <c r="HY1039" s="69"/>
      <c r="HZ1039" s="69"/>
      <c r="IA1039" s="69"/>
      <c r="IB1039" s="69"/>
      <c r="IC1039" s="69"/>
      <c r="ID1039" s="69"/>
      <c r="IE1039" s="69"/>
      <c r="IF1039" s="69"/>
      <c r="IG1039" s="69"/>
      <c r="IH1039" s="69"/>
      <c r="II1039" s="69"/>
      <c r="IJ1039" s="69"/>
      <c r="IK1039" s="69"/>
      <c r="IL1039" s="69"/>
      <c r="IM1039" s="69"/>
      <c r="IN1039" s="69"/>
      <c r="IO1039" s="69"/>
      <c r="IP1039" s="69"/>
      <c r="IQ1039" s="69"/>
      <c r="IR1039" s="69"/>
      <c r="IS1039" s="69"/>
      <c r="IT1039" s="69"/>
      <c r="IU1039" s="69"/>
      <c r="IV1039" s="69"/>
      <c r="IW1039" s="69"/>
    </row>
    <row r="1040" customFormat="false" ht="12.75" hidden="false" customHeight="false" outlineLevel="0" collapsed="false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69"/>
      <c r="AH1040" s="69"/>
      <c r="AI1040" s="69"/>
      <c r="AJ1040" s="69"/>
      <c r="AK1040" s="69"/>
      <c r="AL1040" s="69"/>
      <c r="AM1040" s="69"/>
      <c r="AN1040" s="69"/>
      <c r="AO1040" s="69"/>
      <c r="AP1040" s="69"/>
      <c r="AQ1040" s="69"/>
      <c r="AR1040" s="69"/>
      <c r="AS1040" s="69"/>
      <c r="AT1040" s="69"/>
      <c r="AU1040" s="69"/>
      <c r="AV1040" s="69"/>
      <c r="AW1040" s="69"/>
      <c r="AX1040" s="69"/>
      <c r="AY1040" s="69"/>
      <c r="AZ1040" s="69"/>
      <c r="BA1040" s="69"/>
      <c r="BB1040" s="69"/>
      <c r="BC1040" s="69"/>
      <c r="BD1040" s="69"/>
      <c r="BE1040" s="69"/>
      <c r="BF1040" s="69"/>
      <c r="BG1040" s="69"/>
      <c r="BH1040" s="69"/>
      <c r="BI1040" s="69"/>
      <c r="BJ1040" s="69"/>
      <c r="BK1040" s="69"/>
      <c r="BL1040" s="69"/>
      <c r="BM1040" s="69"/>
      <c r="BN1040" s="69"/>
      <c r="BO1040" s="69"/>
      <c r="BP1040" s="69"/>
      <c r="BQ1040" s="69"/>
      <c r="BR1040" s="69"/>
      <c r="BS1040" s="69"/>
      <c r="BT1040" s="69"/>
      <c r="BU1040" s="69"/>
      <c r="BV1040" s="69"/>
      <c r="BW1040" s="69"/>
      <c r="BX1040" s="69"/>
      <c r="BY1040" s="69"/>
      <c r="BZ1040" s="69"/>
      <c r="CA1040" s="69"/>
      <c r="CB1040" s="69"/>
      <c r="CC1040" s="69"/>
      <c r="CD1040" s="69"/>
      <c r="CE1040" s="69"/>
      <c r="CF1040" s="69"/>
      <c r="CG1040" s="69"/>
      <c r="CH1040" s="69"/>
      <c r="CI1040" s="69"/>
      <c r="CJ1040" s="69"/>
      <c r="CK1040" s="69"/>
      <c r="CL1040" s="69"/>
      <c r="CM1040" s="69"/>
      <c r="CN1040" s="69"/>
      <c r="CO1040" s="69"/>
      <c r="CP1040" s="69"/>
      <c r="CQ1040" s="69"/>
      <c r="CR1040" s="69"/>
      <c r="CS1040" s="69"/>
      <c r="CT1040" s="69"/>
      <c r="CU1040" s="69"/>
      <c r="CV1040" s="69"/>
      <c r="CW1040" s="69"/>
      <c r="CX1040" s="69"/>
      <c r="CY1040" s="69"/>
      <c r="CZ1040" s="69"/>
      <c r="DA1040" s="69"/>
      <c r="DB1040" s="69"/>
      <c r="DC1040" s="69"/>
      <c r="DD1040" s="69"/>
      <c r="DE1040" s="69"/>
      <c r="DF1040" s="69"/>
      <c r="DG1040" s="69"/>
      <c r="DH1040" s="69"/>
      <c r="DI1040" s="69"/>
      <c r="DJ1040" s="69"/>
      <c r="DK1040" s="69"/>
      <c r="DL1040" s="69"/>
      <c r="DM1040" s="69"/>
      <c r="DN1040" s="69"/>
      <c r="DO1040" s="69"/>
      <c r="DP1040" s="69"/>
      <c r="DQ1040" s="69"/>
      <c r="DR1040" s="69"/>
      <c r="DS1040" s="69"/>
      <c r="DT1040" s="69"/>
      <c r="DU1040" s="69"/>
      <c r="DV1040" s="69"/>
      <c r="DW1040" s="69"/>
      <c r="DX1040" s="69"/>
      <c r="DY1040" s="69"/>
      <c r="DZ1040" s="69"/>
      <c r="EA1040" s="69"/>
      <c r="EB1040" s="69"/>
      <c r="EC1040" s="69"/>
      <c r="ED1040" s="69"/>
      <c r="EE1040" s="69"/>
      <c r="EF1040" s="69"/>
      <c r="EG1040" s="69"/>
      <c r="EH1040" s="69"/>
      <c r="EI1040" s="69"/>
      <c r="EJ1040" s="69"/>
      <c r="EK1040" s="69"/>
      <c r="EL1040" s="69"/>
      <c r="EM1040" s="69"/>
      <c r="EN1040" s="69"/>
      <c r="EO1040" s="69"/>
      <c r="EP1040" s="69"/>
      <c r="EQ1040" s="69"/>
      <c r="ER1040" s="69"/>
      <c r="ES1040" s="69"/>
      <c r="ET1040" s="69"/>
      <c r="EU1040" s="69"/>
      <c r="EV1040" s="69"/>
      <c r="EW1040" s="69"/>
      <c r="EX1040" s="69"/>
      <c r="EY1040" s="69"/>
      <c r="EZ1040" s="69"/>
      <c r="FA1040" s="69"/>
      <c r="FB1040" s="69"/>
      <c r="FC1040" s="69"/>
      <c r="FD1040" s="69"/>
      <c r="FE1040" s="69"/>
      <c r="FF1040" s="69"/>
      <c r="FG1040" s="69"/>
      <c r="FH1040" s="69"/>
      <c r="FI1040" s="69"/>
      <c r="FJ1040" s="69"/>
      <c r="FK1040" s="69"/>
      <c r="FL1040" s="69"/>
      <c r="FM1040" s="69"/>
      <c r="FN1040" s="69"/>
      <c r="FO1040" s="69"/>
      <c r="FP1040" s="69"/>
      <c r="FQ1040" s="69"/>
      <c r="FR1040" s="69"/>
      <c r="FS1040" s="69"/>
      <c r="FT1040" s="69"/>
      <c r="FU1040" s="69"/>
      <c r="FV1040" s="69"/>
      <c r="FW1040" s="69"/>
      <c r="FX1040" s="69"/>
      <c r="FY1040" s="69"/>
      <c r="FZ1040" s="69"/>
      <c r="GA1040" s="69"/>
      <c r="GB1040" s="69"/>
      <c r="GC1040" s="69"/>
      <c r="GD1040" s="69"/>
      <c r="GE1040" s="69"/>
      <c r="GF1040" s="69"/>
      <c r="GG1040" s="69"/>
      <c r="GH1040" s="69"/>
      <c r="GI1040" s="69"/>
      <c r="GJ1040" s="69"/>
      <c r="GK1040" s="69"/>
      <c r="GL1040" s="69"/>
      <c r="GM1040" s="69"/>
      <c r="GN1040" s="69"/>
      <c r="GO1040" s="69"/>
      <c r="GP1040" s="69"/>
      <c r="GQ1040" s="69"/>
      <c r="GR1040" s="69"/>
      <c r="GS1040" s="69"/>
      <c r="GT1040" s="69"/>
      <c r="GU1040" s="69"/>
      <c r="GV1040" s="69"/>
      <c r="GW1040" s="69"/>
      <c r="GX1040" s="69"/>
      <c r="GY1040" s="69"/>
      <c r="GZ1040" s="69"/>
      <c r="HA1040" s="69"/>
      <c r="HB1040" s="69"/>
      <c r="HC1040" s="69"/>
      <c r="HD1040" s="69"/>
      <c r="HE1040" s="69"/>
      <c r="HF1040" s="69"/>
      <c r="HG1040" s="69"/>
      <c r="HH1040" s="69"/>
      <c r="HI1040" s="69"/>
      <c r="HJ1040" s="69"/>
      <c r="HK1040" s="69"/>
      <c r="HL1040" s="69"/>
      <c r="HM1040" s="69"/>
      <c r="HN1040" s="69"/>
      <c r="HO1040" s="69"/>
      <c r="HP1040" s="69"/>
      <c r="HQ1040" s="69"/>
      <c r="HR1040" s="69"/>
      <c r="HS1040" s="69"/>
      <c r="HT1040" s="69"/>
      <c r="HU1040" s="69"/>
      <c r="HV1040" s="69"/>
      <c r="HW1040" s="69"/>
      <c r="HX1040" s="69"/>
      <c r="HY1040" s="69"/>
      <c r="HZ1040" s="69"/>
      <c r="IA1040" s="69"/>
      <c r="IB1040" s="69"/>
      <c r="IC1040" s="69"/>
      <c r="ID1040" s="69"/>
      <c r="IE1040" s="69"/>
      <c r="IF1040" s="69"/>
      <c r="IG1040" s="69"/>
      <c r="IH1040" s="69"/>
      <c r="II1040" s="69"/>
      <c r="IJ1040" s="69"/>
      <c r="IK1040" s="69"/>
      <c r="IL1040" s="69"/>
      <c r="IM1040" s="69"/>
      <c r="IN1040" s="69"/>
      <c r="IO1040" s="69"/>
      <c r="IP1040" s="69"/>
      <c r="IQ1040" s="69"/>
      <c r="IR1040" s="69"/>
      <c r="IS1040" s="69"/>
      <c r="IT1040" s="69"/>
      <c r="IU1040" s="69"/>
      <c r="IV1040" s="69"/>
      <c r="IW1040" s="69"/>
    </row>
    <row r="1041" customFormat="false" ht="12.75" hidden="false" customHeight="false" outlineLevel="0" collapsed="false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69"/>
      <c r="AH1041" s="69"/>
      <c r="AI1041" s="69"/>
      <c r="AJ1041" s="69"/>
      <c r="AK1041" s="69"/>
      <c r="AL1041" s="69"/>
      <c r="AM1041" s="69"/>
      <c r="AN1041" s="69"/>
      <c r="AO1041" s="69"/>
      <c r="AP1041" s="69"/>
      <c r="AQ1041" s="69"/>
      <c r="AR1041" s="69"/>
      <c r="AS1041" s="69"/>
      <c r="AT1041" s="69"/>
      <c r="AU1041" s="69"/>
      <c r="AV1041" s="69"/>
      <c r="AW1041" s="69"/>
      <c r="AX1041" s="69"/>
      <c r="AY1041" s="69"/>
      <c r="AZ1041" s="69"/>
      <c r="BA1041" s="69"/>
      <c r="BB1041" s="69"/>
      <c r="BC1041" s="69"/>
      <c r="BD1041" s="69"/>
      <c r="BE1041" s="69"/>
      <c r="BF1041" s="69"/>
      <c r="BG1041" s="69"/>
      <c r="BH1041" s="69"/>
      <c r="BI1041" s="69"/>
      <c r="BJ1041" s="69"/>
      <c r="BK1041" s="69"/>
      <c r="BL1041" s="69"/>
      <c r="BM1041" s="69"/>
      <c r="BN1041" s="69"/>
      <c r="BO1041" s="69"/>
      <c r="BP1041" s="69"/>
      <c r="BQ1041" s="69"/>
      <c r="BR1041" s="69"/>
      <c r="BS1041" s="69"/>
      <c r="BT1041" s="69"/>
      <c r="BU1041" s="69"/>
      <c r="BV1041" s="69"/>
      <c r="BW1041" s="69"/>
      <c r="BX1041" s="69"/>
      <c r="BY1041" s="69"/>
      <c r="BZ1041" s="69"/>
      <c r="CA1041" s="69"/>
      <c r="CB1041" s="69"/>
      <c r="CC1041" s="69"/>
      <c r="CD1041" s="69"/>
      <c r="CE1041" s="69"/>
      <c r="CF1041" s="69"/>
      <c r="CG1041" s="69"/>
      <c r="CH1041" s="69"/>
      <c r="CI1041" s="69"/>
      <c r="CJ1041" s="69"/>
      <c r="CK1041" s="69"/>
      <c r="CL1041" s="69"/>
      <c r="CM1041" s="69"/>
      <c r="CN1041" s="69"/>
      <c r="CO1041" s="69"/>
      <c r="CP1041" s="69"/>
      <c r="CQ1041" s="69"/>
      <c r="CR1041" s="69"/>
      <c r="CS1041" s="69"/>
      <c r="CT1041" s="69"/>
      <c r="CU1041" s="69"/>
      <c r="CV1041" s="69"/>
      <c r="CW1041" s="69"/>
      <c r="CX1041" s="69"/>
      <c r="CY1041" s="69"/>
      <c r="CZ1041" s="69"/>
      <c r="DA1041" s="69"/>
      <c r="DB1041" s="69"/>
      <c r="DC1041" s="69"/>
      <c r="DD1041" s="69"/>
      <c r="DE1041" s="69"/>
      <c r="DF1041" s="69"/>
      <c r="DG1041" s="69"/>
      <c r="DH1041" s="69"/>
      <c r="DI1041" s="69"/>
      <c r="DJ1041" s="69"/>
      <c r="DK1041" s="69"/>
      <c r="DL1041" s="69"/>
      <c r="DM1041" s="69"/>
      <c r="DN1041" s="69"/>
      <c r="DO1041" s="69"/>
      <c r="DP1041" s="69"/>
      <c r="DQ1041" s="69"/>
      <c r="DR1041" s="69"/>
      <c r="DS1041" s="69"/>
      <c r="DT1041" s="69"/>
      <c r="DU1041" s="69"/>
      <c r="DV1041" s="69"/>
      <c r="DW1041" s="69"/>
      <c r="DX1041" s="69"/>
      <c r="DY1041" s="69"/>
      <c r="DZ1041" s="69"/>
      <c r="EA1041" s="69"/>
      <c r="EB1041" s="69"/>
      <c r="EC1041" s="69"/>
      <c r="ED1041" s="69"/>
      <c r="EE1041" s="69"/>
      <c r="EF1041" s="69"/>
      <c r="EG1041" s="69"/>
      <c r="EH1041" s="69"/>
      <c r="EI1041" s="69"/>
      <c r="EJ1041" s="69"/>
      <c r="EK1041" s="69"/>
      <c r="EL1041" s="69"/>
      <c r="EM1041" s="69"/>
      <c r="EN1041" s="69"/>
      <c r="EO1041" s="69"/>
      <c r="EP1041" s="69"/>
      <c r="EQ1041" s="69"/>
      <c r="ER1041" s="69"/>
      <c r="ES1041" s="69"/>
      <c r="ET1041" s="69"/>
      <c r="EU1041" s="69"/>
      <c r="EV1041" s="69"/>
      <c r="EW1041" s="69"/>
      <c r="EX1041" s="69"/>
      <c r="EY1041" s="69"/>
      <c r="EZ1041" s="69"/>
      <c r="FA1041" s="69"/>
      <c r="FB1041" s="69"/>
      <c r="FC1041" s="69"/>
      <c r="FD1041" s="69"/>
      <c r="FE1041" s="69"/>
      <c r="FF1041" s="69"/>
      <c r="FG1041" s="69"/>
      <c r="FH1041" s="69"/>
      <c r="FI1041" s="69"/>
      <c r="FJ1041" s="69"/>
      <c r="FK1041" s="69"/>
      <c r="FL1041" s="69"/>
      <c r="FM1041" s="69"/>
      <c r="FN1041" s="69"/>
      <c r="FO1041" s="69"/>
      <c r="FP1041" s="69"/>
      <c r="FQ1041" s="69"/>
      <c r="FR1041" s="69"/>
      <c r="FS1041" s="69"/>
      <c r="FT1041" s="69"/>
      <c r="FU1041" s="69"/>
      <c r="FV1041" s="69"/>
      <c r="FW1041" s="69"/>
      <c r="FX1041" s="69"/>
      <c r="FY1041" s="69"/>
      <c r="FZ1041" s="69"/>
      <c r="GA1041" s="69"/>
      <c r="GB1041" s="69"/>
      <c r="GC1041" s="69"/>
      <c r="GD1041" s="69"/>
      <c r="GE1041" s="69"/>
      <c r="GF1041" s="69"/>
      <c r="GG1041" s="69"/>
      <c r="GH1041" s="69"/>
      <c r="GI1041" s="69"/>
      <c r="GJ1041" s="69"/>
      <c r="GK1041" s="69"/>
      <c r="GL1041" s="69"/>
      <c r="GM1041" s="69"/>
      <c r="GN1041" s="69"/>
      <c r="GO1041" s="69"/>
      <c r="GP1041" s="69"/>
      <c r="GQ1041" s="69"/>
      <c r="GR1041" s="69"/>
      <c r="GS1041" s="69"/>
      <c r="GT1041" s="69"/>
      <c r="GU1041" s="69"/>
      <c r="GV1041" s="69"/>
      <c r="GW1041" s="69"/>
      <c r="GX1041" s="69"/>
      <c r="GY1041" s="69"/>
      <c r="GZ1041" s="69"/>
      <c r="HA1041" s="69"/>
      <c r="HB1041" s="69"/>
      <c r="HC1041" s="69"/>
      <c r="HD1041" s="69"/>
      <c r="HE1041" s="69"/>
      <c r="HF1041" s="69"/>
      <c r="HG1041" s="69"/>
      <c r="HH1041" s="69"/>
      <c r="HI1041" s="69"/>
      <c r="HJ1041" s="69"/>
      <c r="HK1041" s="69"/>
      <c r="HL1041" s="69"/>
      <c r="HM1041" s="69"/>
      <c r="HN1041" s="69"/>
      <c r="HO1041" s="69"/>
      <c r="HP1041" s="69"/>
      <c r="HQ1041" s="69"/>
      <c r="HR1041" s="69"/>
      <c r="HS1041" s="69"/>
      <c r="HT1041" s="69"/>
      <c r="HU1041" s="69"/>
      <c r="HV1041" s="69"/>
      <c r="HW1041" s="69"/>
      <c r="HX1041" s="69"/>
      <c r="HY1041" s="69"/>
      <c r="HZ1041" s="69"/>
      <c r="IA1041" s="69"/>
      <c r="IB1041" s="69"/>
      <c r="IC1041" s="69"/>
      <c r="ID1041" s="69"/>
      <c r="IE1041" s="69"/>
      <c r="IF1041" s="69"/>
      <c r="IG1041" s="69"/>
      <c r="IH1041" s="69"/>
      <c r="II1041" s="69"/>
      <c r="IJ1041" s="69"/>
      <c r="IK1041" s="69"/>
      <c r="IL1041" s="69"/>
      <c r="IM1041" s="69"/>
      <c r="IN1041" s="69"/>
      <c r="IO1041" s="69"/>
      <c r="IP1041" s="69"/>
      <c r="IQ1041" s="69"/>
      <c r="IR1041" s="69"/>
      <c r="IS1041" s="69"/>
      <c r="IT1041" s="69"/>
      <c r="IU1041" s="69"/>
      <c r="IV1041" s="69"/>
      <c r="IW1041" s="69"/>
    </row>
    <row r="1042" customFormat="false" ht="12.75" hidden="false" customHeight="false" outlineLevel="0" collapsed="false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69"/>
      <c r="AH1042" s="69"/>
      <c r="AI1042" s="69"/>
      <c r="AJ1042" s="69"/>
      <c r="AK1042" s="69"/>
      <c r="AL1042" s="69"/>
      <c r="AM1042" s="69"/>
      <c r="AN1042" s="69"/>
      <c r="AO1042" s="69"/>
      <c r="AP1042" s="69"/>
      <c r="AQ1042" s="69"/>
      <c r="AR1042" s="69"/>
      <c r="AS1042" s="69"/>
      <c r="AT1042" s="69"/>
      <c r="AU1042" s="69"/>
      <c r="AV1042" s="69"/>
      <c r="AW1042" s="69"/>
      <c r="AX1042" s="69"/>
      <c r="AY1042" s="69"/>
      <c r="AZ1042" s="69"/>
      <c r="BA1042" s="69"/>
      <c r="BB1042" s="69"/>
      <c r="BC1042" s="69"/>
      <c r="BD1042" s="69"/>
      <c r="BE1042" s="69"/>
      <c r="BF1042" s="69"/>
      <c r="BG1042" s="69"/>
      <c r="BH1042" s="69"/>
      <c r="BI1042" s="69"/>
      <c r="BJ1042" s="69"/>
      <c r="BK1042" s="69"/>
      <c r="BL1042" s="69"/>
      <c r="BM1042" s="69"/>
      <c r="BN1042" s="69"/>
      <c r="BO1042" s="69"/>
      <c r="BP1042" s="69"/>
      <c r="BQ1042" s="69"/>
      <c r="BR1042" s="69"/>
      <c r="BS1042" s="69"/>
      <c r="BT1042" s="69"/>
      <c r="BU1042" s="69"/>
      <c r="BV1042" s="69"/>
      <c r="BW1042" s="69"/>
      <c r="BX1042" s="69"/>
      <c r="BY1042" s="69"/>
      <c r="BZ1042" s="69"/>
      <c r="CA1042" s="69"/>
      <c r="CB1042" s="69"/>
      <c r="CC1042" s="69"/>
      <c r="CD1042" s="69"/>
      <c r="CE1042" s="69"/>
      <c r="CF1042" s="69"/>
      <c r="CG1042" s="69"/>
      <c r="CH1042" s="69"/>
      <c r="CI1042" s="69"/>
      <c r="CJ1042" s="69"/>
      <c r="CK1042" s="69"/>
      <c r="CL1042" s="69"/>
      <c r="CM1042" s="69"/>
      <c r="CN1042" s="69"/>
      <c r="CO1042" s="69"/>
      <c r="CP1042" s="69"/>
      <c r="CQ1042" s="69"/>
      <c r="CR1042" s="69"/>
      <c r="CS1042" s="69"/>
      <c r="CT1042" s="69"/>
      <c r="CU1042" s="69"/>
      <c r="CV1042" s="69"/>
      <c r="CW1042" s="69"/>
      <c r="CX1042" s="69"/>
      <c r="CY1042" s="69"/>
      <c r="CZ1042" s="69"/>
      <c r="DA1042" s="69"/>
      <c r="DB1042" s="69"/>
      <c r="DC1042" s="69"/>
      <c r="DD1042" s="69"/>
      <c r="DE1042" s="69"/>
      <c r="DF1042" s="69"/>
      <c r="DG1042" s="69"/>
      <c r="DH1042" s="69"/>
      <c r="DI1042" s="69"/>
      <c r="DJ1042" s="69"/>
      <c r="DK1042" s="69"/>
      <c r="DL1042" s="69"/>
      <c r="DM1042" s="69"/>
      <c r="DN1042" s="69"/>
      <c r="DO1042" s="69"/>
      <c r="DP1042" s="69"/>
      <c r="DQ1042" s="69"/>
      <c r="DR1042" s="69"/>
      <c r="DS1042" s="69"/>
      <c r="DT1042" s="69"/>
      <c r="DU1042" s="69"/>
      <c r="DV1042" s="69"/>
      <c r="DW1042" s="69"/>
      <c r="DX1042" s="69"/>
      <c r="DY1042" s="69"/>
      <c r="DZ1042" s="69"/>
      <c r="EA1042" s="69"/>
      <c r="EB1042" s="69"/>
      <c r="EC1042" s="69"/>
      <c r="ED1042" s="69"/>
      <c r="EE1042" s="69"/>
      <c r="EF1042" s="69"/>
      <c r="EG1042" s="69"/>
      <c r="EH1042" s="69"/>
      <c r="EI1042" s="69"/>
      <c r="EJ1042" s="69"/>
      <c r="EK1042" s="69"/>
      <c r="EL1042" s="69"/>
      <c r="EM1042" s="69"/>
      <c r="EN1042" s="69"/>
      <c r="EO1042" s="69"/>
      <c r="EP1042" s="69"/>
      <c r="EQ1042" s="69"/>
      <c r="ER1042" s="69"/>
      <c r="ES1042" s="69"/>
      <c r="ET1042" s="69"/>
      <c r="EU1042" s="69"/>
      <c r="EV1042" s="69"/>
      <c r="EW1042" s="69"/>
      <c r="EX1042" s="69"/>
      <c r="EY1042" s="69"/>
      <c r="EZ1042" s="69"/>
      <c r="FA1042" s="69"/>
      <c r="FB1042" s="69"/>
      <c r="FC1042" s="69"/>
      <c r="FD1042" s="69"/>
      <c r="FE1042" s="69"/>
      <c r="FF1042" s="69"/>
      <c r="FG1042" s="69"/>
      <c r="FH1042" s="69"/>
      <c r="FI1042" s="69"/>
      <c r="FJ1042" s="69"/>
      <c r="FK1042" s="69"/>
      <c r="FL1042" s="69"/>
      <c r="FM1042" s="69"/>
      <c r="FN1042" s="69"/>
      <c r="FO1042" s="69"/>
      <c r="FP1042" s="69"/>
      <c r="FQ1042" s="69"/>
      <c r="FR1042" s="69"/>
      <c r="FS1042" s="69"/>
      <c r="FT1042" s="69"/>
      <c r="FU1042" s="69"/>
      <c r="FV1042" s="69"/>
      <c r="FW1042" s="69"/>
      <c r="FX1042" s="69"/>
      <c r="FY1042" s="69"/>
      <c r="FZ1042" s="69"/>
      <c r="GA1042" s="69"/>
      <c r="GB1042" s="69"/>
      <c r="GC1042" s="69"/>
      <c r="GD1042" s="69"/>
      <c r="GE1042" s="69"/>
      <c r="GF1042" s="69"/>
      <c r="GG1042" s="69"/>
      <c r="GH1042" s="69"/>
      <c r="GI1042" s="69"/>
      <c r="GJ1042" s="69"/>
      <c r="GK1042" s="69"/>
      <c r="GL1042" s="69"/>
      <c r="GM1042" s="69"/>
      <c r="GN1042" s="69"/>
      <c r="GO1042" s="69"/>
      <c r="GP1042" s="69"/>
      <c r="GQ1042" s="69"/>
      <c r="GR1042" s="69"/>
      <c r="GS1042" s="69"/>
      <c r="GT1042" s="69"/>
      <c r="GU1042" s="69"/>
      <c r="GV1042" s="69"/>
      <c r="GW1042" s="69"/>
      <c r="GX1042" s="69"/>
      <c r="GY1042" s="69"/>
      <c r="GZ1042" s="69"/>
      <c r="HA1042" s="69"/>
      <c r="HB1042" s="69"/>
      <c r="HC1042" s="69"/>
      <c r="HD1042" s="69"/>
      <c r="HE1042" s="69"/>
      <c r="HF1042" s="69"/>
      <c r="HG1042" s="69"/>
      <c r="HH1042" s="69"/>
      <c r="HI1042" s="69"/>
      <c r="HJ1042" s="69"/>
      <c r="HK1042" s="69"/>
      <c r="HL1042" s="69"/>
      <c r="HM1042" s="69"/>
      <c r="HN1042" s="69"/>
      <c r="HO1042" s="69"/>
      <c r="HP1042" s="69"/>
      <c r="HQ1042" s="69"/>
      <c r="HR1042" s="69"/>
      <c r="HS1042" s="69"/>
      <c r="HT1042" s="69"/>
      <c r="HU1042" s="69"/>
      <c r="HV1042" s="69"/>
      <c r="HW1042" s="69"/>
      <c r="HX1042" s="69"/>
      <c r="HY1042" s="69"/>
      <c r="HZ1042" s="69"/>
      <c r="IA1042" s="69"/>
      <c r="IB1042" s="69"/>
      <c r="IC1042" s="69"/>
      <c r="ID1042" s="69"/>
      <c r="IE1042" s="69"/>
      <c r="IF1042" s="69"/>
      <c r="IG1042" s="69"/>
      <c r="IH1042" s="69"/>
      <c r="II1042" s="69"/>
      <c r="IJ1042" s="69"/>
      <c r="IK1042" s="69"/>
      <c r="IL1042" s="69"/>
      <c r="IM1042" s="69"/>
      <c r="IN1042" s="69"/>
      <c r="IO1042" s="69"/>
      <c r="IP1042" s="69"/>
      <c r="IQ1042" s="69"/>
      <c r="IR1042" s="69"/>
      <c r="IS1042" s="69"/>
      <c r="IT1042" s="69"/>
      <c r="IU1042" s="69"/>
      <c r="IV1042" s="69"/>
      <c r="IW1042" s="69"/>
    </row>
    <row r="1043" customFormat="false" ht="12.75" hidden="false" customHeight="false" outlineLevel="0" collapsed="false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69"/>
      <c r="AH1043" s="69"/>
      <c r="AI1043" s="69"/>
      <c r="AJ1043" s="69"/>
      <c r="AK1043" s="69"/>
      <c r="AL1043" s="69"/>
      <c r="AM1043" s="69"/>
      <c r="AN1043" s="69"/>
      <c r="AO1043" s="69"/>
      <c r="AP1043" s="69"/>
      <c r="AQ1043" s="69"/>
      <c r="AR1043" s="69"/>
      <c r="AS1043" s="69"/>
      <c r="AT1043" s="69"/>
      <c r="AU1043" s="69"/>
      <c r="AV1043" s="69"/>
      <c r="AW1043" s="69"/>
      <c r="AX1043" s="69"/>
      <c r="AY1043" s="69"/>
      <c r="AZ1043" s="69"/>
      <c r="BA1043" s="69"/>
      <c r="BB1043" s="69"/>
      <c r="BC1043" s="69"/>
      <c r="BD1043" s="69"/>
      <c r="BE1043" s="69"/>
      <c r="BF1043" s="69"/>
      <c r="BG1043" s="69"/>
      <c r="BH1043" s="69"/>
      <c r="BI1043" s="69"/>
      <c r="BJ1043" s="69"/>
      <c r="BK1043" s="69"/>
      <c r="BL1043" s="69"/>
      <c r="BM1043" s="69"/>
      <c r="BN1043" s="69"/>
      <c r="BO1043" s="69"/>
      <c r="BP1043" s="69"/>
      <c r="BQ1043" s="69"/>
      <c r="BR1043" s="69"/>
      <c r="BS1043" s="69"/>
      <c r="BT1043" s="69"/>
      <c r="BU1043" s="69"/>
      <c r="BV1043" s="69"/>
      <c r="BW1043" s="69"/>
      <c r="BX1043" s="69"/>
      <c r="BY1043" s="69"/>
      <c r="BZ1043" s="69"/>
      <c r="CA1043" s="69"/>
      <c r="CB1043" s="69"/>
      <c r="CC1043" s="69"/>
      <c r="CD1043" s="69"/>
      <c r="CE1043" s="69"/>
      <c r="CF1043" s="69"/>
      <c r="CG1043" s="69"/>
      <c r="CH1043" s="69"/>
      <c r="CI1043" s="69"/>
      <c r="CJ1043" s="69"/>
      <c r="CK1043" s="69"/>
      <c r="CL1043" s="69"/>
      <c r="CM1043" s="69"/>
      <c r="CN1043" s="69"/>
      <c r="CO1043" s="69"/>
      <c r="CP1043" s="69"/>
      <c r="CQ1043" s="69"/>
      <c r="CR1043" s="69"/>
      <c r="CS1043" s="69"/>
      <c r="CT1043" s="69"/>
      <c r="CU1043" s="69"/>
      <c r="CV1043" s="69"/>
      <c r="CW1043" s="69"/>
      <c r="CX1043" s="69"/>
      <c r="CY1043" s="69"/>
      <c r="CZ1043" s="69"/>
      <c r="DA1043" s="69"/>
      <c r="DB1043" s="69"/>
      <c r="DC1043" s="69"/>
      <c r="DD1043" s="69"/>
      <c r="DE1043" s="69"/>
      <c r="DF1043" s="69"/>
      <c r="DG1043" s="69"/>
      <c r="DH1043" s="69"/>
      <c r="DI1043" s="69"/>
      <c r="DJ1043" s="69"/>
      <c r="DK1043" s="69"/>
      <c r="DL1043" s="69"/>
      <c r="DM1043" s="69"/>
      <c r="DN1043" s="69"/>
      <c r="DO1043" s="69"/>
      <c r="DP1043" s="69"/>
      <c r="DQ1043" s="69"/>
      <c r="DR1043" s="69"/>
      <c r="DS1043" s="69"/>
      <c r="DT1043" s="69"/>
      <c r="DU1043" s="69"/>
      <c r="DV1043" s="69"/>
      <c r="DW1043" s="69"/>
      <c r="DX1043" s="69"/>
      <c r="DY1043" s="69"/>
      <c r="DZ1043" s="69"/>
      <c r="EA1043" s="69"/>
      <c r="EB1043" s="69"/>
      <c r="EC1043" s="69"/>
      <c r="ED1043" s="69"/>
      <c r="EE1043" s="69"/>
      <c r="EF1043" s="69"/>
      <c r="EG1043" s="69"/>
      <c r="EH1043" s="69"/>
      <c r="EI1043" s="69"/>
      <c r="EJ1043" s="69"/>
      <c r="EK1043" s="69"/>
      <c r="EL1043" s="69"/>
      <c r="EM1043" s="69"/>
      <c r="EN1043" s="69"/>
      <c r="EO1043" s="69"/>
      <c r="EP1043" s="69"/>
      <c r="EQ1043" s="69"/>
      <c r="ER1043" s="69"/>
      <c r="ES1043" s="69"/>
      <c r="ET1043" s="69"/>
      <c r="EU1043" s="69"/>
      <c r="EV1043" s="69"/>
      <c r="EW1043" s="69"/>
      <c r="EX1043" s="69"/>
      <c r="EY1043" s="69"/>
      <c r="EZ1043" s="69"/>
      <c r="FA1043" s="69"/>
      <c r="FB1043" s="69"/>
      <c r="FC1043" s="69"/>
      <c r="FD1043" s="69"/>
      <c r="FE1043" s="69"/>
      <c r="FF1043" s="69"/>
      <c r="FG1043" s="69"/>
      <c r="FH1043" s="69"/>
      <c r="FI1043" s="69"/>
      <c r="FJ1043" s="69"/>
      <c r="FK1043" s="69"/>
      <c r="FL1043" s="69"/>
      <c r="FM1043" s="69"/>
      <c r="FN1043" s="69"/>
      <c r="FO1043" s="69"/>
      <c r="FP1043" s="69"/>
      <c r="FQ1043" s="69"/>
      <c r="FR1043" s="69"/>
      <c r="FS1043" s="69"/>
      <c r="FT1043" s="69"/>
      <c r="FU1043" s="69"/>
      <c r="FV1043" s="69"/>
      <c r="FW1043" s="69"/>
      <c r="FX1043" s="69"/>
      <c r="FY1043" s="69"/>
      <c r="FZ1043" s="69"/>
      <c r="GA1043" s="69"/>
      <c r="GB1043" s="69"/>
      <c r="GC1043" s="69"/>
      <c r="GD1043" s="69"/>
      <c r="GE1043" s="69"/>
      <c r="GF1043" s="69"/>
      <c r="GG1043" s="69"/>
      <c r="GH1043" s="69"/>
      <c r="GI1043" s="69"/>
      <c r="GJ1043" s="69"/>
      <c r="GK1043" s="69"/>
      <c r="GL1043" s="69"/>
      <c r="GM1043" s="69"/>
      <c r="GN1043" s="69"/>
      <c r="GO1043" s="69"/>
      <c r="GP1043" s="69"/>
      <c r="GQ1043" s="69"/>
      <c r="GR1043" s="69"/>
      <c r="GS1043" s="69"/>
      <c r="GT1043" s="69"/>
      <c r="GU1043" s="69"/>
      <c r="GV1043" s="69"/>
      <c r="GW1043" s="69"/>
      <c r="GX1043" s="69"/>
      <c r="GY1043" s="69"/>
      <c r="GZ1043" s="69"/>
      <c r="HA1043" s="69"/>
      <c r="HB1043" s="69"/>
      <c r="HC1043" s="69"/>
      <c r="HD1043" s="69"/>
      <c r="HE1043" s="69"/>
      <c r="HF1043" s="69"/>
      <c r="HG1043" s="69"/>
      <c r="HH1043" s="69"/>
      <c r="HI1043" s="69"/>
      <c r="HJ1043" s="69"/>
      <c r="HK1043" s="69"/>
      <c r="HL1043" s="69"/>
      <c r="HM1043" s="69"/>
      <c r="HN1043" s="69"/>
      <c r="HO1043" s="69"/>
      <c r="HP1043" s="69"/>
      <c r="HQ1043" s="69"/>
      <c r="HR1043" s="69"/>
      <c r="HS1043" s="69"/>
      <c r="HT1043" s="69"/>
      <c r="HU1043" s="69"/>
      <c r="HV1043" s="69"/>
      <c r="HW1043" s="69"/>
      <c r="HX1043" s="69"/>
      <c r="HY1043" s="69"/>
      <c r="HZ1043" s="69"/>
      <c r="IA1043" s="69"/>
      <c r="IB1043" s="69"/>
      <c r="IC1043" s="69"/>
      <c r="ID1043" s="69"/>
      <c r="IE1043" s="69"/>
      <c r="IF1043" s="69"/>
      <c r="IG1043" s="69"/>
      <c r="IH1043" s="69"/>
      <c r="II1043" s="69"/>
      <c r="IJ1043" s="69"/>
      <c r="IK1043" s="69"/>
      <c r="IL1043" s="69"/>
      <c r="IM1043" s="69"/>
      <c r="IN1043" s="69"/>
      <c r="IO1043" s="69"/>
      <c r="IP1043" s="69"/>
      <c r="IQ1043" s="69"/>
      <c r="IR1043" s="69"/>
      <c r="IS1043" s="69"/>
      <c r="IT1043" s="69"/>
      <c r="IU1043" s="69"/>
      <c r="IV1043" s="69"/>
      <c r="IW1043" s="69"/>
    </row>
    <row r="1044" customFormat="false" ht="12.75" hidden="false" customHeight="false" outlineLevel="0" collapsed="false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69"/>
      <c r="AH1044" s="69"/>
      <c r="AI1044" s="69"/>
      <c r="AJ1044" s="69"/>
      <c r="AK1044" s="69"/>
      <c r="AL1044" s="69"/>
      <c r="AM1044" s="69"/>
      <c r="AN1044" s="69"/>
      <c r="AO1044" s="69"/>
      <c r="AP1044" s="69"/>
      <c r="AQ1044" s="69"/>
      <c r="AR1044" s="69"/>
      <c r="AS1044" s="69"/>
      <c r="AT1044" s="69"/>
      <c r="AU1044" s="69"/>
      <c r="AV1044" s="69"/>
      <c r="AW1044" s="69"/>
      <c r="AX1044" s="69"/>
      <c r="AY1044" s="69"/>
      <c r="AZ1044" s="69"/>
      <c r="BA1044" s="69"/>
      <c r="BB1044" s="69"/>
      <c r="BC1044" s="69"/>
      <c r="BD1044" s="69"/>
      <c r="BE1044" s="69"/>
      <c r="BF1044" s="69"/>
      <c r="BG1044" s="69"/>
      <c r="BH1044" s="69"/>
      <c r="BI1044" s="69"/>
      <c r="BJ1044" s="69"/>
      <c r="BK1044" s="69"/>
      <c r="BL1044" s="69"/>
      <c r="BM1044" s="69"/>
      <c r="BN1044" s="69"/>
      <c r="BO1044" s="69"/>
      <c r="BP1044" s="69"/>
      <c r="BQ1044" s="69"/>
      <c r="BR1044" s="69"/>
      <c r="BS1044" s="69"/>
      <c r="BT1044" s="69"/>
      <c r="BU1044" s="69"/>
      <c r="BV1044" s="69"/>
      <c r="BW1044" s="69"/>
      <c r="BX1044" s="69"/>
      <c r="BY1044" s="69"/>
      <c r="BZ1044" s="69"/>
      <c r="CA1044" s="69"/>
      <c r="CB1044" s="69"/>
      <c r="CC1044" s="69"/>
      <c r="CD1044" s="69"/>
      <c r="CE1044" s="69"/>
      <c r="CF1044" s="69"/>
      <c r="CG1044" s="69"/>
      <c r="CH1044" s="69"/>
      <c r="CI1044" s="69"/>
      <c r="CJ1044" s="69"/>
      <c r="CK1044" s="69"/>
      <c r="CL1044" s="69"/>
      <c r="CM1044" s="69"/>
      <c r="CN1044" s="69"/>
      <c r="CO1044" s="69"/>
      <c r="CP1044" s="69"/>
      <c r="CQ1044" s="69"/>
      <c r="CR1044" s="69"/>
      <c r="CS1044" s="69"/>
      <c r="CT1044" s="69"/>
      <c r="CU1044" s="69"/>
      <c r="CV1044" s="69"/>
      <c r="CW1044" s="69"/>
      <c r="CX1044" s="69"/>
      <c r="CY1044" s="69"/>
      <c r="CZ1044" s="69"/>
      <c r="DA1044" s="69"/>
      <c r="DB1044" s="69"/>
      <c r="DC1044" s="69"/>
      <c r="DD1044" s="69"/>
      <c r="DE1044" s="69"/>
      <c r="DF1044" s="69"/>
      <c r="DG1044" s="69"/>
      <c r="DH1044" s="69"/>
      <c r="DI1044" s="69"/>
      <c r="DJ1044" s="69"/>
      <c r="DK1044" s="69"/>
      <c r="DL1044" s="69"/>
      <c r="DM1044" s="69"/>
      <c r="DN1044" s="69"/>
      <c r="DO1044" s="69"/>
      <c r="DP1044" s="69"/>
      <c r="DQ1044" s="69"/>
      <c r="DR1044" s="69"/>
      <c r="DS1044" s="69"/>
      <c r="DT1044" s="69"/>
      <c r="DU1044" s="69"/>
      <c r="DV1044" s="69"/>
      <c r="DW1044" s="69"/>
      <c r="DX1044" s="69"/>
      <c r="DY1044" s="69"/>
      <c r="DZ1044" s="69"/>
      <c r="EA1044" s="69"/>
      <c r="EB1044" s="69"/>
      <c r="EC1044" s="69"/>
      <c r="ED1044" s="69"/>
      <c r="EE1044" s="69"/>
      <c r="EF1044" s="69"/>
      <c r="EG1044" s="69"/>
      <c r="EH1044" s="69"/>
      <c r="EI1044" s="69"/>
      <c r="EJ1044" s="69"/>
      <c r="EK1044" s="69"/>
      <c r="EL1044" s="69"/>
      <c r="EM1044" s="69"/>
      <c r="EN1044" s="69"/>
      <c r="EO1044" s="69"/>
      <c r="EP1044" s="69"/>
      <c r="EQ1044" s="69"/>
      <c r="ER1044" s="69"/>
      <c r="ES1044" s="69"/>
      <c r="ET1044" s="69"/>
      <c r="EU1044" s="69"/>
      <c r="EV1044" s="69"/>
      <c r="EW1044" s="69"/>
      <c r="EX1044" s="69"/>
      <c r="EY1044" s="69"/>
      <c r="EZ1044" s="69"/>
      <c r="FA1044" s="69"/>
      <c r="FB1044" s="69"/>
      <c r="FC1044" s="69"/>
      <c r="FD1044" s="69"/>
      <c r="FE1044" s="69"/>
      <c r="FF1044" s="69"/>
      <c r="FG1044" s="69"/>
      <c r="FH1044" s="69"/>
      <c r="FI1044" s="69"/>
      <c r="FJ1044" s="69"/>
      <c r="FK1044" s="69"/>
      <c r="FL1044" s="69"/>
      <c r="FM1044" s="69"/>
      <c r="FN1044" s="69"/>
      <c r="FO1044" s="69"/>
      <c r="FP1044" s="69"/>
      <c r="FQ1044" s="69"/>
      <c r="FR1044" s="69"/>
      <c r="FS1044" s="69"/>
      <c r="FT1044" s="69"/>
      <c r="FU1044" s="69"/>
      <c r="FV1044" s="69"/>
      <c r="FW1044" s="69"/>
      <c r="FX1044" s="69"/>
      <c r="FY1044" s="69"/>
      <c r="FZ1044" s="69"/>
      <c r="GA1044" s="69"/>
      <c r="GB1044" s="69"/>
      <c r="GC1044" s="69"/>
      <c r="GD1044" s="69"/>
      <c r="GE1044" s="69"/>
      <c r="GF1044" s="69"/>
      <c r="GG1044" s="69"/>
      <c r="GH1044" s="69"/>
      <c r="GI1044" s="69"/>
      <c r="GJ1044" s="69"/>
      <c r="GK1044" s="69"/>
      <c r="GL1044" s="69"/>
      <c r="GM1044" s="69"/>
      <c r="GN1044" s="69"/>
      <c r="GO1044" s="69"/>
      <c r="GP1044" s="69"/>
      <c r="GQ1044" s="69"/>
      <c r="GR1044" s="69"/>
      <c r="GS1044" s="69"/>
      <c r="GT1044" s="69"/>
      <c r="GU1044" s="69"/>
      <c r="GV1044" s="69"/>
      <c r="GW1044" s="69"/>
      <c r="GX1044" s="69"/>
      <c r="GY1044" s="69"/>
      <c r="GZ1044" s="69"/>
      <c r="HA1044" s="69"/>
      <c r="HB1044" s="69"/>
      <c r="HC1044" s="69"/>
      <c r="HD1044" s="69"/>
      <c r="HE1044" s="69"/>
      <c r="HF1044" s="69"/>
      <c r="HG1044" s="69"/>
      <c r="HH1044" s="69"/>
      <c r="HI1044" s="69"/>
      <c r="HJ1044" s="69"/>
      <c r="HK1044" s="69"/>
      <c r="HL1044" s="69"/>
      <c r="HM1044" s="69"/>
      <c r="HN1044" s="69"/>
      <c r="HO1044" s="69"/>
      <c r="HP1044" s="69"/>
      <c r="HQ1044" s="69"/>
      <c r="HR1044" s="69"/>
      <c r="HS1044" s="69"/>
      <c r="HT1044" s="69"/>
      <c r="HU1044" s="69"/>
      <c r="HV1044" s="69"/>
      <c r="HW1044" s="69"/>
      <c r="HX1044" s="69"/>
      <c r="HY1044" s="69"/>
      <c r="HZ1044" s="69"/>
      <c r="IA1044" s="69"/>
      <c r="IB1044" s="69"/>
      <c r="IC1044" s="69"/>
      <c r="ID1044" s="69"/>
      <c r="IE1044" s="69"/>
      <c r="IF1044" s="69"/>
      <c r="IG1044" s="69"/>
      <c r="IH1044" s="69"/>
      <c r="II1044" s="69"/>
      <c r="IJ1044" s="69"/>
      <c r="IK1044" s="69"/>
      <c r="IL1044" s="69"/>
      <c r="IM1044" s="69"/>
      <c r="IN1044" s="69"/>
      <c r="IO1044" s="69"/>
      <c r="IP1044" s="69"/>
      <c r="IQ1044" s="69"/>
      <c r="IR1044" s="69"/>
      <c r="IS1044" s="69"/>
      <c r="IT1044" s="69"/>
      <c r="IU1044" s="69"/>
      <c r="IV1044" s="69"/>
      <c r="IW1044" s="69"/>
    </row>
    <row r="1045" customFormat="false" ht="12.75" hidden="false" customHeight="false" outlineLevel="0" collapsed="false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69"/>
      <c r="AH1045" s="69"/>
      <c r="AI1045" s="69"/>
      <c r="AJ1045" s="69"/>
      <c r="AK1045" s="69"/>
      <c r="AL1045" s="69"/>
      <c r="AM1045" s="69"/>
      <c r="AN1045" s="69"/>
      <c r="AO1045" s="69"/>
      <c r="AP1045" s="69"/>
      <c r="AQ1045" s="69"/>
      <c r="AR1045" s="69"/>
      <c r="AS1045" s="69"/>
      <c r="AT1045" s="69"/>
      <c r="AU1045" s="69"/>
      <c r="AV1045" s="69"/>
      <c r="AW1045" s="69"/>
      <c r="AX1045" s="69"/>
      <c r="AY1045" s="69"/>
      <c r="AZ1045" s="69"/>
      <c r="BA1045" s="69"/>
      <c r="BB1045" s="69"/>
      <c r="BC1045" s="69"/>
      <c r="BD1045" s="69"/>
      <c r="BE1045" s="69"/>
      <c r="BF1045" s="69"/>
      <c r="BG1045" s="69"/>
      <c r="BH1045" s="69"/>
      <c r="BI1045" s="69"/>
      <c r="BJ1045" s="69"/>
      <c r="BK1045" s="69"/>
      <c r="BL1045" s="69"/>
      <c r="BM1045" s="69"/>
      <c r="BN1045" s="69"/>
      <c r="BO1045" s="69"/>
      <c r="BP1045" s="69"/>
      <c r="BQ1045" s="69"/>
      <c r="BR1045" s="69"/>
      <c r="BS1045" s="69"/>
      <c r="BT1045" s="69"/>
      <c r="BU1045" s="69"/>
      <c r="BV1045" s="69"/>
      <c r="BW1045" s="69"/>
      <c r="BX1045" s="69"/>
      <c r="BY1045" s="69"/>
      <c r="BZ1045" s="69"/>
      <c r="CA1045" s="69"/>
      <c r="CB1045" s="69"/>
      <c r="CC1045" s="69"/>
      <c r="CD1045" s="69"/>
      <c r="CE1045" s="69"/>
      <c r="CF1045" s="69"/>
      <c r="CG1045" s="69"/>
      <c r="CH1045" s="69"/>
      <c r="CI1045" s="69"/>
      <c r="CJ1045" s="69"/>
      <c r="CK1045" s="69"/>
      <c r="CL1045" s="69"/>
      <c r="CM1045" s="69"/>
      <c r="CN1045" s="69"/>
      <c r="CO1045" s="69"/>
      <c r="CP1045" s="69"/>
      <c r="CQ1045" s="69"/>
      <c r="CR1045" s="69"/>
      <c r="CS1045" s="69"/>
      <c r="CT1045" s="69"/>
      <c r="CU1045" s="69"/>
      <c r="CV1045" s="69"/>
      <c r="CW1045" s="69"/>
      <c r="CX1045" s="69"/>
      <c r="CY1045" s="69"/>
      <c r="CZ1045" s="69"/>
      <c r="DA1045" s="69"/>
      <c r="DB1045" s="69"/>
      <c r="DC1045" s="69"/>
      <c r="DD1045" s="69"/>
      <c r="DE1045" s="69"/>
      <c r="DF1045" s="69"/>
      <c r="DG1045" s="69"/>
      <c r="DH1045" s="69"/>
      <c r="DI1045" s="69"/>
      <c r="DJ1045" s="69"/>
      <c r="DK1045" s="69"/>
      <c r="DL1045" s="69"/>
      <c r="DM1045" s="69"/>
      <c r="DN1045" s="69"/>
      <c r="DO1045" s="69"/>
      <c r="DP1045" s="69"/>
      <c r="DQ1045" s="69"/>
      <c r="DR1045" s="69"/>
      <c r="DS1045" s="69"/>
      <c r="DT1045" s="69"/>
      <c r="DU1045" s="69"/>
      <c r="DV1045" s="69"/>
      <c r="DW1045" s="69"/>
      <c r="DX1045" s="69"/>
      <c r="DY1045" s="69"/>
      <c r="DZ1045" s="69"/>
      <c r="EA1045" s="69"/>
      <c r="EB1045" s="69"/>
      <c r="EC1045" s="69"/>
      <c r="ED1045" s="69"/>
      <c r="EE1045" s="69"/>
      <c r="EF1045" s="69"/>
      <c r="EG1045" s="69"/>
      <c r="EH1045" s="69"/>
      <c r="EI1045" s="69"/>
      <c r="EJ1045" s="69"/>
      <c r="EK1045" s="69"/>
      <c r="EL1045" s="69"/>
      <c r="EM1045" s="69"/>
      <c r="EN1045" s="69"/>
      <c r="EO1045" s="69"/>
      <c r="EP1045" s="69"/>
      <c r="EQ1045" s="69"/>
      <c r="ER1045" s="69"/>
      <c r="ES1045" s="69"/>
      <c r="ET1045" s="69"/>
      <c r="EU1045" s="69"/>
      <c r="EV1045" s="69"/>
      <c r="EW1045" s="69"/>
      <c r="EX1045" s="69"/>
      <c r="EY1045" s="69"/>
      <c r="EZ1045" s="69"/>
      <c r="FA1045" s="69"/>
      <c r="FB1045" s="69"/>
      <c r="FC1045" s="69"/>
      <c r="FD1045" s="69"/>
      <c r="FE1045" s="69"/>
      <c r="FF1045" s="69"/>
      <c r="FG1045" s="69"/>
      <c r="FH1045" s="69"/>
      <c r="FI1045" s="69"/>
      <c r="FJ1045" s="69"/>
      <c r="FK1045" s="69"/>
      <c r="FL1045" s="69"/>
      <c r="FM1045" s="69"/>
      <c r="FN1045" s="69"/>
      <c r="FO1045" s="69"/>
      <c r="FP1045" s="69"/>
      <c r="FQ1045" s="69"/>
      <c r="FR1045" s="69"/>
      <c r="FS1045" s="69"/>
      <c r="FT1045" s="69"/>
      <c r="FU1045" s="69"/>
      <c r="FV1045" s="69"/>
      <c r="FW1045" s="69"/>
      <c r="FX1045" s="69"/>
      <c r="FY1045" s="69"/>
      <c r="FZ1045" s="69"/>
      <c r="GA1045" s="69"/>
      <c r="GB1045" s="69"/>
      <c r="GC1045" s="69"/>
      <c r="GD1045" s="69"/>
      <c r="GE1045" s="69"/>
      <c r="GF1045" s="69"/>
      <c r="GG1045" s="69"/>
      <c r="GH1045" s="69"/>
      <c r="GI1045" s="69"/>
      <c r="GJ1045" s="69"/>
      <c r="GK1045" s="69"/>
      <c r="GL1045" s="69"/>
      <c r="GM1045" s="69"/>
      <c r="GN1045" s="69"/>
      <c r="GO1045" s="69"/>
      <c r="GP1045" s="69"/>
      <c r="GQ1045" s="69"/>
      <c r="GR1045" s="69"/>
      <c r="GS1045" s="69"/>
      <c r="GT1045" s="69"/>
      <c r="GU1045" s="69"/>
      <c r="GV1045" s="69"/>
      <c r="GW1045" s="69"/>
      <c r="GX1045" s="69"/>
      <c r="GY1045" s="69"/>
      <c r="GZ1045" s="69"/>
      <c r="HA1045" s="69"/>
      <c r="HB1045" s="69"/>
      <c r="HC1045" s="69"/>
      <c r="HD1045" s="69"/>
      <c r="HE1045" s="69"/>
      <c r="HF1045" s="69"/>
      <c r="HG1045" s="69"/>
      <c r="HH1045" s="69"/>
      <c r="HI1045" s="69"/>
      <c r="HJ1045" s="69"/>
      <c r="HK1045" s="69"/>
      <c r="HL1045" s="69"/>
      <c r="HM1045" s="69"/>
      <c r="HN1045" s="69"/>
      <c r="HO1045" s="69"/>
      <c r="HP1045" s="69"/>
      <c r="HQ1045" s="69"/>
      <c r="HR1045" s="69"/>
      <c r="HS1045" s="69"/>
      <c r="HT1045" s="69"/>
      <c r="HU1045" s="69"/>
      <c r="HV1045" s="69"/>
      <c r="HW1045" s="69"/>
      <c r="HX1045" s="69"/>
      <c r="HY1045" s="69"/>
      <c r="HZ1045" s="69"/>
      <c r="IA1045" s="69"/>
      <c r="IB1045" s="69"/>
      <c r="IC1045" s="69"/>
      <c r="ID1045" s="69"/>
      <c r="IE1045" s="69"/>
      <c r="IF1045" s="69"/>
      <c r="IG1045" s="69"/>
      <c r="IH1045" s="69"/>
      <c r="II1045" s="69"/>
      <c r="IJ1045" s="69"/>
      <c r="IK1045" s="69"/>
      <c r="IL1045" s="69"/>
      <c r="IM1045" s="69"/>
      <c r="IN1045" s="69"/>
      <c r="IO1045" s="69"/>
      <c r="IP1045" s="69"/>
      <c r="IQ1045" s="69"/>
      <c r="IR1045" s="69"/>
      <c r="IS1045" s="69"/>
      <c r="IT1045" s="69"/>
      <c r="IU1045" s="69"/>
      <c r="IV1045" s="69"/>
      <c r="IW1045" s="69"/>
    </row>
    <row r="1046" customFormat="false" ht="12.75" hidden="false" customHeight="false" outlineLevel="0" collapsed="false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69"/>
      <c r="AH1046" s="69"/>
      <c r="AI1046" s="69"/>
      <c r="AJ1046" s="69"/>
      <c r="AK1046" s="69"/>
      <c r="AL1046" s="69"/>
      <c r="AM1046" s="69"/>
      <c r="AN1046" s="69"/>
      <c r="AO1046" s="69"/>
      <c r="AP1046" s="69"/>
      <c r="AQ1046" s="69"/>
      <c r="AR1046" s="69"/>
      <c r="AS1046" s="69"/>
      <c r="AT1046" s="69"/>
      <c r="AU1046" s="69"/>
      <c r="AV1046" s="69"/>
      <c r="AW1046" s="69"/>
      <c r="AX1046" s="69"/>
      <c r="AY1046" s="69"/>
      <c r="AZ1046" s="69"/>
      <c r="BA1046" s="69"/>
      <c r="BB1046" s="69"/>
      <c r="BC1046" s="69"/>
      <c r="BD1046" s="69"/>
      <c r="BE1046" s="69"/>
      <c r="BF1046" s="69"/>
      <c r="BG1046" s="69"/>
      <c r="BH1046" s="69"/>
      <c r="BI1046" s="69"/>
      <c r="BJ1046" s="69"/>
      <c r="BK1046" s="69"/>
      <c r="BL1046" s="69"/>
      <c r="BM1046" s="69"/>
      <c r="BN1046" s="69"/>
      <c r="BO1046" s="69"/>
      <c r="BP1046" s="69"/>
      <c r="BQ1046" s="69"/>
      <c r="BR1046" s="69"/>
      <c r="BS1046" s="69"/>
      <c r="BT1046" s="69"/>
      <c r="BU1046" s="69"/>
      <c r="BV1046" s="69"/>
      <c r="BW1046" s="69"/>
      <c r="BX1046" s="69"/>
      <c r="BY1046" s="69"/>
      <c r="BZ1046" s="69"/>
      <c r="CA1046" s="69"/>
      <c r="CB1046" s="69"/>
      <c r="CC1046" s="69"/>
      <c r="CD1046" s="69"/>
      <c r="CE1046" s="69"/>
      <c r="CF1046" s="69"/>
      <c r="CG1046" s="69"/>
      <c r="CH1046" s="69"/>
      <c r="CI1046" s="69"/>
      <c r="CJ1046" s="69"/>
      <c r="CK1046" s="69"/>
      <c r="CL1046" s="69"/>
      <c r="CM1046" s="69"/>
      <c r="CN1046" s="69"/>
      <c r="CO1046" s="69"/>
      <c r="CP1046" s="69"/>
      <c r="CQ1046" s="69"/>
      <c r="CR1046" s="69"/>
      <c r="CS1046" s="69"/>
      <c r="CT1046" s="69"/>
      <c r="CU1046" s="69"/>
      <c r="CV1046" s="69"/>
      <c r="CW1046" s="69"/>
      <c r="CX1046" s="69"/>
      <c r="CY1046" s="69"/>
      <c r="CZ1046" s="69"/>
      <c r="DA1046" s="69"/>
      <c r="DB1046" s="69"/>
      <c r="DC1046" s="69"/>
      <c r="DD1046" s="69"/>
      <c r="DE1046" s="69"/>
      <c r="DF1046" s="69"/>
      <c r="DG1046" s="69"/>
      <c r="DH1046" s="69"/>
      <c r="DI1046" s="69"/>
      <c r="DJ1046" s="69"/>
      <c r="DK1046" s="69"/>
      <c r="DL1046" s="69"/>
      <c r="DM1046" s="69"/>
      <c r="DN1046" s="69"/>
      <c r="DO1046" s="69"/>
      <c r="DP1046" s="69"/>
      <c r="DQ1046" s="69"/>
      <c r="DR1046" s="69"/>
      <c r="DS1046" s="69"/>
      <c r="DT1046" s="69"/>
      <c r="DU1046" s="69"/>
      <c r="DV1046" s="69"/>
      <c r="DW1046" s="69"/>
      <c r="DX1046" s="69"/>
      <c r="DY1046" s="69"/>
      <c r="DZ1046" s="69"/>
      <c r="EA1046" s="69"/>
      <c r="EB1046" s="69"/>
      <c r="EC1046" s="69"/>
      <c r="ED1046" s="69"/>
      <c r="EE1046" s="69"/>
      <c r="EF1046" s="69"/>
      <c r="EG1046" s="69"/>
      <c r="EH1046" s="69"/>
      <c r="EI1046" s="69"/>
      <c r="EJ1046" s="69"/>
      <c r="EK1046" s="69"/>
      <c r="EL1046" s="69"/>
      <c r="EM1046" s="69"/>
      <c r="EN1046" s="69"/>
      <c r="EO1046" s="69"/>
      <c r="EP1046" s="69"/>
      <c r="EQ1046" s="69"/>
      <c r="ER1046" s="69"/>
      <c r="ES1046" s="69"/>
      <c r="ET1046" s="69"/>
      <c r="EU1046" s="69"/>
      <c r="EV1046" s="69"/>
      <c r="EW1046" s="69"/>
      <c r="EX1046" s="69"/>
      <c r="EY1046" s="69"/>
      <c r="EZ1046" s="69"/>
      <c r="FA1046" s="69"/>
      <c r="FB1046" s="69"/>
      <c r="FC1046" s="69"/>
      <c r="FD1046" s="69"/>
      <c r="FE1046" s="69"/>
      <c r="FF1046" s="69"/>
      <c r="FG1046" s="69"/>
      <c r="FH1046" s="69"/>
      <c r="FI1046" s="69"/>
      <c r="FJ1046" s="69"/>
      <c r="FK1046" s="69"/>
      <c r="FL1046" s="69"/>
      <c r="FM1046" s="69"/>
      <c r="FN1046" s="69"/>
      <c r="FO1046" s="69"/>
      <c r="FP1046" s="69"/>
      <c r="FQ1046" s="69"/>
      <c r="FR1046" s="69"/>
      <c r="FS1046" s="69"/>
      <c r="FT1046" s="69"/>
      <c r="FU1046" s="69"/>
      <c r="FV1046" s="69"/>
      <c r="FW1046" s="69"/>
      <c r="FX1046" s="69"/>
      <c r="FY1046" s="69"/>
      <c r="FZ1046" s="69"/>
      <c r="GA1046" s="69"/>
      <c r="GB1046" s="69"/>
      <c r="GC1046" s="69"/>
      <c r="GD1046" s="69"/>
      <c r="GE1046" s="69"/>
      <c r="GF1046" s="69"/>
      <c r="GG1046" s="69"/>
      <c r="GH1046" s="69"/>
      <c r="GI1046" s="69"/>
      <c r="GJ1046" s="69"/>
      <c r="GK1046" s="69"/>
      <c r="GL1046" s="69"/>
      <c r="GM1046" s="69"/>
      <c r="GN1046" s="69"/>
      <c r="GO1046" s="69"/>
      <c r="GP1046" s="69"/>
      <c r="GQ1046" s="69"/>
      <c r="GR1046" s="69"/>
      <c r="GS1046" s="69"/>
      <c r="GT1046" s="69"/>
      <c r="GU1046" s="69"/>
      <c r="GV1046" s="69"/>
      <c r="GW1046" s="69"/>
      <c r="GX1046" s="69"/>
      <c r="GY1046" s="69"/>
      <c r="GZ1046" s="69"/>
      <c r="HA1046" s="69"/>
      <c r="HB1046" s="69"/>
      <c r="HC1046" s="69"/>
      <c r="HD1046" s="69"/>
      <c r="HE1046" s="69"/>
      <c r="HF1046" s="69"/>
      <c r="HG1046" s="69"/>
      <c r="HH1046" s="69"/>
      <c r="HI1046" s="69"/>
      <c r="HJ1046" s="69"/>
      <c r="HK1046" s="69"/>
      <c r="HL1046" s="69"/>
      <c r="HM1046" s="69"/>
      <c r="HN1046" s="69"/>
      <c r="HO1046" s="69"/>
      <c r="HP1046" s="69"/>
      <c r="HQ1046" s="69"/>
      <c r="HR1046" s="69"/>
      <c r="HS1046" s="69"/>
      <c r="HT1046" s="69"/>
      <c r="HU1046" s="69"/>
      <c r="HV1046" s="69"/>
      <c r="HW1046" s="69"/>
      <c r="HX1046" s="69"/>
      <c r="HY1046" s="69"/>
      <c r="HZ1046" s="69"/>
      <c r="IA1046" s="69"/>
      <c r="IB1046" s="69"/>
      <c r="IC1046" s="69"/>
      <c r="ID1046" s="69"/>
      <c r="IE1046" s="69"/>
      <c r="IF1046" s="69"/>
      <c r="IG1046" s="69"/>
      <c r="IH1046" s="69"/>
      <c r="II1046" s="69"/>
      <c r="IJ1046" s="69"/>
      <c r="IK1046" s="69"/>
      <c r="IL1046" s="69"/>
      <c r="IM1046" s="69"/>
      <c r="IN1046" s="69"/>
      <c r="IO1046" s="69"/>
      <c r="IP1046" s="69"/>
      <c r="IQ1046" s="69"/>
      <c r="IR1046" s="69"/>
      <c r="IS1046" s="69"/>
      <c r="IT1046" s="69"/>
      <c r="IU1046" s="69"/>
      <c r="IV1046" s="69"/>
      <c r="IW1046" s="69"/>
    </row>
    <row r="1047" customFormat="false" ht="12.75" hidden="false" customHeight="false" outlineLevel="0" collapsed="false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69"/>
      <c r="AH1047" s="69"/>
      <c r="AI1047" s="69"/>
      <c r="AJ1047" s="69"/>
      <c r="AK1047" s="69"/>
      <c r="AL1047" s="69"/>
      <c r="AM1047" s="69"/>
      <c r="AN1047" s="69"/>
      <c r="AO1047" s="69"/>
      <c r="AP1047" s="69"/>
      <c r="AQ1047" s="69"/>
      <c r="AR1047" s="69"/>
      <c r="AS1047" s="69"/>
      <c r="AT1047" s="69"/>
      <c r="AU1047" s="69"/>
      <c r="AV1047" s="69"/>
      <c r="AW1047" s="69"/>
      <c r="AX1047" s="69"/>
      <c r="AY1047" s="69"/>
      <c r="AZ1047" s="69"/>
      <c r="BA1047" s="69"/>
      <c r="BB1047" s="69"/>
      <c r="BC1047" s="69"/>
      <c r="BD1047" s="69"/>
      <c r="BE1047" s="69"/>
      <c r="BF1047" s="69"/>
      <c r="BG1047" s="69"/>
      <c r="BH1047" s="69"/>
      <c r="BI1047" s="69"/>
      <c r="BJ1047" s="69"/>
      <c r="BK1047" s="69"/>
      <c r="BL1047" s="69"/>
      <c r="BM1047" s="69"/>
      <c r="BN1047" s="69"/>
      <c r="BO1047" s="69"/>
      <c r="BP1047" s="69"/>
      <c r="BQ1047" s="69"/>
      <c r="BR1047" s="69"/>
      <c r="BS1047" s="69"/>
      <c r="BT1047" s="69"/>
      <c r="BU1047" s="69"/>
      <c r="BV1047" s="69"/>
      <c r="BW1047" s="69"/>
      <c r="BX1047" s="69"/>
      <c r="BY1047" s="69"/>
      <c r="BZ1047" s="69"/>
      <c r="CA1047" s="69"/>
      <c r="CB1047" s="69"/>
      <c r="CC1047" s="69"/>
      <c r="CD1047" s="69"/>
      <c r="CE1047" s="69"/>
      <c r="CF1047" s="69"/>
      <c r="CG1047" s="69"/>
      <c r="CH1047" s="69"/>
      <c r="CI1047" s="69"/>
      <c r="CJ1047" s="69"/>
      <c r="CK1047" s="69"/>
      <c r="CL1047" s="69"/>
      <c r="CM1047" s="69"/>
      <c r="CN1047" s="69"/>
      <c r="CO1047" s="69"/>
      <c r="CP1047" s="69"/>
      <c r="CQ1047" s="69"/>
      <c r="CR1047" s="69"/>
      <c r="CS1047" s="69"/>
      <c r="CT1047" s="69"/>
      <c r="CU1047" s="69"/>
      <c r="CV1047" s="69"/>
      <c r="CW1047" s="69"/>
      <c r="CX1047" s="69"/>
      <c r="CY1047" s="69"/>
      <c r="CZ1047" s="69"/>
      <c r="DA1047" s="69"/>
      <c r="DB1047" s="69"/>
      <c r="DC1047" s="69"/>
      <c r="DD1047" s="69"/>
      <c r="DE1047" s="69"/>
      <c r="DF1047" s="69"/>
      <c r="DG1047" s="69"/>
      <c r="DH1047" s="69"/>
      <c r="DI1047" s="69"/>
      <c r="DJ1047" s="69"/>
      <c r="DK1047" s="69"/>
      <c r="DL1047" s="69"/>
      <c r="DM1047" s="69"/>
      <c r="DN1047" s="69"/>
      <c r="DO1047" s="69"/>
      <c r="DP1047" s="69"/>
      <c r="DQ1047" s="69"/>
      <c r="DR1047" s="69"/>
      <c r="DS1047" s="69"/>
      <c r="DT1047" s="69"/>
      <c r="DU1047" s="69"/>
      <c r="DV1047" s="69"/>
      <c r="DW1047" s="69"/>
      <c r="DX1047" s="69"/>
      <c r="DY1047" s="69"/>
      <c r="DZ1047" s="69"/>
      <c r="EA1047" s="69"/>
      <c r="EB1047" s="69"/>
      <c r="EC1047" s="69"/>
      <c r="ED1047" s="69"/>
      <c r="EE1047" s="69"/>
      <c r="EF1047" s="69"/>
      <c r="EG1047" s="69"/>
      <c r="EH1047" s="69"/>
      <c r="EI1047" s="69"/>
      <c r="EJ1047" s="69"/>
      <c r="EK1047" s="69"/>
      <c r="EL1047" s="69"/>
      <c r="EM1047" s="69"/>
      <c r="EN1047" s="69"/>
      <c r="EO1047" s="69"/>
      <c r="EP1047" s="69"/>
      <c r="EQ1047" s="69"/>
      <c r="ER1047" s="69"/>
      <c r="ES1047" s="69"/>
      <c r="ET1047" s="69"/>
      <c r="EU1047" s="69"/>
      <c r="EV1047" s="69"/>
      <c r="EW1047" s="69"/>
      <c r="EX1047" s="69"/>
      <c r="EY1047" s="69"/>
      <c r="EZ1047" s="69"/>
      <c r="FA1047" s="69"/>
      <c r="FB1047" s="69"/>
      <c r="FC1047" s="69"/>
      <c r="FD1047" s="69"/>
      <c r="FE1047" s="69"/>
      <c r="FF1047" s="69"/>
      <c r="FG1047" s="69"/>
      <c r="FH1047" s="69"/>
      <c r="FI1047" s="69"/>
      <c r="FJ1047" s="69"/>
      <c r="FK1047" s="69"/>
      <c r="FL1047" s="69"/>
      <c r="FM1047" s="69"/>
      <c r="FN1047" s="69"/>
      <c r="FO1047" s="69"/>
      <c r="FP1047" s="69"/>
      <c r="FQ1047" s="69"/>
      <c r="FR1047" s="69"/>
      <c r="FS1047" s="69"/>
      <c r="FT1047" s="69"/>
      <c r="FU1047" s="69"/>
      <c r="FV1047" s="69"/>
      <c r="FW1047" s="69"/>
      <c r="FX1047" s="69"/>
      <c r="FY1047" s="69"/>
      <c r="FZ1047" s="69"/>
      <c r="GA1047" s="69"/>
      <c r="GB1047" s="69"/>
      <c r="GC1047" s="69"/>
      <c r="GD1047" s="69"/>
      <c r="GE1047" s="69"/>
      <c r="GF1047" s="69"/>
      <c r="GG1047" s="69"/>
      <c r="GH1047" s="69"/>
      <c r="GI1047" s="69"/>
      <c r="GJ1047" s="69"/>
      <c r="GK1047" s="69"/>
      <c r="GL1047" s="69"/>
      <c r="GM1047" s="69"/>
      <c r="GN1047" s="69"/>
      <c r="GO1047" s="69"/>
      <c r="GP1047" s="69"/>
      <c r="GQ1047" s="69"/>
      <c r="GR1047" s="69"/>
      <c r="GS1047" s="69"/>
      <c r="GT1047" s="69"/>
      <c r="GU1047" s="69"/>
      <c r="GV1047" s="69"/>
      <c r="GW1047" s="69"/>
      <c r="GX1047" s="69"/>
      <c r="GY1047" s="69"/>
      <c r="GZ1047" s="69"/>
      <c r="HA1047" s="69"/>
      <c r="HB1047" s="69"/>
      <c r="HC1047" s="69"/>
      <c r="HD1047" s="69"/>
      <c r="HE1047" s="69"/>
      <c r="HF1047" s="69"/>
      <c r="HG1047" s="69"/>
      <c r="HH1047" s="69"/>
      <c r="HI1047" s="69"/>
      <c r="HJ1047" s="69"/>
      <c r="HK1047" s="69"/>
      <c r="HL1047" s="69"/>
      <c r="HM1047" s="69"/>
      <c r="HN1047" s="69"/>
      <c r="HO1047" s="69"/>
      <c r="HP1047" s="69"/>
      <c r="HQ1047" s="69"/>
      <c r="HR1047" s="69"/>
      <c r="HS1047" s="69"/>
      <c r="HT1047" s="69"/>
      <c r="HU1047" s="69"/>
      <c r="HV1047" s="69"/>
      <c r="HW1047" s="69"/>
      <c r="HX1047" s="69"/>
      <c r="HY1047" s="69"/>
      <c r="HZ1047" s="69"/>
      <c r="IA1047" s="69"/>
      <c r="IB1047" s="69"/>
      <c r="IC1047" s="69"/>
      <c r="ID1047" s="69"/>
      <c r="IE1047" s="69"/>
      <c r="IF1047" s="69"/>
      <c r="IG1047" s="69"/>
      <c r="IH1047" s="69"/>
      <c r="II1047" s="69"/>
      <c r="IJ1047" s="69"/>
      <c r="IK1047" s="69"/>
      <c r="IL1047" s="69"/>
      <c r="IM1047" s="69"/>
      <c r="IN1047" s="69"/>
      <c r="IO1047" s="69"/>
      <c r="IP1047" s="69"/>
      <c r="IQ1047" s="69"/>
      <c r="IR1047" s="69"/>
      <c r="IS1047" s="69"/>
      <c r="IT1047" s="69"/>
      <c r="IU1047" s="69"/>
      <c r="IV1047" s="69"/>
      <c r="IW1047" s="69"/>
    </row>
    <row r="1048" customFormat="false" ht="12.75" hidden="false" customHeight="false" outlineLevel="0" collapsed="false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69"/>
      <c r="AH1048" s="69"/>
      <c r="AI1048" s="69"/>
      <c r="AJ1048" s="69"/>
      <c r="AK1048" s="69"/>
      <c r="AL1048" s="69"/>
      <c r="AM1048" s="69"/>
      <c r="AN1048" s="69"/>
      <c r="AO1048" s="69"/>
      <c r="AP1048" s="69"/>
      <c r="AQ1048" s="69"/>
      <c r="AR1048" s="69"/>
      <c r="AS1048" s="69"/>
      <c r="AT1048" s="69"/>
      <c r="AU1048" s="69"/>
      <c r="AV1048" s="69"/>
      <c r="AW1048" s="69"/>
      <c r="AX1048" s="69"/>
      <c r="AY1048" s="69"/>
      <c r="AZ1048" s="69"/>
      <c r="BA1048" s="69"/>
      <c r="BB1048" s="69"/>
      <c r="BC1048" s="69"/>
      <c r="BD1048" s="69"/>
      <c r="BE1048" s="69"/>
      <c r="BF1048" s="69"/>
      <c r="BG1048" s="69"/>
      <c r="BH1048" s="69"/>
      <c r="BI1048" s="69"/>
      <c r="BJ1048" s="69"/>
      <c r="BK1048" s="69"/>
      <c r="BL1048" s="69"/>
      <c r="BM1048" s="69"/>
      <c r="BN1048" s="69"/>
      <c r="BO1048" s="69"/>
      <c r="BP1048" s="69"/>
      <c r="BQ1048" s="69"/>
      <c r="BR1048" s="69"/>
      <c r="BS1048" s="69"/>
      <c r="BT1048" s="69"/>
      <c r="BU1048" s="69"/>
      <c r="BV1048" s="69"/>
      <c r="BW1048" s="69"/>
      <c r="BX1048" s="69"/>
      <c r="BY1048" s="69"/>
      <c r="BZ1048" s="69"/>
      <c r="CA1048" s="69"/>
      <c r="CB1048" s="69"/>
      <c r="CC1048" s="69"/>
      <c r="CD1048" s="69"/>
      <c r="CE1048" s="69"/>
      <c r="CF1048" s="69"/>
      <c r="CG1048" s="69"/>
      <c r="CH1048" s="69"/>
      <c r="CI1048" s="69"/>
      <c r="CJ1048" s="69"/>
      <c r="CK1048" s="69"/>
      <c r="CL1048" s="69"/>
      <c r="CM1048" s="69"/>
      <c r="CN1048" s="69"/>
      <c r="CO1048" s="69"/>
      <c r="CP1048" s="69"/>
      <c r="CQ1048" s="69"/>
      <c r="CR1048" s="69"/>
      <c r="CS1048" s="69"/>
      <c r="CT1048" s="69"/>
      <c r="CU1048" s="69"/>
      <c r="CV1048" s="69"/>
      <c r="CW1048" s="69"/>
      <c r="CX1048" s="69"/>
      <c r="CY1048" s="69"/>
      <c r="CZ1048" s="69"/>
      <c r="DA1048" s="69"/>
      <c r="DB1048" s="69"/>
      <c r="DC1048" s="69"/>
      <c r="DD1048" s="69"/>
      <c r="DE1048" s="69"/>
      <c r="DF1048" s="69"/>
      <c r="DG1048" s="69"/>
      <c r="DH1048" s="69"/>
      <c r="DI1048" s="69"/>
      <c r="DJ1048" s="69"/>
      <c r="DK1048" s="69"/>
      <c r="DL1048" s="69"/>
      <c r="DM1048" s="69"/>
      <c r="DN1048" s="69"/>
      <c r="DO1048" s="69"/>
      <c r="DP1048" s="69"/>
      <c r="DQ1048" s="69"/>
      <c r="DR1048" s="69"/>
      <c r="DS1048" s="69"/>
      <c r="DT1048" s="69"/>
      <c r="DU1048" s="69"/>
      <c r="DV1048" s="69"/>
      <c r="DW1048" s="69"/>
      <c r="DX1048" s="69"/>
      <c r="DY1048" s="69"/>
      <c r="DZ1048" s="69"/>
      <c r="EA1048" s="69"/>
      <c r="EB1048" s="69"/>
      <c r="EC1048" s="69"/>
      <c r="ED1048" s="69"/>
      <c r="EE1048" s="69"/>
      <c r="EF1048" s="69"/>
      <c r="EG1048" s="69"/>
      <c r="EH1048" s="69"/>
      <c r="EI1048" s="69"/>
      <c r="EJ1048" s="69"/>
      <c r="EK1048" s="69"/>
      <c r="EL1048" s="69"/>
      <c r="EM1048" s="69"/>
      <c r="EN1048" s="69"/>
      <c r="EO1048" s="69"/>
      <c r="EP1048" s="69"/>
      <c r="EQ1048" s="69"/>
      <c r="ER1048" s="69"/>
      <c r="ES1048" s="69"/>
      <c r="ET1048" s="69"/>
      <c r="EU1048" s="69"/>
      <c r="EV1048" s="69"/>
      <c r="EW1048" s="69"/>
      <c r="EX1048" s="69"/>
      <c r="EY1048" s="69"/>
      <c r="EZ1048" s="69"/>
      <c r="FA1048" s="69"/>
      <c r="FB1048" s="69"/>
      <c r="FC1048" s="69"/>
      <c r="FD1048" s="69"/>
      <c r="FE1048" s="69"/>
      <c r="FF1048" s="69"/>
      <c r="FG1048" s="69"/>
      <c r="FH1048" s="69"/>
      <c r="FI1048" s="69"/>
      <c r="FJ1048" s="69"/>
      <c r="FK1048" s="69"/>
      <c r="FL1048" s="69"/>
      <c r="FM1048" s="69"/>
      <c r="FN1048" s="69"/>
      <c r="FO1048" s="69"/>
      <c r="FP1048" s="69"/>
      <c r="FQ1048" s="69"/>
      <c r="FR1048" s="69"/>
      <c r="FS1048" s="69"/>
      <c r="FT1048" s="69"/>
      <c r="FU1048" s="69"/>
      <c r="FV1048" s="69"/>
      <c r="FW1048" s="69"/>
      <c r="FX1048" s="69"/>
      <c r="FY1048" s="69"/>
      <c r="FZ1048" s="69"/>
      <c r="GA1048" s="69"/>
      <c r="GB1048" s="69"/>
      <c r="GC1048" s="69"/>
      <c r="GD1048" s="69"/>
      <c r="GE1048" s="69"/>
      <c r="GF1048" s="69"/>
      <c r="GG1048" s="69"/>
      <c r="GH1048" s="69"/>
      <c r="GI1048" s="69"/>
      <c r="GJ1048" s="69"/>
      <c r="GK1048" s="69"/>
      <c r="GL1048" s="69"/>
      <c r="GM1048" s="69"/>
      <c r="GN1048" s="69"/>
      <c r="GO1048" s="69"/>
      <c r="GP1048" s="69"/>
      <c r="GQ1048" s="69"/>
      <c r="GR1048" s="69"/>
      <c r="GS1048" s="69"/>
      <c r="GT1048" s="69"/>
      <c r="GU1048" s="69"/>
      <c r="GV1048" s="69"/>
      <c r="GW1048" s="69"/>
      <c r="GX1048" s="69"/>
      <c r="GY1048" s="69"/>
      <c r="GZ1048" s="69"/>
      <c r="HA1048" s="69"/>
      <c r="HB1048" s="69"/>
      <c r="HC1048" s="69"/>
      <c r="HD1048" s="69"/>
      <c r="HE1048" s="69"/>
      <c r="HF1048" s="69"/>
      <c r="HG1048" s="69"/>
      <c r="HH1048" s="69"/>
      <c r="HI1048" s="69"/>
      <c r="HJ1048" s="69"/>
      <c r="HK1048" s="69"/>
      <c r="HL1048" s="69"/>
      <c r="HM1048" s="69"/>
      <c r="HN1048" s="69"/>
      <c r="HO1048" s="69"/>
      <c r="HP1048" s="69"/>
      <c r="HQ1048" s="69"/>
      <c r="HR1048" s="69"/>
      <c r="HS1048" s="69"/>
      <c r="HT1048" s="69"/>
      <c r="HU1048" s="69"/>
      <c r="HV1048" s="69"/>
      <c r="HW1048" s="69"/>
      <c r="HX1048" s="69"/>
      <c r="HY1048" s="69"/>
      <c r="HZ1048" s="69"/>
      <c r="IA1048" s="69"/>
      <c r="IB1048" s="69"/>
      <c r="IC1048" s="69"/>
      <c r="ID1048" s="69"/>
      <c r="IE1048" s="69"/>
      <c r="IF1048" s="69"/>
      <c r="IG1048" s="69"/>
      <c r="IH1048" s="69"/>
      <c r="II1048" s="69"/>
      <c r="IJ1048" s="69"/>
      <c r="IK1048" s="69"/>
      <c r="IL1048" s="69"/>
      <c r="IM1048" s="69"/>
      <c r="IN1048" s="69"/>
      <c r="IO1048" s="69"/>
      <c r="IP1048" s="69"/>
      <c r="IQ1048" s="69"/>
      <c r="IR1048" s="69"/>
      <c r="IS1048" s="69"/>
      <c r="IT1048" s="69"/>
      <c r="IU1048" s="69"/>
      <c r="IV1048" s="69"/>
      <c r="IW1048" s="69"/>
    </row>
    <row r="1049" customFormat="false" ht="12.75" hidden="false" customHeight="false" outlineLevel="0" collapsed="false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69"/>
      <c r="AH1049" s="69"/>
      <c r="AI1049" s="69"/>
      <c r="AJ1049" s="69"/>
      <c r="AK1049" s="69"/>
      <c r="AL1049" s="69"/>
      <c r="AM1049" s="69"/>
      <c r="AN1049" s="69"/>
      <c r="AO1049" s="69"/>
      <c r="AP1049" s="69"/>
      <c r="AQ1049" s="69"/>
      <c r="AR1049" s="69"/>
      <c r="AS1049" s="69"/>
      <c r="AT1049" s="69"/>
      <c r="AU1049" s="69"/>
      <c r="AV1049" s="69"/>
      <c r="AW1049" s="69"/>
      <c r="AX1049" s="69"/>
      <c r="AY1049" s="69"/>
      <c r="AZ1049" s="69"/>
      <c r="BA1049" s="69"/>
      <c r="BB1049" s="69"/>
      <c r="BC1049" s="69"/>
      <c r="BD1049" s="69"/>
      <c r="BE1049" s="69"/>
      <c r="BF1049" s="69"/>
      <c r="BG1049" s="69"/>
      <c r="BH1049" s="69"/>
      <c r="BI1049" s="69"/>
      <c r="BJ1049" s="69"/>
      <c r="BK1049" s="69"/>
      <c r="BL1049" s="69"/>
      <c r="BM1049" s="69"/>
      <c r="BN1049" s="69"/>
      <c r="BO1049" s="69"/>
      <c r="BP1049" s="69"/>
      <c r="BQ1049" s="69"/>
      <c r="BR1049" s="69"/>
      <c r="BS1049" s="69"/>
      <c r="BT1049" s="69"/>
      <c r="BU1049" s="69"/>
      <c r="BV1049" s="69"/>
      <c r="BW1049" s="69"/>
      <c r="BX1049" s="69"/>
      <c r="BY1049" s="69"/>
      <c r="BZ1049" s="69"/>
      <c r="CA1049" s="69"/>
      <c r="CB1049" s="69"/>
      <c r="CC1049" s="69"/>
      <c r="CD1049" s="69"/>
      <c r="CE1049" s="69"/>
      <c r="CF1049" s="69"/>
      <c r="CG1049" s="69"/>
      <c r="CH1049" s="69"/>
      <c r="CI1049" s="69"/>
      <c r="CJ1049" s="69"/>
      <c r="CK1049" s="69"/>
      <c r="CL1049" s="69"/>
      <c r="CM1049" s="69"/>
      <c r="CN1049" s="69"/>
      <c r="CO1049" s="69"/>
      <c r="CP1049" s="69"/>
      <c r="CQ1049" s="69"/>
      <c r="CR1049" s="69"/>
      <c r="CS1049" s="69"/>
      <c r="CT1049" s="69"/>
      <c r="CU1049" s="69"/>
      <c r="CV1049" s="69"/>
      <c r="CW1049" s="69"/>
      <c r="CX1049" s="69"/>
      <c r="CY1049" s="69"/>
      <c r="CZ1049" s="69"/>
      <c r="DA1049" s="69"/>
      <c r="DB1049" s="69"/>
      <c r="DC1049" s="69"/>
      <c r="DD1049" s="69"/>
      <c r="DE1049" s="69"/>
      <c r="DF1049" s="69"/>
      <c r="DG1049" s="69"/>
      <c r="DH1049" s="69"/>
      <c r="DI1049" s="69"/>
      <c r="DJ1049" s="69"/>
      <c r="DK1049" s="69"/>
      <c r="DL1049" s="69"/>
      <c r="DM1049" s="69"/>
      <c r="DN1049" s="69"/>
      <c r="DO1049" s="69"/>
      <c r="DP1049" s="69"/>
      <c r="DQ1049" s="69"/>
      <c r="DR1049" s="69"/>
      <c r="DS1049" s="69"/>
      <c r="DT1049" s="69"/>
      <c r="DU1049" s="69"/>
      <c r="DV1049" s="69"/>
      <c r="DW1049" s="69"/>
      <c r="DX1049" s="69"/>
      <c r="DY1049" s="69"/>
      <c r="DZ1049" s="69"/>
      <c r="EA1049" s="69"/>
      <c r="EB1049" s="69"/>
      <c r="EC1049" s="69"/>
      <c r="ED1049" s="69"/>
      <c r="EE1049" s="69"/>
      <c r="EF1049" s="69"/>
      <c r="EG1049" s="69"/>
      <c r="EH1049" s="69"/>
      <c r="EI1049" s="69"/>
      <c r="EJ1049" s="69"/>
      <c r="EK1049" s="69"/>
      <c r="EL1049" s="69"/>
      <c r="EM1049" s="69"/>
      <c r="EN1049" s="69"/>
      <c r="EO1049" s="69"/>
      <c r="EP1049" s="69"/>
      <c r="EQ1049" s="69"/>
      <c r="ER1049" s="69"/>
      <c r="ES1049" s="69"/>
      <c r="ET1049" s="69"/>
      <c r="EU1049" s="69"/>
      <c r="EV1049" s="69"/>
      <c r="EW1049" s="69"/>
      <c r="EX1049" s="69"/>
      <c r="EY1049" s="69"/>
      <c r="EZ1049" s="69"/>
      <c r="FA1049" s="69"/>
      <c r="FB1049" s="69"/>
      <c r="FC1049" s="69"/>
      <c r="FD1049" s="69"/>
      <c r="FE1049" s="69"/>
      <c r="FF1049" s="69"/>
      <c r="FG1049" s="69"/>
      <c r="FH1049" s="69"/>
      <c r="FI1049" s="69"/>
      <c r="FJ1049" s="69"/>
      <c r="FK1049" s="69"/>
      <c r="FL1049" s="69"/>
      <c r="FM1049" s="69"/>
      <c r="FN1049" s="69"/>
      <c r="FO1049" s="69"/>
      <c r="FP1049" s="69"/>
      <c r="FQ1049" s="69"/>
      <c r="FR1049" s="69"/>
      <c r="FS1049" s="69"/>
      <c r="FT1049" s="69"/>
      <c r="FU1049" s="69"/>
      <c r="FV1049" s="69"/>
      <c r="FW1049" s="69"/>
      <c r="FX1049" s="69"/>
      <c r="FY1049" s="69"/>
      <c r="FZ1049" s="69"/>
      <c r="GA1049" s="69"/>
      <c r="GB1049" s="69"/>
      <c r="GC1049" s="69"/>
      <c r="GD1049" s="69"/>
      <c r="GE1049" s="69"/>
      <c r="GF1049" s="69"/>
      <c r="GG1049" s="69"/>
      <c r="GH1049" s="69"/>
      <c r="GI1049" s="69"/>
      <c r="GJ1049" s="69"/>
      <c r="GK1049" s="69"/>
      <c r="GL1049" s="69"/>
      <c r="GM1049" s="69"/>
      <c r="GN1049" s="69"/>
      <c r="GO1049" s="69"/>
      <c r="GP1049" s="69"/>
      <c r="GQ1049" s="69"/>
      <c r="GR1049" s="69"/>
      <c r="GS1049" s="69"/>
      <c r="GT1049" s="69"/>
      <c r="GU1049" s="69"/>
      <c r="GV1049" s="69"/>
      <c r="GW1049" s="69"/>
      <c r="GX1049" s="69"/>
      <c r="GY1049" s="69"/>
      <c r="GZ1049" s="69"/>
      <c r="HA1049" s="69"/>
      <c r="HB1049" s="69"/>
      <c r="HC1049" s="69"/>
      <c r="HD1049" s="69"/>
      <c r="HE1049" s="69"/>
      <c r="HF1049" s="69"/>
      <c r="HG1049" s="69"/>
      <c r="HH1049" s="69"/>
      <c r="HI1049" s="69"/>
      <c r="HJ1049" s="69"/>
      <c r="HK1049" s="69"/>
      <c r="HL1049" s="69"/>
      <c r="HM1049" s="69"/>
      <c r="HN1049" s="69"/>
      <c r="HO1049" s="69"/>
      <c r="HP1049" s="69"/>
      <c r="HQ1049" s="69"/>
      <c r="HR1049" s="69"/>
      <c r="HS1049" s="69"/>
      <c r="HT1049" s="69"/>
      <c r="HU1049" s="69"/>
      <c r="HV1049" s="69"/>
      <c r="HW1049" s="69"/>
      <c r="HX1049" s="69"/>
      <c r="HY1049" s="69"/>
      <c r="HZ1049" s="69"/>
      <c r="IA1049" s="69"/>
      <c r="IB1049" s="69"/>
      <c r="IC1049" s="69"/>
      <c r="ID1049" s="69"/>
      <c r="IE1049" s="69"/>
      <c r="IF1049" s="69"/>
      <c r="IG1049" s="69"/>
      <c r="IH1049" s="69"/>
      <c r="II1049" s="69"/>
      <c r="IJ1049" s="69"/>
      <c r="IK1049" s="69"/>
      <c r="IL1049" s="69"/>
      <c r="IM1049" s="69"/>
      <c r="IN1049" s="69"/>
      <c r="IO1049" s="69"/>
      <c r="IP1049" s="69"/>
      <c r="IQ1049" s="69"/>
      <c r="IR1049" s="69"/>
      <c r="IS1049" s="69"/>
      <c r="IT1049" s="69"/>
      <c r="IU1049" s="69"/>
      <c r="IV1049" s="69"/>
      <c r="IW1049" s="69"/>
    </row>
    <row r="1050" customFormat="false" ht="12.75" hidden="false" customHeight="false" outlineLevel="0" collapsed="false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69"/>
      <c r="AH1050" s="69"/>
      <c r="AI1050" s="69"/>
      <c r="AJ1050" s="69"/>
      <c r="AK1050" s="69"/>
      <c r="AL1050" s="69"/>
      <c r="AM1050" s="69"/>
      <c r="AN1050" s="69"/>
      <c r="AO1050" s="69"/>
      <c r="AP1050" s="69"/>
      <c r="AQ1050" s="69"/>
      <c r="AR1050" s="69"/>
      <c r="AS1050" s="69"/>
      <c r="AT1050" s="69"/>
      <c r="AU1050" s="69"/>
      <c r="AV1050" s="69"/>
      <c r="AW1050" s="69"/>
      <c r="AX1050" s="69"/>
      <c r="AY1050" s="69"/>
      <c r="AZ1050" s="69"/>
      <c r="BA1050" s="69"/>
      <c r="BB1050" s="69"/>
      <c r="BC1050" s="69"/>
      <c r="BD1050" s="69"/>
      <c r="BE1050" s="69"/>
      <c r="BF1050" s="69"/>
      <c r="BG1050" s="69"/>
      <c r="BH1050" s="69"/>
      <c r="BI1050" s="69"/>
      <c r="BJ1050" s="69"/>
      <c r="BK1050" s="69"/>
      <c r="BL1050" s="69"/>
      <c r="BM1050" s="69"/>
      <c r="BN1050" s="69"/>
      <c r="BO1050" s="69"/>
      <c r="BP1050" s="69"/>
      <c r="BQ1050" s="69"/>
      <c r="BR1050" s="69"/>
      <c r="BS1050" s="69"/>
      <c r="BT1050" s="69"/>
      <c r="BU1050" s="69"/>
      <c r="BV1050" s="69"/>
      <c r="BW1050" s="69"/>
      <c r="BX1050" s="69"/>
      <c r="BY1050" s="69"/>
      <c r="BZ1050" s="69"/>
      <c r="CA1050" s="69"/>
      <c r="CB1050" s="69"/>
      <c r="CC1050" s="69"/>
      <c r="CD1050" s="69"/>
      <c r="CE1050" s="69"/>
      <c r="CF1050" s="69"/>
      <c r="CG1050" s="69"/>
      <c r="CH1050" s="69"/>
      <c r="CI1050" s="69"/>
      <c r="CJ1050" s="69"/>
      <c r="CK1050" s="69"/>
      <c r="CL1050" s="69"/>
      <c r="CM1050" s="69"/>
      <c r="CN1050" s="69"/>
      <c r="CO1050" s="69"/>
      <c r="CP1050" s="69"/>
      <c r="CQ1050" s="69"/>
      <c r="CR1050" s="69"/>
      <c r="CS1050" s="69"/>
      <c r="CT1050" s="69"/>
      <c r="CU1050" s="69"/>
      <c r="CV1050" s="69"/>
      <c r="CW1050" s="69"/>
      <c r="CX1050" s="69"/>
      <c r="CY1050" s="69"/>
      <c r="CZ1050" s="69"/>
      <c r="DA1050" s="69"/>
      <c r="DB1050" s="69"/>
      <c r="DC1050" s="69"/>
      <c r="DD1050" s="69"/>
      <c r="DE1050" s="69"/>
      <c r="DF1050" s="69"/>
      <c r="DG1050" s="69"/>
      <c r="DH1050" s="69"/>
      <c r="DI1050" s="69"/>
      <c r="DJ1050" s="69"/>
      <c r="DK1050" s="69"/>
      <c r="DL1050" s="69"/>
      <c r="DM1050" s="69"/>
      <c r="DN1050" s="69"/>
      <c r="DO1050" s="69"/>
      <c r="DP1050" s="69"/>
      <c r="DQ1050" s="69"/>
      <c r="DR1050" s="69"/>
      <c r="DS1050" s="69"/>
      <c r="DT1050" s="69"/>
      <c r="DU1050" s="69"/>
      <c r="DV1050" s="69"/>
      <c r="DW1050" s="69"/>
      <c r="DX1050" s="69"/>
      <c r="DY1050" s="69"/>
      <c r="DZ1050" s="69"/>
      <c r="EA1050" s="69"/>
      <c r="EB1050" s="69"/>
      <c r="EC1050" s="69"/>
      <c r="ED1050" s="69"/>
      <c r="EE1050" s="69"/>
      <c r="EF1050" s="69"/>
      <c r="EG1050" s="69"/>
      <c r="EH1050" s="69"/>
      <c r="EI1050" s="69"/>
      <c r="EJ1050" s="69"/>
      <c r="EK1050" s="69"/>
      <c r="EL1050" s="69"/>
      <c r="EM1050" s="69"/>
      <c r="EN1050" s="69"/>
      <c r="EO1050" s="69"/>
      <c r="EP1050" s="69"/>
      <c r="EQ1050" s="69"/>
      <c r="ER1050" s="69"/>
      <c r="ES1050" s="69"/>
      <c r="ET1050" s="69"/>
      <c r="EU1050" s="69"/>
      <c r="EV1050" s="69"/>
      <c r="EW1050" s="69"/>
      <c r="EX1050" s="69"/>
      <c r="EY1050" s="69"/>
      <c r="EZ1050" s="69"/>
      <c r="FA1050" s="69"/>
      <c r="FB1050" s="69"/>
      <c r="FC1050" s="69"/>
      <c r="FD1050" s="69"/>
      <c r="FE1050" s="69"/>
      <c r="FF1050" s="69"/>
      <c r="FG1050" s="69"/>
      <c r="FH1050" s="69"/>
      <c r="FI1050" s="69"/>
      <c r="FJ1050" s="69"/>
      <c r="FK1050" s="69"/>
      <c r="FL1050" s="69"/>
      <c r="FM1050" s="69"/>
      <c r="FN1050" s="69"/>
      <c r="FO1050" s="69"/>
      <c r="FP1050" s="69"/>
      <c r="FQ1050" s="69"/>
      <c r="FR1050" s="69"/>
      <c r="FS1050" s="69"/>
      <c r="FT1050" s="69"/>
      <c r="FU1050" s="69"/>
      <c r="FV1050" s="69"/>
      <c r="FW1050" s="69"/>
      <c r="FX1050" s="69"/>
      <c r="FY1050" s="69"/>
      <c r="FZ1050" s="69"/>
      <c r="GA1050" s="69"/>
      <c r="GB1050" s="69"/>
      <c r="GC1050" s="69"/>
      <c r="GD1050" s="69"/>
      <c r="GE1050" s="69"/>
      <c r="GF1050" s="69"/>
      <c r="GG1050" s="69"/>
      <c r="GH1050" s="69"/>
      <c r="GI1050" s="69"/>
      <c r="GJ1050" s="69"/>
      <c r="GK1050" s="69"/>
      <c r="GL1050" s="69"/>
      <c r="GM1050" s="69"/>
      <c r="GN1050" s="69"/>
      <c r="GO1050" s="69"/>
      <c r="GP1050" s="69"/>
      <c r="GQ1050" s="69"/>
      <c r="GR1050" s="69"/>
      <c r="GS1050" s="69"/>
      <c r="GT1050" s="69"/>
      <c r="GU1050" s="69"/>
      <c r="GV1050" s="69"/>
      <c r="GW1050" s="69"/>
      <c r="GX1050" s="69"/>
      <c r="GY1050" s="69"/>
      <c r="GZ1050" s="69"/>
      <c r="HA1050" s="69"/>
      <c r="HB1050" s="69"/>
      <c r="HC1050" s="69"/>
      <c r="HD1050" s="69"/>
      <c r="HE1050" s="69"/>
      <c r="HF1050" s="69"/>
      <c r="HG1050" s="69"/>
      <c r="HH1050" s="69"/>
      <c r="HI1050" s="69"/>
      <c r="HJ1050" s="69"/>
      <c r="HK1050" s="69"/>
      <c r="HL1050" s="69"/>
      <c r="HM1050" s="69"/>
      <c r="HN1050" s="69"/>
      <c r="HO1050" s="69"/>
      <c r="HP1050" s="69"/>
      <c r="HQ1050" s="69"/>
      <c r="HR1050" s="69"/>
      <c r="HS1050" s="69"/>
      <c r="HT1050" s="69"/>
      <c r="HU1050" s="69"/>
      <c r="HV1050" s="69"/>
      <c r="HW1050" s="69"/>
      <c r="HX1050" s="69"/>
      <c r="HY1050" s="69"/>
      <c r="HZ1050" s="69"/>
      <c r="IA1050" s="69"/>
      <c r="IB1050" s="69"/>
      <c r="IC1050" s="69"/>
      <c r="ID1050" s="69"/>
      <c r="IE1050" s="69"/>
      <c r="IF1050" s="69"/>
      <c r="IG1050" s="69"/>
      <c r="IH1050" s="69"/>
      <c r="II1050" s="69"/>
      <c r="IJ1050" s="69"/>
      <c r="IK1050" s="69"/>
      <c r="IL1050" s="69"/>
      <c r="IM1050" s="69"/>
      <c r="IN1050" s="69"/>
      <c r="IO1050" s="69"/>
      <c r="IP1050" s="69"/>
      <c r="IQ1050" s="69"/>
      <c r="IR1050" s="69"/>
      <c r="IS1050" s="69"/>
      <c r="IT1050" s="69"/>
      <c r="IU1050" s="69"/>
      <c r="IV1050" s="69"/>
      <c r="IW1050" s="69"/>
    </row>
    <row r="1051" customFormat="false" ht="12.75" hidden="false" customHeight="false" outlineLevel="0" collapsed="false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69"/>
      <c r="AH1051" s="69"/>
      <c r="AI1051" s="69"/>
      <c r="AJ1051" s="69"/>
      <c r="AK1051" s="69"/>
      <c r="AL1051" s="69"/>
      <c r="AM1051" s="69"/>
      <c r="AN1051" s="69"/>
      <c r="AO1051" s="69"/>
      <c r="AP1051" s="69"/>
      <c r="AQ1051" s="69"/>
      <c r="AR1051" s="69"/>
      <c r="AS1051" s="69"/>
      <c r="AT1051" s="69"/>
      <c r="AU1051" s="69"/>
      <c r="AV1051" s="69"/>
      <c r="AW1051" s="69"/>
      <c r="AX1051" s="69"/>
      <c r="AY1051" s="69"/>
      <c r="AZ1051" s="69"/>
      <c r="BA1051" s="69"/>
      <c r="BB1051" s="69"/>
      <c r="BC1051" s="69"/>
      <c r="BD1051" s="69"/>
      <c r="BE1051" s="69"/>
      <c r="BF1051" s="69"/>
      <c r="BG1051" s="69"/>
      <c r="BH1051" s="69"/>
      <c r="BI1051" s="69"/>
      <c r="BJ1051" s="69"/>
      <c r="BK1051" s="69"/>
      <c r="BL1051" s="69"/>
      <c r="BM1051" s="69"/>
      <c r="BN1051" s="69"/>
      <c r="BO1051" s="69"/>
      <c r="BP1051" s="69"/>
      <c r="BQ1051" s="69"/>
      <c r="BR1051" s="69"/>
      <c r="BS1051" s="69"/>
      <c r="BT1051" s="69"/>
      <c r="BU1051" s="69"/>
      <c r="BV1051" s="69"/>
      <c r="BW1051" s="69"/>
      <c r="BX1051" s="69"/>
      <c r="BY1051" s="69"/>
      <c r="BZ1051" s="69"/>
      <c r="CA1051" s="69"/>
      <c r="CB1051" s="69"/>
      <c r="CC1051" s="69"/>
      <c r="CD1051" s="69"/>
      <c r="CE1051" s="69"/>
      <c r="CF1051" s="69"/>
      <c r="CG1051" s="69"/>
      <c r="CH1051" s="69"/>
      <c r="CI1051" s="69"/>
      <c r="CJ1051" s="69"/>
      <c r="CK1051" s="69"/>
      <c r="CL1051" s="69"/>
      <c r="CM1051" s="69"/>
      <c r="CN1051" s="69"/>
      <c r="CO1051" s="69"/>
      <c r="CP1051" s="69"/>
      <c r="CQ1051" s="69"/>
      <c r="CR1051" s="69"/>
      <c r="CS1051" s="69"/>
      <c r="CT1051" s="69"/>
      <c r="CU1051" s="69"/>
      <c r="CV1051" s="69"/>
      <c r="CW1051" s="69"/>
      <c r="CX1051" s="69"/>
      <c r="CY1051" s="69"/>
      <c r="CZ1051" s="69"/>
      <c r="DA1051" s="69"/>
      <c r="DB1051" s="69"/>
      <c r="DC1051" s="69"/>
      <c r="DD1051" s="69"/>
      <c r="DE1051" s="69"/>
      <c r="DF1051" s="69"/>
      <c r="DG1051" s="69"/>
      <c r="DH1051" s="69"/>
      <c r="DI1051" s="69"/>
      <c r="DJ1051" s="69"/>
      <c r="DK1051" s="69"/>
      <c r="DL1051" s="69"/>
      <c r="DM1051" s="69"/>
      <c r="DN1051" s="69"/>
      <c r="DO1051" s="69"/>
      <c r="DP1051" s="69"/>
      <c r="DQ1051" s="69"/>
      <c r="DR1051" s="69"/>
      <c r="DS1051" s="69"/>
      <c r="DT1051" s="69"/>
      <c r="DU1051" s="69"/>
      <c r="DV1051" s="69"/>
      <c r="DW1051" s="69"/>
      <c r="DX1051" s="69"/>
      <c r="DY1051" s="69"/>
      <c r="DZ1051" s="69"/>
      <c r="EA1051" s="69"/>
      <c r="EB1051" s="69"/>
      <c r="EC1051" s="69"/>
      <c r="ED1051" s="69"/>
      <c r="EE1051" s="69"/>
      <c r="EF1051" s="69"/>
      <c r="EG1051" s="69"/>
      <c r="EH1051" s="69"/>
      <c r="EI1051" s="69"/>
      <c r="EJ1051" s="69"/>
      <c r="EK1051" s="69"/>
      <c r="EL1051" s="69"/>
      <c r="EM1051" s="69"/>
      <c r="EN1051" s="69"/>
      <c r="EO1051" s="69"/>
      <c r="EP1051" s="69"/>
      <c r="EQ1051" s="69"/>
      <c r="ER1051" s="69"/>
      <c r="ES1051" s="69"/>
      <c r="ET1051" s="69"/>
      <c r="EU1051" s="69"/>
      <c r="EV1051" s="69"/>
      <c r="EW1051" s="69"/>
      <c r="EX1051" s="69"/>
      <c r="EY1051" s="69"/>
      <c r="EZ1051" s="69"/>
      <c r="FA1051" s="69"/>
      <c r="FB1051" s="69"/>
      <c r="FC1051" s="69"/>
      <c r="FD1051" s="69"/>
      <c r="FE1051" s="69"/>
      <c r="FF1051" s="69"/>
      <c r="FG1051" s="69"/>
      <c r="FH1051" s="69"/>
      <c r="FI1051" s="69"/>
      <c r="FJ1051" s="69"/>
      <c r="FK1051" s="69"/>
      <c r="FL1051" s="69"/>
      <c r="FM1051" s="69"/>
      <c r="FN1051" s="69"/>
      <c r="FO1051" s="69"/>
      <c r="FP1051" s="69"/>
      <c r="FQ1051" s="69"/>
      <c r="FR1051" s="69"/>
      <c r="FS1051" s="69"/>
      <c r="FT1051" s="69"/>
      <c r="FU1051" s="69"/>
      <c r="FV1051" s="69"/>
      <c r="FW1051" s="69"/>
      <c r="FX1051" s="69"/>
      <c r="FY1051" s="69"/>
      <c r="FZ1051" s="69"/>
      <c r="GA1051" s="69"/>
      <c r="GB1051" s="69"/>
      <c r="GC1051" s="69"/>
      <c r="GD1051" s="69"/>
      <c r="GE1051" s="69"/>
      <c r="GF1051" s="69"/>
      <c r="GG1051" s="69"/>
      <c r="GH1051" s="69"/>
      <c r="GI1051" s="69"/>
      <c r="GJ1051" s="69"/>
      <c r="GK1051" s="69"/>
      <c r="GL1051" s="69"/>
      <c r="GM1051" s="69"/>
      <c r="GN1051" s="69"/>
      <c r="GO1051" s="69"/>
      <c r="GP1051" s="69"/>
      <c r="GQ1051" s="69"/>
      <c r="GR1051" s="69"/>
      <c r="GS1051" s="69"/>
      <c r="GT1051" s="69"/>
      <c r="GU1051" s="69"/>
      <c r="GV1051" s="69"/>
      <c r="GW1051" s="69"/>
      <c r="GX1051" s="69"/>
      <c r="GY1051" s="69"/>
      <c r="GZ1051" s="69"/>
      <c r="HA1051" s="69"/>
      <c r="HB1051" s="69"/>
      <c r="HC1051" s="69"/>
      <c r="HD1051" s="69"/>
      <c r="HE1051" s="69"/>
      <c r="HF1051" s="69"/>
      <c r="HG1051" s="69"/>
      <c r="HH1051" s="69"/>
      <c r="HI1051" s="69"/>
      <c r="HJ1051" s="69"/>
      <c r="HK1051" s="69"/>
      <c r="HL1051" s="69"/>
      <c r="HM1051" s="69"/>
      <c r="HN1051" s="69"/>
      <c r="HO1051" s="69"/>
      <c r="HP1051" s="69"/>
      <c r="HQ1051" s="69"/>
      <c r="HR1051" s="69"/>
      <c r="HS1051" s="69"/>
      <c r="HT1051" s="69"/>
      <c r="HU1051" s="69"/>
      <c r="HV1051" s="69"/>
      <c r="HW1051" s="69"/>
      <c r="HX1051" s="69"/>
      <c r="HY1051" s="69"/>
      <c r="HZ1051" s="69"/>
      <c r="IA1051" s="69"/>
      <c r="IB1051" s="69"/>
      <c r="IC1051" s="69"/>
      <c r="ID1051" s="69"/>
      <c r="IE1051" s="69"/>
      <c r="IF1051" s="69"/>
      <c r="IG1051" s="69"/>
      <c r="IH1051" s="69"/>
      <c r="II1051" s="69"/>
      <c r="IJ1051" s="69"/>
      <c r="IK1051" s="69"/>
      <c r="IL1051" s="69"/>
      <c r="IM1051" s="69"/>
      <c r="IN1051" s="69"/>
      <c r="IO1051" s="69"/>
      <c r="IP1051" s="69"/>
      <c r="IQ1051" s="69"/>
      <c r="IR1051" s="69"/>
      <c r="IS1051" s="69"/>
      <c r="IT1051" s="69"/>
      <c r="IU1051" s="69"/>
      <c r="IV1051" s="69"/>
      <c r="IW1051" s="69"/>
    </row>
    <row r="1052" customFormat="false" ht="12.75" hidden="false" customHeight="false" outlineLevel="0" collapsed="false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69"/>
      <c r="AH1052" s="69"/>
      <c r="AI1052" s="69"/>
      <c r="AJ1052" s="69"/>
      <c r="AK1052" s="69"/>
      <c r="AL1052" s="69"/>
      <c r="AM1052" s="69"/>
      <c r="AN1052" s="69"/>
      <c r="AO1052" s="69"/>
      <c r="AP1052" s="69"/>
      <c r="AQ1052" s="69"/>
      <c r="AR1052" s="69"/>
      <c r="AS1052" s="69"/>
      <c r="AT1052" s="69"/>
      <c r="AU1052" s="69"/>
      <c r="AV1052" s="69"/>
      <c r="AW1052" s="69"/>
      <c r="AX1052" s="69"/>
      <c r="AY1052" s="69"/>
      <c r="AZ1052" s="69"/>
      <c r="BA1052" s="69"/>
      <c r="BB1052" s="69"/>
      <c r="BC1052" s="69"/>
      <c r="BD1052" s="69"/>
      <c r="BE1052" s="69"/>
      <c r="BF1052" s="69"/>
      <c r="BG1052" s="69"/>
      <c r="BH1052" s="69"/>
      <c r="BI1052" s="69"/>
      <c r="BJ1052" s="69"/>
      <c r="BK1052" s="69"/>
      <c r="BL1052" s="69"/>
      <c r="BM1052" s="69"/>
      <c r="BN1052" s="69"/>
      <c r="BO1052" s="69"/>
      <c r="BP1052" s="69"/>
      <c r="BQ1052" s="69"/>
      <c r="BR1052" s="69"/>
      <c r="BS1052" s="69"/>
      <c r="BT1052" s="69"/>
      <c r="BU1052" s="69"/>
      <c r="BV1052" s="69"/>
      <c r="BW1052" s="69"/>
      <c r="BX1052" s="69"/>
      <c r="BY1052" s="69"/>
      <c r="BZ1052" s="69"/>
      <c r="CA1052" s="69"/>
      <c r="CB1052" s="69"/>
      <c r="CC1052" s="69"/>
      <c r="CD1052" s="69"/>
      <c r="CE1052" s="69"/>
      <c r="CF1052" s="69"/>
      <c r="CG1052" s="69"/>
      <c r="CH1052" s="69"/>
      <c r="CI1052" s="69"/>
      <c r="CJ1052" s="69"/>
      <c r="CK1052" s="69"/>
      <c r="CL1052" s="69"/>
      <c r="CM1052" s="69"/>
      <c r="CN1052" s="69"/>
      <c r="CO1052" s="69"/>
      <c r="CP1052" s="69"/>
      <c r="CQ1052" s="69"/>
      <c r="CR1052" s="69"/>
      <c r="CS1052" s="69"/>
      <c r="CT1052" s="69"/>
      <c r="CU1052" s="69"/>
      <c r="CV1052" s="69"/>
      <c r="CW1052" s="69"/>
      <c r="CX1052" s="69"/>
      <c r="CY1052" s="69"/>
      <c r="CZ1052" s="69"/>
      <c r="DA1052" s="69"/>
      <c r="DB1052" s="69"/>
      <c r="DC1052" s="69"/>
      <c r="DD1052" s="69"/>
      <c r="DE1052" s="69"/>
      <c r="DF1052" s="69"/>
      <c r="DG1052" s="69"/>
      <c r="DH1052" s="69"/>
      <c r="DI1052" s="69"/>
      <c r="DJ1052" s="69"/>
      <c r="DK1052" s="69"/>
      <c r="DL1052" s="69"/>
      <c r="DM1052" s="69"/>
      <c r="DN1052" s="69"/>
      <c r="DO1052" s="69"/>
      <c r="DP1052" s="69"/>
      <c r="DQ1052" s="69"/>
      <c r="DR1052" s="69"/>
      <c r="DS1052" s="69"/>
      <c r="DT1052" s="69"/>
      <c r="DU1052" s="69"/>
      <c r="DV1052" s="69"/>
      <c r="DW1052" s="69"/>
      <c r="DX1052" s="69"/>
      <c r="DY1052" s="69"/>
      <c r="DZ1052" s="69"/>
      <c r="EA1052" s="69"/>
      <c r="EB1052" s="69"/>
      <c r="EC1052" s="69"/>
      <c r="ED1052" s="69"/>
      <c r="EE1052" s="69"/>
      <c r="EF1052" s="69"/>
      <c r="EG1052" s="69"/>
      <c r="EH1052" s="69"/>
      <c r="EI1052" s="69"/>
      <c r="EJ1052" s="69"/>
      <c r="EK1052" s="69"/>
      <c r="EL1052" s="69"/>
      <c r="EM1052" s="69"/>
      <c r="EN1052" s="69"/>
      <c r="EO1052" s="69"/>
      <c r="EP1052" s="69"/>
      <c r="EQ1052" s="69"/>
      <c r="ER1052" s="69"/>
      <c r="ES1052" s="69"/>
      <c r="ET1052" s="69"/>
      <c r="EU1052" s="69"/>
      <c r="EV1052" s="69"/>
      <c r="EW1052" s="69"/>
      <c r="EX1052" s="69"/>
      <c r="EY1052" s="69"/>
      <c r="EZ1052" s="69"/>
      <c r="FA1052" s="69"/>
      <c r="FB1052" s="69"/>
      <c r="FC1052" s="69"/>
      <c r="FD1052" s="69"/>
      <c r="FE1052" s="69"/>
      <c r="FF1052" s="69"/>
      <c r="FG1052" s="69"/>
      <c r="FH1052" s="69"/>
      <c r="FI1052" s="69"/>
      <c r="FJ1052" s="69"/>
      <c r="FK1052" s="69"/>
      <c r="FL1052" s="69"/>
      <c r="FM1052" s="69"/>
      <c r="FN1052" s="69"/>
      <c r="FO1052" s="69"/>
      <c r="FP1052" s="69"/>
      <c r="FQ1052" s="69"/>
      <c r="FR1052" s="69"/>
      <c r="FS1052" s="69"/>
      <c r="FT1052" s="69"/>
      <c r="FU1052" s="69"/>
      <c r="FV1052" s="69"/>
      <c r="FW1052" s="69"/>
      <c r="FX1052" s="69"/>
      <c r="FY1052" s="69"/>
      <c r="FZ1052" s="69"/>
      <c r="GA1052" s="69"/>
      <c r="GB1052" s="69"/>
      <c r="GC1052" s="69"/>
      <c r="GD1052" s="69"/>
      <c r="GE1052" s="69"/>
      <c r="GF1052" s="69"/>
      <c r="GG1052" s="69"/>
      <c r="GH1052" s="69"/>
      <c r="GI1052" s="69"/>
      <c r="GJ1052" s="69"/>
      <c r="GK1052" s="69"/>
      <c r="GL1052" s="69"/>
      <c r="GM1052" s="69"/>
      <c r="GN1052" s="69"/>
      <c r="GO1052" s="69"/>
      <c r="GP1052" s="69"/>
      <c r="GQ1052" s="69"/>
      <c r="GR1052" s="69"/>
      <c r="GS1052" s="69"/>
      <c r="GT1052" s="69"/>
      <c r="GU1052" s="69"/>
      <c r="GV1052" s="69"/>
      <c r="GW1052" s="69"/>
      <c r="GX1052" s="69"/>
      <c r="GY1052" s="69"/>
      <c r="GZ1052" s="69"/>
      <c r="HA1052" s="69"/>
      <c r="HB1052" s="69"/>
      <c r="HC1052" s="69"/>
      <c r="HD1052" s="69"/>
      <c r="HE1052" s="69"/>
      <c r="HF1052" s="69"/>
      <c r="HG1052" s="69"/>
      <c r="HH1052" s="69"/>
      <c r="HI1052" s="69"/>
      <c r="HJ1052" s="69"/>
      <c r="HK1052" s="69"/>
      <c r="HL1052" s="69"/>
      <c r="HM1052" s="69"/>
      <c r="HN1052" s="69"/>
      <c r="HO1052" s="69"/>
      <c r="HP1052" s="69"/>
      <c r="HQ1052" s="69"/>
      <c r="HR1052" s="69"/>
      <c r="HS1052" s="69"/>
      <c r="HT1052" s="69"/>
      <c r="HU1052" s="69"/>
      <c r="HV1052" s="69"/>
      <c r="HW1052" s="69"/>
      <c r="HX1052" s="69"/>
      <c r="HY1052" s="69"/>
      <c r="HZ1052" s="69"/>
      <c r="IA1052" s="69"/>
      <c r="IB1052" s="69"/>
      <c r="IC1052" s="69"/>
      <c r="ID1052" s="69"/>
      <c r="IE1052" s="69"/>
      <c r="IF1052" s="69"/>
      <c r="IG1052" s="69"/>
      <c r="IH1052" s="69"/>
      <c r="II1052" s="69"/>
      <c r="IJ1052" s="69"/>
      <c r="IK1052" s="69"/>
      <c r="IL1052" s="69"/>
      <c r="IM1052" s="69"/>
      <c r="IN1052" s="69"/>
      <c r="IO1052" s="69"/>
      <c r="IP1052" s="69"/>
      <c r="IQ1052" s="69"/>
      <c r="IR1052" s="69"/>
      <c r="IS1052" s="69"/>
      <c r="IT1052" s="69"/>
      <c r="IU1052" s="69"/>
      <c r="IV1052" s="69"/>
      <c r="IW1052" s="69"/>
    </row>
    <row r="1053" customFormat="false" ht="12.75" hidden="false" customHeight="false" outlineLevel="0" collapsed="false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69"/>
      <c r="AH1053" s="69"/>
      <c r="AI1053" s="69"/>
      <c r="AJ1053" s="69"/>
      <c r="AK1053" s="69"/>
      <c r="AL1053" s="69"/>
      <c r="AM1053" s="69"/>
      <c r="AN1053" s="69"/>
      <c r="AO1053" s="69"/>
      <c r="AP1053" s="69"/>
      <c r="AQ1053" s="69"/>
      <c r="AR1053" s="69"/>
      <c r="AS1053" s="69"/>
      <c r="AT1053" s="69"/>
      <c r="AU1053" s="69"/>
      <c r="AV1053" s="69"/>
      <c r="AW1053" s="69"/>
      <c r="AX1053" s="69"/>
      <c r="AY1053" s="69"/>
      <c r="AZ1053" s="69"/>
      <c r="BA1053" s="69"/>
      <c r="BB1053" s="69"/>
      <c r="BC1053" s="69"/>
      <c r="BD1053" s="69"/>
      <c r="BE1053" s="69"/>
      <c r="BF1053" s="69"/>
      <c r="BG1053" s="69"/>
      <c r="BH1053" s="69"/>
      <c r="BI1053" s="69"/>
      <c r="BJ1053" s="69"/>
      <c r="BK1053" s="69"/>
      <c r="BL1053" s="69"/>
      <c r="BM1053" s="69"/>
      <c r="BN1053" s="69"/>
      <c r="BO1053" s="69"/>
      <c r="BP1053" s="69"/>
      <c r="BQ1053" s="69"/>
      <c r="BR1053" s="69"/>
      <c r="BS1053" s="69"/>
      <c r="BT1053" s="69"/>
      <c r="BU1053" s="69"/>
      <c r="BV1053" s="69"/>
      <c r="BW1053" s="69"/>
      <c r="BX1053" s="69"/>
      <c r="BY1053" s="69"/>
      <c r="BZ1053" s="69"/>
      <c r="CA1053" s="69"/>
      <c r="CB1053" s="69"/>
      <c r="CC1053" s="69"/>
      <c r="CD1053" s="69"/>
      <c r="CE1053" s="69"/>
      <c r="CF1053" s="69"/>
      <c r="CG1053" s="69"/>
      <c r="CH1053" s="69"/>
      <c r="CI1053" s="69"/>
      <c r="CJ1053" s="69"/>
      <c r="CK1053" s="69"/>
      <c r="CL1053" s="69"/>
      <c r="CM1053" s="69"/>
      <c r="CN1053" s="69"/>
      <c r="CO1053" s="69"/>
      <c r="CP1053" s="69"/>
      <c r="CQ1053" s="69"/>
      <c r="CR1053" s="69"/>
      <c r="CS1053" s="69"/>
      <c r="CT1053" s="69"/>
      <c r="CU1053" s="69"/>
      <c r="CV1053" s="69"/>
      <c r="CW1053" s="69"/>
      <c r="CX1053" s="69"/>
      <c r="CY1053" s="69"/>
      <c r="CZ1053" s="69"/>
      <c r="DA1053" s="69"/>
      <c r="DB1053" s="69"/>
      <c r="DC1053" s="69"/>
      <c r="DD1053" s="69"/>
      <c r="DE1053" s="69"/>
      <c r="DF1053" s="69"/>
      <c r="DG1053" s="69"/>
      <c r="DH1053" s="69"/>
      <c r="DI1053" s="69"/>
      <c r="DJ1053" s="69"/>
      <c r="DK1053" s="69"/>
      <c r="DL1053" s="69"/>
      <c r="DM1053" s="69"/>
      <c r="DN1053" s="69"/>
      <c r="DO1053" s="69"/>
      <c r="DP1053" s="69"/>
      <c r="DQ1053" s="69"/>
      <c r="DR1053" s="69"/>
      <c r="DS1053" s="69"/>
      <c r="DT1053" s="69"/>
      <c r="DU1053" s="69"/>
      <c r="DV1053" s="69"/>
      <c r="DW1053" s="69"/>
      <c r="DX1053" s="69"/>
      <c r="DY1053" s="69"/>
      <c r="DZ1053" s="69"/>
      <c r="EA1053" s="69"/>
      <c r="EB1053" s="69"/>
      <c r="EC1053" s="69"/>
      <c r="ED1053" s="69"/>
      <c r="EE1053" s="69"/>
      <c r="EF1053" s="69"/>
      <c r="EG1053" s="69"/>
      <c r="EH1053" s="69"/>
      <c r="EI1053" s="69"/>
      <c r="EJ1053" s="69"/>
      <c r="EK1053" s="69"/>
      <c r="EL1053" s="69"/>
      <c r="EM1053" s="69"/>
      <c r="EN1053" s="69"/>
      <c r="EO1053" s="69"/>
      <c r="EP1053" s="69"/>
      <c r="EQ1053" s="69"/>
      <c r="ER1053" s="69"/>
      <c r="ES1053" s="69"/>
      <c r="ET1053" s="69"/>
      <c r="EU1053" s="69"/>
      <c r="EV1053" s="69"/>
      <c r="EW1053" s="69"/>
      <c r="EX1053" s="69"/>
      <c r="EY1053" s="69"/>
      <c r="EZ1053" s="69"/>
      <c r="FA1053" s="69"/>
      <c r="FB1053" s="69"/>
      <c r="FC1053" s="69"/>
      <c r="FD1053" s="69"/>
      <c r="FE1053" s="69"/>
      <c r="FF1053" s="69"/>
      <c r="FG1053" s="69"/>
      <c r="FH1053" s="69"/>
      <c r="FI1053" s="69"/>
      <c r="FJ1053" s="69"/>
      <c r="FK1053" s="69"/>
      <c r="FL1053" s="69"/>
      <c r="FM1053" s="69"/>
      <c r="FN1053" s="69"/>
      <c r="FO1053" s="69"/>
      <c r="FP1053" s="69"/>
      <c r="FQ1053" s="69"/>
      <c r="FR1053" s="69"/>
      <c r="FS1053" s="69"/>
      <c r="FT1053" s="69"/>
      <c r="FU1053" s="69"/>
      <c r="FV1053" s="69"/>
      <c r="FW1053" s="69"/>
      <c r="FX1053" s="69"/>
      <c r="FY1053" s="69"/>
      <c r="FZ1053" s="69"/>
      <c r="GA1053" s="69"/>
      <c r="GB1053" s="69"/>
      <c r="GC1053" s="69"/>
      <c r="GD1053" s="69"/>
      <c r="GE1053" s="69"/>
      <c r="GF1053" s="69"/>
      <c r="GG1053" s="69"/>
      <c r="GH1053" s="69"/>
      <c r="GI1053" s="69"/>
      <c r="GJ1053" s="69"/>
      <c r="GK1053" s="69"/>
      <c r="GL1053" s="69"/>
      <c r="GM1053" s="69"/>
      <c r="GN1053" s="69"/>
      <c r="GO1053" s="69"/>
      <c r="GP1053" s="69"/>
      <c r="GQ1053" s="69"/>
      <c r="GR1053" s="69"/>
      <c r="GS1053" s="69"/>
      <c r="GT1053" s="69"/>
      <c r="GU1053" s="69"/>
      <c r="GV1053" s="69"/>
      <c r="GW1053" s="69"/>
      <c r="GX1053" s="69"/>
      <c r="GY1053" s="69"/>
      <c r="GZ1053" s="69"/>
      <c r="HA1053" s="69"/>
      <c r="HB1053" s="69"/>
      <c r="HC1053" s="69"/>
      <c r="HD1053" s="69"/>
      <c r="HE1053" s="69"/>
      <c r="HF1053" s="69"/>
      <c r="HG1053" s="69"/>
      <c r="HH1053" s="69"/>
      <c r="HI1053" s="69"/>
      <c r="HJ1053" s="69"/>
      <c r="HK1053" s="69"/>
      <c r="HL1053" s="69"/>
      <c r="HM1053" s="69"/>
      <c r="HN1053" s="69"/>
      <c r="HO1053" s="69"/>
      <c r="HP1053" s="69"/>
      <c r="HQ1053" s="69"/>
      <c r="HR1053" s="69"/>
      <c r="HS1053" s="69"/>
      <c r="HT1053" s="69"/>
      <c r="HU1053" s="69"/>
      <c r="HV1053" s="69"/>
      <c r="HW1053" s="69"/>
      <c r="HX1053" s="69"/>
      <c r="HY1053" s="69"/>
      <c r="HZ1053" s="69"/>
      <c r="IA1053" s="69"/>
      <c r="IB1053" s="69"/>
      <c r="IC1053" s="69"/>
      <c r="ID1053" s="69"/>
      <c r="IE1053" s="69"/>
      <c r="IF1053" s="69"/>
      <c r="IG1053" s="69"/>
      <c r="IH1053" s="69"/>
      <c r="II1053" s="69"/>
      <c r="IJ1053" s="69"/>
      <c r="IK1053" s="69"/>
      <c r="IL1053" s="69"/>
      <c r="IM1053" s="69"/>
      <c r="IN1053" s="69"/>
      <c r="IO1053" s="69"/>
      <c r="IP1053" s="69"/>
      <c r="IQ1053" s="69"/>
      <c r="IR1053" s="69"/>
      <c r="IS1053" s="69"/>
      <c r="IT1053" s="69"/>
      <c r="IU1053" s="69"/>
      <c r="IV1053" s="69"/>
      <c r="IW1053" s="69"/>
    </row>
    <row r="1054" customFormat="false" ht="12.75" hidden="false" customHeight="false" outlineLevel="0" collapsed="false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69"/>
      <c r="AH1054" s="69"/>
      <c r="AI1054" s="69"/>
      <c r="AJ1054" s="69"/>
      <c r="AK1054" s="69"/>
      <c r="AL1054" s="69"/>
      <c r="AM1054" s="69"/>
      <c r="AN1054" s="69"/>
      <c r="AO1054" s="69"/>
      <c r="AP1054" s="69"/>
      <c r="AQ1054" s="69"/>
      <c r="AR1054" s="69"/>
      <c r="AS1054" s="69"/>
      <c r="AT1054" s="69"/>
      <c r="AU1054" s="69"/>
      <c r="AV1054" s="69"/>
      <c r="AW1054" s="69"/>
      <c r="AX1054" s="69"/>
      <c r="AY1054" s="69"/>
      <c r="AZ1054" s="69"/>
      <c r="BA1054" s="69"/>
      <c r="BB1054" s="69"/>
      <c r="BC1054" s="69"/>
      <c r="BD1054" s="69"/>
      <c r="BE1054" s="69"/>
      <c r="BF1054" s="69"/>
      <c r="BG1054" s="69"/>
      <c r="BH1054" s="69"/>
      <c r="BI1054" s="69"/>
      <c r="BJ1054" s="69"/>
      <c r="BK1054" s="69"/>
      <c r="BL1054" s="69"/>
      <c r="BM1054" s="69"/>
      <c r="BN1054" s="69"/>
      <c r="BO1054" s="69"/>
      <c r="BP1054" s="69"/>
      <c r="BQ1054" s="69"/>
      <c r="BR1054" s="69"/>
      <c r="BS1054" s="69"/>
      <c r="BT1054" s="69"/>
      <c r="BU1054" s="69"/>
      <c r="BV1054" s="69"/>
      <c r="BW1054" s="69"/>
      <c r="BX1054" s="69"/>
      <c r="BY1054" s="69"/>
      <c r="BZ1054" s="69"/>
      <c r="CA1054" s="69"/>
      <c r="CB1054" s="69"/>
      <c r="CC1054" s="69"/>
      <c r="CD1054" s="69"/>
      <c r="CE1054" s="69"/>
      <c r="CF1054" s="69"/>
      <c r="CG1054" s="69"/>
      <c r="CH1054" s="69"/>
      <c r="CI1054" s="69"/>
      <c r="CJ1054" s="69"/>
      <c r="CK1054" s="69"/>
      <c r="CL1054" s="69"/>
      <c r="CM1054" s="69"/>
      <c r="CN1054" s="69"/>
      <c r="CO1054" s="69"/>
      <c r="CP1054" s="69"/>
      <c r="CQ1054" s="69"/>
      <c r="CR1054" s="69"/>
      <c r="CS1054" s="69"/>
      <c r="CT1054" s="69"/>
      <c r="CU1054" s="69"/>
      <c r="CV1054" s="69"/>
      <c r="CW1054" s="69"/>
      <c r="CX1054" s="69"/>
      <c r="CY1054" s="69"/>
      <c r="CZ1054" s="69"/>
      <c r="DA1054" s="69"/>
      <c r="DB1054" s="69"/>
      <c r="DC1054" s="69"/>
      <c r="DD1054" s="69"/>
      <c r="DE1054" s="69"/>
      <c r="DF1054" s="69"/>
      <c r="DG1054" s="69"/>
      <c r="DH1054" s="69"/>
      <c r="DI1054" s="69"/>
      <c r="DJ1054" s="69"/>
      <c r="DK1054" s="69"/>
      <c r="DL1054" s="69"/>
      <c r="DM1054" s="69"/>
      <c r="DN1054" s="69"/>
      <c r="DO1054" s="69"/>
      <c r="DP1054" s="69"/>
      <c r="DQ1054" s="69"/>
      <c r="DR1054" s="69"/>
      <c r="DS1054" s="69"/>
      <c r="DT1054" s="69"/>
      <c r="DU1054" s="69"/>
      <c r="DV1054" s="69"/>
      <c r="DW1054" s="69"/>
      <c r="DX1054" s="69"/>
      <c r="DY1054" s="69"/>
      <c r="DZ1054" s="69"/>
      <c r="EA1054" s="69"/>
      <c r="EB1054" s="69"/>
      <c r="EC1054" s="69"/>
      <c r="ED1054" s="69"/>
      <c r="EE1054" s="69"/>
      <c r="EF1054" s="69"/>
      <c r="EG1054" s="69"/>
      <c r="EH1054" s="69"/>
      <c r="EI1054" s="69"/>
      <c r="EJ1054" s="69"/>
      <c r="EK1054" s="69"/>
      <c r="EL1054" s="69"/>
      <c r="EM1054" s="69"/>
      <c r="EN1054" s="69"/>
      <c r="EO1054" s="69"/>
      <c r="EP1054" s="69"/>
      <c r="EQ1054" s="69"/>
      <c r="ER1054" s="69"/>
      <c r="ES1054" s="69"/>
      <c r="ET1054" s="69"/>
      <c r="EU1054" s="69"/>
      <c r="EV1054" s="69"/>
      <c r="EW1054" s="69"/>
      <c r="EX1054" s="69"/>
      <c r="EY1054" s="69"/>
      <c r="EZ1054" s="69"/>
      <c r="FA1054" s="69"/>
      <c r="FB1054" s="69"/>
      <c r="FC1054" s="69"/>
      <c r="FD1054" s="69"/>
      <c r="FE1054" s="69"/>
      <c r="FF1054" s="69"/>
      <c r="FG1054" s="69"/>
      <c r="FH1054" s="69"/>
      <c r="FI1054" s="69"/>
      <c r="FJ1054" s="69"/>
      <c r="FK1054" s="69"/>
      <c r="FL1054" s="69"/>
      <c r="FM1054" s="69"/>
      <c r="FN1054" s="69"/>
      <c r="FO1054" s="69"/>
      <c r="FP1054" s="69"/>
      <c r="FQ1054" s="69"/>
      <c r="FR1054" s="69"/>
      <c r="FS1054" s="69"/>
      <c r="FT1054" s="69"/>
      <c r="FU1054" s="69"/>
      <c r="FV1054" s="69"/>
      <c r="FW1054" s="69"/>
      <c r="FX1054" s="69"/>
      <c r="FY1054" s="69"/>
      <c r="FZ1054" s="69"/>
      <c r="GA1054" s="69"/>
      <c r="GB1054" s="69"/>
      <c r="GC1054" s="69"/>
      <c r="GD1054" s="69"/>
      <c r="GE1054" s="69"/>
      <c r="GF1054" s="69"/>
      <c r="GG1054" s="69"/>
      <c r="GH1054" s="69"/>
      <c r="GI1054" s="69"/>
      <c r="GJ1054" s="69"/>
      <c r="GK1054" s="69"/>
      <c r="GL1054" s="69"/>
      <c r="GM1054" s="69"/>
      <c r="GN1054" s="69"/>
      <c r="GO1054" s="69"/>
      <c r="GP1054" s="69"/>
      <c r="GQ1054" s="69"/>
      <c r="GR1054" s="69"/>
      <c r="GS1054" s="69"/>
      <c r="GT1054" s="69"/>
      <c r="GU1054" s="69"/>
      <c r="GV1054" s="69"/>
      <c r="GW1054" s="69"/>
      <c r="GX1054" s="69"/>
      <c r="GY1054" s="69"/>
      <c r="GZ1054" s="69"/>
      <c r="HA1054" s="69"/>
      <c r="HB1054" s="69"/>
      <c r="HC1054" s="69"/>
      <c r="HD1054" s="69"/>
      <c r="HE1054" s="69"/>
      <c r="HF1054" s="69"/>
      <c r="HG1054" s="69"/>
      <c r="HH1054" s="69"/>
      <c r="HI1054" s="69"/>
      <c r="HJ1054" s="69"/>
      <c r="HK1054" s="69"/>
      <c r="HL1054" s="69"/>
      <c r="HM1054" s="69"/>
      <c r="HN1054" s="69"/>
      <c r="HO1054" s="69"/>
      <c r="HP1054" s="69"/>
      <c r="HQ1054" s="69"/>
      <c r="HR1054" s="69"/>
      <c r="HS1054" s="69"/>
      <c r="HT1054" s="69"/>
      <c r="HU1054" s="69"/>
      <c r="HV1054" s="69"/>
      <c r="HW1054" s="69"/>
      <c r="HX1054" s="69"/>
      <c r="HY1054" s="69"/>
      <c r="HZ1054" s="69"/>
      <c r="IA1054" s="69"/>
      <c r="IB1054" s="69"/>
      <c r="IC1054" s="69"/>
      <c r="ID1054" s="69"/>
      <c r="IE1054" s="69"/>
      <c r="IF1054" s="69"/>
      <c r="IG1054" s="69"/>
      <c r="IH1054" s="69"/>
      <c r="II1054" s="69"/>
      <c r="IJ1054" s="69"/>
      <c r="IK1054" s="69"/>
      <c r="IL1054" s="69"/>
      <c r="IM1054" s="69"/>
      <c r="IN1054" s="69"/>
      <c r="IO1054" s="69"/>
      <c r="IP1054" s="69"/>
      <c r="IQ1054" s="69"/>
      <c r="IR1054" s="69"/>
      <c r="IS1054" s="69"/>
      <c r="IT1054" s="69"/>
      <c r="IU1054" s="69"/>
      <c r="IV1054" s="69"/>
      <c r="IW1054" s="69"/>
    </row>
    <row r="1055" customFormat="false" ht="12.75" hidden="false" customHeight="false" outlineLevel="0" collapsed="false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69"/>
      <c r="AH1055" s="69"/>
      <c r="AI1055" s="69"/>
      <c r="AJ1055" s="69"/>
      <c r="AK1055" s="69"/>
      <c r="AL1055" s="69"/>
      <c r="AM1055" s="69"/>
      <c r="AN1055" s="69"/>
      <c r="AO1055" s="69"/>
      <c r="AP1055" s="69"/>
      <c r="AQ1055" s="69"/>
      <c r="AR1055" s="69"/>
      <c r="AS1055" s="69"/>
      <c r="AT1055" s="69"/>
      <c r="AU1055" s="69"/>
      <c r="AV1055" s="69"/>
      <c r="AW1055" s="69"/>
      <c r="AX1055" s="69"/>
      <c r="AY1055" s="69"/>
      <c r="AZ1055" s="69"/>
      <c r="BA1055" s="69"/>
      <c r="BB1055" s="69"/>
      <c r="BC1055" s="69"/>
      <c r="BD1055" s="69"/>
      <c r="BE1055" s="69"/>
      <c r="BF1055" s="69"/>
      <c r="BG1055" s="69"/>
      <c r="BH1055" s="69"/>
      <c r="BI1055" s="69"/>
      <c r="BJ1055" s="69"/>
      <c r="BK1055" s="69"/>
      <c r="BL1055" s="69"/>
      <c r="BM1055" s="69"/>
      <c r="BN1055" s="69"/>
      <c r="BO1055" s="69"/>
      <c r="BP1055" s="69"/>
      <c r="BQ1055" s="69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69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69"/>
      <c r="CM1055" s="69"/>
      <c r="CN1055" s="69"/>
      <c r="CO1055" s="69"/>
      <c r="CP1055" s="69"/>
      <c r="CQ1055" s="69"/>
      <c r="CR1055" s="69"/>
      <c r="CS1055" s="69"/>
      <c r="CT1055" s="69"/>
      <c r="CU1055" s="69"/>
      <c r="CV1055" s="69"/>
      <c r="CW1055" s="69"/>
      <c r="CX1055" s="69"/>
      <c r="CY1055" s="69"/>
      <c r="CZ1055" s="69"/>
      <c r="DA1055" s="69"/>
      <c r="DB1055" s="69"/>
      <c r="DC1055" s="69"/>
      <c r="DD1055" s="69"/>
      <c r="DE1055" s="69"/>
      <c r="DF1055" s="69"/>
      <c r="DG1055" s="69"/>
      <c r="DH1055" s="69"/>
      <c r="DI1055" s="69"/>
      <c r="DJ1055" s="69"/>
      <c r="DK1055" s="69"/>
      <c r="DL1055" s="69"/>
      <c r="DM1055" s="69"/>
      <c r="DN1055" s="69"/>
      <c r="DO1055" s="69"/>
      <c r="DP1055" s="69"/>
      <c r="DQ1055" s="69"/>
      <c r="DR1055" s="69"/>
      <c r="DS1055" s="69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  <c r="EO1055" s="69"/>
      <c r="EP1055" s="69"/>
      <c r="EQ1055" s="69"/>
      <c r="ER1055" s="69"/>
      <c r="ES1055" s="69"/>
      <c r="ET1055" s="69"/>
      <c r="EU1055" s="69"/>
      <c r="EV1055" s="69"/>
      <c r="EW1055" s="69"/>
      <c r="EX1055" s="69"/>
      <c r="EY1055" s="69"/>
      <c r="EZ1055" s="69"/>
      <c r="FA1055" s="69"/>
      <c r="FB1055" s="69"/>
      <c r="FC1055" s="69"/>
      <c r="FD1055" s="69"/>
      <c r="FE1055" s="69"/>
      <c r="FF1055" s="69"/>
      <c r="FG1055" s="69"/>
      <c r="FH1055" s="69"/>
      <c r="FI1055" s="69"/>
      <c r="FJ1055" s="69"/>
      <c r="FK1055" s="69"/>
      <c r="FL1055" s="69"/>
      <c r="FM1055" s="69"/>
      <c r="FN1055" s="69"/>
      <c r="FO1055" s="69"/>
      <c r="FP1055" s="69"/>
      <c r="FQ1055" s="69"/>
      <c r="FR1055" s="69"/>
      <c r="FS1055" s="69"/>
      <c r="FT1055" s="69"/>
      <c r="FU1055" s="69"/>
      <c r="FV1055" s="69"/>
      <c r="FW1055" s="69"/>
      <c r="FX1055" s="69"/>
      <c r="FY1055" s="69"/>
      <c r="FZ1055" s="69"/>
      <c r="GA1055" s="69"/>
      <c r="GB1055" s="69"/>
      <c r="GC1055" s="69"/>
      <c r="GD1055" s="69"/>
      <c r="GE1055" s="69"/>
      <c r="GF1055" s="69"/>
      <c r="GG1055" s="69"/>
      <c r="GH1055" s="69"/>
      <c r="GI1055" s="69"/>
      <c r="GJ1055" s="69"/>
      <c r="GK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  <c r="HV1055" s="69"/>
      <c r="HW1055" s="69"/>
      <c r="HX1055" s="69"/>
      <c r="HY1055" s="69"/>
      <c r="HZ1055" s="69"/>
      <c r="IA1055" s="69"/>
      <c r="IB1055" s="69"/>
      <c r="IC1055" s="69"/>
      <c r="ID1055" s="69"/>
      <c r="IE1055" s="69"/>
      <c r="IF1055" s="69"/>
      <c r="IG1055" s="69"/>
      <c r="IH1055" s="69"/>
      <c r="II1055" s="69"/>
      <c r="IJ1055" s="69"/>
      <c r="IK1055" s="69"/>
      <c r="IL1055" s="69"/>
      <c r="IM1055" s="69"/>
      <c r="IN1055" s="69"/>
      <c r="IO1055" s="69"/>
      <c r="IP1055" s="69"/>
      <c r="IQ1055" s="69"/>
      <c r="IR1055" s="69"/>
      <c r="IS1055" s="69"/>
      <c r="IT1055" s="69"/>
      <c r="IU1055" s="69"/>
      <c r="IV1055" s="69"/>
      <c r="IW1055" s="69"/>
    </row>
    <row r="1056" customFormat="false" ht="12.75" hidden="false" customHeight="false" outlineLevel="0" collapsed="false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  <c r="AR1056" s="69"/>
      <c r="AS1056" s="69"/>
      <c r="AT1056" s="69"/>
      <c r="AU1056" s="69"/>
      <c r="AV1056" s="69"/>
      <c r="AW1056" s="69"/>
      <c r="AX1056" s="69"/>
      <c r="AY1056" s="69"/>
      <c r="AZ1056" s="69"/>
      <c r="BA1056" s="69"/>
      <c r="BB1056" s="69"/>
      <c r="BC1056" s="69"/>
      <c r="BD1056" s="69"/>
      <c r="BE1056" s="69"/>
      <c r="BF1056" s="69"/>
      <c r="BG1056" s="69"/>
      <c r="BH1056" s="69"/>
      <c r="BI1056" s="69"/>
      <c r="BJ1056" s="69"/>
      <c r="BK1056" s="69"/>
      <c r="BL1056" s="69"/>
      <c r="BM1056" s="69"/>
      <c r="BN1056" s="69"/>
      <c r="BO1056" s="69"/>
      <c r="BP1056" s="69"/>
      <c r="BQ1056" s="69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69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69"/>
      <c r="CM1056" s="69"/>
      <c r="CN1056" s="69"/>
      <c r="CO1056" s="69"/>
      <c r="CP1056" s="69"/>
      <c r="CQ1056" s="69"/>
      <c r="CR1056" s="69"/>
      <c r="CS1056" s="69"/>
      <c r="CT1056" s="69"/>
      <c r="CU1056" s="69"/>
      <c r="CV1056" s="69"/>
      <c r="CW1056" s="69"/>
      <c r="CX1056" s="69"/>
      <c r="CY1056" s="69"/>
      <c r="CZ1056" s="69"/>
      <c r="DA1056" s="69"/>
      <c r="DB1056" s="69"/>
      <c r="DC1056" s="69"/>
      <c r="DD1056" s="69"/>
      <c r="DE1056" s="69"/>
      <c r="DF1056" s="69"/>
      <c r="DG1056" s="69"/>
      <c r="DH1056" s="69"/>
      <c r="DI1056" s="69"/>
      <c r="DJ1056" s="69"/>
      <c r="DK1056" s="69"/>
      <c r="DL1056" s="69"/>
      <c r="DM1056" s="69"/>
      <c r="DN1056" s="69"/>
      <c r="DO1056" s="69"/>
      <c r="DP1056" s="69"/>
      <c r="DQ1056" s="69"/>
      <c r="DR1056" s="69"/>
      <c r="DS1056" s="69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  <c r="EO1056" s="69"/>
      <c r="EP1056" s="69"/>
      <c r="EQ1056" s="69"/>
      <c r="ER1056" s="69"/>
      <c r="ES1056" s="69"/>
      <c r="ET1056" s="69"/>
      <c r="EU1056" s="69"/>
      <c r="EV1056" s="69"/>
      <c r="EW1056" s="69"/>
      <c r="EX1056" s="69"/>
      <c r="EY1056" s="69"/>
      <c r="EZ1056" s="69"/>
      <c r="FA1056" s="69"/>
      <c r="FB1056" s="69"/>
      <c r="FC1056" s="69"/>
      <c r="FD1056" s="69"/>
      <c r="FE1056" s="69"/>
      <c r="FF1056" s="69"/>
      <c r="FG1056" s="69"/>
      <c r="FH1056" s="69"/>
      <c r="FI1056" s="69"/>
      <c r="FJ1056" s="69"/>
      <c r="FK1056" s="69"/>
      <c r="FL1056" s="69"/>
      <c r="FM1056" s="69"/>
      <c r="FN1056" s="69"/>
      <c r="FO1056" s="69"/>
      <c r="FP1056" s="69"/>
      <c r="FQ1056" s="69"/>
      <c r="FR1056" s="69"/>
      <c r="FS1056" s="69"/>
      <c r="FT1056" s="69"/>
      <c r="FU1056" s="69"/>
      <c r="FV1056" s="69"/>
      <c r="FW1056" s="69"/>
      <c r="FX1056" s="69"/>
      <c r="FY1056" s="69"/>
      <c r="FZ1056" s="69"/>
      <c r="GA1056" s="69"/>
      <c r="GB1056" s="69"/>
      <c r="GC1056" s="69"/>
      <c r="GD1056" s="69"/>
      <c r="GE1056" s="69"/>
      <c r="GF1056" s="69"/>
      <c r="GG1056" s="69"/>
      <c r="GH1056" s="69"/>
      <c r="GI1056" s="69"/>
      <c r="GJ1056" s="69"/>
      <c r="GK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  <c r="HV1056" s="69"/>
      <c r="HW1056" s="69"/>
      <c r="HX1056" s="69"/>
      <c r="HY1056" s="69"/>
      <c r="HZ1056" s="69"/>
      <c r="IA1056" s="69"/>
      <c r="IB1056" s="69"/>
      <c r="IC1056" s="69"/>
      <c r="ID1056" s="69"/>
      <c r="IE1056" s="69"/>
      <c r="IF1056" s="69"/>
      <c r="IG1056" s="69"/>
      <c r="IH1056" s="69"/>
      <c r="II1056" s="69"/>
      <c r="IJ1056" s="69"/>
      <c r="IK1056" s="69"/>
      <c r="IL1056" s="69"/>
      <c r="IM1056" s="69"/>
      <c r="IN1056" s="69"/>
      <c r="IO1056" s="69"/>
      <c r="IP1056" s="69"/>
      <c r="IQ1056" s="69"/>
      <c r="IR1056" s="69"/>
      <c r="IS1056" s="69"/>
      <c r="IT1056" s="69"/>
      <c r="IU1056" s="69"/>
      <c r="IV1056" s="69"/>
      <c r="IW1056" s="69"/>
    </row>
  </sheetData>
  <mergeCells count="3">
    <mergeCell ref="A1:I2"/>
    <mergeCell ref="A3:I3"/>
    <mergeCell ref="J28:K28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348"/>
  <sheetViews>
    <sheetView showFormulas="false" showGridLines="false" showRowColHeaders="true" showZeros="true" rightToLeft="false" tabSelected="false" showOutlineSymbols="true" defaultGridColor="true" view="normal" topLeftCell="A17" colorId="64" zoomScale="85" zoomScaleNormal="85" zoomScalePageLayoutView="100" workbookViewId="0">
      <selection pane="topLeft" activeCell="D29" activeCellId="0" sqref="D2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7.14"/>
    <col collapsed="false" customWidth="true" hidden="false" outlineLevel="0" max="2" min="2" style="66" width="39.28"/>
    <col collapsed="false" customWidth="true" hidden="false" outlineLevel="0" max="3" min="3" style="66" width="18.7"/>
    <col collapsed="false" customWidth="true" hidden="false" outlineLevel="0" max="4" min="4" style="66" width="11.99"/>
    <col collapsed="false" customWidth="false" hidden="false" outlineLevel="0" max="5" min="5" style="66" width="9.14"/>
    <col collapsed="false" customWidth="false" hidden="false" outlineLevel="0" max="257" min="6" style="67" width="9.14"/>
  </cols>
  <sheetData>
    <row r="1" customFormat="false" ht="18" hidden="false" customHeight="true" outlineLevel="0" collapsed="false">
      <c r="A1" s="115" t="str">
        <f aca="false">Scope!$A$1</f>
        <v>Synthetic CC Plants, TVA (445 MW)</v>
      </c>
      <c r="B1" s="115"/>
      <c r="C1" s="115"/>
      <c r="D1" s="115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customFormat="false" ht="18" hidden="false" customHeight="true" outlineLevel="0" collapsed="false">
      <c r="A2" s="115"/>
      <c r="B2" s="115"/>
      <c r="C2" s="115"/>
      <c r="D2" s="115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customFormat="false" ht="15.75" hidden="false" customHeight="false" outlineLevel="0" collapsed="false">
      <c r="A3" s="3" t="s">
        <v>9</v>
      </c>
      <c r="B3" s="3"/>
      <c r="C3" s="3"/>
      <c r="D3" s="3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customFormat="false" ht="13.5" hidden="false" customHeight="false" outlineLevel="0" collapsed="false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customFormat="false" ht="13.5" hidden="false" customHeight="false" outlineLevel="0" collapsed="false">
      <c r="A5" s="116"/>
      <c r="B5" s="117"/>
      <c r="C5" s="118"/>
      <c r="D5" s="119" t="s">
        <v>141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customFormat="false" ht="12.75" hidden="false" customHeight="false" outlineLevel="0" collapsed="false">
      <c r="A6" s="0"/>
      <c r="B6" s="76"/>
      <c r="C6" s="120"/>
      <c r="D6" s="78"/>
      <c r="E6" s="2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customFormat="false" ht="12.75" hidden="false" customHeight="false" outlineLevel="0" collapsed="false">
      <c r="A7" s="75" t="s">
        <v>179</v>
      </c>
      <c r="B7" s="76"/>
      <c r="C7" s="120"/>
      <c r="D7" s="79" t="n">
        <f aca="false">Mob_Backup!H15</f>
        <v>123018.5</v>
      </c>
      <c r="E7" s="2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customFormat="false" ht="12.75" hidden="false" customHeight="false" outlineLevel="0" collapsed="false">
      <c r="A8" s="75"/>
      <c r="B8" s="76"/>
      <c r="C8" s="120"/>
      <c r="D8" s="121"/>
      <c r="E8" s="2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customFormat="false" ht="12.75" hidden="false" customHeight="false" outlineLevel="0" collapsed="false">
      <c r="A9" s="80" t="s">
        <v>180</v>
      </c>
      <c r="B9" s="76"/>
      <c r="C9" s="120"/>
      <c r="D9" s="79" t="n">
        <f aca="false">Mob_Backup!H21</f>
        <v>478535.3895</v>
      </c>
      <c r="E9" s="2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customFormat="false" ht="12.75" hidden="false" customHeight="false" outlineLevel="0" collapsed="false">
      <c r="A10" s="75"/>
      <c r="B10" s="76"/>
      <c r="C10" s="120"/>
      <c r="D10" s="121"/>
      <c r="E10" s="2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customFormat="false" ht="12.75" hidden="false" customHeight="false" outlineLevel="0" collapsed="false">
      <c r="A11" s="75" t="s">
        <v>145</v>
      </c>
      <c r="B11" s="76"/>
      <c r="C11" s="120"/>
      <c r="D11" s="121"/>
      <c r="E11" s="2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customFormat="false" ht="12.75" hidden="false" customHeight="false" outlineLevel="0" collapsed="false">
      <c r="A12" s="2"/>
      <c r="B12" s="76" t="s">
        <v>181</v>
      </c>
      <c r="C12" s="122"/>
      <c r="D12" s="79" t="n">
        <f aca="false">Mob_Backup!H27</f>
        <v>6000</v>
      </c>
      <c r="E12" s="2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customFormat="false" ht="12.75" hidden="false" customHeight="false" outlineLevel="0" collapsed="false">
      <c r="A13" s="2"/>
      <c r="B13" s="76" t="s">
        <v>182</v>
      </c>
      <c r="C13" s="122"/>
      <c r="D13" s="79" t="n">
        <f aca="false">Mob_Backup!H34</f>
        <v>0</v>
      </c>
      <c r="E13" s="2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customFormat="false" ht="12.75" hidden="false" customHeight="false" outlineLevel="0" collapsed="false">
      <c r="A14" s="2"/>
      <c r="B14" s="76" t="s">
        <v>183</v>
      </c>
      <c r="C14" s="122"/>
      <c r="D14" s="79" t="n">
        <f aca="false">Mob_Backup!H42</f>
        <v>0</v>
      </c>
      <c r="E14" s="2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customFormat="false" ht="12.75" hidden="false" customHeight="false" outlineLevel="0" collapsed="false">
      <c r="A15" s="2"/>
      <c r="B15" s="76" t="s">
        <v>184</v>
      </c>
      <c r="C15" s="122"/>
      <c r="D15" s="79" t="n">
        <f aca="false">Mob_Backup!H67</f>
        <v>81000</v>
      </c>
      <c r="E15" s="2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customFormat="false" ht="12.75" hidden="false" customHeight="false" outlineLevel="0" collapsed="false">
      <c r="A16" s="2"/>
      <c r="B16" s="76" t="s">
        <v>185</v>
      </c>
      <c r="C16" s="122"/>
      <c r="D16" s="79" t="n">
        <f aca="false">Mob_Backup!H78</f>
        <v>29000</v>
      </c>
      <c r="E16" s="2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customFormat="false" ht="12.75" hidden="false" customHeight="false" outlineLevel="0" collapsed="false">
      <c r="A17" s="2"/>
      <c r="B17" s="76" t="s">
        <v>186</v>
      </c>
      <c r="C17" s="122"/>
      <c r="D17" s="79" t="n">
        <f aca="false">Mob_Backup!H84</f>
        <v>21100</v>
      </c>
      <c r="E17" s="2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customFormat="false" ht="12.75" hidden="false" customHeight="false" outlineLevel="0" collapsed="false">
      <c r="A18" s="2"/>
      <c r="B18" s="76" t="s">
        <v>187</v>
      </c>
      <c r="C18" s="122"/>
      <c r="D18" s="79" t="n">
        <f aca="false">Mob_Backup!H92</f>
        <v>28800</v>
      </c>
      <c r="E18" s="2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customFormat="false" ht="12.75" hidden="false" customHeight="false" outlineLevel="0" collapsed="false">
      <c r="A19" s="2"/>
      <c r="B19" s="76" t="s">
        <v>188</v>
      </c>
      <c r="C19" s="122"/>
      <c r="D19" s="79" t="n">
        <f aca="false">Mob_Backup!H109</f>
        <v>230305</v>
      </c>
      <c r="E19" s="2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customFormat="false" ht="12.75" hidden="false" customHeight="false" outlineLevel="0" collapsed="false">
      <c r="A20" s="2"/>
      <c r="B20" s="76" t="s">
        <v>189</v>
      </c>
      <c r="C20" s="122"/>
      <c r="D20" s="79" t="n">
        <f aca="false">Mob_Backup!H129</f>
        <v>135500</v>
      </c>
      <c r="E20" s="2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customFormat="false" ht="12.75" hidden="false" customHeight="false" outlineLevel="0" collapsed="false">
      <c r="A21" s="2"/>
      <c r="B21" s="76" t="s">
        <v>190</v>
      </c>
      <c r="C21" s="122"/>
      <c r="D21" s="79" t="n">
        <f aca="false">Mob_Backup!H132</f>
        <v>0</v>
      </c>
      <c r="E21" s="2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customFormat="false" ht="12.75" hidden="false" customHeight="false" outlineLevel="0" collapsed="false">
      <c r="A22" s="2"/>
      <c r="B22" s="44" t="s">
        <v>191</v>
      </c>
      <c r="C22" s="122"/>
      <c r="D22" s="79" t="n">
        <f aca="false">Mob_Backup!H136</f>
        <v>0</v>
      </c>
      <c r="E22" s="2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customFormat="false" ht="12.75" hidden="false" customHeight="false" outlineLevel="0" collapsed="false">
      <c r="A23" s="2"/>
      <c r="B23" s="44" t="s">
        <v>192</v>
      </c>
      <c r="C23" s="122"/>
      <c r="D23" s="79" t="n">
        <f aca="false">Mob_Backup!H143</f>
        <v>22500</v>
      </c>
      <c r="E23" s="2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customFormat="false" ht="12.75" hidden="false" customHeight="false" outlineLevel="0" collapsed="false">
      <c r="A24" s="2"/>
      <c r="B24" s="76"/>
      <c r="C24" s="122"/>
      <c r="D24" s="121"/>
      <c r="E24" s="2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customFormat="false" ht="12.75" hidden="false" customHeight="false" outlineLevel="0" collapsed="false">
      <c r="A25" s="2"/>
      <c r="B25" s="80" t="s">
        <v>193</v>
      </c>
      <c r="C25" s="123"/>
      <c r="D25" s="79" t="n">
        <f aca="false">SUBTOTAL(9,D12:D24)</f>
        <v>554205</v>
      </c>
      <c r="E25" s="2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customFormat="false" ht="12.75" hidden="false" customHeight="false" outlineLevel="0" collapsed="false">
      <c r="A26" s="2"/>
      <c r="B26" s="76"/>
      <c r="C26" s="122"/>
      <c r="D26" s="121"/>
      <c r="E26" s="2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customFormat="false" ht="12.75" hidden="false" customHeight="false" outlineLevel="0" collapsed="false">
      <c r="A27" s="2"/>
      <c r="B27" s="76"/>
      <c r="C27" s="122"/>
      <c r="D27" s="121"/>
      <c r="E27" s="2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customFormat="false" ht="12.75" hidden="false" customHeight="false" outlineLevel="0" collapsed="false">
      <c r="A28" s="75" t="s">
        <v>146</v>
      </c>
      <c r="B28" s="76"/>
      <c r="C28" s="122"/>
      <c r="D28" s="121"/>
      <c r="E28" s="2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customFormat="false" ht="12.75" hidden="false" customHeight="false" outlineLevel="0" collapsed="false">
      <c r="A29" s="2"/>
      <c r="B29" s="76" t="s">
        <v>194</v>
      </c>
      <c r="C29" s="122"/>
      <c r="D29" s="79" t="n">
        <f aca="false">Mob_Backup!H179</f>
        <v>128383.5</v>
      </c>
      <c r="E29" s="2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customFormat="false" ht="12.75" hidden="false" customHeight="false" outlineLevel="0" collapsed="false">
      <c r="A30" s="2"/>
      <c r="B30" s="76" t="s">
        <v>195</v>
      </c>
      <c r="C30" s="122"/>
      <c r="D30" s="79" t="n">
        <f aca="false">Mob_Backup!H193</f>
        <v>42630</v>
      </c>
      <c r="E30" s="2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customFormat="false" ht="12.75" hidden="false" customHeight="false" outlineLevel="0" collapsed="false">
      <c r="A31" s="2"/>
      <c r="B31" s="76" t="s">
        <v>196</v>
      </c>
      <c r="C31" s="122"/>
      <c r="D31" s="79" t="n">
        <f aca="false">Mob_Backup!H212</f>
        <v>24150</v>
      </c>
      <c r="E31" s="2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customFormat="false" ht="12.75" hidden="false" customHeight="false" outlineLevel="0" collapsed="false">
      <c r="A32" s="2"/>
      <c r="B32" s="76" t="s">
        <v>197</v>
      </c>
      <c r="C32" s="122"/>
      <c r="D32" s="79" t="n">
        <f aca="false">Mob_Backup!H220</f>
        <v>21000</v>
      </c>
      <c r="E32" s="2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</row>
    <row r="33" customFormat="false" ht="12.75" hidden="false" customHeight="false" outlineLevel="0" collapsed="false">
      <c r="A33" s="2"/>
      <c r="B33" s="76" t="s">
        <v>198</v>
      </c>
      <c r="C33" s="122"/>
      <c r="D33" s="79" t="n">
        <f aca="false">Mob_Backup!H228</f>
        <v>17850</v>
      </c>
      <c r="E33" s="2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</row>
    <row r="34" customFormat="false" ht="12.75" hidden="false" customHeight="false" outlineLevel="0" collapsed="false">
      <c r="A34" s="2"/>
      <c r="B34" s="76" t="s">
        <v>199</v>
      </c>
      <c r="C34" s="122"/>
      <c r="D34" s="79" t="n">
        <f aca="false">Mob_Backup!H278</f>
        <v>111095.25</v>
      </c>
      <c r="E34" s="2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</row>
    <row r="35" customFormat="false" ht="12.75" hidden="false" customHeight="false" outlineLevel="0" collapsed="false">
      <c r="A35" s="2"/>
      <c r="B35" s="76" t="s">
        <v>200</v>
      </c>
      <c r="C35" s="122"/>
      <c r="D35" s="79" t="n">
        <f aca="false">Mob_Backup!H284</f>
        <v>56744.7414508719</v>
      </c>
      <c r="E35" s="2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</row>
    <row r="36" customFormat="false" ht="12.75" hidden="false" customHeight="false" outlineLevel="0" collapsed="false">
      <c r="A36" s="2"/>
      <c r="B36" s="76"/>
      <c r="C36" s="122"/>
      <c r="D36" s="121"/>
      <c r="E36" s="2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</row>
    <row r="37" customFormat="false" ht="12.75" hidden="false" customHeight="false" outlineLevel="0" collapsed="false">
      <c r="A37" s="2"/>
      <c r="B37" s="80" t="s">
        <v>201</v>
      </c>
      <c r="C37" s="123"/>
      <c r="D37" s="79" t="n">
        <f aca="false">SUBTOTAL(9,D28:D36)</f>
        <v>401853.491450872</v>
      </c>
      <c r="E37" s="2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</row>
    <row r="38" customFormat="false" ht="12.75" hidden="false" customHeight="false" outlineLevel="0" collapsed="false">
      <c r="A38" s="2"/>
      <c r="B38" s="76"/>
      <c r="C38" s="122"/>
      <c r="D38" s="121"/>
      <c r="E38" s="2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</row>
    <row r="39" customFormat="false" ht="13.5" hidden="false" customHeight="false" outlineLevel="0" collapsed="false">
      <c r="A39" s="75" t="s">
        <v>147</v>
      </c>
      <c r="B39" s="76"/>
      <c r="C39" s="122"/>
      <c r="D39" s="81" t="n">
        <f aca="false">D37+D25+D9+D7</f>
        <v>1557612.38095087</v>
      </c>
      <c r="E39" s="2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</row>
    <row r="40" customFormat="false" ht="12.75" hidden="false" customHeight="false" outlineLevel="0" collapsed="false">
      <c r="A40" s="75"/>
      <c r="B40" s="76"/>
      <c r="C40" s="120"/>
      <c r="D40" s="72"/>
      <c r="E40" s="2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</row>
    <row r="41" customFormat="false" ht="12.75" hidden="false" customHeight="false" outlineLevel="0" collapsed="false">
      <c r="A41" s="67"/>
      <c r="B41" s="67"/>
      <c r="C41" s="67"/>
      <c r="D41" s="67"/>
      <c r="E41" s="2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customFormat="false" ht="12.75" hidden="false" customHeight="false" outlineLevel="0" collapsed="false">
      <c r="A42" s="107"/>
      <c r="B42" s="2"/>
      <c r="C42" s="2"/>
      <c r="D42" s="72"/>
      <c r="E42" s="2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3" customFormat="false" ht="13.5" hidden="false" customHeight="false" outlineLevel="0" collapsed="false">
      <c r="A43" s="2"/>
      <c r="B43" s="2"/>
      <c r="C43" s="2"/>
      <c r="D43" s="2"/>
      <c r="E43" s="2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</row>
    <row r="44" customFormat="false" ht="13.5" hidden="false" customHeight="false" outlineLevel="0" collapsed="false">
      <c r="A44" s="75" t="s">
        <v>12</v>
      </c>
      <c r="B44" s="2"/>
      <c r="C44" s="122"/>
      <c r="D44" s="87" t="n">
        <f aca="false">Mob_Backup!H310</f>
        <v>3991589.8875</v>
      </c>
      <c r="E44" s="2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</row>
    <row r="45" customFormat="false" ht="12.75" hidden="false" customHeight="false" outlineLevel="0" collapsed="false">
      <c r="A45" s="75"/>
      <c r="B45" s="2"/>
      <c r="C45" s="120"/>
      <c r="D45" s="72"/>
      <c r="E45" s="2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</row>
    <row r="46" customFormat="false" ht="13.5" hidden="false" customHeight="false" outlineLevel="0" collapsed="false">
      <c r="A46" s="2"/>
      <c r="B46" s="2"/>
      <c r="C46" s="2"/>
      <c r="D46" s="2"/>
      <c r="E46" s="2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</row>
    <row r="47" customFormat="false" ht="13.5" hidden="false" customHeight="false" outlineLevel="0" collapsed="false">
      <c r="A47" s="75" t="s">
        <v>202</v>
      </c>
      <c r="B47" s="2"/>
      <c r="C47" s="2"/>
      <c r="D47" s="88" t="n">
        <f aca="false">ROUND(Mob_Backup!H290*(Mob_Estimate!D39),-4)</f>
        <v>160000</v>
      </c>
      <c r="E47" s="2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</row>
    <row r="48" customFormat="false" ht="13.5" hidden="true" customHeight="false" outlineLevel="0" collapsed="false">
      <c r="A48" s="80" t="s">
        <v>152</v>
      </c>
      <c r="B48" s="2"/>
      <c r="C48" s="2"/>
      <c r="D48" s="84" t="n">
        <f aca="false">ROUND(Mob_Backup!H296*Mob_Estimate!D9,-4)</f>
        <v>0</v>
      </c>
      <c r="E48" s="2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</row>
  </sheetData>
  <mergeCells count="2">
    <mergeCell ref="A1:D2"/>
    <mergeCell ref="A3:D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375"/>
  <sheetViews>
    <sheetView showFormulas="false" showGridLines="fals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1" min="1" style="20" width="39.41"/>
    <col collapsed="false" customWidth="true" hidden="false" outlineLevel="0" max="2" min="2" style="124" width="16.28"/>
    <col collapsed="false" customWidth="true" hidden="false" outlineLevel="0" max="3" min="3" style="124" width="16.7"/>
    <col collapsed="false" customWidth="true" hidden="false" outlineLevel="0" max="4" min="4" style="124" width="14.56"/>
    <col collapsed="false" customWidth="true" hidden="false" outlineLevel="1" max="11" min="5" style="0" width="8.7"/>
    <col collapsed="false" customWidth="true" hidden="false" outlineLevel="0" max="24" min="12" style="0" width="8.7"/>
    <col collapsed="false" customWidth="true" hidden="false" outlineLevel="0" max="28" min="28" style="0" width="9.28"/>
  </cols>
  <sheetData>
    <row r="1" customFormat="false" ht="27" hidden="false" customHeight="true" outlineLevel="0" collapsed="false">
      <c r="A1" s="125" t="str">
        <f aca="false">Summary!$A$1</f>
        <v>Synthetic CC Plants, TVA (445 MW)</v>
      </c>
      <c r="B1" s="126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7"/>
      <c r="O1" s="127"/>
      <c r="P1" s="128"/>
      <c r="Q1" s="127"/>
      <c r="R1" s="127"/>
      <c r="S1" s="127"/>
      <c r="T1" s="127"/>
      <c r="U1" s="127"/>
      <c r="V1" s="127"/>
      <c r="W1" s="127"/>
      <c r="X1" s="127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</row>
    <row r="2" customFormat="false" ht="29.25" hidden="false" customHeight="true" outlineLevel="0" collapsed="false">
      <c r="A2" s="130" t="s">
        <v>203</v>
      </c>
      <c r="B2" s="131"/>
      <c r="C2" s="131"/>
      <c r="D2" s="131"/>
      <c r="E2" s="131"/>
      <c r="F2" s="131"/>
      <c r="G2" s="131"/>
      <c r="H2" s="127"/>
      <c r="I2" s="127"/>
      <c r="J2" s="127"/>
      <c r="K2" s="127"/>
      <c r="L2" s="127"/>
      <c r="M2" s="127"/>
      <c r="O2" s="128"/>
      <c r="P2" s="128"/>
      <c r="Q2" s="127"/>
      <c r="R2" s="127"/>
      <c r="S2" s="127"/>
      <c r="T2" s="127"/>
      <c r="U2" s="127"/>
      <c r="V2" s="127"/>
      <c r="W2" s="127"/>
      <c r="X2" s="127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</row>
    <row r="3" customFormat="false" ht="15" hidden="false" customHeight="false" outlineLevel="0" collapsed="false">
      <c r="A3" s="132"/>
      <c r="B3" s="133"/>
      <c r="C3" s="133"/>
      <c r="D3" s="13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76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customFormat="false" ht="26.25" hidden="false" customHeight="true" outlineLevel="0" collapsed="false">
      <c r="A4" s="134"/>
      <c r="B4" s="135"/>
      <c r="C4" s="135"/>
      <c r="D4" s="135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customFormat="false" ht="58.5" hidden="false" customHeight="true" outlineLevel="0" collapsed="false">
      <c r="A5" s="137" t="s">
        <v>204</v>
      </c>
      <c r="B5" s="138" t="s">
        <v>205</v>
      </c>
      <c r="C5" s="138" t="str">
        <f aca="false">Mob_Staffing!F5</f>
        <v>Month on Site Prior to COD</v>
      </c>
      <c r="D5" s="138" t="s">
        <v>206</v>
      </c>
      <c r="E5" s="139" t="n">
        <f aca="false">F5-1</f>
        <v>-19</v>
      </c>
      <c r="F5" s="139" t="n">
        <f aca="false">G5-1</f>
        <v>-18</v>
      </c>
      <c r="G5" s="139" t="n">
        <f aca="false">H5-1</f>
        <v>-17</v>
      </c>
      <c r="H5" s="139" t="n">
        <f aca="false">I5-1</f>
        <v>-16</v>
      </c>
      <c r="I5" s="139" t="n">
        <f aca="false">J5-1</f>
        <v>-15</v>
      </c>
      <c r="J5" s="139" t="n">
        <f aca="false">K5-1</f>
        <v>-14</v>
      </c>
      <c r="K5" s="139" t="n">
        <f aca="false">L5-1</f>
        <v>-13</v>
      </c>
      <c r="L5" s="139" t="n">
        <f aca="false">M5-1</f>
        <v>-12</v>
      </c>
      <c r="M5" s="139" t="n">
        <f aca="false">N5-1</f>
        <v>-11</v>
      </c>
      <c r="N5" s="139" t="n">
        <f aca="false">O5-1</f>
        <v>-10</v>
      </c>
      <c r="O5" s="139" t="n">
        <f aca="false">P5-1</f>
        <v>-9</v>
      </c>
      <c r="P5" s="139" t="n">
        <f aca="false">Q5-1</f>
        <v>-8</v>
      </c>
      <c r="Q5" s="139" t="n">
        <f aca="false">R5-1</f>
        <v>-7</v>
      </c>
      <c r="R5" s="139" t="n">
        <f aca="false">S5-1</f>
        <v>-6</v>
      </c>
      <c r="S5" s="139" t="n">
        <f aca="false">T5-1</f>
        <v>-5</v>
      </c>
      <c r="T5" s="139" t="n">
        <f aca="false">U5-1</f>
        <v>-4</v>
      </c>
      <c r="U5" s="139" t="n">
        <f aca="false">V5-1</f>
        <v>-3</v>
      </c>
      <c r="V5" s="139" t="n">
        <f aca="false">W5-1</f>
        <v>-2</v>
      </c>
      <c r="W5" s="140" t="n">
        <v>-1</v>
      </c>
      <c r="X5" s="141" t="s">
        <v>207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customFormat="false" ht="30.75" hidden="false" customHeight="true" outlineLevel="0" collapsed="false">
      <c r="A6" s="142" t="s">
        <v>208</v>
      </c>
      <c r="B6" s="143" t="n">
        <f aca="false">SUM(B7:B29)</f>
        <v>3</v>
      </c>
      <c r="C6" s="144"/>
      <c r="D6" s="144"/>
      <c r="E6" s="145"/>
      <c r="F6" s="146"/>
      <c r="G6" s="146"/>
      <c r="H6" s="147"/>
      <c r="I6" s="148"/>
      <c r="J6" s="149"/>
      <c r="K6" s="149"/>
      <c r="L6" s="150" t="s">
        <v>209</v>
      </c>
      <c r="M6" s="149"/>
      <c r="N6" s="149"/>
      <c r="O6" s="151"/>
      <c r="P6" s="150" t="s">
        <v>210</v>
      </c>
      <c r="Q6" s="149"/>
      <c r="R6" s="149"/>
      <c r="S6" s="149"/>
      <c r="T6" s="150" t="s">
        <v>211</v>
      </c>
      <c r="U6" s="149"/>
      <c r="V6" s="149"/>
      <c r="W6" s="152"/>
      <c r="X6" s="153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customFormat="false" ht="12" hidden="false" customHeight="true" outlineLevel="0" collapsed="false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6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customFormat="false" ht="17.25" hidden="false" customHeight="true" outlineLevel="0" collapsed="false">
      <c r="A8" s="142" t="s">
        <v>212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6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customFormat="false" ht="14.25" hidden="false" customHeight="true" outlineLevel="0" collapsed="false">
      <c r="A9" s="157" t="str">
        <f aca="false">Mob_Staffing!B8</f>
        <v>Plant Manager</v>
      </c>
      <c r="B9" s="158" t="n">
        <f aca="false">Mob_Staffing!E8</f>
        <v>1</v>
      </c>
      <c r="C9" s="158" t="n">
        <f aca="false">Mob_Staffing!F8</f>
        <v>-7</v>
      </c>
      <c r="D9" s="158" t="n">
        <f aca="false">Mob_Staffing!G8</f>
        <v>7</v>
      </c>
      <c r="E9" s="159" t="str">
        <f aca="false">IF(AND($C9&lt;=E$5,$C9+$D9&gt;E$5),"XXXXX","")</f>
        <v/>
      </c>
      <c r="F9" s="159" t="str">
        <f aca="false">IF(AND($C9&lt;=F$5,$C9+$D9&gt;F$5),"XXXXX","")</f>
        <v/>
      </c>
      <c r="G9" s="159" t="str">
        <f aca="false">IF(AND($C9&lt;=G$5,$C9+$D9&gt;G$5),"XXXXX","")</f>
        <v/>
      </c>
      <c r="H9" s="159" t="str">
        <f aca="false">IF(AND($C9&lt;=H$5,$C9+$D9&gt;H$5),"XXXXX","")</f>
        <v/>
      </c>
      <c r="I9" s="159" t="str">
        <f aca="false">IF(AND($C9&lt;=I$5,$C9+$D9&gt;I$5),"XXXXX","")</f>
        <v/>
      </c>
      <c r="J9" s="159" t="str">
        <f aca="false">IF(AND($C9&lt;=J$5,$C9+$D9&gt;J$5),"XXXXX","")</f>
        <v/>
      </c>
      <c r="K9" s="159" t="str">
        <f aca="false">IF(AND($C9&lt;=K$5,$C9+$D9&gt;K$5),"XXXXX","")</f>
        <v/>
      </c>
      <c r="L9" s="159" t="str">
        <f aca="false">IF(AND($C9&lt;=L$5,$C9+$D9&gt;L$5),"XXXXX","")</f>
        <v/>
      </c>
      <c r="M9" s="159" t="str">
        <f aca="false">IF(AND($C9&lt;=M$5,$C9+$D9&gt;M$5),"XXXXX","")</f>
        <v/>
      </c>
      <c r="N9" s="159" t="str">
        <f aca="false">IF(AND($C9&lt;=N$5,$C9+$D9&gt;N$5),"XXXXX","")</f>
        <v/>
      </c>
      <c r="O9" s="159" t="str">
        <f aca="false">IF(AND($C9&lt;=O$5,$C9+$D9&gt;O$5),"XXXXX","")</f>
        <v/>
      </c>
      <c r="P9" s="159" t="str">
        <f aca="false">IF(AND($C9&lt;=P$5,$C9+$D9&gt;P$5),"XXXXX","")</f>
        <v/>
      </c>
      <c r="Q9" s="159" t="str">
        <f aca="false">IF(AND($C9&lt;=Q$5,$C9+$D9&gt;Q$5),"XXXXX","")</f>
        <v>XXXXX</v>
      </c>
      <c r="R9" s="159" t="str">
        <f aca="false">IF(AND($C9&lt;=R$5,$C9+$D9&gt;R$5),"XXXXX","")</f>
        <v>XXXXX</v>
      </c>
      <c r="S9" s="159" t="str">
        <f aca="false">IF(AND($C9&lt;=S$5,$C9+$D9&gt;S$5),"XXXXX","")</f>
        <v>XXXXX</v>
      </c>
      <c r="T9" s="159" t="str">
        <f aca="false">IF(AND($C9&lt;=T$5,$C9+$D9&gt;T$5),"XXXXX","")</f>
        <v>XXXXX</v>
      </c>
      <c r="U9" s="159" t="str">
        <f aca="false">IF(AND($C9&lt;=U$5,$C9+$D9&gt;U$5),"XXXXX","")</f>
        <v>XXXXX</v>
      </c>
      <c r="V9" s="159" t="str">
        <f aca="false">IF(AND($C9&lt;=V$5,$C9+$D9&gt;V$5),"XXXXX","")</f>
        <v>XXXXX</v>
      </c>
      <c r="W9" s="159" t="str">
        <f aca="false">IF(AND($C9&lt;=W$5,$C9+$D9&gt;W$5),"XXXXX","")</f>
        <v>XXXXX</v>
      </c>
      <c r="X9" s="160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customFormat="false" ht="14.25" hidden="false" customHeight="true" outlineLevel="0" collapsed="false">
      <c r="A10" s="157" t="str">
        <f aca="false">Mob_Staffing!B9</f>
        <v>Assistant Plant Manager</v>
      </c>
      <c r="B10" s="158" t="n">
        <f aca="false">Mob_Staffing!E9</f>
        <v>0</v>
      </c>
      <c r="C10" s="158" t="n">
        <f aca="false">Mob_Staffing!F9</f>
        <v>0</v>
      </c>
      <c r="D10" s="158" t="n">
        <f aca="false">Mob_Staffing!G9</f>
        <v>-0</v>
      </c>
      <c r="E10" s="159" t="str">
        <f aca="false">IF(AND($C10&lt;=E$5,$C10+$D10&gt;E$5),"XXXXX","")</f>
        <v/>
      </c>
      <c r="F10" s="159" t="str">
        <f aca="false">IF(AND($C10&lt;=F$5,$C10+$D10&gt;F$5),"XXXXX","")</f>
        <v/>
      </c>
      <c r="G10" s="159" t="str">
        <f aca="false">IF(AND($C10&lt;=G$5,$C10+$D10&gt;G$5),"XXXXX","")</f>
        <v/>
      </c>
      <c r="H10" s="159" t="str">
        <f aca="false">IF(AND($C10&lt;=H$5,$C10+$D10&gt;H$5),"XXXXX","")</f>
        <v/>
      </c>
      <c r="I10" s="159" t="str">
        <f aca="false">IF(AND($C10&lt;=I$5,$C10+$D10&gt;I$5),"XXXXX","")</f>
        <v/>
      </c>
      <c r="J10" s="159" t="str">
        <f aca="false">IF(AND($C10&lt;=J$5,$C10+$D10&gt;J$5),"XXXXX","")</f>
        <v/>
      </c>
      <c r="K10" s="159" t="str">
        <f aca="false">IF(AND($C10&lt;=K$5,$C10+$D10&gt;K$5),"XXXXX","")</f>
        <v/>
      </c>
      <c r="L10" s="159" t="str">
        <f aca="false">IF(AND($C10&lt;=L$5,$C10+$D10&gt;L$5),"XXXXX","")</f>
        <v/>
      </c>
      <c r="M10" s="159" t="str">
        <f aca="false">IF(AND($C10&lt;=M$5,$C10+$D10&gt;M$5),"XXXXX","")</f>
        <v/>
      </c>
      <c r="N10" s="159" t="str">
        <f aca="false">IF(AND($C10&lt;=N$5,$C10+$D10&gt;N$5),"XXXXX","")</f>
        <v/>
      </c>
      <c r="O10" s="159" t="str">
        <f aca="false">IF(AND($C10&lt;=O$5,$C10+$D10&gt;O$5),"XXXXX","")</f>
        <v/>
      </c>
      <c r="P10" s="159" t="str">
        <f aca="false">IF(AND($C10&lt;=P$5,$C10+$D10&gt;P$5),"XXXXX","")</f>
        <v/>
      </c>
      <c r="Q10" s="159" t="str">
        <f aca="false">IF(AND($C10&lt;=Q$5,$C10+$D10&gt;Q$5),"XXXXX","")</f>
        <v/>
      </c>
      <c r="R10" s="159" t="str">
        <f aca="false">IF(AND($C10&lt;=R$5,$C10+$D10&gt;R$5),"XXXXX","")</f>
        <v/>
      </c>
      <c r="S10" s="159" t="str">
        <f aca="false">IF(AND($C10&lt;=S$5,$C10+$D10&gt;S$5),"XXXXX","")</f>
        <v/>
      </c>
      <c r="T10" s="159" t="str">
        <f aca="false">IF(AND($C10&lt;=T$5,$C10+$D10&gt;T$5),"XXXXX","")</f>
        <v/>
      </c>
      <c r="U10" s="159" t="str">
        <f aca="false">IF(AND($C10&lt;=U$5,$C10+$D10&gt;U$5),"XXXXX","")</f>
        <v/>
      </c>
      <c r="V10" s="159" t="str">
        <f aca="false">IF(AND($C10&lt;=V$5,$C10+$D10&gt;V$5),"XXXXX","")</f>
        <v/>
      </c>
      <c r="W10" s="159" t="str">
        <f aca="false">IF(AND($C10&lt;=W$5,$C10+$D10&gt;W$5),"XXXXX","")</f>
        <v/>
      </c>
      <c r="X10" s="160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customFormat="false" ht="14.25" hidden="false" customHeight="true" outlineLevel="0" collapsed="false">
      <c r="A11" s="157" t="str">
        <f aca="false">Mob_Staffing!B10</f>
        <v>Plant Engineer</v>
      </c>
      <c r="B11" s="158" t="n">
        <f aca="false">Mob_Staffing!E10</f>
        <v>0</v>
      </c>
      <c r="C11" s="158" t="n">
        <f aca="false">Mob_Staffing!F10</f>
        <v>0</v>
      </c>
      <c r="D11" s="158" t="n">
        <f aca="false">Mob_Staffing!G10</f>
        <v>-0</v>
      </c>
      <c r="E11" s="159" t="str">
        <f aca="false">IF(AND($C11&lt;=E$5,$C11+$D11&gt;E$5),"XXXXX","")</f>
        <v/>
      </c>
      <c r="F11" s="159" t="str">
        <f aca="false">IF(AND($C11&lt;=F$5,$C11+$D11&gt;F$5),"XXXXX","")</f>
        <v/>
      </c>
      <c r="G11" s="159" t="str">
        <f aca="false">IF(AND($C11&lt;=G$5,$C11+$D11&gt;G$5),"XXXXX","")</f>
        <v/>
      </c>
      <c r="H11" s="159" t="str">
        <f aca="false">IF(AND($C11&lt;=H$5,$C11+$D11&gt;H$5),"XXXXX","")</f>
        <v/>
      </c>
      <c r="I11" s="159" t="str">
        <f aca="false">IF(AND($C11&lt;=I$5,$C11+$D11&gt;I$5),"XXXXX","")</f>
        <v/>
      </c>
      <c r="J11" s="159" t="str">
        <f aca="false">IF(AND($C11&lt;=J$5,$C11+$D11&gt;J$5),"XXXXX","")</f>
        <v/>
      </c>
      <c r="K11" s="159" t="str">
        <f aca="false">IF(AND($C11&lt;=K$5,$C11+$D11&gt;K$5),"XXXXX","")</f>
        <v/>
      </c>
      <c r="L11" s="159" t="str">
        <f aca="false">IF(AND($C11&lt;=L$5,$C11+$D11&gt;L$5),"XXXXX","")</f>
        <v/>
      </c>
      <c r="M11" s="159" t="str">
        <f aca="false">IF(AND($C11&lt;=M$5,$C11+$D11&gt;M$5),"XXXXX","")</f>
        <v/>
      </c>
      <c r="N11" s="159" t="str">
        <f aca="false">IF(AND($C11&lt;=N$5,$C11+$D11&gt;N$5),"XXXXX","")</f>
        <v/>
      </c>
      <c r="O11" s="159" t="str">
        <f aca="false">IF(AND($C11&lt;=O$5,$C11+$D11&gt;O$5),"XXXXX","")</f>
        <v/>
      </c>
      <c r="P11" s="159" t="str">
        <f aca="false">IF(AND($C11&lt;=P$5,$C11+$D11&gt;P$5),"XXXXX","")</f>
        <v/>
      </c>
      <c r="Q11" s="159" t="str">
        <f aca="false">IF(AND($C11&lt;=Q$5,$C11+$D11&gt;Q$5),"XXXXX","")</f>
        <v/>
      </c>
      <c r="R11" s="159" t="str">
        <f aca="false">IF(AND($C11&lt;=R$5,$C11+$D11&gt;R$5),"XXXXX","")</f>
        <v/>
      </c>
      <c r="S11" s="159" t="str">
        <f aca="false">IF(AND($C11&lt;=S$5,$C11+$D11&gt;S$5),"XXXXX","")</f>
        <v/>
      </c>
      <c r="T11" s="159" t="str">
        <f aca="false">IF(AND($C11&lt;=T$5,$C11+$D11&gt;T$5),"XXXXX","")</f>
        <v/>
      </c>
      <c r="U11" s="159" t="str">
        <f aca="false">IF(AND($C11&lt;=U$5,$C11+$D11&gt;U$5),"XXXXX","")</f>
        <v/>
      </c>
      <c r="V11" s="159" t="str">
        <f aca="false">IF(AND($C11&lt;=V$5,$C11+$D11&gt;V$5),"XXXXX","")</f>
        <v/>
      </c>
      <c r="W11" s="159" t="str">
        <f aca="false">IF(AND($C11&lt;=W$5,$C11+$D11&gt;W$5),"XXXXX","")</f>
        <v/>
      </c>
      <c r="X11" s="160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customFormat="false" ht="14.25" hidden="false" customHeight="true" outlineLevel="0" collapsed="false">
      <c r="A12" s="157" t="str">
        <f aca="false">Mob_Staffing!B11</f>
        <v>Administration Manager</v>
      </c>
      <c r="B12" s="158" t="n">
        <f aca="false">Mob_Staffing!E11</f>
        <v>0</v>
      </c>
      <c r="C12" s="158" t="n">
        <f aca="false">Mob_Staffing!F11</f>
        <v>0</v>
      </c>
      <c r="D12" s="158" t="n">
        <f aca="false">Mob_Staffing!G11</f>
        <v>-0</v>
      </c>
      <c r="E12" s="159" t="str">
        <f aca="false">IF(AND($C12&lt;=E$5,$C12+$D12&gt;E$5),"XXXXX","")</f>
        <v/>
      </c>
      <c r="F12" s="159" t="str">
        <f aca="false">IF(AND($C12&lt;=F$5,$C12+$D12&gt;F$5),"XXXXX","")</f>
        <v/>
      </c>
      <c r="G12" s="159" t="str">
        <f aca="false">IF(AND($C12&lt;=G$5,$C12+$D12&gt;G$5),"XXXXX","")</f>
        <v/>
      </c>
      <c r="H12" s="159" t="str">
        <f aca="false">IF(AND($C12&lt;=H$5,$C12+$D12&gt;H$5),"XXXXX","")</f>
        <v/>
      </c>
      <c r="I12" s="159" t="str">
        <f aca="false">IF(AND($C12&lt;=I$5,$C12+$D12&gt;I$5),"XXXXX","")</f>
        <v/>
      </c>
      <c r="J12" s="159" t="str">
        <f aca="false">IF(AND($C12&lt;=J$5,$C12+$D12&gt;J$5),"XXXXX","")</f>
        <v/>
      </c>
      <c r="K12" s="159" t="str">
        <f aca="false">IF(AND($C12&lt;=K$5,$C12+$D12&gt;K$5),"XXXXX","")</f>
        <v/>
      </c>
      <c r="L12" s="159" t="str">
        <f aca="false">IF(AND($C12&lt;=L$5,$C12+$D12&gt;L$5),"XXXXX","")</f>
        <v/>
      </c>
      <c r="M12" s="159" t="str">
        <f aca="false">IF(AND($C12&lt;=M$5,$C12+$D12&gt;M$5),"XXXXX","")</f>
        <v/>
      </c>
      <c r="N12" s="159" t="str">
        <f aca="false">IF(AND($C12&lt;=N$5,$C12+$D12&gt;N$5),"XXXXX","")</f>
        <v/>
      </c>
      <c r="O12" s="159" t="str">
        <f aca="false">IF(AND($C12&lt;=O$5,$C12+$D12&gt;O$5),"XXXXX","")</f>
        <v/>
      </c>
      <c r="P12" s="159" t="str">
        <f aca="false">IF(AND($C12&lt;=P$5,$C12+$D12&gt;P$5),"XXXXX","")</f>
        <v/>
      </c>
      <c r="Q12" s="159" t="str">
        <f aca="false">IF(AND($C12&lt;=Q$5,$C12+$D12&gt;Q$5),"XXXXX","")</f>
        <v/>
      </c>
      <c r="R12" s="159" t="str">
        <f aca="false">IF(AND($C12&lt;=R$5,$C12+$D12&gt;R$5),"XXXXX","")</f>
        <v/>
      </c>
      <c r="S12" s="159" t="str">
        <f aca="false">IF(AND($C12&lt;=S$5,$C12+$D12&gt;S$5),"XXXXX","")</f>
        <v/>
      </c>
      <c r="T12" s="159" t="str">
        <f aca="false">IF(AND($C12&lt;=T$5,$C12+$D12&gt;T$5),"XXXXX","")</f>
        <v/>
      </c>
      <c r="U12" s="159" t="str">
        <f aca="false">IF(AND($C12&lt;=U$5,$C12+$D12&gt;U$5),"XXXXX","")</f>
        <v/>
      </c>
      <c r="V12" s="159" t="str">
        <f aca="false">IF(AND($C12&lt;=V$5,$C12+$D12&gt;V$5),"XXXXX","")</f>
        <v/>
      </c>
      <c r="W12" s="159" t="str">
        <f aca="false">IF(AND($C12&lt;=W$5,$C12+$D12&gt;W$5),"XXXXX","")</f>
        <v/>
      </c>
      <c r="X12" s="160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customFormat="false" ht="14.25" hidden="false" customHeight="true" outlineLevel="0" collapsed="false">
      <c r="A13" s="157" t="str">
        <f aca="false">Mob_Staffing!B12</f>
        <v>Controller</v>
      </c>
      <c r="B13" s="158" t="n">
        <f aca="false">Mob_Staffing!E12</f>
        <v>0</v>
      </c>
      <c r="C13" s="158" t="n">
        <f aca="false">Mob_Staffing!F12</f>
        <v>0</v>
      </c>
      <c r="D13" s="158" t="n">
        <f aca="false">Mob_Staffing!G12</f>
        <v>-0</v>
      </c>
      <c r="E13" s="159" t="str">
        <f aca="false">IF(AND($C13&lt;=E$5,$C13+$D13&gt;E$5),"XXXXX","")</f>
        <v/>
      </c>
      <c r="F13" s="159" t="str">
        <f aca="false">IF(AND($C13&lt;=F$5,$C13+$D13&gt;F$5),"XXXXX","")</f>
        <v/>
      </c>
      <c r="G13" s="159" t="str">
        <f aca="false">IF(AND($C13&lt;=G$5,$C13+$D13&gt;G$5),"XXXXX","")</f>
        <v/>
      </c>
      <c r="H13" s="159" t="str">
        <f aca="false">IF(AND($C13&lt;=H$5,$C13+$D13&gt;H$5),"XXXXX","")</f>
        <v/>
      </c>
      <c r="I13" s="159" t="str">
        <f aca="false">IF(AND($C13&lt;=I$5,$C13+$D13&gt;I$5),"XXXXX","")</f>
        <v/>
      </c>
      <c r="J13" s="159" t="str">
        <f aca="false">IF(AND($C13&lt;=J$5,$C13+$D13&gt;J$5),"XXXXX","")</f>
        <v/>
      </c>
      <c r="K13" s="159" t="str">
        <f aca="false">IF(AND($C13&lt;=K$5,$C13+$D13&gt;K$5),"XXXXX","")</f>
        <v/>
      </c>
      <c r="L13" s="159" t="str">
        <f aca="false">IF(AND($C13&lt;=L$5,$C13+$D13&gt;L$5),"XXXXX","")</f>
        <v/>
      </c>
      <c r="M13" s="159" t="str">
        <f aca="false">IF(AND($C13&lt;=M$5,$C13+$D13&gt;M$5),"XXXXX","")</f>
        <v/>
      </c>
      <c r="N13" s="159" t="str">
        <f aca="false">IF(AND($C13&lt;=N$5,$C13+$D13&gt;N$5),"XXXXX","")</f>
        <v/>
      </c>
      <c r="O13" s="159" t="str">
        <f aca="false">IF(AND($C13&lt;=O$5,$C13+$D13&gt;O$5),"XXXXX","")</f>
        <v/>
      </c>
      <c r="P13" s="159" t="str">
        <f aca="false">IF(AND($C13&lt;=P$5,$C13+$D13&gt;P$5),"XXXXX","")</f>
        <v/>
      </c>
      <c r="Q13" s="159" t="str">
        <f aca="false">IF(AND($C13&lt;=Q$5,$C13+$D13&gt;Q$5),"XXXXX","")</f>
        <v/>
      </c>
      <c r="R13" s="159" t="str">
        <f aca="false">IF(AND($C13&lt;=R$5,$C13+$D13&gt;R$5),"XXXXX","")</f>
        <v/>
      </c>
      <c r="S13" s="159" t="str">
        <f aca="false">IF(AND($C13&lt;=S$5,$C13+$D13&gt;S$5),"XXXXX","")</f>
        <v/>
      </c>
      <c r="T13" s="159" t="str">
        <f aca="false">IF(AND($C13&lt;=T$5,$C13+$D13&gt;T$5),"XXXXX","")</f>
        <v/>
      </c>
      <c r="U13" s="159" t="str">
        <f aca="false">IF(AND($C13&lt;=U$5,$C13+$D13&gt;U$5),"XXXXX","")</f>
        <v/>
      </c>
      <c r="V13" s="159" t="str">
        <f aca="false">IF(AND($C13&lt;=V$5,$C13+$D13&gt;V$5),"XXXXX","")</f>
        <v/>
      </c>
      <c r="W13" s="159" t="str">
        <f aca="false">IF(AND($C13&lt;=W$5,$C13+$D13&gt;W$5),"XXXXX","")</f>
        <v/>
      </c>
      <c r="X13" s="160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customFormat="false" ht="14.25" hidden="false" customHeight="true" outlineLevel="0" collapsed="false">
      <c r="A14" s="157" t="str">
        <f aca="false">Mob_Staffing!B13</f>
        <v>Accountant</v>
      </c>
      <c r="B14" s="158" t="n">
        <f aca="false">Mob_Staffing!E13</f>
        <v>0</v>
      </c>
      <c r="C14" s="158" t="n">
        <f aca="false">Mob_Staffing!F13</f>
        <v>0</v>
      </c>
      <c r="D14" s="158" t="n">
        <f aca="false">Mob_Staffing!G13</f>
        <v>-0</v>
      </c>
      <c r="E14" s="159" t="str">
        <f aca="false">IF(AND($C14&lt;=E$5,$C14+$D14&gt;E$5),"XXXXX","")</f>
        <v/>
      </c>
      <c r="F14" s="159" t="str">
        <f aca="false">IF(AND($C14&lt;=F$5,$C14+$D14&gt;F$5),"XXXXX","")</f>
        <v/>
      </c>
      <c r="G14" s="159" t="str">
        <f aca="false">IF(AND($C14&lt;=G$5,$C14+$D14&gt;G$5),"XXXXX","")</f>
        <v/>
      </c>
      <c r="H14" s="159" t="str">
        <f aca="false">IF(AND($C14&lt;=H$5,$C14+$D14&gt;H$5),"XXXXX","")</f>
        <v/>
      </c>
      <c r="I14" s="159" t="str">
        <f aca="false">IF(AND($C14&lt;=I$5,$C14+$D14&gt;I$5),"XXXXX","")</f>
        <v/>
      </c>
      <c r="J14" s="159" t="str">
        <f aca="false">IF(AND($C14&lt;=J$5,$C14+$D14&gt;J$5),"XXXXX","")</f>
        <v/>
      </c>
      <c r="K14" s="159" t="str">
        <f aca="false">IF(AND($C14&lt;=K$5,$C14+$D14&gt;K$5),"XXXXX","")</f>
        <v/>
      </c>
      <c r="L14" s="159" t="str">
        <f aca="false">IF(AND($C14&lt;=L$5,$C14+$D14&gt;L$5),"XXXXX","")</f>
        <v/>
      </c>
      <c r="M14" s="159" t="str">
        <f aca="false">IF(AND($C14&lt;=M$5,$C14+$D14&gt;M$5),"XXXXX","")</f>
        <v/>
      </c>
      <c r="N14" s="159" t="str">
        <f aca="false">IF(AND($C14&lt;=N$5,$C14+$D14&gt;N$5),"XXXXX","")</f>
        <v/>
      </c>
      <c r="O14" s="159" t="str">
        <f aca="false">IF(AND($C14&lt;=O$5,$C14+$D14&gt;O$5),"XXXXX","")</f>
        <v/>
      </c>
      <c r="P14" s="159" t="str">
        <f aca="false">IF(AND($C14&lt;=P$5,$C14+$D14&gt;P$5),"XXXXX","")</f>
        <v/>
      </c>
      <c r="Q14" s="159" t="str">
        <f aca="false">IF(AND($C14&lt;=Q$5,$C14+$D14&gt;Q$5),"XXXXX","")</f>
        <v/>
      </c>
      <c r="R14" s="159" t="str">
        <f aca="false">IF(AND($C14&lt;=R$5,$C14+$D14&gt;R$5),"XXXXX","")</f>
        <v/>
      </c>
      <c r="S14" s="159" t="str">
        <f aca="false">IF(AND($C14&lt;=S$5,$C14+$D14&gt;S$5),"XXXXX","")</f>
        <v/>
      </c>
      <c r="T14" s="159" t="str">
        <f aca="false">IF(AND($C14&lt;=T$5,$C14+$D14&gt;T$5),"XXXXX","")</f>
        <v/>
      </c>
      <c r="U14" s="159" t="str">
        <f aca="false">IF(AND($C14&lt;=U$5,$C14+$D14&gt;U$5),"XXXXX","")</f>
        <v/>
      </c>
      <c r="V14" s="159" t="str">
        <f aca="false">IF(AND($C14&lt;=V$5,$C14+$D14&gt;V$5),"XXXXX","")</f>
        <v/>
      </c>
      <c r="W14" s="159" t="str">
        <f aca="false">IF(AND($C14&lt;=W$5,$C14+$D14&gt;W$5),"XXXXX","")</f>
        <v/>
      </c>
      <c r="X14" s="160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customFormat="false" ht="14.25" hidden="false" customHeight="true" outlineLevel="0" collapsed="false">
      <c r="A15" s="157" t="str">
        <f aca="false">Mob_Staffing!B14</f>
        <v>Administrative Assistant</v>
      </c>
      <c r="B15" s="158" t="n">
        <f aca="false">Mob_Staffing!E14</f>
        <v>1</v>
      </c>
      <c r="C15" s="158" t="n">
        <f aca="false">Mob_Staffing!F14</f>
        <v>-7</v>
      </c>
      <c r="D15" s="158" t="n">
        <f aca="false">Mob_Staffing!G14</f>
        <v>7</v>
      </c>
      <c r="E15" s="159" t="str">
        <f aca="false">IF(AND($C15&lt;=E$5,$C15+$D15&gt;E$5),"XXXXX","")</f>
        <v/>
      </c>
      <c r="F15" s="159" t="str">
        <f aca="false">IF(AND($C15&lt;=F$5,$C15+$D15&gt;F$5),"XXXXX","")</f>
        <v/>
      </c>
      <c r="G15" s="159" t="str">
        <f aca="false">IF(AND($C15&lt;=G$5,$C15+$D15&gt;G$5),"XXXXX","")</f>
        <v/>
      </c>
      <c r="H15" s="159" t="str">
        <f aca="false">IF(AND($C15&lt;=H$5,$C15+$D15&gt;H$5),"XXXXX","")</f>
        <v/>
      </c>
      <c r="I15" s="159" t="str">
        <f aca="false">IF(AND($C15&lt;=I$5,$C15+$D15&gt;I$5),"XXXXX","")</f>
        <v/>
      </c>
      <c r="J15" s="159" t="str">
        <f aca="false">IF(AND($C15&lt;=J$5,$C15+$D15&gt;J$5),"XXXXX","")</f>
        <v/>
      </c>
      <c r="K15" s="159" t="str">
        <f aca="false">IF(AND($C15&lt;=K$5,$C15+$D15&gt;K$5),"XXXXX","")</f>
        <v/>
      </c>
      <c r="L15" s="159" t="str">
        <f aca="false">IF(AND($C15&lt;=L$5,$C15+$D15&gt;L$5),"XXXXX","")</f>
        <v/>
      </c>
      <c r="M15" s="159" t="str">
        <f aca="false">IF(AND($C15&lt;=M$5,$C15+$D15&gt;M$5),"XXXXX","")</f>
        <v/>
      </c>
      <c r="N15" s="159" t="str">
        <f aca="false">IF(AND($C15&lt;=N$5,$C15+$D15&gt;N$5),"XXXXX","")</f>
        <v/>
      </c>
      <c r="O15" s="159" t="str">
        <f aca="false">IF(AND($C15&lt;=O$5,$C15+$D15&gt;O$5),"XXXXX","")</f>
        <v/>
      </c>
      <c r="P15" s="159" t="str">
        <f aca="false">IF(AND($C15&lt;=P$5,$C15+$D15&gt;P$5),"XXXXX","")</f>
        <v/>
      </c>
      <c r="Q15" s="159" t="str">
        <f aca="false">IF(AND($C15&lt;=Q$5,$C15+$D15&gt;Q$5),"XXXXX","")</f>
        <v>XXXXX</v>
      </c>
      <c r="R15" s="159" t="str">
        <f aca="false">IF(AND($C15&lt;=R$5,$C15+$D15&gt;R$5),"XXXXX","")</f>
        <v>XXXXX</v>
      </c>
      <c r="S15" s="159" t="str">
        <f aca="false">IF(AND($C15&lt;=S$5,$C15+$D15&gt;S$5),"XXXXX","")</f>
        <v>XXXXX</v>
      </c>
      <c r="T15" s="159" t="str">
        <f aca="false">IF(AND($C15&lt;=T$5,$C15+$D15&gt;T$5),"XXXXX","")</f>
        <v>XXXXX</v>
      </c>
      <c r="U15" s="159" t="str">
        <f aca="false">IF(AND($C15&lt;=U$5,$C15+$D15&gt;U$5),"XXXXX","")</f>
        <v>XXXXX</v>
      </c>
      <c r="V15" s="159" t="str">
        <f aca="false">IF(AND($C15&lt;=V$5,$C15+$D15&gt;V$5),"XXXXX","")</f>
        <v>XXXXX</v>
      </c>
      <c r="W15" s="159" t="str">
        <f aca="false">IF(AND($C15&lt;=W$5,$C15+$D15&gt;W$5),"XXXXX","")</f>
        <v>XXXXX</v>
      </c>
      <c r="X15" s="160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customFormat="false" ht="14.25" hidden="false" customHeight="true" outlineLevel="0" collapsed="false">
      <c r="A16" s="157" t="str">
        <f aca="false">Mob_Staffing!B15</f>
        <v>Warehouse Supervisor</v>
      </c>
      <c r="B16" s="158" t="n">
        <f aca="false">Mob_Staffing!E15</f>
        <v>0</v>
      </c>
      <c r="C16" s="158" t="n">
        <f aca="false">Mob_Staffing!F15</f>
        <v>0</v>
      </c>
      <c r="D16" s="158" t="n">
        <f aca="false">Mob_Staffing!G15</f>
        <v>-0</v>
      </c>
      <c r="E16" s="159" t="str">
        <f aca="false">IF(AND($C16&lt;=E$5,$C16+$D16&gt;E$5),"XXXXX","")</f>
        <v/>
      </c>
      <c r="F16" s="159" t="str">
        <f aca="false">IF(AND($C16&lt;=F$5,$C16+$D16&gt;F$5),"XXXXX","")</f>
        <v/>
      </c>
      <c r="G16" s="159" t="str">
        <f aca="false">IF(AND($C16&lt;=G$5,$C16+$D16&gt;G$5),"XXXXX","")</f>
        <v/>
      </c>
      <c r="H16" s="159" t="str">
        <f aca="false">IF(AND($C16&lt;=H$5,$C16+$D16&gt;H$5),"XXXXX","")</f>
        <v/>
      </c>
      <c r="I16" s="159" t="str">
        <f aca="false">IF(AND($C16&lt;=I$5,$C16+$D16&gt;I$5),"XXXXX","")</f>
        <v/>
      </c>
      <c r="J16" s="159" t="str">
        <f aca="false">IF(AND($C16&lt;=J$5,$C16+$D16&gt;J$5),"XXXXX","")</f>
        <v/>
      </c>
      <c r="K16" s="159" t="str">
        <f aca="false">IF(AND($C16&lt;=K$5,$C16+$D16&gt;K$5),"XXXXX","")</f>
        <v/>
      </c>
      <c r="L16" s="159" t="str">
        <f aca="false">IF(AND($C16&lt;=L$5,$C16+$D16&gt;L$5),"XXXXX","")</f>
        <v/>
      </c>
      <c r="M16" s="159" t="str">
        <f aca="false">IF(AND($C16&lt;=M$5,$C16+$D16&gt;M$5),"XXXXX","")</f>
        <v/>
      </c>
      <c r="N16" s="159" t="str">
        <f aca="false">IF(AND($C16&lt;=N$5,$C16+$D16&gt;N$5),"XXXXX","")</f>
        <v/>
      </c>
      <c r="O16" s="159" t="str">
        <f aca="false">IF(AND($C16&lt;=O$5,$C16+$D16&gt;O$5),"XXXXX","")</f>
        <v/>
      </c>
      <c r="P16" s="159" t="str">
        <f aca="false">IF(AND($C16&lt;=P$5,$C16+$D16&gt;P$5),"XXXXX","")</f>
        <v/>
      </c>
      <c r="Q16" s="159" t="str">
        <f aca="false">IF(AND($C16&lt;=Q$5,$C16+$D16&gt;Q$5),"XXXXX","")</f>
        <v/>
      </c>
      <c r="R16" s="159" t="str">
        <f aca="false">IF(AND($C16&lt;=R$5,$C16+$D16&gt;R$5),"XXXXX","")</f>
        <v/>
      </c>
      <c r="S16" s="159" t="str">
        <f aca="false">IF(AND($C16&lt;=S$5,$C16+$D16&gt;S$5),"XXXXX","")</f>
        <v/>
      </c>
      <c r="T16" s="159" t="str">
        <f aca="false">IF(AND($C16&lt;=T$5,$C16+$D16&gt;T$5),"XXXXX","")</f>
        <v/>
      </c>
      <c r="U16" s="159" t="str">
        <f aca="false">IF(AND($C16&lt;=U$5,$C16+$D16&gt;U$5),"XXXXX","")</f>
        <v/>
      </c>
      <c r="V16" s="159" t="str">
        <f aca="false">IF(AND($C16&lt;=V$5,$C16+$D16&gt;V$5),"XXXXX","")</f>
        <v/>
      </c>
      <c r="W16" s="159" t="str">
        <f aca="false">IF(AND($C16&lt;=W$5,$C16+$D16&gt;W$5),"XXXXX","")</f>
        <v/>
      </c>
      <c r="X16" s="160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customFormat="false" ht="14.25" hidden="false" customHeight="true" outlineLevel="0" collapsed="false">
      <c r="A17" s="157" t="str">
        <f aca="false">Mob_Staffing!B16</f>
        <v>Other</v>
      </c>
      <c r="B17" s="158" t="n">
        <f aca="false">Mob_Staffing!E16</f>
        <v>0</v>
      </c>
      <c r="C17" s="158" t="n">
        <f aca="false">Mob_Staffing!F16</f>
        <v>0</v>
      </c>
      <c r="D17" s="158" t="n">
        <f aca="false">Mob_Staffing!G16</f>
        <v>-0</v>
      </c>
      <c r="E17" s="159" t="str">
        <f aca="false">IF(AND($C17&lt;=E$5,$C17+$D17&gt;E$5),"XXXXX","")</f>
        <v/>
      </c>
      <c r="F17" s="159" t="str">
        <f aca="false">IF(AND($C17&lt;=F$5,$C17+$D17&gt;F$5),"XXXXX","")</f>
        <v/>
      </c>
      <c r="G17" s="159" t="str">
        <f aca="false">IF(AND($C17&lt;=G$5,$C17+$D17&gt;G$5),"XXXXX","")</f>
        <v/>
      </c>
      <c r="H17" s="159" t="str">
        <f aca="false">IF(AND($C17&lt;=H$5,$C17+$D17&gt;H$5),"XXXXX","")</f>
        <v/>
      </c>
      <c r="I17" s="159" t="str">
        <f aca="false">IF(AND($C17&lt;=I$5,$C17+$D17&gt;I$5),"XXXXX","")</f>
        <v/>
      </c>
      <c r="J17" s="159" t="str">
        <f aca="false">IF(AND($C17&lt;=J$5,$C17+$D17&gt;J$5),"XXXXX","")</f>
        <v/>
      </c>
      <c r="K17" s="159" t="str">
        <f aca="false">IF(AND($C17&lt;=K$5,$C17+$D17&gt;K$5),"XXXXX","")</f>
        <v/>
      </c>
      <c r="L17" s="159" t="str">
        <f aca="false">IF(AND($C17&lt;=L$5,$C17+$D17&gt;L$5),"XXXXX","")</f>
        <v/>
      </c>
      <c r="M17" s="159" t="str">
        <f aca="false">IF(AND($C17&lt;=M$5,$C17+$D17&gt;M$5),"XXXXX","")</f>
        <v/>
      </c>
      <c r="N17" s="159" t="str">
        <f aca="false">IF(AND($C17&lt;=N$5,$C17+$D17&gt;N$5),"XXXXX","")</f>
        <v/>
      </c>
      <c r="O17" s="159" t="str">
        <f aca="false">IF(AND($C17&lt;=O$5,$C17+$D17&gt;O$5),"XXXXX","")</f>
        <v/>
      </c>
      <c r="P17" s="159" t="str">
        <f aca="false">IF(AND($C17&lt;=P$5,$C17+$D17&gt;P$5),"XXXXX","")</f>
        <v/>
      </c>
      <c r="Q17" s="159" t="str">
        <f aca="false">IF(AND($C17&lt;=Q$5,$C17+$D17&gt;Q$5),"XXXXX","")</f>
        <v/>
      </c>
      <c r="R17" s="159" t="str">
        <f aca="false">IF(AND($C17&lt;=R$5,$C17+$D17&gt;R$5),"XXXXX","")</f>
        <v/>
      </c>
      <c r="S17" s="159" t="str">
        <f aca="false">IF(AND($C17&lt;=S$5,$C17+$D17&gt;S$5),"XXXXX","")</f>
        <v/>
      </c>
      <c r="T17" s="159" t="str">
        <f aca="false">IF(AND($C17&lt;=T$5,$C17+$D17&gt;T$5),"XXXXX","")</f>
        <v/>
      </c>
      <c r="U17" s="159" t="str">
        <f aca="false">IF(AND($C17&lt;=U$5,$C17+$D17&gt;U$5),"XXXXX","")</f>
        <v/>
      </c>
      <c r="V17" s="159" t="str">
        <f aca="false">IF(AND($C17&lt;=V$5,$C17+$D17&gt;V$5),"XXXXX","")</f>
        <v/>
      </c>
      <c r="W17" s="159" t="str">
        <f aca="false">IF(AND($C17&lt;=W$5,$C17+$D17&gt;W$5),"XXXXX","")</f>
        <v/>
      </c>
      <c r="X17" s="160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customFormat="false" ht="14.25" hidden="false" customHeight="true" outlineLevel="0" collapsed="false">
      <c r="A18" s="157" t="str">
        <f aca="false">Mob_Staffing!B17</f>
        <v>Other</v>
      </c>
      <c r="B18" s="158" t="n">
        <f aca="false">Mob_Staffing!E17</f>
        <v>0</v>
      </c>
      <c r="C18" s="158" t="n">
        <f aca="false">Mob_Staffing!F17</f>
        <v>0</v>
      </c>
      <c r="D18" s="158" t="n">
        <f aca="false">Mob_Staffing!G17</f>
        <v>-0</v>
      </c>
      <c r="E18" s="159" t="str">
        <f aca="false">IF(AND($C18&lt;=E$5,$C18+$D18&gt;E$5),"XXXXX","")</f>
        <v/>
      </c>
      <c r="F18" s="159" t="str">
        <f aca="false">IF(AND($C18&lt;=F$5,$C18+$D18&gt;F$5),"XXXXX","")</f>
        <v/>
      </c>
      <c r="G18" s="159" t="str">
        <f aca="false">IF(AND($C18&lt;=G$5,$C18+$D18&gt;G$5),"XXXXX","")</f>
        <v/>
      </c>
      <c r="H18" s="159" t="str">
        <f aca="false">IF(AND($C18&lt;=H$5,$C18+$D18&gt;H$5),"XXXXX","")</f>
        <v/>
      </c>
      <c r="I18" s="159" t="str">
        <f aca="false">IF(AND($C18&lt;=I$5,$C18+$D18&gt;I$5),"XXXXX","")</f>
        <v/>
      </c>
      <c r="J18" s="159" t="str">
        <f aca="false">IF(AND($C18&lt;=J$5,$C18+$D18&gt;J$5),"XXXXX","")</f>
        <v/>
      </c>
      <c r="K18" s="159" t="str">
        <f aca="false">IF(AND($C18&lt;=K$5,$C18+$D18&gt;K$5),"XXXXX","")</f>
        <v/>
      </c>
      <c r="L18" s="159" t="str">
        <f aca="false">IF(AND($C18&lt;=L$5,$C18+$D18&gt;L$5),"XXXXX","")</f>
        <v/>
      </c>
      <c r="M18" s="159" t="str">
        <f aca="false">IF(AND($C18&lt;=M$5,$C18+$D18&gt;M$5),"XXXXX","")</f>
        <v/>
      </c>
      <c r="N18" s="159" t="str">
        <f aca="false">IF(AND($C18&lt;=N$5,$C18+$D18&gt;N$5),"XXXXX","")</f>
        <v/>
      </c>
      <c r="O18" s="159" t="str">
        <f aca="false">IF(AND($C18&lt;=O$5,$C18+$D18&gt;O$5),"XXXXX","")</f>
        <v/>
      </c>
      <c r="P18" s="159" t="str">
        <f aca="false">IF(AND($C18&lt;=P$5,$C18+$D18&gt;P$5),"XXXXX","")</f>
        <v/>
      </c>
      <c r="Q18" s="159" t="str">
        <f aca="false">IF(AND($C18&lt;=Q$5,$C18+$D18&gt;Q$5),"XXXXX","")</f>
        <v/>
      </c>
      <c r="R18" s="159" t="str">
        <f aca="false">IF(AND($C18&lt;=R$5,$C18+$D18&gt;R$5),"XXXXX","")</f>
        <v/>
      </c>
      <c r="S18" s="159" t="str">
        <f aca="false">IF(AND($C18&lt;=S$5,$C18+$D18&gt;S$5),"XXXXX","")</f>
        <v/>
      </c>
      <c r="T18" s="159" t="str">
        <f aca="false">IF(AND($C18&lt;=T$5,$C18+$D18&gt;T$5),"XXXXX","")</f>
        <v/>
      </c>
      <c r="U18" s="159" t="str">
        <f aca="false">IF(AND($C18&lt;=U$5,$C18+$D18&gt;U$5),"XXXXX","")</f>
        <v/>
      </c>
      <c r="V18" s="159" t="str">
        <f aca="false">IF(AND($C18&lt;=V$5,$C18+$D18&gt;V$5),"XXXXX","")</f>
        <v/>
      </c>
      <c r="W18" s="159" t="str">
        <f aca="false">IF(AND($C18&lt;=W$5,$C18+$D18&gt;W$5),"XXXXX","")</f>
        <v/>
      </c>
      <c r="X18" s="160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customFormat="false" ht="14.25" hidden="false" customHeight="true" outlineLevel="0" collapsed="false">
      <c r="A19" s="157" t="str">
        <f aca="false">Mob_Staffing!B18</f>
        <v>Other</v>
      </c>
      <c r="B19" s="158" t="n">
        <f aca="false">Mob_Staffing!E18</f>
        <v>0</v>
      </c>
      <c r="C19" s="158" t="n">
        <f aca="false">Mob_Staffing!F18</f>
        <v>0</v>
      </c>
      <c r="D19" s="158" t="n">
        <f aca="false">Mob_Staffing!G18</f>
        <v>-0</v>
      </c>
      <c r="E19" s="159" t="str">
        <f aca="false">IF(AND($C19&lt;=E$5,$C19+$D19&gt;E$5),"XXXXX","")</f>
        <v/>
      </c>
      <c r="F19" s="159" t="str">
        <f aca="false">IF(AND($C19&lt;=F$5,$C19+$D19&gt;F$5),"XXXXX","")</f>
        <v/>
      </c>
      <c r="G19" s="159" t="str">
        <f aca="false">IF(AND($C19&lt;=G$5,$C19+$D19&gt;G$5),"XXXXX","")</f>
        <v/>
      </c>
      <c r="H19" s="159" t="str">
        <f aca="false">IF(AND($C19&lt;=H$5,$C19+$D19&gt;H$5),"XXXXX","")</f>
        <v/>
      </c>
      <c r="I19" s="159" t="str">
        <f aca="false">IF(AND($C19&lt;=I$5,$C19+$D19&gt;I$5),"XXXXX","")</f>
        <v/>
      </c>
      <c r="J19" s="159" t="str">
        <f aca="false">IF(AND($C19&lt;=J$5,$C19+$D19&gt;J$5),"XXXXX","")</f>
        <v/>
      </c>
      <c r="K19" s="159" t="str">
        <f aca="false">IF(AND($C19&lt;=K$5,$C19+$D19&gt;K$5),"XXXXX","")</f>
        <v/>
      </c>
      <c r="L19" s="159" t="str">
        <f aca="false">IF(AND($C19&lt;=L$5,$C19+$D19&gt;L$5),"XXXXX","")</f>
        <v/>
      </c>
      <c r="M19" s="159" t="str">
        <f aca="false">IF(AND($C19&lt;=M$5,$C19+$D19&gt;M$5),"XXXXX","")</f>
        <v/>
      </c>
      <c r="N19" s="159" t="str">
        <f aca="false">IF(AND($C19&lt;=N$5,$C19+$D19&gt;N$5),"XXXXX","")</f>
        <v/>
      </c>
      <c r="O19" s="159" t="str">
        <f aca="false">IF(AND($C19&lt;=O$5,$C19+$D19&gt;O$5),"XXXXX","")</f>
        <v/>
      </c>
      <c r="P19" s="159" t="str">
        <f aca="false">IF(AND($C19&lt;=P$5,$C19+$D19&gt;P$5),"XXXXX","")</f>
        <v/>
      </c>
      <c r="Q19" s="159" t="str">
        <f aca="false">IF(AND($C19&lt;=Q$5,$C19+$D19&gt;Q$5),"XXXXX","")</f>
        <v/>
      </c>
      <c r="R19" s="159" t="str">
        <f aca="false">IF(AND($C19&lt;=R$5,$C19+$D19&gt;R$5),"XXXXX","")</f>
        <v/>
      </c>
      <c r="S19" s="159" t="str">
        <f aca="false">IF(AND($C19&lt;=S$5,$C19+$D19&gt;S$5),"XXXXX","")</f>
        <v/>
      </c>
      <c r="T19" s="159" t="str">
        <f aca="false">IF(AND($C19&lt;=T$5,$C19+$D19&gt;T$5),"XXXXX","")</f>
        <v/>
      </c>
      <c r="U19" s="159" t="str">
        <f aca="false">IF(AND($C19&lt;=U$5,$C19+$D19&gt;U$5),"XXXXX","")</f>
        <v/>
      </c>
      <c r="V19" s="159" t="str">
        <f aca="false">IF(AND($C19&lt;=V$5,$C19+$D19&gt;V$5),"XXXXX","")</f>
        <v/>
      </c>
      <c r="W19" s="159" t="str">
        <f aca="false">IF(AND($C19&lt;=W$5,$C19+$D19&gt;W$5),"XXXXX","")</f>
        <v/>
      </c>
      <c r="X19" s="160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customFormat="false" ht="14.25" hidden="false" customHeight="true" outlineLevel="0" collapsed="false">
      <c r="A20" s="157"/>
      <c r="B20" s="155"/>
      <c r="C20" s="0"/>
      <c r="D20" s="0"/>
      <c r="E20" s="161"/>
      <c r="F20" s="161"/>
      <c r="G20" s="161"/>
      <c r="H20" s="161"/>
      <c r="I20" s="161"/>
      <c r="J20" s="161"/>
      <c r="K20" s="161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56"/>
    </row>
    <row r="21" customFormat="false" ht="14.25" hidden="false" customHeight="true" outlineLevel="0" collapsed="false">
      <c r="A21" s="163" t="s">
        <v>213</v>
      </c>
      <c r="B21" s="155"/>
      <c r="C21" s="0"/>
      <c r="D21" s="0"/>
      <c r="E21" s="161"/>
      <c r="F21" s="161"/>
      <c r="G21" s="161"/>
      <c r="H21" s="161"/>
      <c r="I21" s="161"/>
      <c r="J21" s="161"/>
      <c r="K21" s="161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56"/>
    </row>
    <row r="22" customFormat="false" ht="14.25" hidden="false" customHeight="true" outlineLevel="0" collapsed="false">
      <c r="A22" s="157" t="str">
        <f aca="false">Mob_Staffing!B21</f>
        <v>Operations Manager</v>
      </c>
      <c r="B22" s="158" t="n">
        <f aca="false">Mob_Staffing!E21</f>
        <v>1</v>
      </c>
      <c r="C22" s="158" t="n">
        <f aca="false">Mob_Staffing!F21</f>
        <v>-7</v>
      </c>
      <c r="D22" s="158" t="n">
        <f aca="false">Mob_Staffing!G21</f>
        <v>7</v>
      </c>
      <c r="E22" s="159" t="str">
        <f aca="false">IF(AND($C22&lt;=E$5,$C22+$D22&gt;E$5),"XXXXX","")</f>
        <v/>
      </c>
      <c r="F22" s="159" t="str">
        <f aca="false">IF(AND($C22&lt;=F$5,$C22+$D22&gt;F$5),"XXXXX","")</f>
        <v/>
      </c>
      <c r="G22" s="159" t="str">
        <f aca="false">IF(AND($C22&lt;=G$5,$C22+$D22&gt;G$5),"XXXXX","")</f>
        <v/>
      </c>
      <c r="H22" s="159" t="str">
        <f aca="false">IF(AND($C22&lt;=H$5,$C22+$D22&gt;H$5),"XXXXX","")</f>
        <v/>
      </c>
      <c r="I22" s="159" t="str">
        <f aca="false">IF(AND($C22&lt;=I$5,$C22+$D22&gt;I$5),"XXXXX","")</f>
        <v/>
      </c>
      <c r="J22" s="159" t="str">
        <f aca="false">IF(AND($C22&lt;=J$5,$C22+$D22&gt;J$5),"XXXXX","")</f>
        <v/>
      </c>
      <c r="K22" s="159" t="str">
        <f aca="false">IF(AND($C22&lt;=K$5,$C22+$D22&gt;K$5),"XXXXX","")</f>
        <v/>
      </c>
      <c r="L22" s="159" t="str">
        <f aca="false">IF(AND($C22&lt;=L$5,$C22+$D22&gt;L$5),"XXXXX","")</f>
        <v/>
      </c>
      <c r="M22" s="159" t="str">
        <f aca="false">IF(AND($C22&lt;=M$5,$C22+$D22&gt;M$5),"XXXXX","")</f>
        <v/>
      </c>
      <c r="N22" s="159" t="str">
        <f aca="false">IF(AND($C22&lt;=N$5,$C22+$D22&gt;N$5),"XXXXX","")</f>
        <v/>
      </c>
      <c r="O22" s="159" t="str">
        <f aca="false">IF(AND($C22&lt;=O$5,$C22+$D22&gt;O$5),"XXXXX","")</f>
        <v/>
      </c>
      <c r="P22" s="159" t="str">
        <f aca="false">IF(AND($C22&lt;=P$5,$C22+$D22&gt;P$5),"XXXXX","")</f>
        <v/>
      </c>
      <c r="Q22" s="159" t="str">
        <f aca="false">IF(AND($C22&lt;=Q$5,$C22+$D22&gt;Q$5),"XXXXX","")</f>
        <v>XXXXX</v>
      </c>
      <c r="R22" s="159" t="str">
        <f aca="false">IF(AND($C22&lt;=R$5,$C22+$D22&gt;R$5),"XXXXX","")</f>
        <v>XXXXX</v>
      </c>
      <c r="S22" s="159" t="str">
        <f aca="false">IF(AND($C22&lt;=S$5,$C22+$D22&gt;S$5),"XXXXX","")</f>
        <v>XXXXX</v>
      </c>
      <c r="T22" s="159" t="str">
        <f aca="false">IF(AND($C22&lt;=T$5,$C22+$D22&gt;T$5),"XXXXX","")</f>
        <v>XXXXX</v>
      </c>
      <c r="U22" s="159" t="str">
        <f aca="false">IF(AND($C22&lt;=U$5,$C22+$D22&gt;U$5),"XXXXX","")</f>
        <v>XXXXX</v>
      </c>
      <c r="V22" s="159" t="str">
        <f aca="false">IF(AND($C22&lt;=V$5,$C22+$D22&gt;V$5),"XXXXX","")</f>
        <v>XXXXX</v>
      </c>
      <c r="W22" s="159" t="str">
        <f aca="false">IF(AND($C22&lt;=W$5,$C22+$D22&gt;W$5),"XXXXX","")</f>
        <v>XXXXX</v>
      </c>
      <c r="X22" s="160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customFormat="false" ht="14.25" hidden="false" customHeight="true" outlineLevel="0" collapsed="false">
      <c r="A23" s="157" t="str">
        <f aca="false">Mob_Staffing!B22</f>
        <v>Operations Shift Supervisors</v>
      </c>
      <c r="B23" s="158" t="n">
        <f aca="false">Mob_Staffing!E22</f>
        <v>0</v>
      </c>
      <c r="C23" s="158" t="n">
        <f aca="false">Mob_Staffing!F22</f>
        <v>0</v>
      </c>
      <c r="D23" s="158" t="n">
        <f aca="false">Mob_Staffing!G22</f>
        <v>-0</v>
      </c>
      <c r="E23" s="159" t="str">
        <f aca="false">IF(AND($C23&lt;=E$5,$C23+$D23&gt;E$5),"XXXXX","")</f>
        <v/>
      </c>
      <c r="F23" s="159" t="str">
        <f aca="false">IF(AND($C23&lt;=F$5,$C23+$D23&gt;F$5),"XXXXX","")</f>
        <v/>
      </c>
      <c r="G23" s="159" t="str">
        <f aca="false">IF(AND($C23&lt;=G$5,$C23+$D23&gt;G$5),"XXXXX","")</f>
        <v/>
      </c>
      <c r="H23" s="159" t="str">
        <f aca="false">IF(AND($C23&lt;=H$5,$C23+$D23&gt;H$5),"XXXXX","")</f>
        <v/>
      </c>
      <c r="I23" s="159" t="str">
        <f aca="false">IF(AND($C23&lt;=I$5,$C23+$D23&gt;I$5),"XXXXX","")</f>
        <v/>
      </c>
      <c r="J23" s="159" t="str">
        <f aca="false">IF(AND($C23&lt;=J$5,$C23+$D23&gt;J$5),"XXXXX","")</f>
        <v/>
      </c>
      <c r="K23" s="159" t="str">
        <f aca="false">IF(AND($C23&lt;=K$5,$C23+$D23&gt;K$5),"XXXXX","")</f>
        <v/>
      </c>
      <c r="L23" s="159" t="str">
        <f aca="false">IF(AND($C23&lt;=L$5,$C23+$D23&gt;L$5),"XXXXX","")</f>
        <v/>
      </c>
      <c r="M23" s="159" t="str">
        <f aca="false">IF(AND($C23&lt;=M$5,$C23+$D23&gt;M$5),"XXXXX","")</f>
        <v/>
      </c>
      <c r="N23" s="159" t="str">
        <f aca="false">IF(AND($C23&lt;=N$5,$C23+$D23&gt;N$5),"XXXXX","")</f>
        <v/>
      </c>
      <c r="O23" s="159" t="str">
        <f aca="false">IF(AND($C23&lt;=O$5,$C23+$D23&gt;O$5),"XXXXX","")</f>
        <v/>
      </c>
      <c r="P23" s="159" t="str">
        <f aca="false">IF(AND($C23&lt;=P$5,$C23+$D23&gt;P$5),"XXXXX","")</f>
        <v/>
      </c>
      <c r="Q23" s="159" t="str">
        <f aca="false">IF(AND($C23&lt;=Q$5,$C23+$D23&gt;Q$5),"XXXXX","")</f>
        <v/>
      </c>
      <c r="R23" s="159" t="str">
        <f aca="false">IF(AND($C23&lt;=R$5,$C23+$D23&gt;R$5),"XXXXX","")</f>
        <v/>
      </c>
      <c r="S23" s="159" t="str">
        <f aca="false">IF(AND($C23&lt;=S$5,$C23+$D23&gt;S$5),"XXXXX","")</f>
        <v/>
      </c>
      <c r="T23" s="159" t="str">
        <f aca="false">IF(AND($C23&lt;=T$5,$C23+$D23&gt;T$5),"XXXXX","")</f>
        <v/>
      </c>
      <c r="U23" s="159" t="str">
        <f aca="false">IF(AND($C23&lt;=U$5,$C23+$D23&gt;U$5),"XXXXX","")</f>
        <v/>
      </c>
      <c r="V23" s="159" t="str">
        <f aca="false">IF(AND($C23&lt;=V$5,$C23+$D23&gt;V$5),"XXXXX","")</f>
        <v/>
      </c>
      <c r="W23" s="159" t="str">
        <f aca="false">IF(AND($C23&lt;=W$5,$C23+$D23&gt;W$5),"XXXXX","")</f>
        <v/>
      </c>
      <c r="X23" s="160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customFormat="false" ht="14.25" hidden="false" customHeight="true" outlineLevel="0" collapsed="false">
      <c r="A24" s="157" t="str">
        <f aca="false">Mob_Staffing!B23</f>
        <v>Control Room Operators</v>
      </c>
      <c r="B24" s="158" t="n">
        <f aca="false">Mob_Staffing!E23</f>
        <v>0</v>
      </c>
      <c r="C24" s="158" t="n">
        <f aca="false">Mob_Staffing!F23</f>
        <v>0</v>
      </c>
      <c r="D24" s="158" t="n">
        <f aca="false">Mob_Staffing!G23</f>
        <v>-0</v>
      </c>
      <c r="E24" s="159" t="str">
        <f aca="false">IF(AND($C24&lt;=E$5,$C24+$D24&gt;E$5),"XXXXX","")</f>
        <v/>
      </c>
      <c r="F24" s="159" t="str">
        <f aca="false">IF(AND($C24&lt;=F$5,$C24+$D24&gt;F$5),"XXXXX","")</f>
        <v/>
      </c>
      <c r="G24" s="159" t="str">
        <f aca="false">IF(AND($C24&lt;=G$5,$C24+$D24&gt;G$5),"XXXXX","")</f>
        <v/>
      </c>
      <c r="H24" s="159" t="str">
        <f aca="false">IF(AND($C24&lt;=H$5,$C24+$D24&gt;H$5),"XXXXX","")</f>
        <v/>
      </c>
      <c r="I24" s="159" t="str">
        <f aca="false">IF(AND($C24&lt;=I$5,$C24+$D24&gt;I$5),"XXXXX","")</f>
        <v/>
      </c>
      <c r="J24" s="159" t="str">
        <f aca="false">IF(AND($C24&lt;=J$5,$C24+$D24&gt;J$5),"XXXXX","")</f>
        <v/>
      </c>
      <c r="K24" s="159" t="str">
        <f aca="false">IF(AND($C24&lt;=K$5,$C24+$D24&gt;K$5),"XXXXX","")</f>
        <v/>
      </c>
      <c r="L24" s="159" t="str">
        <f aca="false">IF(AND($C24&lt;=L$5,$C24+$D24&gt;L$5),"XXXXX","")</f>
        <v/>
      </c>
      <c r="M24" s="159" t="str">
        <f aca="false">IF(AND($C24&lt;=M$5,$C24+$D24&gt;M$5),"XXXXX","")</f>
        <v/>
      </c>
      <c r="N24" s="159" t="str">
        <f aca="false">IF(AND($C24&lt;=N$5,$C24+$D24&gt;N$5),"XXXXX","")</f>
        <v/>
      </c>
      <c r="O24" s="159" t="str">
        <f aca="false">IF(AND($C24&lt;=O$5,$C24+$D24&gt;O$5),"XXXXX","")</f>
        <v/>
      </c>
      <c r="P24" s="159" t="str">
        <f aca="false">IF(AND($C24&lt;=P$5,$C24+$D24&gt;P$5),"XXXXX","")</f>
        <v/>
      </c>
      <c r="Q24" s="159" t="str">
        <f aca="false">IF(AND($C24&lt;=Q$5,$C24+$D24&gt;Q$5),"XXXXX","")</f>
        <v/>
      </c>
      <c r="R24" s="159" t="str">
        <f aca="false">IF(AND($C24&lt;=R$5,$C24+$D24&gt;R$5),"XXXXX","")</f>
        <v/>
      </c>
      <c r="S24" s="159" t="str">
        <f aca="false">IF(AND($C24&lt;=S$5,$C24+$D24&gt;S$5),"XXXXX","")</f>
        <v/>
      </c>
      <c r="T24" s="159" t="str">
        <f aca="false">IF(AND($C24&lt;=T$5,$C24+$D24&gt;T$5),"XXXXX","")</f>
        <v/>
      </c>
      <c r="U24" s="159" t="str">
        <f aca="false">IF(AND($C24&lt;=U$5,$C24+$D24&gt;U$5),"XXXXX","")</f>
        <v/>
      </c>
      <c r="V24" s="159" t="str">
        <f aca="false">IF(AND($C24&lt;=V$5,$C24+$D24&gt;V$5),"XXXXX","")</f>
        <v/>
      </c>
      <c r="W24" s="159" t="str">
        <f aca="false">IF(AND($C24&lt;=W$5,$C24+$D24&gt;W$5),"XXXXX","")</f>
        <v/>
      </c>
      <c r="X24" s="160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customFormat="false" ht="14.25" hidden="false" customHeight="true" outlineLevel="0" collapsed="false">
      <c r="A25" s="157" t="str">
        <f aca="false">Mob_Staffing!B24</f>
        <v>Turbine Operators</v>
      </c>
      <c r="B25" s="158" t="n">
        <f aca="false">Mob_Staffing!E24</f>
        <v>0</v>
      </c>
      <c r="C25" s="158" t="n">
        <f aca="false">Mob_Staffing!F24</f>
        <v>0</v>
      </c>
      <c r="D25" s="158" t="n">
        <f aca="false">Mob_Staffing!G24</f>
        <v>-0</v>
      </c>
      <c r="E25" s="159" t="str">
        <f aca="false">IF(AND($C25&lt;=E$5,$C25+$D25&gt;E$5),"XXXXX","")</f>
        <v/>
      </c>
      <c r="F25" s="159" t="str">
        <f aca="false">IF(AND($C25&lt;=F$5,$C25+$D25&gt;F$5),"XXXXX","")</f>
        <v/>
      </c>
      <c r="G25" s="159" t="str">
        <f aca="false">IF(AND($C25&lt;=G$5,$C25+$D25&gt;G$5),"XXXXX","")</f>
        <v/>
      </c>
      <c r="H25" s="159" t="str">
        <f aca="false">IF(AND($C25&lt;=H$5,$C25+$D25&gt;H$5),"XXXXX","")</f>
        <v/>
      </c>
      <c r="I25" s="159" t="str">
        <f aca="false">IF(AND($C25&lt;=I$5,$C25+$D25&gt;I$5),"XXXXX","")</f>
        <v/>
      </c>
      <c r="J25" s="159" t="str">
        <f aca="false">IF(AND($C25&lt;=J$5,$C25+$D25&gt;J$5),"XXXXX","")</f>
        <v/>
      </c>
      <c r="K25" s="159" t="str">
        <f aca="false">IF(AND($C25&lt;=K$5,$C25+$D25&gt;K$5),"XXXXX","")</f>
        <v/>
      </c>
      <c r="L25" s="159" t="str">
        <f aca="false">IF(AND($C25&lt;=L$5,$C25+$D25&gt;L$5),"XXXXX","")</f>
        <v/>
      </c>
      <c r="M25" s="159" t="str">
        <f aca="false">IF(AND($C25&lt;=M$5,$C25+$D25&gt;M$5),"XXXXX","")</f>
        <v/>
      </c>
      <c r="N25" s="159" t="str">
        <f aca="false">IF(AND($C25&lt;=N$5,$C25+$D25&gt;N$5),"XXXXX","")</f>
        <v/>
      </c>
      <c r="O25" s="159" t="str">
        <f aca="false">IF(AND($C25&lt;=O$5,$C25+$D25&gt;O$5),"XXXXX","")</f>
        <v/>
      </c>
      <c r="P25" s="159" t="str">
        <f aca="false">IF(AND($C25&lt;=P$5,$C25+$D25&gt;P$5),"XXXXX","")</f>
        <v/>
      </c>
      <c r="Q25" s="159" t="str">
        <f aca="false">IF(AND($C25&lt;=Q$5,$C25+$D25&gt;Q$5),"XXXXX","")</f>
        <v/>
      </c>
      <c r="R25" s="159" t="str">
        <f aca="false">IF(AND($C25&lt;=R$5,$C25+$D25&gt;R$5),"XXXXX","")</f>
        <v/>
      </c>
      <c r="S25" s="159" t="str">
        <f aca="false">IF(AND($C25&lt;=S$5,$C25+$D25&gt;S$5),"XXXXX","")</f>
        <v/>
      </c>
      <c r="T25" s="159" t="str">
        <f aca="false">IF(AND($C25&lt;=T$5,$C25+$D25&gt;T$5),"XXXXX","")</f>
        <v/>
      </c>
      <c r="U25" s="159" t="str">
        <f aca="false">IF(AND($C25&lt;=U$5,$C25+$D25&gt;U$5),"XXXXX","")</f>
        <v/>
      </c>
      <c r="V25" s="159" t="str">
        <f aca="false">IF(AND($C25&lt;=V$5,$C25+$D25&gt;V$5),"XXXXX","")</f>
        <v/>
      </c>
      <c r="W25" s="159" t="str">
        <f aca="false">IF(AND($C25&lt;=W$5,$C25+$D25&gt;W$5),"XXXXX","")</f>
        <v/>
      </c>
      <c r="X25" s="160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customFormat="false" ht="14.25" hidden="false" customHeight="true" outlineLevel="0" collapsed="false">
      <c r="A26" s="157" t="str">
        <f aca="false">Mob_Staffing!B25</f>
        <v>Water System Opertors</v>
      </c>
      <c r="B26" s="158" t="n">
        <f aca="false">Mob_Staffing!E25</f>
        <v>0</v>
      </c>
      <c r="C26" s="158" t="n">
        <f aca="false">Mob_Staffing!F25</f>
        <v>0</v>
      </c>
      <c r="D26" s="158" t="n">
        <f aca="false">Mob_Staffing!G25</f>
        <v>-0</v>
      </c>
      <c r="E26" s="159" t="str">
        <f aca="false">IF(AND($C26&lt;=E$5,$C26+$D26&gt;E$5),"XXXXX","")</f>
        <v/>
      </c>
      <c r="F26" s="159" t="str">
        <f aca="false">IF(AND($C26&lt;=F$5,$C26+$D26&gt;F$5),"XXXXX","")</f>
        <v/>
      </c>
      <c r="G26" s="159" t="str">
        <f aca="false">IF(AND($C26&lt;=G$5,$C26+$D26&gt;G$5),"XXXXX","")</f>
        <v/>
      </c>
      <c r="H26" s="159" t="str">
        <f aca="false">IF(AND($C26&lt;=H$5,$C26+$D26&gt;H$5),"XXXXX","")</f>
        <v/>
      </c>
      <c r="I26" s="159" t="str">
        <f aca="false">IF(AND($C26&lt;=I$5,$C26+$D26&gt;I$5),"XXXXX","")</f>
        <v/>
      </c>
      <c r="J26" s="159" t="str">
        <f aca="false">IF(AND($C26&lt;=J$5,$C26+$D26&gt;J$5),"XXXXX","")</f>
        <v/>
      </c>
      <c r="K26" s="159" t="str">
        <f aca="false">IF(AND($C26&lt;=K$5,$C26+$D26&gt;K$5),"XXXXX","")</f>
        <v/>
      </c>
      <c r="L26" s="159" t="str">
        <f aca="false">IF(AND($C26&lt;=L$5,$C26+$D26&gt;L$5),"XXXXX","")</f>
        <v/>
      </c>
      <c r="M26" s="159" t="str">
        <f aca="false">IF(AND($C26&lt;=M$5,$C26+$D26&gt;M$5),"XXXXX","")</f>
        <v/>
      </c>
      <c r="N26" s="159" t="str">
        <f aca="false">IF(AND($C26&lt;=N$5,$C26+$D26&gt;N$5),"XXXXX","")</f>
        <v/>
      </c>
      <c r="O26" s="159" t="str">
        <f aca="false">IF(AND($C26&lt;=O$5,$C26+$D26&gt;O$5),"XXXXX","")</f>
        <v/>
      </c>
      <c r="P26" s="159" t="str">
        <f aca="false">IF(AND($C26&lt;=P$5,$C26+$D26&gt;P$5),"XXXXX","")</f>
        <v/>
      </c>
      <c r="Q26" s="159" t="str">
        <f aca="false">IF(AND($C26&lt;=Q$5,$C26+$D26&gt;Q$5),"XXXXX","")</f>
        <v/>
      </c>
      <c r="R26" s="159" t="str">
        <f aca="false">IF(AND($C26&lt;=R$5,$C26+$D26&gt;R$5),"XXXXX","")</f>
        <v/>
      </c>
      <c r="S26" s="159" t="str">
        <f aca="false">IF(AND($C26&lt;=S$5,$C26+$D26&gt;S$5),"XXXXX","")</f>
        <v/>
      </c>
      <c r="T26" s="159" t="str">
        <f aca="false">IF(AND($C26&lt;=T$5,$C26+$D26&gt;T$5),"XXXXX","")</f>
        <v/>
      </c>
      <c r="U26" s="159" t="str">
        <f aca="false">IF(AND($C26&lt;=U$5,$C26+$D26&gt;U$5),"XXXXX","")</f>
        <v/>
      </c>
      <c r="V26" s="159" t="str">
        <f aca="false">IF(AND($C26&lt;=V$5,$C26+$D26&gt;V$5),"XXXXX","")</f>
        <v/>
      </c>
      <c r="W26" s="159" t="str">
        <f aca="false">IF(AND($C26&lt;=W$5,$C26+$D26&gt;W$5),"XXXXX","")</f>
        <v/>
      </c>
      <c r="X26" s="160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customFormat="false" ht="14.25" hidden="false" customHeight="true" outlineLevel="0" collapsed="false">
      <c r="A27" s="157" t="str">
        <f aca="false">Mob_Staffing!B26</f>
        <v>Fuel Storage/Handling Operators</v>
      </c>
      <c r="B27" s="158" t="n">
        <f aca="false">Mob_Staffing!E26</f>
        <v>0</v>
      </c>
      <c r="C27" s="158" t="n">
        <f aca="false">Mob_Staffing!F26</f>
        <v>0</v>
      </c>
      <c r="D27" s="158" t="n">
        <f aca="false">Mob_Staffing!G26</f>
        <v>-0</v>
      </c>
      <c r="E27" s="159" t="str">
        <f aca="false">IF(AND($C27&lt;=E$5,$C27+$D27&gt;E$5),"XXXXX","")</f>
        <v/>
      </c>
      <c r="F27" s="159" t="str">
        <f aca="false">IF(AND($C27&lt;=F$5,$C27+$D27&gt;F$5),"XXXXX","")</f>
        <v/>
      </c>
      <c r="G27" s="159" t="str">
        <f aca="false">IF(AND($C27&lt;=G$5,$C27+$D27&gt;G$5),"XXXXX","")</f>
        <v/>
      </c>
      <c r="H27" s="159" t="str">
        <f aca="false">IF(AND($C27&lt;=H$5,$C27+$D27&gt;H$5),"XXXXX","")</f>
        <v/>
      </c>
      <c r="I27" s="159" t="str">
        <f aca="false">IF(AND($C27&lt;=I$5,$C27+$D27&gt;I$5),"XXXXX","")</f>
        <v/>
      </c>
      <c r="J27" s="159" t="str">
        <f aca="false">IF(AND($C27&lt;=J$5,$C27+$D27&gt;J$5),"XXXXX","")</f>
        <v/>
      </c>
      <c r="K27" s="159" t="str">
        <f aca="false">IF(AND($C27&lt;=K$5,$C27+$D27&gt;K$5),"XXXXX","")</f>
        <v/>
      </c>
      <c r="L27" s="159" t="str">
        <f aca="false">IF(AND($C27&lt;=L$5,$C27+$D27&gt;L$5),"XXXXX","")</f>
        <v/>
      </c>
      <c r="M27" s="159" t="str">
        <f aca="false">IF(AND($C27&lt;=M$5,$C27+$D27&gt;M$5),"XXXXX","")</f>
        <v/>
      </c>
      <c r="N27" s="159" t="str">
        <f aca="false">IF(AND($C27&lt;=N$5,$C27+$D27&gt;N$5),"XXXXX","")</f>
        <v/>
      </c>
      <c r="O27" s="159" t="str">
        <f aca="false">IF(AND($C27&lt;=O$5,$C27+$D27&gt;O$5),"XXXXX","")</f>
        <v/>
      </c>
      <c r="P27" s="159" t="str">
        <f aca="false">IF(AND($C27&lt;=P$5,$C27+$D27&gt;P$5),"XXXXX","")</f>
        <v/>
      </c>
      <c r="Q27" s="159" t="str">
        <f aca="false">IF(AND($C27&lt;=Q$5,$C27+$D27&gt;Q$5),"XXXXX","")</f>
        <v/>
      </c>
      <c r="R27" s="159" t="str">
        <f aca="false">IF(AND($C27&lt;=R$5,$C27+$D27&gt;R$5),"XXXXX","")</f>
        <v/>
      </c>
      <c r="S27" s="159" t="str">
        <f aca="false">IF(AND($C27&lt;=S$5,$C27+$D27&gt;S$5),"XXXXX","")</f>
        <v/>
      </c>
      <c r="T27" s="159" t="str">
        <f aca="false">IF(AND($C27&lt;=T$5,$C27+$D27&gt;T$5),"XXXXX","")</f>
        <v/>
      </c>
      <c r="U27" s="159" t="str">
        <f aca="false">IF(AND($C27&lt;=U$5,$C27+$D27&gt;U$5),"XXXXX","")</f>
        <v/>
      </c>
      <c r="V27" s="159" t="str">
        <f aca="false">IF(AND($C27&lt;=V$5,$C27+$D27&gt;V$5),"XXXXX","")</f>
        <v/>
      </c>
      <c r="W27" s="159" t="str">
        <f aca="false">IF(AND($C27&lt;=W$5,$C27+$D27&gt;W$5),"XXXXX","")</f>
        <v/>
      </c>
      <c r="X27" s="160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customFormat="false" ht="14.25" hidden="false" customHeight="true" outlineLevel="0" collapsed="false">
      <c r="A28" s="157" t="str">
        <f aca="false">Mob_Staffing!B27</f>
        <v>Utility Operators</v>
      </c>
      <c r="B28" s="158" t="n">
        <f aca="false">Mob_Staffing!E27</f>
        <v>0</v>
      </c>
      <c r="C28" s="158" t="n">
        <f aca="false">Mob_Staffing!F27</f>
        <v>0</v>
      </c>
      <c r="D28" s="158" t="n">
        <f aca="false">Mob_Staffing!G27</f>
        <v>-0</v>
      </c>
      <c r="E28" s="159" t="str">
        <f aca="false">IF(AND($C28&lt;=E$5,$C28+$D28&gt;E$5),"XXXXX","")</f>
        <v/>
      </c>
      <c r="F28" s="159" t="str">
        <f aca="false">IF(AND($C28&lt;=F$5,$C28+$D28&gt;F$5),"XXXXX","")</f>
        <v/>
      </c>
      <c r="G28" s="159" t="str">
        <f aca="false">IF(AND($C28&lt;=G$5,$C28+$D28&gt;G$5),"XXXXX","")</f>
        <v/>
      </c>
      <c r="H28" s="159" t="str">
        <f aca="false">IF(AND($C28&lt;=H$5,$C28+$D28&gt;H$5),"XXXXX","")</f>
        <v/>
      </c>
      <c r="I28" s="159" t="str">
        <f aca="false">IF(AND($C28&lt;=I$5,$C28+$D28&gt;I$5),"XXXXX","")</f>
        <v/>
      </c>
      <c r="J28" s="159" t="str">
        <f aca="false">IF(AND($C28&lt;=J$5,$C28+$D28&gt;J$5),"XXXXX","")</f>
        <v/>
      </c>
      <c r="K28" s="159" t="str">
        <f aca="false">IF(AND($C28&lt;=K$5,$C28+$D28&gt;K$5),"XXXXX","")</f>
        <v/>
      </c>
      <c r="L28" s="159" t="str">
        <f aca="false">IF(AND($C28&lt;=L$5,$C28+$D28&gt;L$5),"XXXXX","")</f>
        <v/>
      </c>
      <c r="M28" s="159" t="str">
        <f aca="false">IF(AND($C28&lt;=M$5,$C28+$D28&gt;M$5),"XXXXX","")</f>
        <v/>
      </c>
      <c r="N28" s="159" t="str">
        <f aca="false">IF(AND($C28&lt;=N$5,$C28+$D28&gt;N$5),"XXXXX","")</f>
        <v/>
      </c>
      <c r="O28" s="159" t="str">
        <f aca="false">IF(AND($C28&lt;=O$5,$C28+$D28&gt;O$5),"XXXXX","")</f>
        <v/>
      </c>
      <c r="P28" s="159" t="str">
        <f aca="false">IF(AND($C28&lt;=P$5,$C28+$D28&gt;P$5),"XXXXX","")</f>
        <v/>
      </c>
      <c r="Q28" s="159" t="str">
        <f aca="false">IF(AND($C28&lt;=Q$5,$C28+$D28&gt;Q$5),"XXXXX","")</f>
        <v/>
      </c>
      <c r="R28" s="159" t="str">
        <f aca="false">IF(AND($C28&lt;=R$5,$C28+$D28&gt;R$5),"XXXXX","")</f>
        <v/>
      </c>
      <c r="S28" s="159" t="str">
        <f aca="false">IF(AND($C28&lt;=S$5,$C28+$D28&gt;S$5),"XXXXX","")</f>
        <v/>
      </c>
      <c r="T28" s="159" t="str">
        <f aca="false">IF(AND($C28&lt;=T$5,$C28+$D28&gt;T$5),"XXXXX","")</f>
        <v/>
      </c>
      <c r="U28" s="159" t="str">
        <f aca="false">IF(AND($C28&lt;=U$5,$C28+$D28&gt;U$5),"XXXXX","")</f>
        <v/>
      </c>
      <c r="V28" s="159" t="str">
        <f aca="false">IF(AND($C28&lt;=V$5,$C28+$D28&gt;V$5),"XXXXX","")</f>
        <v/>
      </c>
      <c r="W28" s="159" t="str">
        <f aca="false">IF(AND($C28&lt;=W$5,$C28+$D28&gt;W$5),"XXXXX","")</f>
        <v/>
      </c>
      <c r="X28" s="160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customFormat="false" ht="14.25" hidden="false" customHeight="true" outlineLevel="0" collapsed="false">
      <c r="A29" s="157" t="str">
        <f aca="false">Mob_Staffing!B28</f>
        <v>Chemist</v>
      </c>
      <c r="B29" s="158" t="n">
        <f aca="false">Mob_Staffing!E28</f>
        <v>0</v>
      </c>
      <c r="C29" s="158" t="n">
        <f aca="false">Mob_Staffing!F28</f>
        <v>0</v>
      </c>
      <c r="D29" s="158" t="n">
        <f aca="false">Mob_Staffing!G28</f>
        <v>-0</v>
      </c>
      <c r="E29" s="159" t="str">
        <f aca="false">IF(AND($C29&lt;=E$5,$C29+$D29&gt;E$5),"XXXXX","")</f>
        <v/>
      </c>
      <c r="F29" s="159" t="str">
        <f aca="false">IF(AND($C29&lt;=F$5,$C29+$D29&gt;F$5),"XXXXX","")</f>
        <v/>
      </c>
      <c r="G29" s="159" t="str">
        <f aca="false">IF(AND($C29&lt;=G$5,$C29+$D29&gt;G$5),"XXXXX","")</f>
        <v/>
      </c>
      <c r="H29" s="159" t="str">
        <f aca="false">IF(AND($C29&lt;=H$5,$C29+$D29&gt;H$5),"XXXXX","")</f>
        <v/>
      </c>
      <c r="I29" s="159" t="str">
        <f aca="false">IF(AND($C29&lt;=I$5,$C29+$D29&gt;I$5),"XXXXX","")</f>
        <v/>
      </c>
      <c r="J29" s="159" t="str">
        <f aca="false">IF(AND($C29&lt;=J$5,$C29+$D29&gt;J$5),"XXXXX","")</f>
        <v/>
      </c>
      <c r="K29" s="159" t="str">
        <f aca="false">IF(AND($C29&lt;=K$5,$C29+$D29&gt;K$5),"XXXXX","")</f>
        <v/>
      </c>
      <c r="L29" s="159" t="str">
        <f aca="false">IF(AND($C29&lt;=L$5,$C29+$D29&gt;L$5),"XXXXX","")</f>
        <v/>
      </c>
      <c r="M29" s="159" t="str">
        <f aca="false">IF(AND($C29&lt;=M$5,$C29+$D29&gt;M$5),"XXXXX","")</f>
        <v/>
      </c>
      <c r="N29" s="159" t="str">
        <f aca="false">IF(AND($C29&lt;=N$5,$C29+$D29&gt;N$5),"XXXXX","")</f>
        <v/>
      </c>
      <c r="O29" s="159" t="str">
        <f aca="false">IF(AND($C29&lt;=O$5,$C29+$D29&gt;O$5),"XXXXX","")</f>
        <v/>
      </c>
      <c r="P29" s="159" t="str">
        <f aca="false">IF(AND($C29&lt;=P$5,$C29+$D29&gt;P$5),"XXXXX","")</f>
        <v/>
      </c>
      <c r="Q29" s="159" t="str">
        <f aca="false">IF(AND($C29&lt;=Q$5,$C29+$D29&gt;Q$5),"XXXXX","")</f>
        <v/>
      </c>
      <c r="R29" s="159" t="str">
        <f aca="false">IF(AND($C29&lt;=R$5,$C29+$D29&gt;R$5),"XXXXX","")</f>
        <v/>
      </c>
      <c r="S29" s="159" t="str">
        <f aca="false">IF(AND($C29&lt;=S$5,$C29+$D29&gt;S$5),"XXXXX","")</f>
        <v/>
      </c>
      <c r="T29" s="159" t="str">
        <f aca="false">IF(AND($C29&lt;=T$5,$C29+$D29&gt;T$5),"XXXXX","")</f>
        <v/>
      </c>
      <c r="U29" s="159" t="str">
        <f aca="false">IF(AND($C29&lt;=U$5,$C29+$D29&gt;U$5),"XXXXX","")</f>
        <v/>
      </c>
      <c r="V29" s="159" t="str">
        <f aca="false">IF(AND($C29&lt;=V$5,$C29+$D29&gt;V$5),"XXXXX","")</f>
        <v/>
      </c>
      <c r="W29" s="159" t="str">
        <f aca="false">IF(AND($C29&lt;=W$5,$C29+$D29&gt;W$5),"XXXXX","")</f>
        <v/>
      </c>
      <c r="X29" s="160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customFormat="false" ht="14.25" hidden="false" customHeight="true" outlineLevel="0" collapsed="false">
      <c r="A30" s="157" t="str">
        <f aca="false">Mob_Staffing!B29</f>
        <v>Tech III</v>
      </c>
      <c r="B30" s="158" t="n">
        <f aca="false">Mob_Staffing!E29</f>
        <v>4</v>
      </c>
      <c r="C30" s="158" t="n">
        <f aca="false">Mob_Staffing!F29</f>
        <v>-6</v>
      </c>
      <c r="D30" s="158" t="n">
        <f aca="false">Mob_Staffing!G29</f>
        <v>6</v>
      </c>
      <c r="E30" s="159" t="str">
        <f aca="false">IF(AND($C30&lt;=E$5,$C30+$D30&gt;E$5),"XXXXX","")</f>
        <v/>
      </c>
      <c r="F30" s="159" t="str">
        <f aca="false">IF(AND($C30&lt;=F$5,$C30+$D30&gt;F$5),"XXXXX","")</f>
        <v/>
      </c>
      <c r="G30" s="159" t="str">
        <f aca="false">IF(AND($C30&lt;=G$5,$C30+$D30&gt;G$5),"XXXXX","")</f>
        <v/>
      </c>
      <c r="H30" s="159" t="str">
        <f aca="false">IF(AND($C30&lt;=H$5,$C30+$D30&gt;H$5),"XXXXX","")</f>
        <v/>
      </c>
      <c r="I30" s="159" t="str">
        <f aca="false">IF(AND($C30&lt;=I$5,$C30+$D30&gt;I$5),"XXXXX","")</f>
        <v/>
      </c>
      <c r="J30" s="159" t="str">
        <f aca="false">IF(AND($C30&lt;=J$5,$C30+$D30&gt;J$5),"XXXXX","")</f>
        <v/>
      </c>
      <c r="K30" s="159" t="str">
        <f aca="false">IF(AND($C30&lt;=K$5,$C30+$D30&gt;K$5),"XXXXX","")</f>
        <v/>
      </c>
      <c r="L30" s="159" t="str">
        <f aca="false">IF(AND($C30&lt;=L$5,$C30+$D30&gt;L$5),"XXXXX","")</f>
        <v/>
      </c>
      <c r="M30" s="159" t="str">
        <f aca="false">IF(AND($C30&lt;=M$5,$C30+$D30&gt;M$5),"XXXXX","")</f>
        <v/>
      </c>
      <c r="N30" s="159" t="str">
        <f aca="false">IF(AND($C30&lt;=N$5,$C30+$D30&gt;N$5),"XXXXX","")</f>
        <v/>
      </c>
      <c r="O30" s="159" t="str">
        <f aca="false">IF(AND($C30&lt;=O$5,$C30+$D30&gt;O$5),"XXXXX","")</f>
        <v/>
      </c>
      <c r="P30" s="159" t="str">
        <f aca="false">IF(AND($C30&lt;=P$5,$C30+$D30&gt;P$5),"XXXXX","")</f>
        <v/>
      </c>
      <c r="Q30" s="159" t="str">
        <f aca="false">IF(AND($C30&lt;=Q$5,$C30+$D30&gt;Q$5),"XXXXX","")</f>
        <v/>
      </c>
      <c r="R30" s="159" t="str">
        <f aca="false">IF(AND($C30&lt;=R$5,$C30+$D30&gt;R$5),"XXXXX","")</f>
        <v>XXXXX</v>
      </c>
      <c r="S30" s="159" t="str">
        <f aca="false">IF(AND($C30&lt;=S$5,$C30+$D30&gt;S$5),"XXXXX","")</f>
        <v>XXXXX</v>
      </c>
      <c r="T30" s="159" t="str">
        <f aca="false">IF(AND($C30&lt;=T$5,$C30+$D30&gt;T$5),"XXXXX","")</f>
        <v>XXXXX</v>
      </c>
      <c r="U30" s="159" t="str">
        <f aca="false">IF(AND($C30&lt;=U$5,$C30+$D30&gt;U$5),"XXXXX","")</f>
        <v>XXXXX</v>
      </c>
      <c r="V30" s="159" t="str">
        <f aca="false">IF(AND($C30&lt;=V$5,$C30+$D30&gt;V$5),"XXXXX","")</f>
        <v>XXXXX</v>
      </c>
      <c r="W30" s="159" t="str">
        <f aca="false">IF(AND($C30&lt;=W$5,$C30+$D30&gt;W$5),"XXXXX","")</f>
        <v>XXXXX</v>
      </c>
      <c r="X30" s="160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customFormat="false" ht="14.25" hidden="false" customHeight="true" outlineLevel="0" collapsed="false">
      <c r="A31" s="157" t="str">
        <f aca="false">Mob_Staffing!B30</f>
        <v>Tech II</v>
      </c>
      <c r="B31" s="158" t="n">
        <f aca="false">Mob_Staffing!E30</f>
        <v>4</v>
      </c>
      <c r="C31" s="158" t="n">
        <f aca="false">Mob_Staffing!F30</f>
        <v>-6</v>
      </c>
      <c r="D31" s="158" t="n">
        <f aca="false">Mob_Staffing!G30</f>
        <v>6</v>
      </c>
      <c r="E31" s="159" t="str">
        <f aca="false">IF(AND($C31&lt;=E$5,$C31+$D31&gt;E$5),"XXXXX","")</f>
        <v/>
      </c>
      <c r="F31" s="159" t="str">
        <f aca="false">IF(AND($C31&lt;=F$5,$C31+$D31&gt;F$5),"XXXXX","")</f>
        <v/>
      </c>
      <c r="G31" s="159" t="str">
        <f aca="false">IF(AND($C31&lt;=G$5,$C31+$D31&gt;G$5),"XXXXX","")</f>
        <v/>
      </c>
      <c r="H31" s="159" t="str">
        <f aca="false">IF(AND($C31&lt;=H$5,$C31+$D31&gt;H$5),"XXXXX","")</f>
        <v/>
      </c>
      <c r="I31" s="159" t="str">
        <f aca="false">IF(AND($C31&lt;=I$5,$C31+$D31&gt;I$5),"XXXXX","")</f>
        <v/>
      </c>
      <c r="J31" s="159" t="str">
        <f aca="false">IF(AND($C31&lt;=J$5,$C31+$D31&gt;J$5),"XXXXX","")</f>
        <v/>
      </c>
      <c r="K31" s="159" t="str">
        <f aca="false">IF(AND($C31&lt;=K$5,$C31+$D31&gt;K$5),"XXXXX","")</f>
        <v/>
      </c>
      <c r="L31" s="159" t="str">
        <f aca="false">IF(AND($C31&lt;=L$5,$C31+$D31&gt;L$5),"XXXXX","")</f>
        <v/>
      </c>
      <c r="M31" s="159" t="str">
        <f aca="false">IF(AND($C31&lt;=M$5,$C31+$D31&gt;M$5),"XXXXX","")</f>
        <v/>
      </c>
      <c r="N31" s="159" t="str">
        <f aca="false">IF(AND($C31&lt;=N$5,$C31+$D31&gt;N$5),"XXXXX","")</f>
        <v/>
      </c>
      <c r="O31" s="159" t="str">
        <f aca="false">IF(AND($C31&lt;=O$5,$C31+$D31&gt;O$5),"XXXXX","")</f>
        <v/>
      </c>
      <c r="P31" s="159" t="str">
        <f aca="false">IF(AND($C31&lt;=P$5,$C31+$D31&gt;P$5),"XXXXX","")</f>
        <v/>
      </c>
      <c r="Q31" s="159" t="str">
        <f aca="false">IF(AND($C31&lt;=Q$5,$C31+$D31&gt;Q$5),"XXXXX","")</f>
        <v/>
      </c>
      <c r="R31" s="159" t="str">
        <f aca="false">IF(AND($C31&lt;=R$5,$C31+$D31&gt;R$5),"XXXXX","")</f>
        <v>XXXXX</v>
      </c>
      <c r="S31" s="159" t="str">
        <f aca="false">IF(AND($C31&lt;=S$5,$C31+$D31&gt;S$5),"XXXXX","")</f>
        <v>XXXXX</v>
      </c>
      <c r="T31" s="159" t="str">
        <f aca="false">IF(AND($C31&lt;=T$5,$C31+$D31&gt;T$5),"XXXXX","")</f>
        <v>XXXXX</v>
      </c>
      <c r="U31" s="159" t="str">
        <f aca="false">IF(AND($C31&lt;=U$5,$C31+$D31&gt;U$5),"XXXXX","")</f>
        <v>XXXXX</v>
      </c>
      <c r="V31" s="159" t="str">
        <f aca="false">IF(AND($C31&lt;=V$5,$C31+$D31&gt;V$5),"XXXXX","")</f>
        <v>XXXXX</v>
      </c>
      <c r="W31" s="159" t="str">
        <f aca="false">IF(AND($C31&lt;=W$5,$C31+$D31&gt;W$5),"XXXXX","")</f>
        <v>XXXXX</v>
      </c>
      <c r="X31" s="164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</row>
    <row r="32" customFormat="false" ht="14.25" hidden="false" customHeight="true" outlineLevel="0" collapsed="false">
      <c r="A32" s="157" t="str">
        <f aca="false">Mob_Staffing!B31</f>
        <v>Other</v>
      </c>
      <c r="B32" s="158" t="n">
        <f aca="false">Mob_Staffing!E31</f>
        <v>0</v>
      </c>
      <c r="C32" s="158" t="n">
        <f aca="false">Mob_Staffing!F31</f>
        <v>0</v>
      </c>
      <c r="D32" s="158" t="n">
        <f aca="false">Mob_Staffing!G31</f>
        <v>-0</v>
      </c>
      <c r="E32" s="159" t="str">
        <f aca="false">IF(AND($C32&lt;=E$5,$C32+$D32&gt;E$5),"XXXXX","")</f>
        <v/>
      </c>
      <c r="F32" s="159" t="str">
        <f aca="false">IF(AND($C32&lt;=F$5,$C32+$D32&gt;F$5),"XXXXX","")</f>
        <v/>
      </c>
      <c r="G32" s="159" t="str">
        <f aca="false">IF(AND($C32&lt;=G$5,$C32+$D32&gt;G$5),"XXXXX","")</f>
        <v/>
      </c>
      <c r="H32" s="159" t="str">
        <f aca="false">IF(AND($C32&lt;=H$5,$C32+$D32&gt;H$5),"XXXXX","")</f>
        <v/>
      </c>
      <c r="I32" s="159" t="str">
        <f aca="false">IF(AND($C32&lt;=I$5,$C32+$D32&gt;I$5),"XXXXX","")</f>
        <v/>
      </c>
      <c r="J32" s="159" t="str">
        <f aca="false">IF(AND($C32&lt;=J$5,$C32+$D32&gt;J$5),"XXXXX","")</f>
        <v/>
      </c>
      <c r="K32" s="159" t="str">
        <f aca="false">IF(AND($C32&lt;=K$5,$C32+$D32&gt;K$5),"XXXXX","")</f>
        <v/>
      </c>
      <c r="L32" s="159" t="str">
        <f aca="false">IF(AND($C32&lt;=L$5,$C32+$D32&gt;L$5),"XXXXX","")</f>
        <v/>
      </c>
      <c r="M32" s="159" t="str">
        <f aca="false">IF(AND($C32&lt;=M$5,$C32+$D32&gt;M$5),"XXXXX","")</f>
        <v/>
      </c>
      <c r="N32" s="159" t="str">
        <f aca="false">IF(AND($C32&lt;=N$5,$C32+$D32&gt;N$5),"XXXXX","")</f>
        <v/>
      </c>
      <c r="O32" s="159" t="str">
        <f aca="false">IF(AND($C32&lt;=O$5,$C32+$D32&gt;O$5),"XXXXX","")</f>
        <v/>
      </c>
      <c r="P32" s="159" t="str">
        <f aca="false">IF(AND($C32&lt;=P$5,$C32+$D32&gt;P$5),"XXXXX","")</f>
        <v/>
      </c>
      <c r="Q32" s="159" t="str">
        <f aca="false">IF(AND($C32&lt;=Q$5,$C32+$D32&gt;Q$5),"XXXXX","")</f>
        <v/>
      </c>
      <c r="R32" s="159" t="str">
        <f aca="false">IF(AND($C32&lt;=R$5,$C32+$D32&gt;R$5),"XXXXX","")</f>
        <v/>
      </c>
      <c r="S32" s="159" t="str">
        <f aca="false">IF(AND($C32&lt;=S$5,$C32+$D32&gt;S$5),"XXXXX","")</f>
        <v/>
      </c>
      <c r="T32" s="159" t="str">
        <f aca="false">IF(AND($C32&lt;=T$5,$C32+$D32&gt;T$5),"XXXXX","")</f>
        <v/>
      </c>
      <c r="U32" s="159" t="str">
        <f aca="false">IF(AND($C32&lt;=U$5,$C32+$D32&gt;U$5),"XXXXX","")</f>
        <v/>
      </c>
      <c r="V32" s="159" t="str">
        <f aca="false">IF(AND($C32&lt;=V$5,$C32+$D32&gt;V$5),"XXXXX","")</f>
        <v/>
      </c>
      <c r="W32" s="159" t="str">
        <f aca="false">IF(AND($C32&lt;=W$5,$C32+$D32&gt;W$5),"XXXXX","")</f>
        <v/>
      </c>
      <c r="X32" s="160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customFormat="false" ht="14.25" hidden="false" customHeight="true" outlineLevel="0" collapsed="false">
      <c r="A33" s="157"/>
      <c r="B33" s="155"/>
      <c r="C33" s="155"/>
      <c r="D33" s="0"/>
      <c r="E33" s="161"/>
      <c r="F33" s="161"/>
      <c r="G33" s="161"/>
      <c r="H33" s="161"/>
      <c r="I33" s="161"/>
      <c r="J33" s="161"/>
      <c r="K33" s="161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56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customFormat="false" ht="14.25" hidden="false" customHeight="true" outlineLevel="0" collapsed="false">
      <c r="A34" s="163" t="s">
        <v>214</v>
      </c>
      <c r="B34" s="155"/>
      <c r="C34" s="155"/>
      <c r="D34" s="0"/>
      <c r="E34" s="161"/>
      <c r="F34" s="161"/>
      <c r="G34" s="161"/>
      <c r="H34" s="161"/>
      <c r="I34" s="161"/>
      <c r="J34" s="161"/>
      <c r="K34" s="161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56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customFormat="false" ht="14.25" hidden="false" customHeight="true" outlineLevel="0" collapsed="false">
      <c r="A35" s="157" t="str">
        <f aca="false">Mob_Staffing!B34</f>
        <v>Maintenance Manager</v>
      </c>
      <c r="B35" s="158" t="n">
        <f aca="false">Mob_Staffing!E34</f>
        <v>1</v>
      </c>
      <c r="C35" s="158" t="n">
        <f aca="false">Mob_Staffing!F34</f>
        <v>-7</v>
      </c>
      <c r="D35" s="158" t="n">
        <f aca="false">Mob_Staffing!G34</f>
        <v>7</v>
      </c>
      <c r="E35" s="159" t="str">
        <f aca="false">IF(AND($C35&lt;=E$5,$C35+$D35&gt;E$5),"XXXXX","")</f>
        <v/>
      </c>
      <c r="F35" s="159" t="str">
        <f aca="false">IF(AND($C35&lt;=F$5,$C35+$D35&gt;F$5),"XXXXX","")</f>
        <v/>
      </c>
      <c r="G35" s="159" t="str">
        <f aca="false">IF(AND($C35&lt;=G$5,$C35+$D35&gt;G$5),"XXXXX","")</f>
        <v/>
      </c>
      <c r="H35" s="159" t="str">
        <f aca="false">IF(AND($C35&lt;=H$5,$C35+$D35&gt;H$5),"XXXXX","")</f>
        <v/>
      </c>
      <c r="I35" s="159" t="str">
        <f aca="false">IF(AND($C35&lt;=I$5,$C35+$D35&gt;I$5),"XXXXX","")</f>
        <v/>
      </c>
      <c r="J35" s="159" t="str">
        <f aca="false">IF(AND($C35&lt;=J$5,$C35+$D35&gt;J$5),"XXXXX","")</f>
        <v/>
      </c>
      <c r="K35" s="159" t="str">
        <f aca="false">IF(AND($C35&lt;=K$5,$C35+$D35&gt;K$5),"XXXXX","")</f>
        <v/>
      </c>
      <c r="L35" s="159" t="str">
        <f aca="false">IF(AND($C35&lt;=L$5,$C35+$D35&gt;L$5),"XXXXX","")</f>
        <v/>
      </c>
      <c r="M35" s="159" t="str">
        <f aca="false">IF(AND($C35&lt;=M$5,$C35+$D35&gt;M$5),"XXXXX","")</f>
        <v/>
      </c>
      <c r="N35" s="159" t="str">
        <f aca="false">IF(AND($C35&lt;=N$5,$C35+$D35&gt;N$5),"XXXXX","")</f>
        <v/>
      </c>
      <c r="O35" s="159" t="str">
        <f aca="false">IF(AND($C35&lt;=O$5,$C35+$D35&gt;O$5),"XXXXX","")</f>
        <v/>
      </c>
      <c r="P35" s="159" t="str">
        <f aca="false">IF(AND($C35&lt;=P$5,$C35+$D35&gt;P$5),"XXXXX","")</f>
        <v/>
      </c>
      <c r="Q35" s="159" t="str">
        <f aca="false">IF(AND($C35&lt;=Q$5,$C35+$D35&gt;Q$5),"XXXXX","")</f>
        <v>XXXXX</v>
      </c>
      <c r="R35" s="159" t="str">
        <f aca="false">IF(AND($C35&lt;=R$5,$C35+$D35&gt;R$5),"XXXXX","")</f>
        <v>XXXXX</v>
      </c>
      <c r="S35" s="159" t="str">
        <f aca="false">IF(AND($C35&lt;=S$5,$C35+$D35&gt;S$5),"XXXXX","")</f>
        <v>XXXXX</v>
      </c>
      <c r="T35" s="159" t="str">
        <f aca="false">IF(AND($C35&lt;=T$5,$C35+$D35&gt;T$5),"XXXXX","")</f>
        <v>XXXXX</v>
      </c>
      <c r="U35" s="159" t="str">
        <f aca="false">IF(AND($C35&lt;=U$5,$C35+$D35&gt;U$5),"XXXXX","")</f>
        <v>XXXXX</v>
      </c>
      <c r="V35" s="159" t="str">
        <f aca="false">IF(AND($C35&lt;=V$5,$C35+$D35&gt;V$5),"XXXXX","")</f>
        <v>XXXXX</v>
      </c>
      <c r="W35" s="159" t="str">
        <f aca="false">IF(AND($C35&lt;=W$5,$C35+$D35&gt;W$5),"XXXXX","")</f>
        <v>XXXXX</v>
      </c>
      <c r="X35" s="160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customFormat="false" ht="14.25" hidden="false" customHeight="true" outlineLevel="0" collapsed="false">
      <c r="A36" s="157" t="str">
        <f aca="false">Mob_Staffing!B35</f>
        <v>Mechanical Engineer</v>
      </c>
      <c r="B36" s="158" t="n">
        <f aca="false">Mob_Staffing!E35</f>
        <v>0</v>
      </c>
      <c r="C36" s="158" t="n">
        <f aca="false">Mob_Staffing!F35</f>
        <v>0</v>
      </c>
      <c r="D36" s="158" t="n">
        <f aca="false">Mob_Staffing!G35</f>
        <v>-0</v>
      </c>
      <c r="E36" s="159" t="str">
        <f aca="false">IF(AND($C36&lt;=E$5,$C36+$D36&gt;E$5),"XXXXX","")</f>
        <v/>
      </c>
      <c r="F36" s="159" t="str">
        <f aca="false">IF(AND($C36&lt;=F$5,$C36+$D36&gt;F$5),"XXXXX","")</f>
        <v/>
      </c>
      <c r="G36" s="159" t="str">
        <f aca="false">IF(AND($C36&lt;=G$5,$C36+$D36&gt;G$5),"XXXXX","")</f>
        <v/>
      </c>
      <c r="H36" s="159" t="str">
        <f aca="false">IF(AND($C36&lt;=H$5,$C36+$D36&gt;H$5),"XXXXX","")</f>
        <v/>
      </c>
      <c r="I36" s="159" t="str">
        <f aca="false">IF(AND($C36&lt;=I$5,$C36+$D36&gt;I$5),"XXXXX","")</f>
        <v/>
      </c>
      <c r="J36" s="159" t="str">
        <f aca="false">IF(AND($C36&lt;=J$5,$C36+$D36&gt;J$5),"XXXXX","")</f>
        <v/>
      </c>
      <c r="K36" s="159" t="str">
        <f aca="false">IF(AND($C36&lt;=K$5,$C36+$D36&gt;K$5),"XXXXX","")</f>
        <v/>
      </c>
      <c r="L36" s="159" t="str">
        <f aca="false">IF(AND($C36&lt;=L$5,$C36+$D36&gt;L$5),"XXXXX","")</f>
        <v/>
      </c>
      <c r="M36" s="159" t="str">
        <f aca="false">IF(AND($C36&lt;=M$5,$C36+$D36&gt;M$5),"XXXXX","")</f>
        <v/>
      </c>
      <c r="N36" s="159" t="str">
        <f aca="false">IF(AND($C36&lt;=N$5,$C36+$D36&gt;N$5),"XXXXX","")</f>
        <v/>
      </c>
      <c r="O36" s="159" t="str">
        <f aca="false">IF(AND($C36&lt;=O$5,$C36+$D36&gt;O$5),"XXXXX","")</f>
        <v/>
      </c>
      <c r="P36" s="159" t="str">
        <f aca="false">IF(AND($C36&lt;=P$5,$C36+$D36&gt;P$5),"XXXXX","")</f>
        <v/>
      </c>
      <c r="Q36" s="159" t="str">
        <f aca="false">IF(AND($C36&lt;=Q$5,$C36+$D36&gt;Q$5),"XXXXX","")</f>
        <v/>
      </c>
      <c r="R36" s="159" t="str">
        <f aca="false">IF(AND($C36&lt;=R$5,$C36+$D36&gt;R$5),"XXXXX","")</f>
        <v/>
      </c>
      <c r="S36" s="159" t="str">
        <f aca="false">IF(AND($C36&lt;=S$5,$C36+$D36&gt;S$5),"XXXXX","")</f>
        <v/>
      </c>
      <c r="T36" s="159" t="str">
        <f aca="false">IF(AND($C36&lt;=T$5,$C36+$D36&gt;T$5),"XXXXX","")</f>
        <v/>
      </c>
      <c r="U36" s="159" t="str">
        <f aca="false">IF(AND($C36&lt;=U$5,$C36+$D36&gt;U$5),"XXXXX","")</f>
        <v/>
      </c>
      <c r="V36" s="159" t="str">
        <f aca="false">IF(AND($C36&lt;=V$5,$C36+$D36&gt;V$5),"XXXXX","")</f>
        <v/>
      </c>
      <c r="W36" s="159" t="str">
        <f aca="false">IF(AND($C36&lt;=W$5,$C36+$D36&gt;W$5),"XXXXX","")</f>
        <v/>
      </c>
      <c r="X36" s="160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customFormat="false" ht="14.25" hidden="false" customHeight="true" outlineLevel="0" collapsed="false">
      <c r="A37" s="157" t="str">
        <f aca="false">Mob_Staffing!B36</f>
        <v>Maintenance Planner</v>
      </c>
      <c r="B37" s="158" t="n">
        <f aca="false">Mob_Staffing!E36</f>
        <v>0</v>
      </c>
      <c r="C37" s="158" t="n">
        <f aca="false">Mob_Staffing!F36</f>
        <v>0</v>
      </c>
      <c r="D37" s="158" t="n">
        <f aca="false">Mob_Staffing!G36</f>
        <v>-0</v>
      </c>
      <c r="E37" s="159" t="str">
        <f aca="false">IF(AND($C37&lt;=E$5,$C37+$D37&gt;E$5),"XXXXX","")</f>
        <v/>
      </c>
      <c r="F37" s="159" t="str">
        <f aca="false">IF(AND($C37&lt;=F$5,$C37+$D37&gt;F$5),"XXXXX","")</f>
        <v/>
      </c>
      <c r="G37" s="159" t="str">
        <f aca="false">IF(AND($C37&lt;=G$5,$C37+$D37&gt;G$5),"XXXXX","")</f>
        <v/>
      </c>
      <c r="H37" s="159" t="str">
        <f aca="false">IF(AND($C37&lt;=H$5,$C37+$D37&gt;H$5),"XXXXX","")</f>
        <v/>
      </c>
      <c r="I37" s="159" t="str">
        <f aca="false">IF(AND($C37&lt;=I$5,$C37+$D37&gt;I$5),"XXXXX","")</f>
        <v/>
      </c>
      <c r="J37" s="159" t="str">
        <f aca="false">IF(AND($C37&lt;=J$5,$C37+$D37&gt;J$5),"XXXXX","")</f>
        <v/>
      </c>
      <c r="K37" s="159" t="str">
        <f aca="false">IF(AND($C37&lt;=K$5,$C37+$D37&gt;K$5),"XXXXX","")</f>
        <v/>
      </c>
      <c r="L37" s="159" t="str">
        <f aca="false">IF(AND($C37&lt;=L$5,$C37+$D37&gt;L$5),"XXXXX","")</f>
        <v/>
      </c>
      <c r="M37" s="159" t="str">
        <f aca="false">IF(AND($C37&lt;=M$5,$C37+$D37&gt;M$5),"XXXXX","")</f>
        <v/>
      </c>
      <c r="N37" s="159" t="str">
        <f aca="false">IF(AND($C37&lt;=N$5,$C37+$D37&gt;N$5),"XXXXX","")</f>
        <v/>
      </c>
      <c r="O37" s="159" t="str">
        <f aca="false">IF(AND($C37&lt;=O$5,$C37+$D37&gt;O$5),"XXXXX","")</f>
        <v/>
      </c>
      <c r="P37" s="159" t="str">
        <f aca="false">IF(AND($C37&lt;=P$5,$C37+$D37&gt;P$5),"XXXXX","")</f>
        <v/>
      </c>
      <c r="Q37" s="159" t="str">
        <f aca="false">IF(AND($C37&lt;=Q$5,$C37+$D37&gt;Q$5),"XXXXX","")</f>
        <v/>
      </c>
      <c r="R37" s="159" t="str">
        <f aca="false">IF(AND($C37&lt;=R$5,$C37+$D37&gt;R$5),"XXXXX","")</f>
        <v/>
      </c>
      <c r="S37" s="159" t="str">
        <f aca="false">IF(AND($C37&lt;=S$5,$C37+$D37&gt;S$5),"XXXXX","")</f>
        <v/>
      </c>
      <c r="T37" s="159" t="str">
        <f aca="false">IF(AND($C37&lt;=T$5,$C37+$D37&gt;T$5),"XXXXX","")</f>
        <v/>
      </c>
      <c r="U37" s="159" t="str">
        <f aca="false">IF(AND($C37&lt;=U$5,$C37+$D37&gt;U$5),"XXXXX","")</f>
        <v/>
      </c>
      <c r="V37" s="159" t="str">
        <f aca="false">IF(AND($C37&lt;=V$5,$C37+$D37&gt;V$5),"XXXXX","")</f>
        <v/>
      </c>
      <c r="W37" s="159" t="str">
        <f aca="false">IF(AND($C37&lt;=W$5,$C37+$D37&gt;W$5),"XXXXX","")</f>
        <v/>
      </c>
      <c r="X37" s="160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customFormat="false" ht="14.25" hidden="false" customHeight="true" outlineLevel="0" collapsed="false">
      <c r="A38" s="157" t="str">
        <f aca="false">Mob_Staffing!B37</f>
        <v>Mechanic</v>
      </c>
      <c r="B38" s="158" t="n">
        <f aca="false">Mob_Staffing!E37</f>
        <v>1</v>
      </c>
      <c r="C38" s="158" t="n">
        <f aca="false">Mob_Staffing!F37</f>
        <v>-6</v>
      </c>
      <c r="D38" s="158" t="n">
        <f aca="false">Mob_Staffing!G37</f>
        <v>6</v>
      </c>
      <c r="E38" s="159" t="str">
        <f aca="false">IF(AND($C38&lt;=E$5,$C38+$D38&gt;E$5),"XXXXX","")</f>
        <v/>
      </c>
      <c r="F38" s="159" t="str">
        <f aca="false">IF(AND($C38&lt;=F$5,$C38+$D38&gt;F$5),"XXXXX","")</f>
        <v/>
      </c>
      <c r="G38" s="159" t="str">
        <f aca="false">IF(AND($C38&lt;=G$5,$C38+$D38&gt;G$5),"XXXXX","")</f>
        <v/>
      </c>
      <c r="H38" s="159" t="str">
        <f aca="false">IF(AND($C38&lt;=H$5,$C38+$D38&gt;H$5),"XXXXX","")</f>
        <v/>
      </c>
      <c r="I38" s="159" t="str">
        <f aca="false">IF(AND($C38&lt;=I$5,$C38+$D38&gt;I$5),"XXXXX","")</f>
        <v/>
      </c>
      <c r="J38" s="159" t="str">
        <f aca="false">IF(AND($C38&lt;=J$5,$C38+$D38&gt;J$5),"XXXXX","")</f>
        <v/>
      </c>
      <c r="K38" s="159" t="str">
        <f aca="false">IF(AND($C38&lt;=K$5,$C38+$D38&gt;K$5),"XXXXX","")</f>
        <v/>
      </c>
      <c r="L38" s="159" t="str">
        <f aca="false">IF(AND($C38&lt;=L$5,$C38+$D38&gt;L$5),"XXXXX","")</f>
        <v/>
      </c>
      <c r="M38" s="159" t="str">
        <f aca="false">IF(AND($C38&lt;=M$5,$C38+$D38&gt;M$5),"XXXXX","")</f>
        <v/>
      </c>
      <c r="N38" s="159" t="str">
        <f aca="false">IF(AND($C38&lt;=N$5,$C38+$D38&gt;N$5),"XXXXX","")</f>
        <v/>
      </c>
      <c r="O38" s="159" t="str">
        <f aca="false">IF(AND($C38&lt;=O$5,$C38+$D38&gt;O$5),"XXXXX","")</f>
        <v/>
      </c>
      <c r="P38" s="159" t="str">
        <f aca="false">IF(AND($C38&lt;=P$5,$C38+$D38&gt;P$5),"XXXXX","")</f>
        <v/>
      </c>
      <c r="Q38" s="159" t="str">
        <f aca="false">IF(AND($C38&lt;=Q$5,$C38+$D38&gt;Q$5),"XXXXX","")</f>
        <v/>
      </c>
      <c r="R38" s="159" t="str">
        <f aca="false">IF(AND($C38&lt;=R$5,$C38+$D38&gt;R$5),"XXXXX","")</f>
        <v>XXXXX</v>
      </c>
      <c r="S38" s="159" t="str">
        <f aca="false">IF(AND($C38&lt;=S$5,$C38+$D38&gt;S$5),"XXXXX","")</f>
        <v>XXXXX</v>
      </c>
      <c r="T38" s="159" t="str">
        <f aca="false">IF(AND($C38&lt;=T$5,$C38+$D38&gt;T$5),"XXXXX","")</f>
        <v>XXXXX</v>
      </c>
      <c r="U38" s="159" t="str">
        <f aca="false">IF(AND($C38&lt;=U$5,$C38+$D38&gt;U$5),"XXXXX","")</f>
        <v>XXXXX</v>
      </c>
      <c r="V38" s="159" t="str">
        <f aca="false">IF(AND($C38&lt;=V$5,$C38+$D38&gt;V$5),"XXXXX","")</f>
        <v>XXXXX</v>
      </c>
      <c r="W38" s="159" t="str">
        <f aca="false">IF(AND($C38&lt;=W$5,$C38+$D38&gt;W$5),"XXXXX","")</f>
        <v>XXXXX</v>
      </c>
      <c r="X38" s="160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customFormat="false" ht="14.25" hidden="false" customHeight="true" outlineLevel="0" collapsed="false">
      <c r="A39" s="157" t="str">
        <f aca="false">Mob_Staffing!B38</f>
        <v>I&amp;C Engineer</v>
      </c>
      <c r="B39" s="158" t="n">
        <f aca="false">Mob_Staffing!E38</f>
        <v>0</v>
      </c>
      <c r="C39" s="158" t="n">
        <f aca="false">Mob_Staffing!F38</f>
        <v>0</v>
      </c>
      <c r="D39" s="158" t="n">
        <f aca="false">Mob_Staffing!G38</f>
        <v>-0</v>
      </c>
      <c r="E39" s="159" t="str">
        <f aca="false">IF(AND($C39&lt;=E$5,$C39+$D39&gt;E$5),"XXXXX","")</f>
        <v/>
      </c>
      <c r="F39" s="159" t="str">
        <f aca="false">IF(AND($C39&lt;=F$5,$C39+$D39&gt;F$5),"XXXXX","")</f>
        <v/>
      </c>
      <c r="G39" s="159" t="str">
        <f aca="false">IF(AND($C39&lt;=G$5,$C39+$D39&gt;G$5),"XXXXX","")</f>
        <v/>
      </c>
      <c r="H39" s="159" t="str">
        <f aca="false">IF(AND($C39&lt;=H$5,$C39+$D39&gt;H$5),"XXXXX","")</f>
        <v/>
      </c>
      <c r="I39" s="159" t="str">
        <f aca="false">IF(AND($C39&lt;=I$5,$C39+$D39&gt;I$5),"XXXXX","")</f>
        <v/>
      </c>
      <c r="J39" s="159" t="str">
        <f aca="false">IF(AND($C39&lt;=J$5,$C39+$D39&gt;J$5),"XXXXX","")</f>
        <v/>
      </c>
      <c r="K39" s="159" t="str">
        <f aca="false">IF(AND($C39&lt;=K$5,$C39+$D39&gt;K$5),"XXXXX","")</f>
        <v/>
      </c>
      <c r="L39" s="159" t="str">
        <f aca="false">IF(AND($C39&lt;=L$5,$C39+$D39&gt;L$5),"XXXXX","")</f>
        <v/>
      </c>
      <c r="M39" s="159" t="str">
        <f aca="false">IF(AND($C39&lt;=M$5,$C39+$D39&gt;M$5),"XXXXX","")</f>
        <v/>
      </c>
      <c r="N39" s="159" t="str">
        <f aca="false">IF(AND($C39&lt;=N$5,$C39+$D39&gt;N$5),"XXXXX","")</f>
        <v/>
      </c>
      <c r="O39" s="159" t="str">
        <f aca="false">IF(AND($C39&lt;=O$5,$C39+$D39&gt;O$5),"XXXXX","")</f>
        <v/>
      </c>
      <c r="P39" s="159" t="str">
        <f aca="false">IF(AND($C39&lt;=P$5,$C39+$D39&gt;P$5),"XXXXX","")</f>
        <v/>
      </c>
      <c r="Q39" s="159" t="str">
        <f aca="false">IF(AND($C39&lt;=Q$5,$C39+$D39&gt;Q$5),"XXXXX","")</f>
        <v/>
      </c>
      <c r="R39" s="159" t="str">
        <f aca="false">IF(AND($C39&lt;=R$5,$C39+$D39&gt;R$5),"XXXXX","")</f>
        <v/>
      </c>
      <c r="S39" s="159" t="str">
        <f aca="false">IF(AND($C39&lt;=S$5,$C39+$D39&gt;S$5),"XXXXX","")</f>
        <v/>
      </c>
      <c r="T39" s="159" t="str">
        <f aca="false">IF(AND($C39&lt;=T$5,$C39+$D39&gt;T$5),"XXXXX","")</f>
        <v/>
      </c>
      <c r="U39" s="159" t="str">
        <f aca="false">IF(AND($C39&lt;=U$5,$C39+$D39&gt;U$5),"XXXXX","")</f>
        <v/>
      </c>
      <c r="V39" s="159" t="str">
        <f aca="false">IF(AND($C39&lt;=V$5,$C39+$D39&gt;V$5),"XXXXX","")</f>
        <v/>
      </c>
      <c r="W39" s="159" t="str">
        <f aca="false">IF(AND($C39&lt;=W$5,$C39+$D39&gt;W$5),"XXXXX","")</f>
        <v/>
      </c>
      <c r="X39" s="160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customFormat="false" ht="14.25" hidden="false" customHeight="true" outlineLevel="0" collapsed="false">
      <c r="A40" s="157" t="str">
        <f aca="false">Mob_Staffing!B39</f>
        <v>I&amp;C Technician</v>
      </c>
      <c r="B40" s="158" t="n">
        <f aca="false">Mob_Staffing!E39</f>
        <v>1</v>
      </c>
      <c r="C40" s="158" t="n">
        <f aca="false">Mob_Staffing!F39</f>
        <v>-6</v>
      </c>
      <c r="D40" s="158" t="n">
        <f aca="false">Mob_Staffing!G39</f>
        <v>6</v>
      </c>
      <c r="E40" s="159" t="str">
        <f aca="false">IF(AND($C40&lt;=E$5,$C40+$D40&gt;E$5),"XXXXX","")</f>
        <v/>
      </c>
      <c r="F40" s="159" t="str">
        <f aca="false">IF(AND($C40&lt;=F$5,$C40+$D40&gt;F$5),"XXXXX","")</f>
        <v/>
      </c>
      <c r="G40" s="159" t="str">
        <f aca="false">IF(AND($C40&lt;=G$5,$C40+$D40&gt;G$5),"XXXXX","")</f>
        <v/>
      </c>
      <c r="H40" s="159" t="str">
        <f aca="false">IF(AND($C40&lt;=H$5,$C40+$D40&gt;H$5),"XXXXX","")</f>
        <v/>
      </c>
      <c r="I40" s="159" t="str">
        <f aca="false">IF(AND($C40&lt;=I$5,$C40+$D40&gt;I$5),"XXXXX","")</f>
        <v/>
      </c>
      <c r="J40" s="159" t="str">
        <f aca="false">IF(AND($C40&lt;=J$5,$C40+$D40&gt;J$5),"XXXXX","")</f>
        <v/>
      </c>
      <c r="K40" s="159" t="str">
        <f aca="false">IF(AND($C40&lt;=K$5,$C40+$D40&gt;K$5),"XXXXX","")</f>
        <v/>
      </c>
      <c r="L40" s="159" t="str">
        <f aca="false">IF(AND($C40&lt;=L$5,$C40+$D40&gt;L$5),"XXXXX","")</f>
        <v/>
      </c>
      <c r="M40" s="159" t="str">
        <f aca="false">IF(AND($C40&lt;=M$5,$C40+$D40&gt;M$5),"XXXXX","")</f>
        <v/>
      </c>
      <c r="N40" s="159" t="str">
        <f aca="false">IF(AND($C40&lt;=N$5,$C40+$D40&gt;N$5),"XXXXX","")</f>
        <v/>
      </c>
      <c r="O40" s="159" t="str">
        <f aca="false">IF(AND($C40&lt;=O$5,$C40+$D40&gt;O$5),"XXXXX","")</f>
        <v/>
      </c>
      <c r="P40" s="159" t="str">
        <f aca="false">IF(AND($C40&lt;=P$5,$C40+$D40&gt;P$5),"XXXXX","")</f>
        <v/>
      </c>
      <c r="Q40" s="159" t="str">
        <f aca="false">IF(AND($C40&lt;=Q$5,$C40+$D40&gt;Q$5),"XXXXX","")</f>
        <v/>
      </c>
      <c r="R40" s="159" t="str">
        <f aca="false">IF(AND($C40&lt;=R$5,$C40+$D40&gt;R$5),"XXXXX","")</f>
        <v>XXXXX</v>
      </c>
      <c r="S40" s="159" t="str">
        <f aca="false">IF(AND($C40&lt;=S$5,$C40+$D40&gt;S$5),"XXXXX","")</f>
        <v>XXXXX</v>
      </c>
      <c r="T40" s="159" t="str">
        <f aca="false">IF(AND($C40&lt;=T$5,$C40+$D40&gt;T$5),"XXXXX","")</f>
        <v>XXXXX</v>
      </c>
      <c r="U40" s="159" t="str">
        <f aca="false">IF(AND($C40&lt;=U$5,$C40+$D40&gt;U$5),"XXXXX","")</f>
        <v>XXXXX</v>
      </c>
      <c r="V40" s="159" t="str">
        <f aca="false">IF(AND($C40&lt;=V$5,$C40+$D40&gt;V$5),"XXXXX","")</f>
        <v>XXXXX</v>
      </c>
      <c r="W40" s="159" t="str">
        <f aca="false">IF(AND($C40&lt;=W$5,$C40+$D40&gt;W$5),"XXXXX","")</f>
        <v>XXXXX</v>
      </c>
      <c r="X40" s="160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customFormat="false" ht="14.25" hidden="false" customHeight="true" outlineLevel="0" collapsed="false">
      <c r="A41" s="157" t="str">
        <f aca="false">Mob_Staffing!B40</f>
        <v>Electrical Technician</v>
      </c>
      <c r="B41" s="158" t="n">
        <f aca="false">Mob_Staffing!E40</f>
        <v>1</v>
      </c>
      <c r="C41" s="158" t="n">
        <f aca="false">Mob_Staffing!F40</f>
        <v>-6</v>
      </c>
      <c r="D41" s="158" t="n">
        <f aca="false">Mob_Staffing!G40</f>
        <v>6</v>
      </c>
      <c r="E41" s="159" t="str">
        <f aca="false">IF(AND($C41&lt;=E$5,$C41+$D41&gt;E$5),"XXXXX","")</f>
        <v/>
      </c>
      <c r="F41" s="159" t="str">
        <f aca="false">IF(AND($C41&lt;=F$5,$C41+$D41&gt;F$5),"XXXXX","")</f>
        <v/>
      </c>
      <c r="G41" s="159" t="str">
        <f aca="false">IF(AND($C41&lt;=G$5,$C41+$D41&gt;G$5),"XXXXX","")</f>
        <v/>
      </c>
      <c r="H41" s="159" t="str">
        <f aca="false">IF(AND($C41&lt;=H$5,$C41+$D41&gt;H$5),"XXXXX","")</f>
        <v/>
      </c>
      <c r="I41" s="159" t="str">
        <f aca="false">IF(AND($C41&lt;=I$5,$C41+$D41&gt;I$5),"XXXXX","")</f>
        <v/>
      </c>
      <c r="J41" s="159" t="str">
        <f aca="false">IF(AND($C41&lt;=J$5,$C41+$D41&gt;J$5),"XXXXX","")</f>
        <v/>
      </c>
      <c r="K41" s="159" t="str">
        <f aca="false">IF(AND($C41&lt;=K$5,$C41+$D41&gt;K$5),"XXXXX","")</f>
        <v/>
      </c>
      <c r="L41" s="159" t="str">
        <f aca="false">IF(AND($C41&lt;=L$5,$C41+$D41&gt;L$5),"XXXXX","")</f>
        <v/>
      </c>
      <c r="M41" s="159" t="str">
        <f aca="false">IF(AND($C41&lt;=M$5,$C41+$D41&gt;M$5),"XXXXX","")</f>
        <v/>
      </c>
      <c r="N41" s="159" t="str">
        <f aca="false">IF(AND($C41&lt;=N$5,$C41+$D41&gt;N$5),"XXXXX","")</f>
        <v/>
      </c>
      <c r="O41" s="159" t="str">
        <f aca="false">IF(AND($C41&lt;=O$5,$C41+$D41&gt;O$5),"XXXXX","")</f>
        <v/>
      </c>
      <c r="P41" s="159" t="str">
        <f aca="false">IF(AND($C41&lt;=P$5,$C41+$D41&gt;P$5),"XXXXX","")</f>
        <v/>
      </c>
      <c r="Q41" s="159" t="str">
        <f aca="false">IF(AND($C41&lt;=Q$5,$C41+$D41&gt;Q$5),"XXXXX","")</f>
        <v/>
      </c>
      <c r="R41" s="159" t="str">
        <f aca="false">IF(AND($C41&lt;=R$5,$C41+$D41&gt;R$5),"XXXXX","")</f>
        <v>XXXXX</v>
      </c>
      <c r="S41" s="159" t="str">
        <f aca="false">IF(AND($C41&lt;=S$5,$C41+$D41&gt;S$5),"XXXXX","")</f>
        <v>XXXXX</v>
      </c>
      <c r="T41" s="159" t="str">
        <f aca="false">IF(AND($C41&lt;=T$5,$C41+$D41&gt;T$5),"XXXXX","")</f>
        <v>XXXXX</v>
      </c>
      <c r="U41" s="159" t="str">
        <f aca="false">IF(AND($C41&lt;=U$5,$C41+$D41&gt;U$5),"XXXXX","")</f>
        <v>XXXXX</v>
      </c>
      <c r="V41" s="159" t="str">
        <f aca="false">IF(AND($C41&lt;=V$5,$C41+$D41&gt;V$5),"XXXXX","")</f>
        <v>XXXXX</v>
      </c>
      <c r="W41" s="159" t="str">
        <f aca="false">IF(AND($C41&lt;=W$5,$C41+$D41&gt;W$5),"XXXXX","")</f>
        <v>XXXXX</v>
      </c>
      <c r="X41" s="160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customFormat="false" ht="14.25" hidden="false" customHeight="true" outlineLevel="0" collapsed="false">
      <c r="A42" s="157" t="str">
        <f aca="false">Mob_Staffing!B41</f>
        <v>Other</v>
      </c>
      <c r="B42" s="158" t="n">
        <f aca="false">Mob_Staffing!E41</f>
        <v>0</v>
      </c>
      <c r="C42" s="158" t="n">
        <f aca="false">Mob_Staffing!F41</f>
        <v>0</v>
      </c>
      <c r="D42" s="158" t="n">
        <f aca="false">Mob_Staffing!G41</f>
        <v>-0</v>
      </c>
      <c r="E42" s="159" t="str">
        <f aca="false">IF(AND($C42&lt;=E$5,$C42+$D42&gt;E$5),"XXXXX","")</f>
        <v/>
      </c>
      <c r="F42" s="159" t="str">
        <f aca="false">IF(AND($C42&lt;=F$5,$C42+$D42&gt;F$5),"XXXXX","")</f>
        <v/>
      </c>
      <c r="G42" s="159" t="str">
        <f aca="false">IF(AND($C42&lt;=G$5,$C42+$D42&gt;G$5),"XXXXX","")</f>
        <v/>
      </c>
      <c r="H42" s="159" t="str">
        <f aca="false">IF(AND($C42&lt;=H$5,$C42+$D42&gt;H$5),"XXXXX","")</f>
        <v/>
      </c>
      <c r="I42" s="159" t="str">
        <f aca="false">IF(AND($C42&lt;=I$5,$C42+$D42&gt;I$5),"XXXXX","")</f>
        <v/>
      </c>
      <c r="J42" s="159" t="str">
        <f aca="false">IF(AND($C42&lt;=J$5,$C42+$D42&gt;J$5),"XXXXX","")</f>
        <v/>
      </c>
      <c r="K42" s="159" t="str">
        <f aca="false">IF(AND($C42&lt;=K$5,$C42+$D42&gt;K$5),"XXXXX","")</f>
        <v/>
      </c>
      <c r="L42" s="159" t="str">
        <f aca="false">IF(AND($C42&lt;=L$5,$C42+$D42&gt;L$5),"XXXXX","")</f>
        <v/>
      </c>
      <c r="M42" s="159" t="str">
        <f aca="false">IF(AND($C42&lt;=M$5,$C42+$D42&gt;M$5),"XXXXX","")</f>
        <v/>
      </c>
      <c r="N42" s="159" t="str">
        <f aca="false">IF(AND($C42&lt;=N$5,$C42+$D42&gt;N$5),"XXXXX","")</f>
        <v/>
      </c>
      <c r="O42" s="159" t="str">
        <f aca="false">IF(AND($C42&lt;=O$5,$C42+$D42&gt;O$5),"XXXXX","")</f>
        <v/>
      </c>
      <c r="P42" s="159" t="str">
        <f aca="false">IF(AND($C42&lt;=P$5,$C42+$D42&gt;P$5),"XXXXX","")</f>
        <v/>
      </c>
      <c r="Q42" s="159" t="str">
        <f aca="false">IF(AND($C42&lt;=Q$5,$C42+$D42&gt;Q$5),"XXXXX","")</f>
        <v/>
      </c>
      <c r="R42" s="159" t="str">
        <f aca="false">IF(AND($C42&lt;=R$5,$C42+$D42&gt;R$5),"XXXXX","")</f>
        <v/>
      </c>
      <c r="S42" s="159" t="str">
        <f aca="false">IF(AND($C42&lt;=S$5,$C42+$D42&gt;S$5),"XXXXX","")</f>
        <v/>
      </c>
      <c r="T42" s="159" t="str">
        <f aca="false">IF(AND($C42&lt;=T$5,$C42+$D42&gt;T$5),"XXXXX","")</f>
        <v/>
      </c>
      <c r="U42" s="159" t="str">
        <f aca="false">IF(AND($C42&lt;=U$5,$C42+$D42&gt;U$5),"XXXXX","")</f>
        <v/>
      </c>
      <c r="V42" s="159" t="str">
        <f aca="false">IF(AND($C42&lt;=V$5,$C42+$D42&gt;V$5),"XXXXX","")</f>
        <v/>
      </c>
      <c r="W42" s="159" t="str">
        <f aca="false">IF(AND($C42&lt;=W$5,$C42+$D42&gt;W$5),"XXXXX","")</f>
        <v/>
      </c>
      <c r="X42" s="160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customFormat="false" ht="14.25" hidden="false" customHeight="true" outlineLevel="0" collapsed="false">
      <c r="A43" s="157" t="str">
        <f aca="false">Mob_Staffing!B42</f>
        <v>Other</v>
      </c>
      <c r="B43" s="158" t="n">
        <f aca="false">Mob_Staffing!E42</f>
        <v>0</v>
      </c>
      <c r="C43" s="158" t="n">
        <f aca="false">Mob_Staffing!F42</f>
        <v>0</v>
      </c>
      <c r="D43" s="158" t="n">
        <f aca="false">Mob_Staffing!G42</f>
        <v>-0</v>
      </c>
      <c r="E43" s="159" t="str">
        <f aca="false">IF(AND($C43&lt;=E$5,$C43+$D43&gt;E$5),"XXXXX","")</f>
        <v/>
      </c>
      <c r="F43" s="159" t="str">
        <f aca="false">IF(AND($C43&lt;=F$5,$C43+$D43&gt;F$5),"XXXXX","")</f>
        <v/>
      </c>
      <c r="G43" s="159" t="str">
        <f aca="false">IF(AND($C43&lt;=G$5,$C43+$D43&gt;G$5),"XXXXX","")</f>
        <v/>
      </c>
      <c r="H43" s="159" t="str">
        <f aca="false">IF(AND($C43&lt;=H$5,$C43+$D43&gt;H$5),"XXXXX","")</f>
        <v/>
      </c>
      <c r="I43" s="159" t="str">
        <f aca="false">IF(AND($C43&lt;=I$5,$C43+$D43&gt;I$5),"XXXXX","")</f>
        <v/>
      </c>
      <c r="J43" s="159" t="str">
        <f aca="false">IF(AND($C43&lt;=J$5,$C43+$D43&gt;J$5),"XXXXX","")</f>
        <v/>
      </c>
      <c r="K43" s="159" t="str">
        <f aca="false">IF(AND($C43&lt;=K$5,$C43+$D43&gt;K$5),"XXXXX","")</f>
        <v/>
      </c>
      <c r="L43" s="159" t="str">
        <f aca="false">IF(AND($C43&lt;=L$5,$C43+$D43&gt;L$5),"XXXXX","")</f>
        <v/>
      </c>
      <c r="M43" s="159" t="str">
        <f aca="false">IF(AND($C43&lt;=M$5,$C43+$D43&gt;M$5),"XXXXX","")</f>
        <v/>
      </c>
      <c r="N43" s="159" t="str">
        <f aca="false">IF(AND($C43&lt;=N$5,$C43+$D43&gt;N$5),"XXXXX","")</f>
        <v/>
      </c>
      <c r="O43" s="159" t="str">
        <f aca="false">IF(AND($C43&lt;=O$5,$C43+$D43&gt;O$5),"XXXXX","")</f>
        <v/>
      </c>
      <c r="P43" s="159" t="str">
        <f aca="false">IF(AND($C43&lt;=P$5,$C43+$D43&gt;P$5),"XXXXX","")</f>
        <v/>
      </c>
      <c r="Q43" s="159" t="str">
        <f aca="false">IF(AND($C43&lt;=Q$5,$C43+$D43&gt;Q$5),"XXXXX","")</f>
        <v/>
      </c>
      <c r="R43" s="159" t="str">
        <f aca="false">IF(AND($C43&lt;=R$5,$C43+$D43&gt;R$5),"XXXXX","")</f>
        <v/>
      </c>
      <c r="S43" s="159" t="str">
        <f aca="false">IF(AND($C43&lt;=S$5,$C43+$D43&gt;S$5),"XXXXX","")</f>
        <v/>
      </c>
      <c r="T43" s="159" t="str">
        <f aca="false">IF(AND($C43&lt;=T$5,$C43+$D43&gt;T$5),"XXXXX","")</f>
        <v/>
      </c>
      <c r="U43" s="159" t="str">
        <f aca="false">IF(AND($C43&lt;=U$5,$C43+$D43&gt;U$5),"XXXXX","")</f>
        <v/>
      </c>
      <c r="V43" s="159" t="str">
        <f aca="false">IF(AND($C43&lt;=V$5,$C43+$D43&gt;V$5),"XXXXX","")</f>
        <v/>
      </c>
      <c r="W43" s="159" t="str">
        <f aca="false">IF(AND($C43&lt;=W$5,$C43+$D43&gt;W$5),"XXXXX","")</f>
        <v/>
      </c>
      <c r="X43" s="160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customFormat="false" ht="14.25" hidden="false" customHeight="true" outlineLevel="0" collapsed="false">
      <c r="A44" s="157" t="str">
        <f aca="false">Mob_Staffing!B43</f>
        <v>Other</v>
      </c>
      <c r="B44" s="158" t="n">
        <f aca="false">Mob_Staffing!E43</f>
        <v>0</v>
      </c>
      <c r="C44" s="158" t="n">
        <f aca="false">Mob_Staffing!F43</f>
        <v>0</v>
      </c>
      <c r="D44" s="158" t="n">
        <f aca="false">Mob_Staffing!G43</f>
        <v>-0</v>
      </c>
      <c r="E44" s="159" t="str">
        <f aca="false">IF(AND($C44&lt;=E$5,$C44+$D44&gt;E$5),"XXXXX","")</f>
        <v/>
      </c>
      <c r="F44" s="159" t="str">
        <f aca="false">IF(AND($C44&lt;=F$5,$C44+$D44&gt;F$5),"XXXXX","")</f>
        <v/>
      </c>
      <c r="G44" s="159" t="str">
        <f aca="false">IF(AND($C44&lt;=G$5,$C44+$D44&gt;G$5),"XXXXX","")</f>
        <v/>
      </c>
      <c r="H44" s="159" t="str">
        <f aca="false">IF(AND($C44&lt;=H$5,$C44+$D44&gt;H$5),"XXXXX","")</f>
        <v/>
      </c>
      <c r="I44" s="159" t="str">
        <f aca="false">IF(AND($C44&lt;=I$5,$C44+$D44&gt;I$5),"XXXXX","")</f>
        <v/>
      </c>
      <c r="J44" s="159" t="str">
        <f aca="false">IF(AND($C44&lt;=J$5,$C44+$D44&gt;J$5),"XXXXX","")</f>
        <v/>
      </c>
      <c r="K44" s="159" t="str">
        <f aca="false">IF(AND($C44&lt;=K$5,$C44+$D44&gt;K$5),"XXXXX","")</f>
        <v/>
      </c>
      <c r="L44" s="159" t="str">
        <f aca="false">IF(AND($C44&lt;=L$5,$C44+$D44&gt;L$5),"XXXXX","")</f>
        <v/>
      </c>
      <c r="M44" s="159" t="str">
        <f aca="false">IF(AND($C44&lt;=M$5,$C44+$D44&gt;M$5),"XXXXX","")</f>
        <v/>
      </c>
      <c r="N44" s="159" t="str">
        <f aca="false">IF(AND($C44&lt;=N$5,$C44+$D44&gt;N$5),"XXXXX","")</f>
        <v/>
      </c>
      <c r="O44" s="159" t="str">
        <f aca="false">IF(AND($C44&lt;=O$5,$C44+$D44&gt;O$5),"XXXXX","")</f>
        <v/>
      </c>
      <c r="P44" s="159" t="str">
        <f aca="false">IF(AND($C44&lt;=P$5,$C44+$D44&gt;P$5),"XXXXX","")</f>
        <v/>
      </c>
      <c r="Q44" s="159" t="str">
        <f aca="false">IF(AND($C44&lt;=Q$5,$C44+$D44&gt;Q$5),"XXXXX","")</f>
        <v/>
      </c>
      <c r="R44" s="159" t="str">
        <f aca="false">IF(AND($C44&lt;=R$5,$C44+$D44&gt;R$5),"XXXXX","")</f>
        <v/>
      </c>
      <c r="S44" s="159" t="str">
        <f aca="false">IF(AND($C44&lt;=S$5,$C44+$D44&gt;S$5),"XXXXX","")</f>
        <v/>
      </c>
      <c r="T44" s="159" t="str">
        <f aca="false">IF(AND($C44&lt;=T$5,$C44+$D44&gt;T$5),"XXXXX","")</f>
        <v/>
      </c>
      <c r="U44" s="159" t="str">
        <f aca="false">IF(AND($C44&lt;=U$5,$C44+$D44&gt;U$5),"XXXXX","")</f>
        <v/>
      </c>
      <c r="V44" s="159" t="str">
        <f aca="false">IF(AND($C44&lt;=V$5,$C44+$D44&gt;V$5),"XXXXX","")</f>
        <v/>
      </c>
      <c r="W44" s="159" t="str">
        <f aca="false">IF(AND($C44&lt;=W$5,$C44+$D44&gt;W$5),"XXXXX","")</f>
        <v/>
      </c>
      <c r="X44" s="160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customFormat="false" ht="14.25" hidden="false" customHeight="true" outlineLevel="0" collapsed="false">
      <c r="A45" s="157" t="str">
        <f aca="false">Mob_Staffing!B44</f>
        <v>Other</v>
      </c>
      <c r="B45" s="158" t="n">
        <f aca="false">Mob_Staffing!E44</f>
        <v>0</v>
      </c>
      <c r="C45" s="158" t="n">
        <f aca="false">Mob_Staffing!F44</f>
        <v>0</v>
      </c>
      <c r="D45" s="158" t="n">
        <f aca="false">Mob_Staffing!G44</f>
        <v>-0</v>
      </c>
      <c r="E45" s="159" t="str">
        <f aca="false">IF(AND($C45&lt;=E$5,$C45+$D45&gt;E$5),"XXXXX","")</f>
        <v/>
      </c>
      <c r="F45" s="159" t="str">
        <f aca="false">IF(AND($C45&lt;=F$5,$C45+$D45&gt;F$5),"XXXXX","")</f>
        <v/>
      </c>
      <c r="G45" s="159" t="str">
        <f aca="false">IF(AND($C45&lt;=G$5,$C45+$D45&gt;G$5),"XXXXX","")</f>
        <v/>
      </c>
      <c r="H45" s="159" t="str">
        <f aca="false">IF(AND($C45&lt;=H$5,$C45+$D45&gt;H$5),"XXXXX","")</f>
        <v/>
      </c>
      <c r="I45" s="159" t="str">
        <f aca="false">IF(AND($C45&lt;=I$5,$C45+$D45&gt;I$5),"XXXXX","")</f>
        <v/>
      </c>
      <c r="J45" s="159" t="str">
        <f aca="false">IF(AND($C45&lt;=J$5,$C45+$D45&gt;J$5),"XXXXX","")</f>
        <v/>
      </c>
      <c r="K45" s="159" t="str">
        <f aca="false">IF(AND($C45&lt;=K$5,$C45+$D45&gt;K$5),"XXXXX","")</f>
        <v/>
      </c>
      <c r="L45" s="159" t="str">
        <f aca="false">IF(AND($C45&lt;=L$5,$C45+$D45&gt;L$5),"XXXXX","")</f>
        <v/>
      </c>
      <c r="M45" s="159" t="str">
        <f aca="false">IF(AND($C45&lt;=M$5,$C45+$D45&gt;M$5),"XXXXX","")</f>
        <v/>
      </c>
      <c r="N45" s="159" t="str">
        <f aca="false">IF(AND($C45&lt;=N$5,$C45+$D45&gt;N$5),"XXXXX","")</f>
        <v/>
      </c>
      <c r="O45" s="159" t="str">
        <f aca="false">IF(AND($C45&lt;=O$5,$C45+$D45&gt;O$5),"XXXXX","")</f>
        <v/>
      </c>
      <c r="P45" s="159" t="str">
        <f aca="false">IF(AND($C45&lt;=P$5,$C45+$D45&gt;P$5),"XXXXX","")</f>
        <v/>
      </c>
      <c r="Q45" s="159" t="str">
        <f aca="false">IF(AND($C45&lt;=Q$5,$C45+$D45&gt;Q$5),"XXXXX","")</f>
        <v/>
      </c>
      <c r="R45" s="159" t="str">
        <f aca="false">IF(AND($C45&lt;=R$5,$C45+$D45&gt;R$5),"XXXXX","")</f>
        <v/>
      </c>
      <c r="S45" s="159" t="str">
        <f aca="false">IF(AND($C45&lt;=S$5,$C45+$D45&gt;S$5),"XXXXX","")</f>
        <v/>
      </c>
      <c r="T45" s="159" t="str">
        <f aca="false">IF(AND($C45&lt;=T$5,$C45+$D45&gt;T$5),"XXXXX","")</f>
        <v/>
      </c>
      <c r="U45" s="159" t="str">
        <f aca="false">IF(AND($C45&lt;=U$5,$C45+$D45&gt;U$5),"XXXXX","")</f>
        <v/>
      </c>
      <c r="V45" s="159" t="str">
        <f aca="false">IF(AND($C45&lt;=V$5,$C45+$D45&gt;V$5),"XXXXX","")</f>
        <v/>
      </c>
      <c r="W45" s="159" t="str">
        <f aca="false">IF(AND($C45&lt;=W$5,$C45+$D45&gt;W$5),"XXXXX","")</f>
        <v/>
      </c>
      <c r="X45" s="160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customFormat="false" ht="13.5" hidden="false" customHeight="true" outlineLevel="0" collapsed="false">
      <c r="A46" s="166"/>
      <c r="B46" s="167"/>
      <c r="C46" s="167"/>
      <c r="D46" s="167"/>
      <c r="E46" s="168"/>
      <c r="F46" s="168"/>
      <c r="G46" s="168"/>
      <c r="H46" s="169"/>
      <c r="I46" s="169"/>
      <c r="J46" s="169"/>
      <c r="K46" s="169"/>
      <c r="L46" s="170"/>
      <c r="M46" s="171"/>
      <c r="N46" s="171"/>
      <c r="O46" s="171"/>
      <c r="P46" s="172"/>
      <c r="Q46" s="172"/>
      <c r="R46" s="172"/>
      <c r="S46" s="171"/>
      <c r="T46" s="171"/>
      <c r="U46" s="171"/>
      <c r="V46" s="171"/>
      <c r="W46" s="171"/>
      <c r="X46" s="160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customFormat="false" ht="9" hidden="false" customHeight="true" outlineLevel="0" collapsed="false">
      <c r="A47" s="173"/>
      <c r="B47" s="174"/>
      <c r="C47" s="174"/>
      <c r="D47" s="174"/>
      <c r="E47" s="175"/>
      <c r="F47" s="175"/>
      <c r="G47" s="175"/>
      <c r="H47" s="176"/>
      <c r="I47" s="176"/>
      <c r="J47" s="176"/>
      <c r="K47" s="176"/>
      <c r="L47" s="177"/>
      <c r="M47" s="178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80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customFormat="false" ht="15.75" hidden="false" customHeight="false" outlineLevel="0" collapsed="false">
      <c r="A48" s="181"/>
      <c r="B48" s="182"/>
      <c r="C48" s="182"/>
      <c r="D48" s="182"/>
      <c r="E48" s="183"/>
      <c r="F48" s="183"/>
      <c r="G48" s="183"/>
      <c r="H48" s="183"/>
      <c r="I48" s="184"/>
      <c r="J48" s="184"/>
      <c r="K48" s="184"/>
      <c r="L48" s="185"/>
      <c r="M48" s="185"/>
      <c r="N48" s="185"/>
      <c r="O48" s="185"/>
      <c r="P48" s="185"/>
      <c r="Q48" s="186"/>
      <c r="R48" s="186"/>
      <c r="S48" s="186"/>
      <c r="T48" s="186"/>
      <c r="U48" s="186"/>
      <c r="V48" s="186"/>
      <c r="W48" s="186"/>
      <c r="X48" s="187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customFormat="false" ht="15.75" hidden="false" customHeight="false" outlineLevel="0" collapsed="false">
      <c r="A49" s="188" t="s">
        <v>215</v>
      </c>
      <c r="B49" s="189"/>
      <c r="C49" s="189"/>
      <c r="D49" s="189"/>
      <c r="E49" s="190"/>
      <c r="F49" s="190"/>
      <c r="G49" s="190"/>
      <c r="H49" s="190"/>
      <c r="I49" s="191"/>
      <c r="J49" s="191"/>
      <c r="K49" s="191"/>
      <c r="L49" s="185"/>
      <c r="M49" s="185"/>
      <c r="N49" s="185"/>
      <c r="O49" s="185"/>
      <c r="P49" s="185"/>
      <c r="Q49" s="185"/>
      <c r="R49" s="192"/>
      <c r="S49" s="185"/>
      <c r="T49" s="185"/>
      <c r="U49" s="185"/>
      <c r="V49" s="185"/>
      <c r="W49" s="185"/>
      <c r="X49" s="19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customFormat="false" ht="15.75" hidden="false" customHeight="false" outlineLevel="0" collapsed="false">
      <c r="A50" s="194"/>
      <c r="B50" s="189"/>
      <c r="C50" s="189"/>
      <c r="D50" s="189"/>
      <c r="E50" s="190"/>
      <c r="F50" s="190"/>
      <c r="G50" s="190"/>
      <c r="H50" s="190"/>
      <c r="I50" s="191"/>
      <c r="J50" s="191"/>
      <c r="K50" s="191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9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customFormat="false" ht="17.25" hidden="false" customHeight="true" outlineLevel="0" collapsed="false">
      <c r="A51" s="157" t="s">
        <v>216</v>
      </c>
      <c r="B51" s="143"/>
      <c r="C51" s="195" t="n">
        <v>-8</v>
      </c>
      <c r="D51" s="196" t="n">
        <f aca="false">-C51</f>
        <v>8</v>
      </c>
      <c r="E51" s="159" t="str">
        <f aca="false">IF(AND($C51&lt;=E$5,$C51+$D51&gt;E$5),"XXXXX","")</f>
        <v/>
      </c>
      <c r="F51" s="159" t="str">
        <f aca="false">IF(AND($C51&lt;=F$5,$C51+$D51&gt;F$5),"XXXXX","")</f>
        <v/>
      </c>
      <c r="G51" s="159" t="str">
        <f aca="false">IF(AND($C51&lt;=G$5,$C51+$D51&gt;G$5),"XXXXX","")</f>
        <v/>
      </c>
      <c r="H51" s="159" t="str">
        <f aca="false">IF(AND($C51&lt;=H$5,$C51+$D51&gt;H$5),"XXXXX","")</f>
        <v/>
      </c>
      <c r="I51" s="159" t="str">
        <f aca="false">IF(AND($C51&lt;=I$5,$C51+$D51&gt;I$5),"XXXXX","")</f>
        <v/>
      </c>
      <c r="J51" s="159" t="str">
        <f aca="false">IF(AND($C51&lt;=J$5,$C51+$D51&gt;J$5),"XXXXX","")</f>
        <v/>
      </c>
      <c r="K51" s="159" t="str">
        <f aca="false">IF(AND($C51&lt;=K$5,$C51+$D51&gt;K$5),"XXXXX","")</f>
        <v/>
      </c>
      <c r="L51" s="159" t="str">
        <f aca="false">IF(AND($C51&lt;=L$5,$C51+$D51&gt;L$5),"XXXXX","")</f>
        <v/>
      </c>
      <c r="M51" s="159" t="str">
        <f aca="false">IF(AND($C51&lt;=M$5,$C51+$D51&gt;M$5),"XXXXX","")</f>
        <v/>
      </c>
      <c r="N51" s="159" t="str">
        <f aca="false">IF(AND($C51&lt;=N$5,$C51+$D51&gt;N$5),"XXXXX","")</f>
        <v/>
      </c>
      <c r="O51" s="159" t="str">
        <f aca="false">IF(AND($C51&lt;=O$5,$C51+$D51&gt;O$5),"XXXXX","")</f>
        <v/>
      </c>
      <c r="P51" s="159" t="str">
        <f aca="false">IF(AND($C51&lt;=P$5,$C51+$D51&gt;P$5),"XXXXX","")</f>
        <v>XXXXX</v>
      </c>
      <c r="Q51" s="159" t="str">
        <f aca="false">IF(AND($C51&lt;=Q$5,$C51+$D51&gt;Q$5),"XXXXX","")</f>
        <v>XXXXX</v>
      </c>
      <c r="R51" s="159" t="str">
        <f aca="false">IF(AND($C51&lt;=R$5,$C51+$D51&gt;R$5),"XXXXX","")</f>
        <v>XXXXX</v>
      </c>
      <c r="S51" s="159" t="str">
        <f aca="false">IF(AND($C51&lt;=S$5,$C51+$D51&gt;S$5),"XXXXX","")</f>
        <v>XXXXX</v>
      </c>
      <c r="T51" s="159" t="str">
        <f aca="false">IF(AND($C51&lt;=T$5,$C51+$D51&gt;T$5),"XXXXX","")</f>
        <v>XXXXX</v>
      </c>
      <c r="U51" s="159" t="str">
        <f aca="false">IF(AND($C51&lt;=U$5,$C51+$D51&gt;U$5),"XXXXX","")</f>
        <v>XXXXX</v>
      </c>
      <c r="V51" s="159" t="str">
        <f aca="false">IF(AND($C51&lt;=V$5,$C51+$D51&gt;V$5),"XXXXX","")</f>
        <v>XXXXX</v>
      </c>
      <c r="W51" s="159" t="str">
        <f aca="false">IF(AND($C51&lt;=W$5,$C51+$D51&gt;W$5),"XXXXX","")</f>
        <v>XXXXX</v>
      </c>
      <c r="X51" s="160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customFormat="false" ht="17.25" hidden="false" customHeight="true" outlineLevel="0" collapsed="false">
      <c r="A52" s="157" t="s">
        <v>217</v>
      </c>
      <c r="B52" s="143"/>
      <c r="C52" s="195" t="n">
        <v>-6</v>
      </c>
      <c r="D52" s="196" t="n">
        <f aca="false">-C52</f>
        <v>6</v>
      </c>
      <c r="E52" s="159" t="str">
        <f aca="false">IF(AND($C52&lt;=E$5,$C52+$D52&gt;E$5),"XXXXX","")</f>
        <v/>
      </c>
      <c r="F52" s="159" t="str">
        <f aca="false">IF(AND($C52&lt;=F$5,$C52+$D52&gt;F$5),"XXXXX","")</f>
        <v/>
      </c>
      <c r="G52" s="159" t="str">
        <f aca="false">IF(AND($C52&lt;=G$5,$C52+$D52&gt;G$5),"XXXXX","")</f>
        <v/>
      </c>
      <c r="H52" s="159" t="str">
        <f aca="false">IF(AND($C52&lt;=H$5,$C52+$D52&gt;H$5),"XXXXX","")</f>
        <v/>
      </c>
      <c r="I52" s="159" t="str">
        <f aca="false">IF(AND($C52&lt;=I$5,$C52+$D52&gt;I$5),"XXXXX","")</f>
        <v/>
      </c>
      <c r="J52" s="159" t="str">
        <f aca="false">IF(AND($C52&lt;=J$5,$C52+$D52&gt;J$5),"XXXXX","")</f>
        <v/>
      </c>
      <c r="K52" s="159" t="str">
        <f aca="false">IF(AND($C52&lt;=K$5,$C52+$D52&gt;K$5),"XXXXX","")</f>
        <v/>
      </c>
      <c r="L52" s="159" t="str">
        <f aca="false">IF(AND($C52&lt;=L$5,$C52+$D52&gt;L$5),"XXXXX","")</f>
        <v/>
      </c>
      <c r="M52" s="159" t="str">
        <f aca="false">IF(AND($C52&lt;=M$5,$C52+$D52&gt;M$5),"XXXXX","")</f>
        <v/>
      </c>
      <c r="N52" s="159" t="str">
        <f aca="false">IF(AND($C52&lt;=N$5,$C52+$D52&gt;N$5),"XXXXX","")</f>
        <v/>
      </c>
      <c r="O52" s="159" t="str">
        <f aca="false">IF(AND($C52&lt;=O$5,$C52+$D52&gt;O$5),"XXXXX","")</f>
        <v/>
      </c>
      <c r="P52" s="159" t="str">
        <f aca="false">IF(AND($C52&lt;=P$5,$C52+$D52&gt;P$5),"XXXXX","")</f>
        <v/>
      </c>
      <c r="Q52" s="159" t="str">
        <f aca="false">IF(AND($C52&lt;=Q$5,$C52+$D52&gt;Q$5),"XXXXX","")</f>
        <v/>
      </c>
      <c r="R52" s="159" t="str">
        <f aca="false">IF(AND($C52&lt;=R$5,$C52+$D52&gt;R$5),"XXXXX","")</f>
        <v>XXXXX</v>
      </c>
      <c r="S52" s="159" t="str">
        <f aca="false">IF(AND($C52&lt;=S$5,$C52+$D52&gt;S$5),"XXXXX","")</f>
        <v>XXXXX</v>
      </c>
      <c r="T52" s="159" t="str">
        <f aca="false">IF(AND($C52&lt;=T$5,$C52+$D52&gt;T$5),"XXXXX","")</f>
        <v>XXXXX</v>
      </c>
      <c r="U52" s="159" t="str">
        <f aca="false">IF(AND($C52&lt;=U$5,$C52+$D52&gt;U$5),"XXXXX","")</f>
        <v>XXXXX</v>
      </c>
      <c r="V52" s="159" t="str">
        <f aca="false">IF(AND($C52&lt;=V$5,$C52+$D52&gt;V$5),"XXXXX","")</f>
        <v>XXXXX</v>
      </c>
      <c r="W52" s="159" t="str">
        <f aca="false">IF(AND($C52&lt;=W$5,$C52+$D52&gt;W$5),"XXXXX","")</f>
        <v>XXXXX</v>
      </c>
      <c r="X52" s="160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customFormat="false" ht="17.25" hidden="false" customHeight="true" outlineLevel="0" collapsed="false">
      <c r="A53" s="157" t="s">
        <v>218</v>
      </c>
      <c r="B53" s="143"/>
      <c r="C53" s="195" t="n">
        <v>-3</v>
      </c>
      <c r="D53" s="196" t="n">
        <f aca="false">-C53</f>
        <v>3</v>
      </c>
      <c r="E53" s="159" t="str">
        <f aca="false">IF(AND($C53&lt;=E$5,$C53+$D53&gt;E$5),"XXXXX","")</f>
        <v/>
      </c>
      <c r="F53" s="159" t="str">
        <f aca="false">IF(AND($C53&lt;=F$5,$C53+$D53&gt;F$5),"XXXXX","")</f>
        <v/>
      </c>
      <c r="G53" s="159" t="str">
        <f aca="false">IF(AND($C53&lt;=G$5,$C53+$D53&gt;G$5),"XXXXX","")</f>
        <v/>
      </c>
      <c r="H53" s="159" t="str">
        <f aca="false">IF(AND($C53&lt;=H$5,$C53+$D53&gt;H$5),"XXXXX","")</f>
        <v/>
      </c>
      <c r="I53" s="159" t="str">
        <f aca="false">IF(AND($C53&lt;=I$5,$C53+$D53&gt;I$5),"XXXXX","")</f>
        <v/>
      </c>
      <c r="J53" s="159" t="str">
        <f aca="false">IF(AND($C53&lt;=J$5,$C53+$D53&gt;J$5),"XXXXX","")</f>
        <v/>
      </c>
      <c r="K53" s="159" t="str">
        <f aca="false">IF(AND($C53&lt;=K$5,$C53+$D53&gt;K$5),"XXXXX","")</f>
        <v/>
      </c>
      <c r="L53" s="159" t="str">
        <f aca="false">IF(AND($C53&lt;=L$5,$C53+$D53&gt;L$5),"XXXXX","")</f>
        <v/>
      </c>
      <c r="M53" s="159" t="str">
        <f aca="false">IF(AND($C53&lt;=M$5,$C53+$D53&gt;M$5),"XXXXX","")</f>
        <v/>
      </c>
      <c r="N53" s="159" t="str">
        <f aca="false">IF(AND($C53&lt;=N$5,$C53+$D53&gt;N$5),"XXXXX","")</f>
        <v/>
      </c>
      <c r="O53" s="159" t="str">
        <f aca="false">IF(AND($C53&lt;=O$5,$C53+$D53&gt;O$5),"XXXXX","")</f>
        <v/>
      </c>
      <c r="P53" s="159" t="str">
        <f aca="false">IF(AND($C53&lt;=P$5,$C53+$D53&gt;P$5),"XXXXX","")</f>
        <v/>
      </c>
      <c r="Q53" s="159" t="str">
        <f aca="false">IF(AND($C53&lt;=Q$5,$C53+$D53&gt;Q$5),"XXXXX","")</f>
        <v/>
      </c>
      <c r="R53" s="159" t="str">
        <f aca="false">IF(AND($C53&lt;=R$5,$C53+$D53&gt;R$5),"XXXXX","")</f>
        <v/>
      </c>
      <c r="S53" s="159" t="str">
        <f aca="false">IF(AND($C53&lt;=S$5,$C53+$D53&gt;S$5),"XXXXX","")</f>
        <v/>
      </c>
      <c r="T53" s="159" t="str">
        <f aca="false">IF(AND($C53&lt;=T$5,$C53+$D53&gt;T$5),"XXXXX","")</f>
        <v/>
      </c>
      <c r="U53" s="159" t="str">
        <f aca="false">IF(AND($C53&lt;=U$5,$C53+$D53&gt;U$5),"XXXXX","")</f>
        <v>XXXXX</v>
      </c>
      <c r="V53" s="159" t="str">
        <f aca="false">IF(AND($C53&lt;=V$5,$C53+$D53&gt;V$5),"XXXXX","")</f>
        <v>XXXXX</v>
      </c>
      <c r="W53" s="159" t="str">
        <f aca="false">IF(AND($C53&lt;=W$5,$C53+$D53&gt;W$5),"XXXXX","")</f>
        <v>XXXXX</v>
      </c>
      <c r="X53" s="160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customFormat="false" ht="17.25" hidden="false" customHeight="true" outlineLevel="0" collapsed="false">
      <c r="A54" s="157" t="s">
        <v>219</v>
      </c>
      <c r="B54" s="143"/>
      <c r="C54" s="195" t="n">
        <v>-8</v>
      </c>
      <c r="D54" s="196" t="n">
        <f aca="false">-C54</f>
        <v>8</v>
      </c>
      <c r="E54" s="159" t="str">
        <f aca="false">IF(AND($C54&lt;=E$5,$C54+$D54&gt;E$5),"XXXXX","")</f>
        <v/>
      </c>
      <c r="F54" s="159" t="str">
        <f aca="false">IF(AND($C54&lt;=F$5,$C54+$D54&gt;F$5),"XXXXX","")</f>
        <v/>
      </c>
      <c r="G54" s="159" t="str">
        <f aca="false">IF(AND($C54&lt;=G$5,$C54+$D54&gt;G$5),"XXXXX","")</f>
        <v/>
      </c>
      <c r="H54" s="159" t="str">
        <f aca="false">IF(AND($C54&lt;=H$5,$C54+$D54&gt;H$5),"XXXXX","")</f>
        <v/>
      </c>
      <c r="I54" s="159" t="str">
        <f aca="false">IF(AND($C54&lt;=I$5,$C54+$D54&gt;I$5),"XXXXX","")</f>
        <v/>
      </c>
      <c r="J54" s="159" t="str">
        <f aca="false">IF(AND($C54&lt;=J$5,$C54+$D54&gt;J$5),"XXXXX","")</f>
        <v/>
      </c>
      <c r="K54" s="159" t="str">
        <f aca="false">IF(AND($C54&lt;=K$5,$C54+$D54&gt;K$5),"XXXXX","")</f>
        <v/>
      </c>
      <c r="L54" s="159" t="str">
        <f aca="false">IF(AND($C54&lt;=L$5,$C54+$D54&gt;L$5),"XXXXX","")</f>
        <v/>
      </c>
      <c r="M54" s="159" t="str">
        <f aca="false">IF(AND($C54&lt;=M$5,$C54+$D54&gt;M$5),"XXXXX","")</f>
        <v/>
      </c>
      <c r="N54" s="159" t="str">
        <f aca="false">IF(AND($C54&lt;=N$5,$C54+$D54&gt;N$5),"XXXXX","")</f>
        <v/>
      </c>
      <c r="O54" s="159" t="str">
        <f aca="false">IF(AND($C54&lt;=O$5,$C54+$D54&gt;O$5),"XXXXX","")</f>
        <v/>
      </c>
      <c r="P54" s="159" t="str">
        <f aca="false">IF(AND($C54&lt;=P$5,$C54+$D54&gt;P$5),"XXXXX","")</f>
        <v>XXXXX</v>
      </c>
      <c r="Q54" s="159" t="str">
        <f aca="false">IF(AND($C54&lt;=Q$5,$C54+$D54&gt;Q$5),"XXXXX","")</f>
        <v>XXXXX</v>
      </c>
      <c r="R54" s="159" t="str">
        <f aca="false">IF(AND($C54&lt;=R$5,$C54+$D54&gt;R$5),"XXXXX","")</f>
        <v>XXXXX</v>
      </c>
      <c r="S54" s="159" t="str">
        <f aca="false">IF(AND($C54&lt;=S$5,$C54+$D54&gt;S$5),"XXXXX","")</f>
        <v>XXXXX</v>
      </c>
      <c r="T54" s="159" t="str">
        <f aca="false">IF(AND($C54&lt;=T$5,$C54+$D54&gt;T$5),"XXXXX","")</f>
        <v>XXXXX</v>
      </c>
      <c r="U54" s="159" t="str">
        <f aca="false">IF(AND($C54&lt;=U$5,$C54+$D54&gt;U$5),"XXXXX","")</f>
        <v>XXXXX</v>
      </c>
      <c r="V54" s="159" t="str">
        <f aca="false">IF(AND($C54&lt;=V$5,$C54+$D54&gt;V$5),"XXXXX","")</f>
        <v>XXXXX</v>
      </c>
      <c r="W54" s="159" t="str">
        <f aca="false">IF(AND($C54&lt;=W$5,$C54+$D54&gt;W$5),"XXXXX","")</f>
        <v>XXXXX</v>
      </c>
      <c r="X54" s="160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customFormat="false" ht="17.25" hidden="false" customHeight="true" outlineLevel="0" collapsed="false">
      <c r="A55" s="157" t="s">
        <v>220</v>
      </c>
      <c r="B55" s="143"/>
      <c r="C55" s="195" t="n">
        <v>-6</v>
      </c>
      <c r="D55" s="196" t="n">
        <f aca="false">-C55</f>
        <v>6</v>
      </c>
      <c r="E55" s="159" t="str">
        <f aca="false">IF(AND($C55&lt;=E$5,$C55+$D55&gt;E$5),"XXXXX","")</f>
        <v/>
      </c>
      <c r="F55" s="159" t="str">
        <f aca="false">IF(AND($C55&lt;=F$5,$C55+$D55&gt;F$5),"XXXXX","")</f>
        <v/>
      </c>
      <c r="G55" s="159" t="str">
        <f aca="false">IF(AND($C55&lt;=G$5,$C55+$D55&gt;G$5),"XXXXX","")</f>
        <v/>
      </c>
      <c r="H55" s="159" t="str">
        <f aca="false">IF(AND($C55&lt;=H$5,$C55+$D55&gt;H$5),"XXXXX","")</f>
        <v/>
      </c>
      <c r="I55" s="159" t="str">
        <f aca="false">IF(AND($C55&lt;=I$5,$C55+$D55&gt;I$5),"XXXXX","")</f>
        <v/>
      </c>
      <c r="J55" s="159" t="str">
        <f aca="false">IF(AND($C55&lt;=J$5,$C55+$D55&gt;J$5),"XXXXX","")</f>
        <v/>
      </c>
      <c r="K55" s="159" t="str">
        <f aca="false">IF(AND($C55&lt;=K$5,$C55+$D55&gt;K$5),"XXXXX","")</f>
        <v/>
      </c>
      <c r="L55" s="159" t="str">
        <f aca="false">IF(AND($C55&lt;=L$5,$C55+$D55&gt;L$5),"XXXXX","")</f>
        <v/>
      </c>
      <c r="M55" s="159" t="str">
        <f aca="false">IF(AND($C55&lt;=M$5,$C55+$D55&gt;M$5),"XXXXX","")</f>
        <v/>
      </c>
      <c r="N55" s="159" t="str">
        <f aca="false">IF(AND($C55&lt;=N$5,$C55+$D55&gt;N$5),"XXXXX","")</f>
        <v/>
      </c>
      <c r="O55" s="159" t="str">
        <f aca="false">IF(AND($C55&lt;=O$5,$C55+$D55&gt;O$5),"XXXXX","")</f>
        <v/>
      </c>
      <c r="P55" s="159" t="str">
        <f aca="false">IF(AND($C55&lt;=P$5,$C55+$D55&gt;P$5),"XXXXX","")</f>
        <v/>
      </c>
      <c r="Q55" s="159" t="str">
        <f aca="false">IF(AND($C55&lt;=Q$5,$C55+$D55&gt;Q$5),"XXXXX","")</f>
        <v/>
      </c>
      <c r="R55" s="159" t="str">
        <f aca="false">IF(AND($C55&lt;=R$5,$C55+$D55&gt;R$5),"XXXXX","")</f>
        <v>XXXXX</v>
      </c>
      <c r="S55" s="159" t="str">
        <f aca="false">IF(AND($C55&lt;=S$5,$C55+$D55&gt;S$5),"XXXXX","")</f>
        <v>XXXXX</v>
      </c>
      <c r="T55" s="159" t="str">
        <f aca="false">IF(AND($C55&lt;=T$5,$C55+$D55&gt;T$5),"XXXXX","")</f>
        <v>XXXXX</v>
      </c>
      <c r="U55" s="159" t="str">
        <f aca="false">IF(AND($C55&lt;=U$5,$C55+$D55&gt;U$5),"XXXXX","")</f>
        <v>XXXXX</v>
      </c>
      <c r="V55" s="159" t="str">
        <f aca="false">IF(AND($C55&lt;=V$5,$C55+$D55&gt;V$5),"XXXXX","")</f>
        <v>XXXXX</v>
      </c>
      <c r="W55" s="159" t="str">
        <f aca="false">IF(AND($C55&lt;=W$5,$C55+$D55&gt;W$5),"XXXXX","")</f>
        <v>XXXXX</v>
      </c>
      <c r="X55" s="160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customFormat="false" ht="17.25" hidden="false" customHeight="true" outlineLevel="0" collapsed="false">
      <c r="A56" s="197" t="s">
        <v>221</v>
      </c>
      <c r="B56" s="198"/>
      <c r="C56" s="199" t="n">
        <v>-3</v>
      </c>
      <c r="D56" s="196" t="n">
        <f aca="false">-C56</f>
        <v>3</v>
      </c>
      <c r="E56" s="159" t="str">
        <f aca="false">IF(AND($C56&lt;=E$5,$C56+$D56&gt;E$5),"XXXXX","")</f>
        <v/>
      </c>
      <c r="F56" s="159" t="str">
        <f aca="false">IF(AND($C56&lt;=F$5,$C56+$D56&gt;F$5),"XXXXX","")</f>
        <v/>
      </c>
      <c r="G56" s="159" t="str">
        <f aca="false">IF(AND($C56&lt;=G$5,$C56+$D56&gt;G$5),"XXXXX","")</f>
        <v/>
      </c>
      <c r="H56" s="159" t="str">
        <f aca="false">IF(AND($C56&lt;=H$5,$C56+$D56&gt;H$5),"XXXXX","")</f>
        <v/>
      </c>
      <c r="I56" s="159" t="str">
        <f aca="false">IF(AND($C56&lt;=I$5,$C56+$D56&gt;I$5),"XXXXX","")</f>
        <v/>
      </c>
      <c r="J56" s="159" t="str">
        <f aca="false">IF(AND($C56&lt;=J$5,$C56+$D56&gt;J$5),"XXXXX","")</f>
        <v/>
      </c>
      <c r="K56" s="159" t="str">
        <f aca="false">IF(AND($C56&lt;=K$5,$C56+$D56&gt;K$5),"XXXXX","")</f>
        <v/>
      </c>
      <c r="L56" s="159" t="str">
        <f aca="false">IF(AND($C56&lt;=L$5,$C56+$D56&gt;L$5),"XXXXX","")</f>
        <v/>
      </c>
      <c r="M56" s="159" t="str">
        <f aca="false">IF(AND($C56&lt;=M$5,$C56+$D56&gt;M$5),"XXXXX","")</f>
        <v/>
      </c>
      <c r="N56" s="159" t="str">
        <f aca="false">IF(AND($C56&lt;=N$5,$C56+$D56&gt;N$5),"XXXXX","")</f>
        <v/>
      </c>
      <c r="O56" s="159" t="str">
        <f aca="false">IF(AND($C56&lt;=O$5,$C56+$D56&gt;O$5),"XXXXX","")</f>
        <v/>
      </c>
      <c r="P56" s="159" t="str">
        <f aca="false">IF(AND($C56&lt;=P$5,$C56+$D56&gt;P$5),"XXXXX","")</f>
        <v/>
      </c>
      <c r="Q56" s="159" t="str">
        <f aca="false">IF(AND($C56&lt;=Q$5,$C56+$D56&gt;Q$5),"XXXXX","")</f>
        <v/>
      </c>
      <c r="R56" s="159" t="str">
        <f aca="false">IF(AND($C56&lt;=R$5,$C56+$D56&gt;R$5),"XXXXX","")</f>
        <v/>
      </c>
      <c r="S56" s="159" t="str">
        <f aca="false">IF(AND($C56&lt;=S$5,$C56+$D56&gt;S$5),"XXXXX","")</f>
        <v/>
      </c>
      <c r="T56" s="159" t="str">
        <f aca="false">IF(AND($C56&lt;=T$5,$C56+$D56&gt;T$5),"XXXXX","")</f>
        <v/>
      </c>
      <c r="U56" s="159" t="str">
        <f aca="false">IF(AND($C56&lt;=U$5,$C56+$D56&gt;U$5),"XXXXX","")</f>
        <v>XXXXX</v>
      </c>
      <c r="V56" s="159" t="str">
        <f aca="false">IF(AND($C56&lt;=V$5,$C56+$D56&gt;V$5),"XXXXX","")</f>
        <v>XXXXX</v>
      </c>
      <c r="W56" s="159" t="str">
        <f aca="false">IF(AND($C56&lt;=W$5,$C56+$D56&gt;W$5),"XXXXX","")</f>
        <v>XXXXX</v>
      </c>
      <c r="X56" s="160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customFormat="false" ht="13.5" hidden="false" customHeight="false" outlineLevel="0" collapsed="false">
      <c r="A57" s="200"/>
      <c r="B57" s="201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customFormat="false" ht="12.75" hidden="false" customHeight="false" outlineLevel="0" collapsed="false">
      <c r="A58" s="204"/>
      <c r="B58" s="133"/>
      <c r="C58" s="133"/>
      <c r="D58" s="13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customFormat="false" ht="12.75" hidden="false" customHeight="false" outlineLevel="0" collapsed="false">
      <c r="A59" s="204"/>
      <c r="B59" s="133"/>
      <c r="C59" s="133"/>
      <c r="D59" s="13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customFormat="false" ht="12.75" hidden="false" customHeight="false" outlineLevel="0" collapsed="false">
      <c r="A60" s="204"/>
      <c r="B60" s="133"/>
      <c r="C60" s="133"/>
      <c r="D60" s="133"/>
      <c r="E60" s="2"/>
      <c r="F60" s="2"/>
      <c r="G60" s="2"/>
      <c r="H60" s="2"/>
      <c r="I60" s="2"/>
      <c r="J60" s="2"/>
      <c r="K60" s="2"/>
      <c r="L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customFormat="false" ht="12.75" hidden="false" customHeight="false" outlineLevel="0" collapsed="false">
      <c r="A61" s="204"/>
      <c r="B61" s="133"/>
      <c r="C61" s="133"/>
      <c r="D61" s="13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customFormat="false" ht="12.75" hidden="false" customHeight="false" outlineLevel="0" collapsed="false">
      <c r="A62" s="204"/>
      <c r="B62" s="133"/>
      <c r="C62" s="133"/>
      <c r="D62" s="13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customFormat="false" ht="12.75" hidden="false" customHeight="false" outlineLevel="0" collapsed="false">
      <c r="A63" s="204"/>
      <c r="B63" s="133"/>
      <c r="C63" s="133"/>
      <c r="D63" s="13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customFormat="false" ht="12.75" hidden="false" customHeight="false" outlineLevel="0" collapsed="false">
      <c r="A64" s="204"/>
      <c r="B64" s="133"/>
      <c r="C64" s="133"/>
      <c r="D64" s="13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customFormat="false" ht="12.75" hidden="false" customHeight="false" outlineLevel="0" collapsed="false">
      <c r="A65" s="204"/>
      <c r="B65" s="133"/>
      <c r="C65" s="133"/>
      <c r="D65" s="13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customFormat="false" ht="12.75" hidden="false" customHeight="false" outlineLevel="0" collapsed="false">
      <c r="A66" s="204"/>
      <c r="B66" s="133"/>
      <c r="C66" s="133"/>
      <c r="D66" s="13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customFormat="false" ht="12.75" hidden="false" customHeight="false" outlineLevel="0" collapsed="false">
      <c r="A67" s="204"/>
      <c r="B67" s="133"/>
      <c r="C67" s="133"/>
      <c r="D67" s="13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customFormat="false" ht="12.75" hidden="false" customHeight="false" outlineLevel="0" collapsed="false">
      <c r="A68" s="204"/>
      <c r="B68" s="133"/>
      <c r="C68" s="133"/>
      <c r="D68" s="13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customFormat="false" ht="12.75" hidden="false" customHeight="false" outlineLevel="0" collapsed="false">
      <c r="A69" s="204"/>
      <c r="B69" s="133"/>
      <c r="C69" s="133"/>
      <c r="D69" s="13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customFormat="false" ht="12.75" hidden="false" customHeight="false" outlineLevel="0" collapsed="false">
      <c r="A70" s="204"/>
      <c r="B70" s="133"/>
      <c r="C70" s="133"/>
      <c r="D70" s="13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customFormat="false" ht="12.75" hidden="false" customHeight="false" outlineLevel="0" collapsed="false">
      <c r="A71" s="204"/>
      <c r="B71" s="133"/>
      <c r="C71" s="133"/>
      <c r="D71" s="13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customFormat="false" ht="12.75" hidden="false" customHeight="false" outlineLevel="0" collapsed="false">
      <c r="A72" s="204"/>
      <c r="B72" s="133"/>
      <c r="C72" s="133"/>
      <c r="D72" s="13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customFormat="false" ht="12.75" hidden="false" customHeight="false" outlineLevel="0" collapsed="false">
      <c r="A73" s="204"/>
      <c r="B73" s="133"/>
      <c r="C73" s="133"/>
      <c r="D73" s="13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customFormat="false" ht="12.75" hidden="false" customHeight="false" outlineLevel="0" collapsed="false">
      <c r="A74" s="204"/>
      <c r="B74" s="133"/>
      <c r="C74" s="133"/>
      <c r="D74" s="13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customFormat="false" ht="12.75" hidden="false" customHeight="false" outlineLevel="0" collapsed="false">
      <c r="A75" s="204"/>
      <c r="B75" s="133"/>
      <c r="C75" s="133"/>
      <c r="D75" s="13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customFormat="false" ht="12.75" hidden="false" customHeight="false" outlineLevel="0" collapsed="false">
      <c r="A76" s="204"/>
      <c r="B76" s="133"/>
      <c r="C76" s="133"/>
      <c r="D76" s="13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customFormat="false" ht="12.75" hidden="false" customHeight="false" outlineLevel="0" collapsed="false">
      <c r="A77" s="204"/>
      <c r="B77" s="133"/>
      <c r="C77" s="133"/>
      <c r="D77" s="13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customFormat="false" ht="12.75" hidden="false" customHeight="false" outlineLevel="0" collapsed="false">
      <c r="A78" s="204"/>
      <c r="B78" s="133"/>
      <c r="C78" s="133"/>
      <c r="D78" s="13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customFormat="false" ht="12.75" hidden="false" customHeight="false" outlineLevel="0" collapsed="false">
      <c r="A79" s="204"/>
      <c r="B79" s="133"/>
      <c r="C79" s="133"/>
      <c r="D79" s="13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customFormat="false" ht="12.75" hidden="false" customHeight="false" outlineLevel="0" collapsed="false">
      <c r="A80" s="204"/>
      <c r="B80" s="133"/>
      <c r="C80" s="133"/>
      <c r="D80" s="13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customFormat="false" ht="12.75" hidden="false" customHeight="false" outlineLevel="0" collapsed="false">
      <c r="A81" s="204"/>
      <c r="B81" s="133"/>
      <c r="C81" s="133"/>
      <c r="D81" s="13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customFormat="false" ht="12.75" hidden="false" customHeight="false" outlineLevel="0" collapsed="false">
      <c r="A82" s="204"/>
      <c r="B82" s="133"/>
      <c r="C82" s="133"/>
      <c r="D82" s="13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customFormat="false" ht="12.75" hidden="false" customHeight="false" outlineLevel="0" collapsed="false">
      <c r="A83" s="204"/>
      <c r="B83" s="133"/>
      <c r="C83" s="133"/>
      <c r="D83" s="13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customFormat="false" ht="12.75" hidden="false" customHeight="false" outlineLevel="0" collapsed="false">
      <c r="A84" s="204"/>
      <c r="B84" s="133"/>
      <c r="C84" s="133"/>
      <c r="D84" s="13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customFormat="false" ht="12.75" hidden="false" customHeight="false" outlineLevel="0" collapsed="false">
      <c r="A85" s="204"/>
      <c r="B85" s="133"/>
      <c r="C85" s="133"/>
      <c r="D85" s="13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customFormat="false" ht="12.75" hidden="false" customHeight="false" outlineLevel="0" collapsed="false">
      <c r="A86" s="204"/>
      <c r="B86" s="133"/>
      <c r="C86" s="133"/>
      <c r="D86" s="13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customFormat="false" ht="12.75" hidden="false" customHeight="false" outlineLevel="0" collapsed="false">
      <c r="A87" s="204"/>
      <c r="B87" s="133"/>
      <c r="C87" s="133"/>
      <c r="D87" s="13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customFormat="false" ht="12.75" hidden="false" customHeight="false" outlineLevel="0" collapsed="false">
      <c r="A88" s="204"/>
      <c r="B88" s="133"/>
      <c r="C88" s="133"/>
      <c r="D88" s="13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customFormat="false" ht="12.75" hidden="false" customHeight="false" outlineLevel="0" collapsed="false">
      <c r="A89" s="204"/>
      <c r="B89" s="133"/>
      <c r="C89" s="133"/>
      <c r="D89" s="13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customFormat="false" ht="12.75" hidden="false" customHeight="false" outlineLevel="0" collapsed="false">
      <c r="A90" s="204"/>
      <c r="B90" s="133"/>
      <c r="C90" s="133"/>
      <c r="D90" s="13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customFormat="false" ht="12.75" hidden="false" customHeight="false" outlineLevel="0" collapsed="false">
      <c r="A91" s="204"/>
      <c r="B91" s="133"/>
      <c r="C91" s="133"/>
      <c r="D91" s="13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customFormat="false" ht="12.75" hidden="false" customHeight="false" outlineLevel="0" collapsed="false">
      <c r="A92" s="204"/>
      <c r="B92" s="133"/>
      <c r="C92" s="133"/>
      <c r="D92" s="13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customFormat="false" ht="12.75" hidden="false" customHeight="false" outlineLevel="0" collapsed="false">
      <c r="A93" s="204"/>
      <c r="B93" s="133"/>
      <c r="C93" s="133"/>
      <c r="D93" s="13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customFormat="false" ht="12.75" hidden="false" customHeight="false" outlineLevel="0" collapsed="false">
      <c r="A94" s="204"/>
      <c r="B94" s="133"/>
      <c r="C94" s="133"/>
      <c r="D94" s="13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customFormat="false" ht="12.75" hidden="false" customHeight="false" outlineLevel="0" collapsed="false">
      <c r="A95" s="204"/>
      <c r="B95" s="133"/>
      <c r="C95" s="133"/>
      <c r="D95" s="13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customFormat="false" ht="12.75" hidden="false" customHeight="false" outlineLevel="0" collapsed="false">
      <c r="A96" s="204"/>
      <c r="B96" s="133"/>
      <c r="C96" s="133"/>
      <c r="D96" s="13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customFormat="false" ht="12.75" hidden="false" customHeight="false" outlineLevel="0" collapsed="false">
      <c r="A97" s="204"/>
      <c r="B97" s="133"/>
      <c r="C97" s="133"/>
      <c r="D97" s="13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customFormat="false" ht="12.75" hidden="false" customHeight="false" outlineLevel="0" collapsed="false">
      <c r="A98" s="204"/>
      <c r="B98" s="133"/>
      <c r="C98" s="133"/>
      <c r="D98" s="13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customFormat="false" ht="12.75" hidden="false" customHeight="false" outlineLevel="0" collapsed="false">
      <c r="A99" s="204"/>
      <c r="B99" s="133"/>
      <c r="C99" s="133"/>
      <c r="D99" s="13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customFormat="false" ht="12.75" hidden="false" customHeight="false" outlineLevel="0" collapsed="false">
      <c r="A100" s="204"/>
      <c r="B100" s="133"/>
      <c r="C100" s="133"/>
      <c r="D100" s="13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customFormat="false" ht="12.75" hidden="false" customHeight="false" outlineLevel="0" collapsed="false">
      <c r="A101" s="204"/>
      <c r="B101" s="133"/>
      <c r="C101" s="133"/>
      <c r="D101" s="13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customFormat="false" ht="12.75" hidden="false" customHeight="false" outlineLevel="0" collapsed="false">
      <c r="A102" s="204"/>
      <c r="B102" s="133"/>
      <c r="C102" s="133"/>
      <c r="D102" s="13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customFormat="false" ht="12.75" hidden="false" customHeight="false" outlineLevel="0" collapsed="false">
      <c r="A103" s="204"/>
      <c r="B103" s="133"/>
      <c r="C103" s="133"/>
      <c r="D103" s="13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customFormat="false" ht="12.75" hidden="false" customHeight="false" outlineLevel="0" collapsed="false">
      <c r="A104" s="204"/>
      <c r="B104" s="133"/>
      <c r="C104" s="133"/>
      <c r="D104" s="13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customFormat="false" ht="12.75" hidden="false" customHeight="false" outlineLevel="0" collapsed="false">
      <c r="A105" s="204"/>
      <c r="B105" s="133"/>
      <c r="C105" s="133"/>
      <c r="D105" s="13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customFormat="false" ht="12.75" hidden="false" customHeight="false" outlineLevel="0" collapsed="false">
      <c r="A106" s="204"/>
      <c r="B106" s="133"/>
      <c r="C106" s="133"/>
      <c r="D106" s="13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customFormat="false" ht="12.75" hidden="false" customHeight="false" outlineLevel="0" collapsed="false">
      <c r="A107" s="204"/>
      <c r="B107" s="133"/>
      <c r="C107" s="133"/>
      <c r="D107" s="13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customFormat="false" ht="12.75" hidden="false" customHeight="false" outlineLevel="0" collapsed="false">
      <c r="A108" s="204"/>
      <c r="B108" s="133"/>
      <c r="C108" s="133"/>
      <c r="D108" s="13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customFormat="false" ht="12.75" hidden="false" customHeight="false" outlineLevel="0" collapsed="false">
      <c r="A109" s="204"/>
      <c r="B109" s="133"/>
      <c r="C109" s="133"/>
      <c r="D109" s="13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customFormat="false" ht="12.75" hidden="false" customHeight="false" outlineLevel="0" collapsed="false">
      <c r="A110" s="204"/>
      <c r="B110" s="133"/>
      <c r="C110" s="133"/>
      <c r="D110" s="13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customFormat="false" ht="12.75" hidden="false" customHeight="false" outlineLevel="0" collapsed="false">
      <c r="A111" s="204"/>
      <c r="B111" s="133"/>
      <c r="C111" s="133"/>
      <c r="D111" s="13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customFormat="false" ht="12.75" hidden="false" customHeight="false" outlineLevel="0" collapsed="false">
      <c r="A112" s="204"/>
      <c r="B112" s="133"/>
      <c r="C112" s="133"/>
      <c r="D112" s="13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customFormat="false" ht="12.75" hidden="false" customHeight="false" outlineLevel="0" collapsed="false">
      <c r="A113" s="204"/>
      <c r="B113" s="133"/>
      <c r="C113" s="133"/>
      <c r="D113" s="13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customFormat="false" ht="12.75" hidden="false" customHeight="false" outlineLevel="0" collapsed="false">
      <c r="A114" s="204"/>
      <c r="B114" s="133"/>
      <c r="C114" s="133"/>
      <c r="D114" s="13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customFormat="false" ht="12.75" hidden="false" customHeight="false" outlineLevel="0" collapsed="false">
      <c r="A115" s="204"/>
      <c r="B115" s="133"/>
      <c r="C115" s="133"/>
      <c r="D115" s="13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customFormat="false" ht="12.75" hidden="false" customHeight="false" outlineLevel="0" collapsed="false">
      <c r="A116" s="204"/>
      <c r="B116" s="133"/>
      <c r="C116" s="133"/>
      <c r="D116" s="13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customFormat="false" ht="12.75" hidden="false" customHeight="false" outlineLevel="0" collapsed="false">
      <c r="A117" s="204"/>
      <c r="B117" s="133"/>
      <c r="C117" s="133"/>
      <c r="D117" s="13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customFormat="false" ht="12.75" hidden="false" customHeight="false" outlineLevel="0" collapsed="false">
      <c r="A118" s="204"/>
      <c r="B118" s="133"/>
      <c r="C118" s="133"/>
      <c r="D118" s="13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customFormat="false" ht="12.75" hidden="false" customHeight="false" outlineLevel="0" collapsed="false">
      <c r="A119" s="204"/>
      <c r="B119" s="133"/>
      <c r="C119" s="133"/>
      <c r="D119" s="13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customFormat="false" ht="12.75" hidden="false" customHeight="false" outlineLevel="0" collapsed="false">
      <c r="A120" s="204"/>
      <c r="B120" s="133"/>
      <c r="C120" s="133"/>
      <c r="D120" s="13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customFormat="false" ht="12.75" hidden="false" customHeight="false" outlineLevel="0" collapsed="false">
      <c r="A121" s="204"/>
      <c r="B121" s="133"/>
      <c r="C121" s="133"/>
      <c r="D121" s="13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customFormat="false" ht="12.75" hidden="false" customHeight="false" outlineLevel="0" collapsed="false">
      <c r="A122" s="204"/>
      <c r="B122" s="133"/>
      <c r="C122" s="133"/>
      <c r="D122" s="13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customFormat="false" ht="12.75" hidden="false" customHeight="false" outlineLevel="0" collapsed="false">
      <c r="A123" s="204"/>
      <c r="B123" s="133"/>
      <c r="C123" s="133"/>
      <c r="D123" s="13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customFormat="false" ht="12.75" hidden="false" customHeight="false" outlineLevel="0" collapsed="false">
      <c r="A124" s="204"/>
      <c r="B124" s="133"/>
      <c r="C124" s="133"/>
      <c r="D124" s="13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customFormat="false" ht="12.75" hidden="false" customHeight="false" outlineLevel="0" collapsed="false">
      <c r="A125" s="204"/>
      <c r="B125" s="133"/>
      <c r="C125" s="133"/>
      <c r="D125" s="13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customFormat="false" ht="12.75" hidden="false" customHeight="false" outlineLevel="0" collapsed="false">
      <c r="A126" s="204"/>
      <c r="B126" s="133"/>
      <c r="C126" s="133"/>
      <c r="D126" s="13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customFormat="false" ht="12.75" hidden="false" customHeight="false" outlineLevel="0" collapsed="false">
      <c r="A127" s="204"/>
      <c r="B127" s="133"/>
      <c r="C127" s="133"/>
      <c r="D127" s="13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customFormat="false" ht="12.75" hidden="false" customHeight="false" outlineLevel="0" collapsed="false">
      <c r="A128" s="204"/>
      <c r="B128" s="133"/>
      <c r="C128" s="133"/>
      <c r="D128" s="13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customFormat="false" ht="12.75" hidden="false" customHeight="false" outlineLevel="0" collapsed="false">
      <c r="A129" s="204"/>
      <c r="B129" s="133"/>
      <c r="C129" s="133"/>
      <c r="D129" s="13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customFormat="false" ht="12.75" hidden="false" customHeight="false" outlineLevel="0" collapsed="false">
      <c r="A130" s="204"/>
      <c r="B130" s="133"/>
      <c r="C130" s="133"/>
      <c r="D130" s="13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customFormat="false" ht="12.75" hidden="false" customHeight="false" outlineLevel="0" collapsed="false">
      <c r="A131" s="204"/>
      <c r="B131" s="133"/>
      <c r="C131" s="133"/>
      <c r="D131" s="13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customFormat="false" ht="12.75" hidden="false" customHeight="false" outlineLevel="0" collapsed="false">
      <c r="A132" s="204"/>
      <c r="B132" s="133"/>
      <c r="C132" s="133"/>
      <c r="D132" s="13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customFormat="false" ht="12.75" hidden="false" customHeight="false" outlineLevel="0" collapsed="false">
      <c r="A133" s="204"/>
      <c r="B133" s="133"/>
      <c r="C133" s="133"/>
      <c r="D133" s="13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customFormat="false" ht="12.75" hidden="false" customHeight="false" outlineLevel="0" collapsed="false">
      <c r="A134" s="204"/>
      <c r="B134" s="133"/>
      <c r="C134" s="133"/>
      <c r="D134" s="13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customFormat="false" ht="12.75" hidden="false" customHeight="false" outlineLevel="0" collapsed="false">
      <c r="A135" s="204"/>
      <c r="B135" s="133"/>
      <c r="C135" s="133"/>
      <c r="D135" s="13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customFormat="false" ht="12.75" hidden="false" customHeight="false" outlineLevel="0" collapsed="false">
      <c r="A136" s="204"/>
      <c r="B136" s="133"/>
      <c r="C136" s="133"/>
      <c r="D136" s="13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customFormat="false" ht="12.75" hidden="false" customHeight="false" outlineLevel="0" collapsed="false">
      <c r="A137" s="204"/>
      <c r="B137" s="133"/>
      <c r="C137" s="133"/>
      <c r="D137" s="13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customFormat="false" ht="12.75" hidden="false" customHeight="false" outlineLevel="0" collapsed="false">
      <c r="A138" s="204"/>
      <c r="B138" s="133"/>
      <c r="C138" s="133"/>
      <c r="D138" s="13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customFormat="false" ht="12.75" hidden="false" customHeight="false" outlineLevel="0" collapsed="false">
      <c r="A139" s="204"/>
      <c r="B139" s="133"/>
      <c r="C139" s="133"/>
      <c r="D139" s="13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customFormat="false" ht="12.75" hidden="false" customHeight="false" outlineLevel="0" collapsed="false">
      <c r="A140" s="204"/>
      <c r="B140" s="133"/>
      <c r="C140" s="133"/>
      <c r="D140" s="13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customFormat="false" ht="12.75" hidden="false" customHeight="false" outlineLevel="0" collapsed="false">
      <c r="A141" s="204"/>
      <c r="B141" s="133"/>
      <c r="C141" s="133"/>
      <c r="D141" s="13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customFormat="false" ht="12.75" hidden="false" customHeight="false" outlineLevel="0" collapsed="false">
      <c r="A142" s="204"/>
      <c r="B142" s="133"/>
      <c r="C142" s="133"/>
      <c r="D142" s="13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customFormat="false" ht="12.75" hidden="false" customHeight="false" outlineLevel="0" collapsed="false">
      <c r="A143" s="204"/>
      <c r="B143" s="133"/>
      <c r="C143" s="133"/>
      <c r="D143" s="13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customFormat="false" ht="12.75" hidden="false" customHeight="false" outlineLevel="0" collapsed="false">
      <c r="A144" s="204"/>
      <c r="B144" s="133"/>
      <c r="C144" s="133"/>
      <c r="D144" s="13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customFormat="false" ht="12.75" hidden="false" customHeight="false" outlineLevel="0" collapsed="false">
      <c r="A145" s="204"/>
      <c r="B145" s="133"/>
      <c r="C145" s="133"/>
      <c r="D145" s="13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customFormat="false" ht="12.75" hidden="false" customHeight="false" outlineLevel="0" collapsed="false">
      <c r="A146" s="204"/>
      <c r="B146" s="133"/>
      <c r="C146" s="133"/>
      <c r="D146" s="13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customFormat="false" ht="12.75" hidden="false" customHeight="false" outlineLevel="0" collapsed="false">
      <c r="A147" s="204"/>
      <c r="B147" s="133"/>
      <c r="C147" s="133"/>
      <c r="D147" s="13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customFormat="false" ht="12.75" hidden="false" customHeight="false" outlineLevel="0" collapsed="false">
      <c r="A148" s="204"/>
      <c r="B148" s="133"/>
      <c r="C148" s="133"/>
      <c r="D148" s="13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customFormat="false" ht="12.75" hidden="false" customHeight="false" outlineLevel="0" collapsed="false">
      <c r="A149" s="204"/>
      <c r="B149" s="133"/>
      <c r="C149" s="133"/>
      <c r="D149" s="13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customFormat="false" ht="12.75" hidden="false" customHeight="false" outlineLevel="0" collapsed="false">
      <c r="A150" s="204"/>
      <c r="B150" s="133"/>
      <c r="C150" s="133"/>
      <c r="D150" s="13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customFormat="false" ht="12.75" hidden="false" customHeight="false" outlineLevel="0" collapsed="false">
      <c r="A151" s="204"/>
      <c r="B151" s="133"/>
      <c r="C151" s="133"/>
      <c r="D151" s="13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customFormat="false" ht="12.75" hidden="false" customHeight="false" outlineLevel="0" collapsed="false">
      <c r="A152" s="204"/>
      <c r="B152" s="133"/>
      <c r="C152" s="133"/>
      <c r="D152" s="13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customFormat="false" ht="12.75" hidden="false" customHeight="false" outlineLevel="0" collapsed="false">
      <c r="A153" s="204"/>
      <c r="B153" s="133"/>
      <c r="C153" s="133"/>
      <c r="D153" s="13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customFormat="false" ht="12.75" hidden="false" customHeight="false" outlineLevel="0" collapsed="false">
      <c r="A154" s="204"/>
      <c r="B154" s="133"/>
      <c r="C154" s="133"/>
      <c r="D154" s="13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customFormat="false" ht="12.75" hidden="false" customHeight="false" outlineLevel="0" collapsed="false">
      <c r="A155" s="204"/>
      <c r="B155" s="133"/>
      <c r="C155" s="133"/>
      <c r="D155" s="13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customFormat="false" ht="12.75" hidden="false" customHeight="false" outlineLevel="0" collapsed="false">
      <c r="A156" s="204"/>
      <c r="B156" s="133"/>
      <c r="C156" s="133"/>
      <c r="D156" s="13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customFormat="false" ht="12.75" hidden="false" customHeight="false" outlineLevel="0" collapsed="false">
      <c r="A157" s="204"/>
      <c r="B157" s="133"/>
      <c r="C157" s="133"/>
      <c r="D157" s="13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customFormat="false" ht="12.75" hidden="false" customHeight="false" outlineLevel="0" collapsed="false">
      <c r="A158" s="204"/>
      <c r="B158" s="133"/>
      <c r="C158" s="133"/>
      <c r="D158" s="13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customFormat="false" ht="12.75" hidden="false" customHeight="false" outlineLevel="0" collapsed="false">
      <c r="A159" s="204"/>
      <c r="B159" s="133"/>
      <c r="C159" s="133"/>
      <c r="D159" s="13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customFormat="false" ht="12.75" hidden="false" customHeight="false" outlineLevel="0" collapsed="false">
      <c r="A160" s="204"/>
      <c r="B160" s="133"/>
      <c r="C160" s="133"/>
      <c r="D160" s="13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customFormat="false" ht="12.75" hidden="false" customHeight="false" outlineLevel="0" collapsed="false">
      <c r="A161" s="204"/>
      <c r="B161" s="133"/>
      <c r="C161" s="133"/>
      <c r="D161" s="13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customFormat="false" ht="12.75" hidden="false" customHeight="false" outlineLevel="0" collapsed="false">
      <c r="A162" s="204"/>
      <c r="B162" s="133"/>
      <c r="C162" s="133"/>
      <c r="D162" s="13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customFormat="false" ht="12.75" hidden="false" customHeight="false" outlineLevel="0" collapsed="false">
      <c r="A163" s="204"/>
      <c r="B163" s="133"/>
      <c r="C163" s="133"/>
      <c r="D163" s="13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customFormat="false" ht="12.75" hidden="false" customHeight="false" outlineLevel="0" collapsed="false">
      <c r="A164" s="204"/>
      <c r="B164" s="133"/>
      <c r="C164" s="133"/>
      <c r="D164" s="13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customFormat="false" ht="12.75" hidden="false" customHeight="false" outlineLevel="0" collapsed="false">
      <c r="A165" s="204"/>
      <c r="B165" s="133"/>
      <c r="C165" s="133"/>
      <c r="D165" s="13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customFormat="false" ht="12.75" hidden="false" customHeight="false" outlineLevel="0" collapsed="false">
      <c r="A166" s="204"/>
      <c r="B166" s="133"/>
      <c r="C166" s="133"/>
      <c r="D166" s="13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customFormat="false" ht="12.75" hidden="false" customHeight="false" outlineLevel="0" collapsed="false">
      <c r="A167" s="204"/>
      <c r="B167" s="133"/>
      <c r="C167" s="133"/>
      <c r="D167" s="13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customFormat="false" ht="12.75" hidden="false" customHeight="false" outlineLevel="0" collapsed="false">
      <c r="A168" s="204"/>
      <c r="B168" s="133"/>
      <c r="C168" s="133"/>
      <c r="D168" s="13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customFormat="false" ht="12.75" hidden="false" customHeight="false" outlineLevel="0" collapsed="false">
      <c r="A169" s="204"/>
      <c r="B169" s="133"/>
      <c r="C169" s="133"/>
      <c r="D169" s="13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customFormat="false" ht="12.75" hidden="false" customHeight="false" outlineLevel="0" collapsed="false">
      <c r="A170" s="204"/>
      <c r="B170" s="133"/>
      <c r="C170" s="133"/>
      <c r="D170" s="13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customFormat="false" ht="12.75" hidden="false" customHeight="false" outlineLevel="0" collapsed="false">
      <c r="A171" s="204"/>
      <c r="B171" s="133"/>
      <c r="C171" s="133"/>
      <c r="D171" s="13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customFormat="false" ht="12.75" hidden="false" customHeight="false" outlineLevel="0" collapsed="false">
      <c r="A172" s="204"/>
      <c r="B172" s="133"/>
      <c r="C172" s="133"/>
      <c r="D172" s="13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customFormat="false" ht="12.75" hidden="false" customHeight="false" outlineLevel="0" collapsed="false">
      <c r="A173" s="204"/>
      <c r="B173" s="133"/>
      <c r="C173" s="133"/>
      <c r="D173" s="13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customFormat="false" ht="12.75" hidden="false" customHeight="false" outlineLevel="0" collapsed="false">
      <c r="A174" s="204"/>
      <c r="B174" s="133"/>
      <c r="C174" s="133"/>
      <c r="D174" s="13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customFormat="false" ht="12.75" hidden="false" customHeight="false" outlineLevel="0" collapsed="false">
      <c r="A175" s="204"/>
      <c r="B175" s="133"/>
      <c r="C175" s="133"/>
      <c r="D175" s="13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customFormat="false" ht="12.75" hidden="false" customHeight="false" outlineLevel="0" collapsed="false">
      <c r="A176" s="204"/>
      <c r="B176" s="133"/>
      <c r="C176" s="133"/>
      <c r="D176" s="13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customFormat="false" ht="12.75" hidden="false" customHeight="false" outlineLevel="0" collapsed="false">
      <c r="A177" s="204"/>
      <c r="B177" s="133"/>
      <c r="C177" s="133"/>
      <c r="D177" s="13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customFormat="false" ht="12.75" hidden="false" customHeight="false" outlineLevel="0" collapsed="false">
      <c r="A178" s="204"/>
      <c r="B178" s="133"/>
      <c r="C178" s="133"/>
      <c r="D178" s="13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customFormat="false" ht="12.75" hidden="false" customHeight="false" outlineLevel="0" collapsed="false">
      <c r="A179" s="204"/>
      <c r="B179" s="133"/>
      <c r="C179" s="133"/>
      <c r="D179" s="13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customFormat="false" ht="12.75" hidden="false" customHeight="false" outlineLevel="0" collapsed="false">
      <c r="A180" s="204"/>
      <c r="B180" s="133"/>
      <c r="C180" s="133"/>
      <c r="D180" s="13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customFormat="false" ht="12.75" hidden="false" customHeight="false" outlineLevel="0" collapsed="false">
      <c r="A181" s="204"/>
      <c r="B181" s="133"/>
      <c r="C181" s="133"/>
      <c r="D181" s="13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customFormat="false" ht="12.75" hidden="false" customHeight="false" outlineLevel="0" collapsed="false">
      <c r="A182" s="204"/>
      <c r="B182" s="133"/>
      <c r="C182" s="133"/>
      <c r="D182" s="13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customFormat="false" ht="12.75" hidden="false" customHeight="false" outlineLevel="0" collapsed="false">
      <c r="A183" s="204"/>
      <c r="B183" s="133"/>
      <c r="C183" s="133"/>
      <c r="D183" s="13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customFormat="false" ht="12.75" hidden="false" customHeight="false" outlineLevel="0" collapsed="false">
      <c r="A184" s="204"/>
      <c r="B184" s="133"/>
      <c r="C184" s="133"/>
      <c r="D184" s="13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customFormat="false" ht="12.75" hidden="false" customHeight="false" outlineLevel="0" collapsed="false">
      <c r="A185" s="204"/>
      <c r="B185" s="133"/>
      <c r="C185" s="133"/>
      <c r="D185" s="13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customFormat="false" ht="12.75" hidden="false" customHeight="false" outlineLevel="0" collapsed="false">
      <c r="A186" s="204"/>
      <c r="B186" s="133"/>
      <c r="C186" s="133"/>
      <c r="D186" s="13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customFormat="false" ht="12.75" hidden="false" customHeight="false" outlineLevel="0" collapsed="false">
      <c r="A187" s="204"/>
      <c r="B187" s="133"/>
      <c r="C187" s="133"/>
      <c r="D187" s="13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customFormat="false" ht="12.75" hidden="false" customHeight="false" outlineLevel="0" collapsed="false">
      <c r="A188" s="204"/>
      <c r="B188" s="133"/>
      <c r="C188" s="133"/>
      <c r="D188" s="13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customFormat="false" ht="12.75" hidden="false" customHeight="false" outlineLevel="0" collapsed="false">
      <c r="A189" s="204"/>
      <c r="B189" s="133"/>
      <c r="C189" s="133"/>
      <c r="D189" s="13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customFormat="false" ht="12.75" hidden="false" customHeight="false" outlineLevel="0" collapsed="false">
      <c r="A190" s="204"/>
      <c r="B190" s="133"/>
      <c r="C190" s="133"/>
      <c r="D190" s="13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customFormat="false" ht="12.75" hidden="false" customHeight="false" outlineLevel="0" collapsed="false">
      <c r="A191" s="204"/>
      <c r="B191" s="133"/>
      <c r="C191" s="133"/>
      <c r="D191" s="13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customFormat="false" ht="12.75" hidden="false" customHeight="false" outlineLevel="0" collapsed="false">
      <c r="A192" s="204"/>
      <c r="B192" s="133"/>
      <c r="C192" s="133"/>
      <c r="D192" s="13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customFormat="false" ht="12.75" hidden="false" customHeight="false" outlineLevel="0" collapsed="false">
      <c r="A193" s="204"/>
      <c r="B193" s="133"/>
      <c r="C193" s="133"/>
      <c r="D193" s="13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customFormat="false" ht="12.75" hidden="false" customHeight="false" outlineLevel="0" collapsed="false">
      <c r="A194" s="204"/>
      <c r="B194" s="133"/>
      <c r="C194" s="133"/>
      <c r="D194" s="13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customFormat="false" ht="12.75" hidden="false" customHeight="false" outlineLevel="0" collapsed="false">
      <c r="A195" s="204"/>
      <c r="B195" s="133"/>
      <c r="C195" s="133"/>
      <c r="D195" s="13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customFormat="false" ht="12.75" hidden="false" customHeight="false" outlineLevel="0" collapsed="false">
      <c r="A196" s="204"/>
      <c r="B196" s="133"/>
      <c r="C196" s="133"/>
      <c r="D196" s="13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customFormat="false" ht="12.75" hidden="false" customHeight="false" outlineLevel="0" collapsed="false">
      <c r="A197" s="204"/>
      <c r="B197" s="133"/>
      <c r="C197" s="133"/>
      <c r="D197" s="13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customFormat="false" ht="12.75" hidden="false" customHeight="false" outlineLevel="0" collapsed="false">
      <c r="A198" s="204"/>
      <c r="B198" s="133"/>
      <c r="C198" s="133"/>
      <c r="D198" s="13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customFormat="false" ht="12.75" hidden="false" customHeight="false" outlineLevel="0" collapsed="false">
      <c r="A199" s="204"/>
      <c r="B199" s="133"/>
      <c r="C199" s="133"/>
      <c r="D199" s="13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customFormat="false" ht="12.75" hidden="false" customHeight="false" outlineLevel="0" collapsed="false">
      <c r="A200" s="204"/>
      <c r="B200" s="133"/>
      <c r="C200" s="133"/>
      <c r="D200" s="13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customFormat="false" ht="12.75" hidden="false" customHeight="false" outlineLevel="0" collapsed="false">
      <c r="A201" s="204"/>
      <c r="B201" s="133"/>
      <c r="C201" s="133"/>
      <c r="D201" s="13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customFormat="false" ht="12.75" hidden="false" customHeight="false" outlineLevel="0" collapsed="false">
      <c r="A202" s="204"/>
      <c r="B202" s="133"/>
      <c r="C202" s="133"/>
      <c r="D202" s="13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customFormat="false" ht="12.75" hidden="false" customHeight="false" outlineLevel="0" collapsed="false">
      <c r="A203" s="204"/>
      <c r="B203" s="133"/>
      <c r="C203" s="133"/>
      <c r="D203" s="13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customFormat="false" ht="12.75" hidden="false" customHeight="false" outlineLevel="0" collapsed="false">
      <c r="A204" s="204"/>
      <c r="B204" s="133"/>
      <c r="C204" s="133"/>
      <c r="D204" s="13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customFormat="false" ht="12.75" hidden="false" customHeight="false" outlineLevel="0" collapsed="false">
      <c r="A205" s="204"/>
      <c r="B205" s="133"/>
      <c r="C205" s="133"/>
      <c r="D205" s="13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customFormat="false" ht="12.75" hidden="false" customHeight="false" outlineLevel="0" collapsed="false">
      <c r="A206" s="204"/>
      <c r="B206" s="133"/>
      <c r="C206" s="133"/>
      <c r="D206" s="13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customFormat="false" ht="12.75" hidden="false" customHeight="false" outlineLevel="0" collapsed="false">
      <c r="A207" s="204"/>
      <c r="B207" s="133"/>
      <c r="C207" s="133"/>
      <c r="D207" s="13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customFormat="false" ht="12.75" hidden="false" customHeight="false" outlineLevel="0" collapsed="false">
      <c r="A208" s="204"/>
      <c r="B208" s="133"/>
      <c r="C208" s="133"/>
      <c r="D208" s="13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customFormat="false" ht="12.75" hidden="false" customHeight="false" outlineLevel="0" collapsed="false">
      <c r="A209" s="204"/>
      <c r="B209" s="133"/>
      <c r="C209" s="133"/>
      <c r="D209" s="13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customFormat="false" ht="12.75" hidden="false" customHeight="false" outlineLevel="0" collapsed="false">
      <c r="A210" s="204"/>
      <c r="B210" s="133"/>
      <c r="C210" s="133"/>
      <c r="D210" s="13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customFormat="false" ht="12.75" hidden="false" customHeight="false" outlineLevel="0" collapsed="false">
      <c r="A211" s="204"/>
      <c r="B211" s="133"/>
      <c r="C211" s="133"/>
      <c r="D211" s="13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customFormat="false" ht="12.75" hidden="false" customHeight="false" outlineLevel="0" collapsed="false">
      <c r="A212" s="204"/>
      <c r="B212" s="133"/>
      <c r="C212" s="133"/>
      <c r="D212" s="13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customFormat="false" ht="12.75" hidden="false" customHeight="false" outlineLevel="0" collapsed="false">
      <c r="A213" s="204"/>
      <c r="B213" s="133"/>
      <c r="C213" s="133"/>
      <c r="D213" s="13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customFormat="false" ht="12.75" hidden="false" customHeight="false" outlineLevel="0" collapsed="false">
      <c r="A214" s="204"/>
      <c r="B214" s="133"/>
      <c r="C214" s="133"/>
      <c r="D214" s="13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customFormat="false" ht="12.75" hidden="false" customHeight="false" outlineLevel="0" collapsed="false">
      <c r="A215" s="204"/>
      <c r="B215" s="133"/>
      <c r="C215" s="133"/>
      <c r="D215" s="13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customFormat="false" ht="12.75" hidden="false" customHeight="false" outlineLevel="0" collapsed="false">
      <c r="A216" s="204"/>
      <c r="B216" s="133"/>
      <c r="C216" s="133"/>
      <c r="D216" s="13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customFormat="false" ht="12.75" hidden="false" customHeight="false" outlineLevel="0" collapsed="false">
      <c r="A217" s="204"/>
      <c r="B217" s="133"/>
      <c r="C217" s="133"/>
      <c r="D217" s="13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customFormat="false" ht="12.75" hidden="false" customHeight="false" outlineLevel="0" collapsed="false">
      <c r="A218" s="204"/>
      <c r="B218" s="133"/>
      <c r="C218" s="133"/>
      <c r="D218" s="13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customFormat="false" ht="12.75" hidden="false" customHeight="false" outlineLevel="0" collapsed="false">
      <c r="A219" s="204"/>
      <c r="B219" s="133"/>
      <c r="C219" s="133"/>
      <c r="D219" s="13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customFormat="false" ht="12.75" hidden="false" customHeight="false" outlineLevel="0" collapsed="false">
      <c r="A220" s="204"/>
      <c r="B220" s="133"/>
      <c r="C220" s="133"/>
      <c r="D220" s="13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customFormat="false" ht="12.75" hidden="false" customHeight="false" outlineLevel="0" collapsed="false">
      <c r="A221" s="204"/>
      <c r="B221" s="133"/>
      <c r="C221" s="133"/>
      <c r="D221" s="13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customFormat="false" ht="12.75" hidden="false" customHeight="false" outlineLevel="0" collapsed="false">
      <c r="A222" s="204"/>
      <c r="B222" s="133"/>
      <c r="C222" s="133"/>
      <c r="D222" s="13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customFormat="false" ht="12.75" hidden="false" customHeight="false" outlineLevel="0" collapsed="false">
      <c r="A223" s="204"/>
      <c r="B223" s="133"/>
      <c r="C223" s="133"/>
      <c r="D223" s="13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customFormat="false" ht="12.75" hidden="false" customHeight="false" outlineLevel="0" collapsed="false">
      <c r="A224" s="204"/>
      <c r="B224" s="133"/>
      <c r="C224" s="133"/>
      <c r="D224" s="13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customFormat="false" ht="12.75" hidden="false" customHeight="false" outlineLevel="0" collapsed="false">
      <c r="A225" s="204"/>
      <c r="B225" s="133"/>
      <c r="C225" s="133"/>
      <c r="D225" s="13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customFormat="false" ht="12.75" hidden="false" customHeight="false" outlineLevel="0" collapsed="false">
      <c r="A226" s="204"/>
      <c r="B226" s="133"/>
      <c r="C226" s="133"/>
      <c r="D226" s="13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customFormat="false" ht="12.75" hidden="false" customHeight="false" outlineLevel="0" collapsed="false">
      <c r="A227" s="204"/>
      <c r="B227" s="133"/>
      <c r="C227" s="133"/>
      <c r="D227" s="13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customFormat="false" ht="12.75" hidden="false" customHeight="false" outlineLevel="0" collapsed="false">
      <c r="A228" s="204"/>
      <c r="B228" s="133"/>
      <c r="C228" s="133"/>
      <c r="D228" s="13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customFormat="false" ht="12.75" hidden="false" customHeight="false" outlineLevel="0" collapsed="false">
      <c r="A229" s="204"/>
      <c r="B229" s="133"/>
      <c r="C229" s="133"/>
      <c r="D229" s="13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customFormat="false" ht="12.75" hidden="false" customHeight="false" outlineLevel="0" collapsed="false">
      <c r="A230" s="204"/>
      <c r="B230" s="133"/>
      <c r="C230" s="133"/>
      <c r="D230" s="13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customFormat="false" ht="12.75" hidden="false" customHeight="false" outlineLevel="0" collapsed="false">
      <c r="A231" s="204"/>
      <c r="B231" s="133"/>
      <c r="C231" s="133"/>
      <c r="D231" s="13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customFormat="false" ht="12.75" hidden="false" customHeight="false" outlineLevel="0" collapsed="false">
      <c r="A232" s="204"/>
      <c r="B232" s="133"/>
      <c r="C232" s="133"/>
      <c r="D232" s="13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customFormat="false" ht="12.75" hidden="false" customHeight="false" outlineLevel="0" collapsed="false">
      <c r="A233" s="204"/>
      <c r="B233" s="133"/>
      <c r="C233" s="133"/>
      <c r="D233" s="13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customFormat="false" ht="12.75" hidden="false" customHeight="false" outlineLevel="0" collapsed="false">
      <c r="A234" s="204"/>
      <c r="B234" s="133"/>
      <c r="C234" s="133"/>
      <c r="D234" s="13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customFormat="false" ht="12.75" hidden="false" customHeight="false" outlineLevel="0" collapsed="false">
      <c r="A235" s="204"/>
      <c r="B235" s="133"/>
      <c r="C235" s="133"/>
      <c r="D235" s="13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customFormat="false" ht="12.75" hidden="false" customHeight="false" outlineLevel="0" collapsed="false">
      <c r="A236" s="204"/>
      <c r="B236" s="133"/>
      <c r="C236" s="133"/>
      <c r="D236" s="13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customFormat="false" ht="12.75" hidden="false" customHeight="false" outlineLevel="0" collapsed="false">
      <c r="A237" s="204"/>
      <c r="B237" s="133"/>
      <c r="C237" s="133"/>
      <c r="D237" s="13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customFormat="false" ht="12.75" hidden="false" customHeight="false" outlineLevel="0" collapsed="false">
      <c r="A238" s="204"/>
      <c r="B238" s="133"/>
      <c r="C238" s="133"/>
      <c r="D238" s="13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customFormat="false" ht="12.75" hidden="false" customHeight="false" outlineLevel="0" collapsed="false">
      <c r="A239" s="204"/>
      <c r="B239" s="133"/>
      <c r="C239" s="133"/>
      <c r="D239" s="13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customFormat="false" ht="12.75" hidden="false" customHeight="false" outlineLevel="0" collapsed="false">
      <c r="A240" s="204"/>
      <c r="B240" s="133"/>
      <c r="C240" s="133"/>
      <c r="D240" s="13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customFormat="false" ht="12.75" hidden="false" customHeight="false" outlineLevel="0" collapsed="false">
      <c r="A241" s="204"/>
      <c r="B241" s="133"/>
      <c r="C241" s="133"/>
      <c r="D241" s="13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customFormat="false" ht="12.75" hidden="false" customHeight="false" outlineLevel="0" collapsed="false">
      <c r="A242" s="204"/>
      <c r="B242" s="133"/>
      <c r="C242" s="133"/>
      <c r="D242" s="13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customFormat="false" ht="12.75" hidden="false" customHeight="false" outlineLevel="0" collapsed="false">
      <c r="A243" s="204"/>
      <c r="B243" s="133"/>
      <c r="C243" s="133"/>
      <c r="D243" s="13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customFormat="false" ht="12.75" hidden="false" customHeight="false" outlineLevel="0" collapsed="false">
      <c r="A244" s="204"/>
      <c r="B244" s="133"/>
      <c r="C244" s="133"/>
      <c r="D244" s="13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customFormat="false" ht="12.75" hidden="false" customHeight="false" outlineLevel="0" collapsed="false">
      <c r="A245" s="204"/>
      <c r="B245" s="133"/>
      <c r="C245" s="133"/>
      <c r="D245" s="13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customFormat="false" ht="12.75" hidden="false" customHeight="false" outlineLevel="0" collapsed="false">
      <c r="A246" s="204"/>
      <c r="B246" s="133"/>
      <c r="C246" s="133"/>
      <c r="D246" s="13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customFormat="false" ht="12.75" hidden="false" customHeight="false" outlineLevel="0" collapsed="false">
      <c r="A247" s="204"/>
      <c r="B247" s="133"/>
      <c r="C247" s="133"/>
      <c r="D247" s="13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customFormat="false" ht="12.75" hidden="false" customHeight="false" outlineLevel="0" collapsed="false">
      <c r="A248" s="204"/>
      <c r="B248" s="133"/>
      <c r="C248" s="133"/>
      <c r="D248" s="13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customFormat="false" ht="12.75" hidden="false" customHeight="false" outlineLevel="0" collapsed="false">
      <c r="A249" s="204"/>
      <c r="B249" s="133"/>
      <c r="C249" s="133"/>
      <c r="D249" s="13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customFormat="false" ht="12.75" hidden="false" customHeight="false" outlineLevel="0" collapsed="false">
      <c r="A250" s="204"/>
      <c r="B250" s="133"/>
      <c r="C250" s="133"/>
      <c r="D250" s="13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customFormat="false" ht="12.75" hidden="false" customHeight="false" outlineLevel="0" collapsed="false">
      <c r="A251" s="204"/>
      <c r="B251" s="133"/>
      <c r="C251" s="133"/>
      <c r="D251" s="13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customFormat="false" ht="12.75" hidden="false" customHeight="false" outlineLevel="0" collapsed="false">
      <c r="A252" s="204"/>
      <c r="B252" s="133"/>
      <c r="C252" s="133"/>
      <c r="D252" s="13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customFormat="false" ht="12.75" hidden="false" customHeight="false" outlineLevel="0" collapsed="false">
      <c r="A253" s="204"/>
      <c r="B253" s="133"/>
      <c r="C253" s="133"/>
      <c r="D253" s="13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customFormat="false" ht="12.75" hidden="false" customHeight="false" outlineLevel="0" collapsed="false">
      <c r="A254" s="204"/>
      <c r="B254" s="133"/>
      <c r="C254" s="133"/>
      <c r="D254" s="13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customFormat="false" ht="12.75" hidden="false" customHeight="false" outlineLevel="0" collapsed="false">
      <c r="A255" s="204"/>
      <c r="B255" s="133"/>
      <c r="C255" s="133"/>
      <c r="D255" s="13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customFormat="false" ht="12.75" hidden="false" customHeight="false" outlineLevel="0" collapsed="false">
      <c r="A256" s="204"/>
      <c r="B256" s="133"/>
      <c r="C256" s="133"/>
      <c r="D256" s="13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customFormat="false" ht="12.75" hidden="false" customHeight="false" outlineLevel="0" collapsed="false">
      <c r="A257" s="204"/>
      <c r="B257" s="133"/>
      <c r="C257" s="133"/>
      <c r="D257" s="13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customFormat="false" ht="12.75" hidden="false" customHeight="false" outlineLevel="0" collapsed="false">
      <c r="A258" s="204"/>
      <c r="B258" s="133"/>
      <c r="C258" s="133"/>
      <c r="D258" s="13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customFormat="false" ht="12.75" hidden="false" customHeight="false" outlineLevel="0" collapsed="false">
      <c r="A259" s="204"/>
      <c r="B259" s="133"/>
      <c r="C259" s="133"/>
      <c r="D259" s="13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customFormat="false" ht="12.75" hidden="false" customHeight="false" outlineLevel="0" collapsed="false">
      <c r="A260" s="204"/>
      <c r="B260" s="133"/>
      <c r="C260" s="133"/>
      <c r="D260" s="13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customFormat="false" ht="12.75" hidden="false" customHeight="false" outlineLevel="0" collapsed="false">
      <c r="A261" s="204"/>
      <c r="B261" s="133"/>
      <c r="C261" s="133"/>
      <c r="D261" s="13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customFormat="false" ht="12.75" hidden="false" customHeight="false" outlineLevel="0" collapsed="false">
      <c r="A262" s="204"/>
      <c r="B262" s="133"/>
      <c r="C262" s="133"/>
      <c r="D262" s="13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customFormat="false" ht="12.75" hidden="false" customHeight="false" outlineLevel="0" collapsed="false">
      <c r="A263" s="204"/>
      <c r="B263" s="133"/>
      <c r="C263" s="133"/>
      <c r="D263" s="13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customFormat="false" ht="12.75" hidden="false" customHeight="false" outlineLevel="0" collapsed="false">
      <c r="A264" s="204"/>
      <c r="B264" s="133"/>
      <c r="C264" s="133"/>
      <c r="D264" s="13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customFormat="false" ht="12.75" hidden="false" customHeight="false" outlineLevel="0" collapsed="false">
      <c r="A265" s="204"/>
      <c r="B265" s="133"/>
      <c r="C265" s="133"/>
      <c r="D265" s="13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customFormat="false" ht="12.75" hidden="false" customHeight="false" outlineLevel="0" collapsed="false">
      <c r="A266" s="204"/>
      <c r="B266" s="133"/>
      <c r="C266" s="133"/>
      <c r="D266" s="13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customFormat="false" ht="12.75" hidden="false" customHeight="false" outlineLevel="0" collapsed="false">
      <c r="A267" s="204"/>
      <c r="B267" s="133"/>
      <c r="C267" s="133"/>
      <c r="D267" s="13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customFormat="false" ht="12.75" hidden="false" customHeight="false" outlineLevel="0" collapsed="false">
      <c r="A268" s="204"/>
      <c r="B268" s="133"/>
      <c r="C268" s="133"/>
      <c r="D268" s="13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customFormat="false" ht="12.75" hidden="false" customHeight="false" outlineLevel="0" collapsed="false">
      <c r="A269" s="204"/>
      <c r="B269" s="133"/>
      <c r="C269" s="133"/>
      <c r="D269" s="13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customFormat="false" ht="12.75" hidden="false" customHeight="false" outlineLevel="0" collapsed="false">
      <c r="A270" s="204"/>
      <c r="B270" s="133"/>
      <c r="C270" s="133"/>
      <c r="D270" s="13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customFormat="false" ht="12.75" hidden="false" customHeight="false" outlineLevel="0" collapsed="false">
      <c r="A271" s="204"/>
      <c r="B271" s="133"/>
      <c r="C271" s="133"/>
      <c r="D271" s="13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customFormat="false" ht="12.75" hidden="false" customHeight="false" outlineLevel="0" collapsed="false">
      <c r="A272" s="204"/>
      <c r="B272" s="133"/>
      <c r="C272" s="133"/>
      <c r="D272" s="13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customFormat="false" ht="12.75" hidden="false" customHeight="false" outlineLevel="0" collapsed="false">
      <c r="A273" s="204"/>
      <c r="B273" s="133"/>
      <c r="C273" s="133"/>
      <c r="D273" s="13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customFormat="false" ht="12.75" hidden="false" customHeight="false" outlineLevel="0" collapsed="false">
      <c r="A274" s="204"/>
      <c r="B274" s="133"/>
      <c r="C274" s="133"/>
      <c r="D274" s="13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customFormat="false" ht="12.75" hidden="false" customHeight="false" outlineLevel="0" collapsed="false">
      <c r="A275" s="204"/>
      <c r="B275" s="133"/>
      <c r="C275" s="133"/>
      <c r="D275" s="13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customFormat="false" ht="12.75" hidden="false" customHeight="false" outlineLevel="0" collapsed="false">
      <c r="A276" s="204"/>
      <c r="B276" s="133"/>
      <c r="C276" s="133"/>
      <c r="D276" s="13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customFormat="false" ht="12.75" hidden="false" customHeight="false" outlineLevel="0" collapsed="false">
      <c r="A277" s="204"/>
      <c r="B277" s="133"/>
      <c r="C277" s="133"/>
      <c r="D277" s="13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customFormat="false" ht="12.75" hidden="false" customHeight="false" outlineLevel="0" collapsed="false">
      <c r="A278" s="204"/>
      <c r="B278" s="133"/>
      <c r="C278" s="133"/>
      <c r="D278" s="13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customFormat="false" ht="12.75" hidden="false" customHeight="false" outlineLevel="0" collapsed="false">
      <c r="A279" s="204"/>
      <c r="B279" s="133"/>
      <c r="C279" s="133"/>
      <c r="D279" s="13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customFormat="false" ht="12.75" hidden="false" customHeight="false" outlineLevel="0" collapsed="false">
      <c r="A280" s="204"/>
      <c r="B280" s="133"/>
      <c r="C280" s="133"/>
      <c r="D280" s="13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customFormat="false" ht="12.75" hidden="false" customHeight="false" outlineLevel="0" collapsed="false">
      <c r="A281" s="204"/>
      <c r="B281" s="133"/>
      <c r="C281" s="133"/>
      <c r="D281" s="13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customFormat="false" ht="12.75" hidden="false" customHeight="false" outlineLevel="0" collapsed="false">
      <c r="A282" s="204"/>
      <c r="B282" s="133"/>
      <c r="C282" s="133"/>
      <c r="D282" s="13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customFormat="false" ht="12.75" hidden="false" customHeight="false" outlineLevel="0" collapsed="false">
      <c r="A283" s="204"/>
      <c r="B283" s="133"/>
      <c r="C283" s="133"/>
      <c r="D283" s="13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customFormat="false" ht="12.75" hidden="false" customHeight="false" outlineLevel="0" collapsed="false">
      <c r="A284" s="204"/>
      <c r="B284" s="133"/>
      <c r="C284" s="133"/>
      <c r="D284" s="13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customFormat="false" ht="12.75" hidden="false" customHeight="false" outlineLevel="0" collapsed="false">
      <c r="A285" s="204"/>
      <c r="B285" s="133"/>
      <c r="C285" s="133"/>
      <c r="D285" s="13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customFormat="false" ht="12.75" hidden="false" customHeight="false" outlineLevel="0" collapsed="false">
      <c r="A286" s="204"/>
      <c r="B286" s="133"/>
      <c r="C286" s="133"/>
      <c r="D286" s="13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customFormat="false" ht="12.75" hidden="false" customHeight="false" outlineLevel="0" collapsed="false">
      <c r="A287" s="204"/>
      <c r="B287" s="133"/>
      <c r="C287" s="133"/>
      <c r="D287" s="13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customFormat="false" ht="12.75" hidden="false" customHeight="false" outlineLevel="0" collapsed="false">
      <c r="A288" s="204"/>
      <c r="B288" s="133"/>
      <c r="C288" s="133"/>
      <c r="D288" s="13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customFormat="false" ht="12.75" hidden="false" customHeight="false" outlineLevel="0" collapsed="false">
      <c r="A289" s="204"/>
      <c r="B289" s="133"/>
      <c r="C289" s="133"/>
      <c r="D289" s="13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customFormat="false" ht="12.75" hidden="false" customHeight="false" outlineLevel="0" collapsed="false">
      <c r="A290" s="204"/>
      <c r="B290" s="133"/>
      <c r="C290" s="133"/>
      <c r="D290" s="13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customFormat="false" ht="12.75" hidden="false" customHeight="false" outlineLevel="0" collapsed="false">
      <c r="A291" s="204"/>
      <c r="B291" s="133"/>
      <c r="C291" s="133"/>
      <c r="D291" s="13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customFormat="false" ht="12.75" hidden="false" customHeight="false" outlineLevel="0" collapsed="false">
      <c r="A292" s="204"/>
      <c r="B292" s="133"/>
      <c r="C292" s="133"/>
      <c r="D292" s="13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customFormat="false" ht="12.75" hidden="false" customHeight="false" outlineLevel="0" collapsed="false">
      <c r="A293" s="204"/>
      <c r="B293" s="133"/>
      <c r="C293" s="133"/>
      <c r="D293" s="13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customFormat="false" ht="12.75" hidden="false" customHeight="false" outlineLevel="0" collapsed="false">
      <c r="A294" s="204"/>
      <c r="B294" s="133"/>
      <c r="C294" s="133"/>
      <c r="D294" s="13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customFormat="false" ht="12.75" hidden="false" customHeight="false" outlineLevel="0" collapsed="false">
      <c r="A295" s="204"/>
      <c r="B295" s="133"/>
      <c r="C295" s="133"/>
      <c r="D295" s="13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customFormat="false" ht="12.75" hidden="false" customHeight="false" outlineLevel="0" collapsed="false">
      <c r="A296" s="204"/>
      <c r="B296" s="133"/>
      <c r="C296" s="133"/>
      <c r="D296" s="13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customFormat="false" ht="12.75" hidden="false" customHeight="false" outlineLevel="0" collapsed="false">
      <c r="A297" s="204"/>
      <c r="B297" s="133"/>
      <c r="C297" s="133"/>
      <c r="D297" s="13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customFormat="false" ht="12.75" hidden="false" customHeight="false" outlineLevel="0" collapsed="false">
      <c r="A298" s="204"/>
      <c r="B298" s="133"/>
      <c r="C298" s="133"/>
      <c r="D298" s="13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customFormat="false" ht="12.75" hidden="false" customHeight="false" outlineLevel="0" collapsed="false">
      <c r="A299" s="204"/>
      <c r="B299" s="133"/>
      <c r="C299" s="133"/>
      <c r="D299" s="13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customFormat="false" ht="12.75" hidden="false" customHeight="false" outlineLevel="0" collapsed="false">
      <c r="A300" s="204"/>
      <c r="B300" s="133"/>
      <c r="C300" s="133"/>
      <c r="D300" s="13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customFormat="false" ht="12.75" hidden="false" customHeight="false" outlineLevel="0" collapsed="false">
      <c r="A301" s="204"/>
      <c r="B301" s="133"/>
      <c r="C301" s="133"/>
      <c r="D301" s="13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customFormat="false" ht="12.75" hidden="false" customHeight="false" outlineLevel="0" collapsed="false">
      <c r="A302" s="204"/>
      <c r="B302" s="133"/>
      <c r="C302" s="133"/>
      <c r="D302" s="13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customFormat="false" ht="12.75" hidden="false" customHeight="false" outlineLevel="0" collapsed="false">
      <c r="A303" s="204"/>
      <c r="B303" s="133"/>
      <c r="C303" s="133"/>
      <c r="D303" s="13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customFormat="false" ht="12.75" hidden="false" customHeight="false" outlineLevel="0" collapsed="false">
      <c r="A304" s="204"/>
      <c r="B304" s="133"/>
      <c r="C304" s="133"/>
      <c r="D304" s="13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customFormat="false" ht="12.75" hidden="false" customHeight="false" outlineLevel="0" collapsed="false">
      <c r="A305" s="204"/>
      <c r="B305" s="133"/>
      <c r="C305" s="133"/>
      <c r="D305" s="13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customFormat="false" ht="12.75" hidden="false" customHeight="false" outlineLevel="0" collapsed="false">
      <c r="A306" s="204"/>
      <c r="B306" s="133"/>
      <c r="C306" s="133"/>
      <c r="D306" s="13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customFormat="false" ht="12.75" hidden="false" customHeight="false" outlineLevel="0" collapsed="false">
      <c r="A307" s="204"/>
      <c r="B307" s="133"/>
      <c r="C307" s="133"/>
      <c r="D307" s="13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customFormat="false" ht="12.75" hidden="false" customHeight="false" outlineLevel="0" collapsed="false">
      <c r="A308" s="204"/>
      <c r="B308" s="133"/>
      <c r="C308" s="133"/>
      <c r="D308" s="13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customFormat="false" ht="12.75" hidden="false" customHeight="false" outlineLevel="0" collapsed="false">
      <c r="A309" s="204"/>
      <c r="B309" s="133"/>
      <c r="C309" s="133"/>
      <c r="D309" s="13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customFormat="false" ht="12.75" hidden="false" customHeight="false" outlineLevel="0" collapsed="false">
      <c r="A310" s="204"/>
      <c r="B310" s="133"/>
      <c r="C310" s="133"/>
      <c r="D310" s="13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customFormat="false" ht="12.75" hidden="false" customHeight="false" outlineLevel="0" collapsed="false">
      <c r="A311" s="204"/>
      <c r="B311" s="133"/>
      <c r="C311" s="133"/>
      <c r="D311" s="13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customFormat="false" ht="12.75" hidden="false" customHeight="false" outlineLevel="0" collapsed="false">
      <c r="A312" s="204"/>
      <c r="B312" s="133"/>
      <c r="C312" s="133"/>
      <c r="D312" s="13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customFormat="false" ht="12.75" hidden="false" customHeight="false" outlineLevel="0" collapsed="false">
      <c r="A313" s="204"/>
      <c r="B313" s="133"/>
      <c r="C313" s="133"/>
      <c r="D313" s="13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customFormat="false" ht="12.75" hidden="false" customHeight="false" outlineLevel="0" collapsed="false">
      <c r="A314" s="204"/>
      <c r="B314" s="133"/>
      <c r="C314" s="133"/>
      <c r="D314" s="13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customFormat="false" ht="12.75" hidden="false" customHeight="false" outlineLevel="0" collapsed="false">
      <c r="A315" s="204"/>
      <c r="B315" s="133"/>
      <c r="C315" s="133"/>
      <c r="D315" s="13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customFormat="false" ht="12.75" hidden="false" customHeight="false" outlineLevel="0" collapsed="false">
      <c r="A316" s="204"/>
      <c r="B316" s="133"/>
      <c r="C316" s="133"/>
      <c r="D316" s="13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customFormat="false" ht="12.75" hidden="false" customHeight="false" outlineLevel="0" collapsed="false">
      <c r="A317" s="204"/>
      <c r="B317" s="133"/>
      <c r="C317" s="133"/>
      <c r="D317" s="13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customFormat="false" ht="12.75" hidden="false" customHeight="false" outlineLevel="0" collapsed="false">
      <c r="A318" s="204"/>
      <c r="B318" s="133"/>
      <c r="C318" s="133"/>
      <c r="D318" s="13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customFormat="false" ht="12.75" hidden="false" customHeight="false" outlineLevel="0" collapsed="false">
      <c r="A319" s="204"/>
      <c r="B319" s="133"/>
      <c r="C319" s="133"/>
      <c r="D319" s="13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customFormat="false" ht="12.75" hidden="false" customHeight="false" outlineLevel="0" collapsed="false">
      <c r="A320" s="204"/>
      <c r="B320" s="133"/>
      <c r="C320" s="133"/>
      <c r="D320" s="13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customFormat="false" ht="12.75" hidden="false" customHeight="false" outlineLevel="0" collapsed="false">
      <c r="A321" s="204"/>
      <c r="B321" s="133"/>
      <c r="C321" s="133"/>
      <c r="D321" s="13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customFormat="false" ht="12.75" hidden="false" customHeight="false" outlineLevel="0" collapsed="false">
      <c r="A322" s="204"/>
      <c r="B322" s="133"/>
      <c r="C322" s="133"/>
      <c r="D322" s="13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customFormat="false" ht="12.75" hidden="false" customHeight="false" outlineLevel="0" collapsed="false">
      <c r="A323" s="204"/>
      <c r="B323" s="133"/>
      <c r="C323" s="133"/>
      <c r="D323" s="13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customFormat="false" ht="12.75" hidden="false" customHeight="false" outlineLevel="0" collapsed="false">
      <c r="A324" s="204"/>
      <c r="B324" s="133"/>
      <c r="C324" s="133"/>
      <c r="D324" s="13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customFormat="false" ht="12.75" hidden="false" customHeight="false" outlineLevel="0" collapsed="false">
      <c r="A325" s="204"/>
      <c r="B325" s="133"/>
      <c r="C325" s="133"/>
      <c r="D325" s="13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customFormat="false" ht="12.75" hidden="false" customHeight="false" outlineLevel="0" collapsed="false">
      <c r="A326" s="204"/>
      <c r="B326" s="133"/>
      <c r="C326" s="133"/>
      <c r="D326" s="13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customFormat="false" ht="12.75" hidden="false" customHeight="false" outlineLevel="0" collapsed="false">
      <c r="A327" s="204"/>
      <c r="B327" s="133"/>
      <c r="C327" s="133"/>
      <c r="D327" s="13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customFormat="false" ht="12.75" hidden="false" customHeight="false" outlineLevel="0" collapsed="false">
      <c r="A328" s="204"/>
      <c r="B328" s="133"/>
      <c r="C328" s="133"/>
      <c r="D328" s="13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customFormat="false" ht="12.75" hidden="false" customHeight="false" outlineLevel="0" collapsed="false">
      <c r="A329" s="204"/>
      <c r="B329" s="133"/>
      <c r="C329" s="133"/>
      <c r="D329" s="13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customFormat="false" ht="12.75" hidden="false" customHeight="false" outlineLevel="0" collapsed="false">
      <c r="A330" s="204"/>
      <c r="B330" s="133"/>
      <c r="C330" s="133"/>
      <c r="D330" s="13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customFormat="false" ht="12.75" hidden="false" customHeight="false" outlineLevel="0" collapsed="false">
      <c r="A331" s="204"/>
      <c r="B331" s="133"/>
      <c r="C331" s="133"/>
      <c r="D331" s="13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customFormat="false" ht="12.75" hidden="false" customHeight="false" outlineLevel="0" collapsed="false">
      <c r="A332" s="204"/>
      <c r="B332" s="133"/>
      <c r="C332" s="133"/>
      <c r="D332" s="13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customFormat="false" ht="12.75" hidden="false" customHeight="false" outlineLevel="0" collapsed="false">
      <c r="A333" s="204"/>
      <c r="B333" s="133"/>
      <c r="C333" s="133"/>
      <c r="D333" s="13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customFormat="false" ht="12.75" hidden="false" customHeight="false" outlineLevel="0" collapsed="false">
      <c r="A334" s="204"/>
      <c r="B334" s="133"/>
      <c r="C334" s="133"/>
      <c r="D334" s="13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customFormat="false" ht="12.75" hidden="false" customHeight="false" outlineLevel="0" collapsed="false">
      <c r="A335" s="204"/>
      <c r="B335" s="133"/>
      <c r="C335" s="133"/>
      <c r="D335" s="13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customFormat="false" ht="12.75" hidden="false" customHeight="false" outlineLevel="0" collapsed="false">
      <c r="A336" s="204"/>
      <c r="B336" s="133"/>
      <c r="C336" s="133"/>
      <c r="D336" s="13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customFormat="false" ht="12.75" hidden="false" customHeight="false" outlineLevel="0" collapsed="false">
      <c r="A337" s="204"/>
      <c r="B337" s="133"/>
      <c r="C337" s="133"/>
      <c r="D337" s="13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customFormat="false" ht="12.75" hidden="false" customHeight="false" outlineLevel="0" collapsed="false">
      <c r="A338" s="204"/>
      <c r="B338" s="133"/>
      <c r="C338" s="133"/>
      <c r="D338" s="13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customFormat="false" ht="12.75" hidden="false" customHeight="false" outlineLevel="0" collapsed="false">
      <c r="A339" s="204"/>
      <c r="B339" s="133"/>
      <c r="C339" s="133"/>
      <c r="D339" s="13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customFormat="false" ht="12.75" hidden="false" customHeight="false" outlineLevel="0" collapsed="false">
      <c r="A340" s="204"/>
      <c r="B340" s="133"/>
      <c r="C340" s="133"/>
      <c r="D340" s="13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customFormat="false" ht="12.75" hidden="false" customHeight="false" outlineLevel="0" collapsed="false">
      <c r="A341" s="204"/>
      <c r="B341" s="133"/>
      <c r="C341" s="133"/>
      <c r="D341" s="13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customFormat="false" ht="12.75" hidden="false" customHeight="false" outlineLevel="0" collapsed="false">
      <c r="A342" s="204"/>
      <c r="B342" s="133"/>
      <c r="C342" s="133"/>
      <c r="D342" s="13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customFormat="false" ht="12.75" hidden="false" customHeight="false" outlineLevel="0" collapsed="false">
      <c r="A343" s="204"/>
      <c r="B343" s="133"/>
      <c r="C343" s="133"/>
      <c r="D343" s="13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customFormat="false" ht="12.75" hidden="false" customHeight="false" outlineLevel="0" collapsed="false">
      <c r="A344" s="204"/>
      <c r="B344" s="133"/>
      <c r="C344" s="133"/>
      <c r="D344" s="13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customFormat="false" ht="12.75" hidden="false" customHeight="false" outlineLevel="0" collapsed="false">
      <c r="A345" s="204"/>
      <c r="B345" s="133"/>
      <c r="C345" s="133"/>
      <c r="D345" s="13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customFormat="false" ht="12.75" hidden="false" customHeight="false" outlineLevel="0" collapsed="false">
      <c r="A346" s="204"/>
      <c r="B346" s="133"/>
      <c r="C346" s="133"/>
      <c r="D346" s="13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customFormat="false" ht="12.75" hidden="false" customHeight="false" outlineLevel="0" collapsed="false">
      <c r="A347" s="204"/>
      <c r="B347" s="133"/>
      <c r="C347" s="133"/>
      <c r="D347" s="13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customFormat="false" ht="12.75" hidden="false" customHeight="false" outlineLevel="0" collapsed="false">
      <c r="A348" s="204"/>
      <c r="B348" s="133"/>
      <c r="C348" s="133"/>
      <c r="D348" s="13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customFormat="false" ht="12.75" hidden="false" customHeight="false" outlineLevel="0" collapsed="false">
      <c r="A349" s="204"/>
      <c r="B349" s="133"/>
      <c r="C349" s="133"/>
      <c r="D349" s="13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customFormat="false" ht="12.75" hidden="false" customHeight="false" outlineLevel="0" collapsed="false">
      <c r="A350" s="204"/>
      <c r="B350" s="133"/>
      <c r="C350" s="133"/>
      <c r="D350" s="13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customFormat="false" ht="12.75" hidden="false" customHeight="false" outlineLevel="0" collapsed="false">
      <c r="A351" s="204"/>
      <c r="B351" s="133"/>
      <c r="C351" s="133"/>
      <c r="D351" s="13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customFormat="false" ht="12.75" hidden="false" customHeight="false" outlineLevel="0" collapsed="false">
      <c r="A352" s="204"/>
      <c r="B352" s="133"/>
      <c r="C352" s="133"/>
      <c r="D352" s="13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customFormat="false" ht="12.75" hidden="false" customHeight="false" outlineLevel="0" collapsed="false">
      <c r="A353" s="204"/>
      <c r="B353" s="133"/>
      <c r="C353" s="133"/>
      <c r="D353" s="13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customFormat="false" ht="12.75" hidden="false" customHeight="false" outlineLevel="0" collapsed="false">
      <c r="A354" s="204"/>
      <c r="B354" s="133"/>
      <c r="C354" s="133"/>
      <c r="D354" s="13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customFormat="false" ht="12.75" hidden="false" customHeight="false" outlineLevel="0" collapsed="false">
      <c r="A355" s="204"/>
      <c r="B355" s="133"/>
      <c r="C355" s="133"/>
      <c r="D355" s="13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customFormat="false" ht="12.75" hidden="false" customHeight="false" outlineLevel="0" collapsed="false">
      <c r="A356" s="204"/>
      <c r="B356" s="133"/>
      <c r="C356" s="133"/>
      <c r="D356" s="13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customFormat="false" ht="12.75" hidden="false" customHeight="false" outlineLevel="0" collapsed="false">
      <c r="A357" s="204"/>
      <c r="B357" s="133"/>
      <c r="C357" s="133"/>
      <c r="D357" s="13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customFormat="false" ht="12.75" hidden="false" customHeight="false" outlineLevel="0" collapsed="false">
      <c r="A358" s="204"/>
      <c r="B358" s="133"/>
      <c r="C358" s="133"/>
      <c r="D358" s="13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customFormat="false" ht="12.75" hidden="false" customHeight="false" outlineLevel="0" collapsed="false">
      <c r="A359" s="204"/>
      <c r="B359" s="133"/>
      <c r="C359" s="133"/>
      <c r="D359" s="13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customFormat="false" ht="12.75" hidden="false" customHeight="false" outlineLevel="0" collapsed="false">
      <c r="A360" s="204"/>
      <c r="B360" s="133"/>
      <c r="C360" s="133"/>
      <c r="D360" s="13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customFormat="false" ht="12.75" hidden="false" customHeight="false" outlineLevel="0" collapsed="false">
      <c r="A361" s="204"/>
      <c r="B361" s="133"/>
      <c r="C361" s="133"/>
      <c r="D361" s="13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customFormat="false" ht="12.75" hidden="false" customHeight="false" outlineLevel="0" collapsed="false">
      <c r="A362" s="204"/>
      <c r="B362" s="133"/>
      <c r="C362" s="133"/>
      <c r="D362" s="13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customFormat="false" ht="12.75" hidden="false" customHeight="false" outlineLevel="0" collapsed="false">
      <c r="A363" s="204"/>
      <c r="B363" s="133"/>
      <c r="C363" s="133"/>
      <c r="D363" s="13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customFormat="false" ht="12.75" hidden="false" customHeight="false" outlineLevel="0" collapsed="false">
      <c r="A364" s="204"/>
      <c r="B364" s="133"/>
      <c r="C364" s="133"/>
      <c r="D364" s="13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customFormat="false" ht="12.75" hidden="false" customHeight="false" outlineLevel="0" collapsed="false">
      <c r="A365" s="204"/>
      <c r="B365" s="133"/>
      <c r="C365" s="133"/>
      <c r="D365" s="13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customFormat="false" ht="12.75" hidden="false" customHeight="false" outlineLevel="0" collapsed="false">
      <c r="A366" s="204"/>
      <c r="B366" s="133"/>
      <c r="C366" s="133"/>
      <c r="D366" s="13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customFormat="false" ht="12.75" hidden="false" customHeight="false" outlineLevel="0" collapsed="false">
      <c r="A367" s="204"/>
      <c r="B367" s="133"/>
      <c r="C367" s="133"/>
      <c r="D367" s="13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customFormat="false" ht="12.75" hidden="false" customHeight="false" outlineLevel="0" collapsed="false">
      <c r="A368" s="204"/>
      <c r="B368" s="133"/>
      <c r="C368" s="133"/>
      <c r="D368" s="13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customFormat="false" ht="12.75" hidden="false" customHeight="false" outlineLevel="0" collapsed="false">
      <c r="A369" s="204"/>
      <c r="B369" s="133"/>
      <c r="C369" s="133"/>
      <c r="D369" s="13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customFormat="false" ht="12.75" hidden="false" customHeight="false" outlineLevel="0" collapsed="false">
      <c r="A370" s="204"/>
      <c r="B370" s="133"/>
      <c r="C370" s="133"/>
      <c r="D370" s="13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customFormat="false" ht="12.75" hidden="false" customHeight="false" outlineLevel="0" collapsed="false">
      <c r="A371" s="204"/>
      <c r="B371" s="133"/>
      <c r="C371" s="133"/>
      <c r="D371" s="13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customFormat="false" ht="12.75" hidden="false" customHeight="false" outlineLevel="0" collapsed="false">
      <c r="A372" s="204"/>
      <c r="B372" s="133"/>
      <c r="C372" s="133"/>
      <c r="D372" s="13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customFormat="false" ht="12.75" hidden="false" customHeight="false" outlineLevel="0" collapsed="false">
      <c r="A373" s="204"/>
      <c r="B373" s="133"/>
      <c r="C373" s="133"/>
      <c r="D373" s="13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customFormat="false" ht="12.75" hidden="false" customHeight="false" outlineLevel="0" collapsed="false">
      <c r="A374" s="204"/>
      <c r="B374" s="133"/>
      <c r="C374" s="133"/>
      <c r="D374" s="13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customFormat="false" ht="12.75" hidden="false" customHeight="false" outlineLevel="0" collapsed="false">
      <c r="A375" s="204"/>
      <c r="B375" s="133"/>
      <c r="C375" s="133"/>
      <c r="D375" s="13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BM30" activePane="bottomLeft" state="frozen"/>
      <selection pane="topLeft" activeCell="A1" activeCellId="0" sqref="A1"/>
      <selection pane="bottomLeft" activeCell="F35" activeCellId="0" sqref="F3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4.14"/>
    <col collapsed="false" customWidth="true" hidden="false" outlineLevel="0" max="2" min="2" style="2" width="30.7"/>
    <col collapsed="false" customWidth="false" hidden="false" outlineLevel="0" max="3" min="3" style="2" width="9.14"/>
    <col collapsed="false" customWidth="true" hidden="false" outlineLevel="0" max="4" min="4" style="2" width="8.99"/>
    <col collapsed="false" customWidth="true" hidden="false" outlineLevel="0" max="5" min="5" style="2" width="15.99"/>
    <col collapsed="false" customWidth="true" hidden="false" outlineLevel="0" max="6" min="6" style="205" width="15.41"/>
    <col collapsed="false" customWidth="true" hidden="false" outlineLevel="0" max="7" min="7" style="206" width="15.7"/>
    <col collapsed="false" customWidth="true" hidden="false" outlineLevel="0" max="8" min="8" style="2" width="16.42"/>
    <col collapsed="false" customWidth="true" hidden="false" outlineLevel="0" max="9" min="9" style="2" width="14.7"/>
    <col collapsed="false" customWidth="true" hidden="false" outlineLevel="0" max="10" min="10" style="2" width="14.85"/>
    <col collapsed="false" customWidth="true" hidden="false" outlineLevel="0" max="11" min="11" style="2" width="15.41"/>
    <col collapsed="false" customWidth="false" hidden="false" outlineLevel="0" max="257" min="12" style="2" width="9.14"/>
  </cols>
  <sheetData>
    <row r="1" customFormat="false" ht="15.75" hidden="false" customHeight="false" outlineLevel="0" collapsed="false">
      <c r="A1" s="207" t="str">
        <f aca="false">Summary!$A$1</f>
        <v>Synthetic CC Plants, TVA (445 MW)</v>
      </c>
      <c r="B1" s="16"/>
      <c r="C1" s="205"/>
      <c r="D1" s="205"/>
      <c r="E1" s="205"/>
      <c r="H1" s="205"/>
      <c r="I1" s="205"/>
      <c r="J1" s="205"/>
      <c r="K1" s="205"/>
    </row>
    <row r="2" customFormat="false" ht="23.25" hidden="false" customHeight="true" outlineLevel="0" collapsed="false">
      <c r="A2" s="208" t="s">
        <v>222</v>
      </c>
      <c r="B2" s="208"/>
      <c r="C2" s="205"/>
      <c r="D2" s="205"/>
      <c r="E2" s="205"/>
      <c r="H2" s="205"/>
      <c r="I2" s="205"/>
      <c r="J2" s="205"/>
      <c r="K2" s="205"/>
    </row>
    <row r="3" customFormat="false" ht="18" hidden="false" customHeight="true" outlineLevel="0" collapsed="false"/>
    <row r="4" customFormat="false" ht="13.5" hidden="true" customHeight="false" outlineLevel="0" collapsed="false">
      <c r="C4" s="209"/>
      <c r="D4" s="210"/>
      <c r="E4" s="210"/>
      <c r="F4" s="210"/>
      <c r="G4" s="211" t="s">
        <v>223</v>
      </c>
      <c r="H4" s="212" t="s">
        <v>224</v>
      </c>
      <c r="I4" s="212" t="s">
        <v>224</v>
      </c>
      <c r="J4" s="212" t="s">
        <v>225</v>
      </c>
      <c r="K4" s="212" t="s">
        <v>226</v>
      </c>
    </row>
    <row r="5" customFormat="false" ht="44.25" hidden="false" customHeight="true" outlineLevel="0" collapsed="false">
      <c r="A5" s="213"/>
      <c r="B5" s="213"/>
      <c r="C5" s="214" t="s">
        <v>227</v>
      </c>
      <c r="D5" s="214" t="s">
        <v>228</v>
      </c>
      <c r="E5" s="214" t="s">
        <v>229</v>
      </c>
      <c r="F5" s="214" t="s">
        <v>230</v>
      </c>
      <c r="G5" s="214" t="s">
        <v>231</v>
      </c>
      <c r="H5" s="214" t="s">
        <v>232</v>
      </c>
      <c r="I5" s="214" t="s">
        <v>233</v>
      </c>
      <c r="J5" s="214" t="s">
        <v>234</v>
      </c>
      <c r="K5" s="214" t="s">
        <v>235</v>
      </c>
      <c r="L5" s="0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3"/>
      <c r="CI5" s="213"/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3"/>
      <c r="CU5" s="213"/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3"/>
      <c r="DG5" s="213"/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3"/>
      <c r="DS5" s="213"/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3"/>
      <c r="EE5" s="213"/>
      <c r="EF5" s="213"/>
      <c r="EG5" s="213"/>
      <c r="EH5" s="213"/>
      <c r="EI5" s="213"/>
      <c r="EJ5" s="213"/>
      <c r="EK5" s="213"/>
      <c r="EL5" s="213"/>
      <c r="EM5" s="213"/>
      <c r="EN5" s="213"/>
      <c r="EO5" s="213"/>
      <c r="EP5" s="213"/>
      <c r="EQ5" s="213"/>
      <c r="ER5" s="213"/>
      <c r="ES5" s="213"/>
      <c r="ET5" s="213"/>
      <c r="EU5" s="213"/>
      <c r="EV5" s="213"/>
      <c r="EW5" s="213"/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3"/>
      <c r="FL5" s="213"/>
      <c r="FM5" s="213"/>
      <c r="FN5" s="213"/>
      <c r="FO5" s="213"/>
      <c r="FP5" s="213"/>
      <c r="FQ5" s="213"/>
      <c r="FR5" s="213"/>
      <c r="FS5" s="213"/>
      <c r="FT5" s="213"/>
      <c r="FU5" s="213"/>
      <c r="FV5" s="213"/>
      <c r="FW5" s="213"/>
      <c r="FX5" s="213"/>
      <c r="FY5" s="213"/>
      <c r="FZ5" s="213"/>
      <c r="GA5" s="213"/>
      <c r="GB5" s="213"/>
      <c r="GC5" s="213"/>
      <c r="GD5" s="213"/>
      <c r="GE5" s="213"/>
      <c r="GF5" s="213"/>
      <c r="GG5" s="213"/>
      <c r="GH5" s="213"/>
      <c r="GI5" s="213"/>
      <c r="GJ5" s="213"/>
      <c r="GK5" s="213"/>
      <c r="GL5" s="213"/>
      <c r="GM5" s="213"/>
      <c r="GN5" s="213"/>
      <c r="GO5" s="213"/>
      <c r="GP5" s="213"/>
      <c r="GQ5" s="213"/>
      <c r="GR5" s="213"/>
      <c r="GS5" s="213"/>
      <c r="GT5" s="213"/>
      <c r="GU5" s="213"/>
      <c r="GV5" s="213"/>
      <c r="GW5" s="213"/>
      <c r="GX5" s="213"/>
      <c r="GY5" s="213"/>
      <c r="GZ5" s="213"/>
      <c r="HA5" s="213"/>
      <c r="HB5" s="213"/>
      <c r="HC5" s="213"/>
      <c r="HD5" s="213"/>
      <c r="HE5" s="213"/>
      <c r="HF5" s="213"/>
      <c r="HG5" s="213"/>
      <c r="HH5" s="213"/>
      <c r="HI5" s="213"/>
      <c r="HJ5" s="213"/>
      <c r="HK5" s="213"/>
      <c r="HL5" s="213"/>
      <c r="HM5" s="213"/>
      <c r="HN5" s="213"/>
      <c r="HO5" s="213"/>
      <c r="HP5" s="213"/>
      <c r="HQ5" s="213"/>
      <c r="HR5" s="213"/>
      <c r="HS5" s="213"/>
      <c r="HT5" s="213"/>
      <c r="HU5" s="213"/>
      <c r="HV5" s="213"/>
      <c r="HW5" s="213"/>
      <c r="HX5" s="213"/>
      <c r="HY5" s="213"/>
      <c r="HZ5" s="213"/>
      <c r="IA5" s="213"/>
      <c r="IB5" s="213"/>
      <c r="IC5" s="213"/>
      <c r="ID5" s="213"/>
      <c r="IE5" s="213"/>
      <c r="IF5" s="213"/>
      <c r="IG5" s="213"/>
      <c r="IH5" s="213"/>
      <c r="II5" s="213"/>
      <c r="IJ5" s="213"/>
      <c r="IK5" s="213"/>
      <c r="IL5" s="213"/>
      <c r="IM5" s="213"/>
      <c r="IN5" s="213"/>
      <c r="IO5" s="213"/>
      <c r="IP5" s="213"/>
      <c r="IQ5" s="213"/>
      <c r="IR5" s="213"/>
      <c r="IS5" s="213"/>
      <c r="IT5" s="213"/>
      <c r="IU5" s="213"/>
      <c r="IV5" s="213"/>
      <c r="IW5" s="213"/>
    </row>
    <row r="6" customFormat="false" ht="16.5" hidden="false" customHeight="true" outlineLevel="0" collapsed="false">
      <c r="C6" s="215"/>
      <c r="D6" s="216"/>
      <c r="E6" s="216"/>
      <c r="F6" s="217" t="s">
        <v>236</v>
      </c>
      <c r="G6" s="218"/>
      <c r="H6" s="216"/>
      <c r="I6" s="216"/>
      <c r="J6" s="216"/>
      <c r="K6" s="219"/>
      <c r="L6" s="0"/>
    </row>
    <row r="7" customFormat="false" ht="16.5" hidden="false" customHeight="true" outlineLevel="0" collapsed="false">
      <c r="A7" s="107" t="s">
        <v>237</v>
      </c>
      <c r="B7" s="107"/>
      <c r="C7" s="209"/>
      <c r="D7" s="220"/>
      <c r="E7" s="220"/>
      <c r="F7" s="220"/>
      <c r="G7" s="221"/>
      <c r="H7" s="220"/>
      <c r="I7" s="220"/>
      <c r="J7" s="222"/>
      <c r="K7" s="223"/>
      <c r="L7" s="76"/>
    </row>
    <row r="8" customFormat="false" ht="12.75" hidden="false" customHeight="false" outlineLevel="0" collapsed="false">
      <c r="B8" s="2" t="str">
        <f aca="false">Plant_Staff!B10</f>
        <v>Plant Manager</v>
      </c>
      <c r="C8" s="224" t="n">
        <f aca="false">Plant_Staff!C10</f>
        <v>0</v>
      </c>
      <c r="D8" s="225" t="n">
        <f aca="false">Plant_Staff!D10</f>
        <v>1</v>
      </c>
      <c r="E8" s="225" t="n">
        <f aca="false">C8+D8</f>
        <v>1</v>
      </c>
      <c r="F8" s="226" t="n">
        <f aca="false">IF(E8&gt;0,-7,0)</f>
        <v>-7</v>
      </c>
      <c r="G8" s="226" t="n">
        <f aca="false">-F8</f>
        <v>7</v>
      </c>
      <c r="H8" s="227" t="n">
        <f aca="false">Plant_Staff!H10/12</f>
        <v>7250</v>
      </c>
      <c r="I8" s="227" t="n">
        <f aca="false">Plant_Staff!I10*Mob_Staffing!H8</f>
        <v>0</v>
      </c>
      <c r="J8" s="227" t="n">
        <f aca="false">Plant_Staff!J10*Mob_Staffing!H8+Plant_Staff!K10*Mob_Staffing!I8</f>
        <v>5089.5</v>
      </c>
      <c r="K8" s="228" t="n">
        <f aca="false">(H8+I8+J8)*G8</f>
        <v>86376.5</v>
      </c>
      <c r="L8" s="76"/>
    </row>
    <row r="9" customFormat="false" ht="12.75" hidden="false" customHeight="false" outlineLevel="0" collapsed="false">
      <c r="B9" s="2" t="str">
        <f aca="false">Plant_Staff!B11</f>
        <v>Assistant Plant Manager</v>
      </c>
      <c r="C9" s="224" t="n">
        <f aca="false">Plant_Staff!C11</f>
        <v>0</v>
      </c>
      <c r="D9" s="225" t="n">
        <f aca="false">Plant_Staff!D11</f>
        <v>0</v>
      </c>
      <c r="E9" s="225" t="n">
        <f aca="false">C9+D9</f>
        <v>0</v>
      </c>
      <c r="F9" s="226" t="n">
        <f aca="false">IF(E9&gt;0,-12,0)</f>
        <v>0</v>
      </c>
      <c r="G9" s="226" t="n">
        <f aca="false">-F9</f>
        <v>-0</v>
      </c>
      <c r="H9" s="227" t="n">
        <f aca="false">Plant_Staff!H11/12</f>
        <v>0</v>
      </c>
      <c r="I9" s="227" t="n">
        <f aca="false">Plant_Staff!I11*Mob_Staffing!H9</f>
        <v>0</v>
      </c>
      <c r="J9" s="227" t="n">
        <f aca="false">Plant_Staff!J11*Mob_Staffing!H9+Plant_Staff!K11*Mob_Staffing!I9</f>
        <v>0</v>
      </c>
      <c r="K9" s="228" t="n">
        <f aca="false">(H9+I9+J9)*G9</f>
        <v>-0</v>
      </c>
      <c r="L9" s="76"/>
    </row>
    <row r="10" customFormat="false" ht="12.75" hidden="false" customHeight="false" outlineLevel="0" collapsed="false">
      <c r="B10" s="2" t="str">
        <f aca="false">Plant_Staff!B12</f>
        <v>Plant Engineer</v>
      </c>
      <c r="C10" s="224" t="n">
        <f aca="false">Plant_Staff!C12</f>
        <v>0</v>
      </c>
      <c r="D10" s="225" t="n">
        <f aca="false">Plant_Staff!D12</f>
        <v>0</v>
      </c>
      <c r="E10" s="225" t="n">
        <f aca="false">C10+D10</f>
        <v>0</v>
      </c>
      <c r="F10" s="226" t="n">
        <f aca="false">IF(E10&gt;0,-12,0)</f>
        <v>0</v>
      </c>
      <c r="G10" s="226" t="n">
        <f aca="false">-F10</f>
        <v>-0</v>
      </c>
      <c r="H10" s="227" t="n">
        <f aca="false">Plant_Staff!H12/12</f>
        <v>0</v>
      </c>
      <c r="I10" s="227" t="n">
        <f aca="false">Plant_Staff!I12*Mob_Staffing!H10</f>
        <v>0</v>
      </c>
      <c r="J10" s="227" t="n">
        <f aca="false">Plant_Staff!J12*Mob_Staffing!H10+Plant_Staff!K12*Mob_Staffing!I10</f>
        <v>0</v>
      </c>
      <c r="K10" s="228" t="n">
        <f aca="false">(H10+I10+J10)*G10</f>
        <v>-0</v>
      </c>
      <c r="L10" s="76"/>
    </row>
    <row r="11" customFormat="false" ht="12.75" hidden="false" customHeight="false" outlineLevel="0" collapsed="false">
      <c r="B11" s="2" t="str">
        <f aca="false">Plant_Staff!B13</f>
        <v>Administration Manager</v>
      </c>
      <c r="C11" s="224" t="n">
        <f aca="false">Plant_Staff!C13</f>
        <v>0</v>
      </c>
      <c r="D11" s="225" t="n">
        <f aca="false">Plant_Staff!D13</f>
        <v>0</v>
      </c>
      <c r="E11" s="225" t="n">
        <f aca="false">C11+D11</f>
        <v>0</v>
      </c>
      <c r="F11" s="226" t="n">
        <f aca="false">IF(E11&gt;0,-12,0)</f>
        <v>0</v>
      </c>
      <c r="G11" s="226" t="n">
        <f aca="false">-F11</f>
        <v>-0</v>
      </c>
      <c r="H11" s="227" t="n">
        <f aca="false">Plant_Staff!H13/12</f>
        <v>0</v>
      </c>
      <c r="I11" s="227" t="n">
        <f aca="false">Plant_Staff!I13*Mob_Staffing!H11</f>
        <v>0</v>
      </c>
      <c r="J11" s="227" t="n">
        <f aca="false">Plant_Staff!J13*Mob_Staffing!H11+Plant_Staff!K13*Mob_Staffing!I11</f>
        <v>0</v>
      </c>
      <c r="K11" s="228" t="n">
        <f aca="false">(H11+I11+J11)*G11</f>
        <v>-0</v>
      </c>
      <c r="L11" s="76"/>
    </row>
    <row r="12" customFormat="false" ht="12.75" hidden="false" customHeight="false" outlineLevel="0" collapsed="false">
      <c r="B12" s="2" t="str">
        <f aca="false">Plant_Staff!B14</f>
        <v>Controller</v>
      </c>
      <c r="C12" s="224" t="n">
        <f aca="false">Plant_Staff!C14</f>
        <v>0</v>
      </c>
      <c r="D12" s="225" t="n">
        <f aca="false">Plant_Staff!D14</f>
        <v>0</v>
      </c>
      <c r="E12" s="225" t="n">
        <f aca="false">C12+D12</f>
        <v>0</v>
      </c>
      <c r="F12" s="226" t="n">
        <f aca="false">IF(E12&gt;0,-12,0)</f>
        <v>0</v>
      </c>
      <c r="G12" s="226" t="n">
        <f aca="false">-F12</f>
        <v>-0</v>
      </c>
      <c r="H12" s="227" t="n">
        <f aca="false">Plant_Staff!H14/12</f>
        <v>0</v>
      </c>
      <c r="I12" s="227" t="n">
        <f aca="false">Plant_Staff!I14*Mob_Staffing!H12</f>
        <v>0</v>
      </c>
      <c r="J12" s="227" t="n">
        <f aca="false">Plant_Staff!J14*Mob_Staffing!H12+Plant_Staff!K14*Mob_Staffing!I12</f>
        <v>0</v>
      </c>
      <c r="K12" s="228" t="n">
        <f aca="false">(H12+I12+J12)*G12</f>
        <v>-0</v>
      </c>
      <c r="L12" s="76"/>
    </row>
    <row r="13" customFormat="false" ht="12.75" hidden="false" customHeight="false" outlineLevel="0" collapsed="false">
      <c r="B13" s="2" t="str">
        <f aca="false">Plant_Staff!B15</f>
        <v>Accountant</v>
      </c>
      <c r="C13" s="224" t="n">
        <f aca="false">Plant_Staff!C15</f>
        <v>0</v>
      </c>
      <c r="D13" s="225" t="n">
        <f aca="false">Plant_Staff!D15</f>
        <v>0</v>
      </c>
      <c r="E13" s="225" t="n">
        <f aca="false">C13+D13</f>
        <v>0</v>
      </c>
      <c r="F13" s="226" t="n">
        <f aca="false">IF(E13&gt;0,-12,0)</f>
        <v>0</v>
      </c>
      <c r="G13" s="226" t="n">
        <f aca="false">-F13</f>
        <v>-0</v>
      </c>
      <c r="H13" s="227" t="n">
        <f aca="false">Plant_Staff!H15/12</f>
        <v>0</v>
      </c>
      <c r="I13" s="227" t="n">
        <f aca="false">Plant_Staff!I15*Mob_Staffing!H13</f>
        <v>0</v>
      </c>
      <c r="J13" s="227" t="n">
        <f aca="false">Plant_Staff!J15*Mob_Staffing!H13+Plant_Staff!K15*Mob_Staffing!I13</f>
        <v>0</v>
      </c>
      <c r="K13" s="228" t="n">
        <f aca="false">(H13+I13+J13)*G13</f>
        <v>-0</v>
      </c>
      <c r="L13" s="76"/>
    </row>
    <row r="14" customFormat="false" ht="12.75" hidden="false" customHeight="false" outlineLevel="0" collapsed="false">
      <c r="B14" s="2" t="str">
        <f aca="false">Plant_Staff!B16</f>
        <v>Administrative Assistant</v>
      </c>
      <c r="C14" s="224" t="n">
        <f aca="false">Plant_Staff!C16</f>
        <v>0</v>
      </c>
      <c r="D14" s="225" t="n">
        <f aca="false">Plant_Staff!D16</f>
        <v>1</v>
      </c>
      <c r="E14" s="225" t="n">
        <f aca="false">C14+D14</f>
        <v>1</v>
      </c>
      <c r="F14" s="226" t="n">
        <f aca="false">IF(E14&gt;0,-7,0)</f>
        <v>-7</v>
      </c>
      <c r="G14" s="226" t="n">
        <f aca="false">-F14</f>
        <v>7</v>
      </c>
      <c r="H14" s="227" t="n">
        <f aca="false">Plant_Staff!H16/12</f>
        <v>2250</v>
      </c>
      <c r="I14" s="227" t="n">
        <f aca="false">Plant_Staff!I16*Mob_Staffing!H14</f>
        <v>337.5</v>
      </c>
      <c r="J14" s="227" t="n">
        <f aca="false">Plant_Staff!J16*Mob_Staffing!H14+Plant_Staff!K16*Mob_Staffing!I14</f>
        <v>1758.7125</v>
      </c>
      <c r="K14" s="228" t="n">
        <f aca="false">(H14+I14+J14)*G14</f>
        <v>30423.4875</v>
      </c>
      <c r="L14" s="76"/>
    </row>
    <row r="15" customFormat="false" ht="12.75" hidden="false" customHeight="false" outlineLevel="0" collapsed="false">
      <c r="B15" s="2" t="str">
        <f aca="false">Plant_Staff!B17</f>
        <v>Warehouse Supervisor</v>
      </c>
      <c r="C15" s="224" t="n">
        <f aca="false">Plant_Staff!C17</f>
        <v>0</v>
      </c>
      <c r="D15" s="225" t="n">
        <f aca="false">Plant_Staff!D17</f>
        <v>0</v>
      </c>
      <c r="E15" s="225" t="n">
        <f aca="false">C15+D15</f>
        <v>0</v>
      </c>
      <c r="F15" s="226" t="n">
        <f aca="false">IF(E15&gt;0,-12,0)</f>
        <v>0</v>
      </c>
      <c r="G15" s="226" t="n">
        <f aca="false">-F15</f>
        <v>-0</v>
      </c>
      <c r="H15" s="227" t="n">
        <f aca="false">Plant_Staff!H17/12</f>
        <v>0</v>
      </c>
      <c r="I15" s="227" t="n">
        <f aca="false">Plant_Staff!I17*Mob_Staffing!H15</f>
        <v>0</v>
      </c>
      <c r="J15" s="227" t="n">
        <f aca="false">Plant_Staff!J17*Mob_Staffing!H15+Plant_Staff!K17*Mob_Staffing!I15</f>
        <v>0</v>
      </c>
      <c r="K15" s="228" t="n">
        <f aca="false">(H15+I15+J15)*G15</f>
        <v>-0</v>
      </c>
      <c r="L15" s="76"/>
    </row>
    <row r="16" customFormat="false" ht="12.75" hidden="false" customHeight="false" outlineLevel="0" collapsed="false">
      <c r="B16" s="2" t="str">
        <f aca="false">Plant_Staff!B18</f>
        <v>Other</v>
      </c>
      <c r="C16" s="224" t="n">
        <f aca="false">Plant_Staff!C18</f>
        <v>0</v>
      </c>
      <c r="D16" s="225" t="n">
        <f aca="false">Plant_Staff!D18</f>
        <v>0</v>
      </c>
      <c r="E16" s="225" t="n">
        <f aca="false">C16+D16</f>
        <v>0</v>
      </c>
      <c r="F16" s="226" t="n">
        <f aca="false">IF(E16&gt;0,-12,0)</f>
        <v>0</v>
      </c>
      <c r="G16" s="226" t="n">
        <f aca="false">-F16</f>
        <v>-0</v>
      </c>
      <c r="H16" s="227" t="n">
        <f aca="false">Plant_Staff!H18/12</f>
        <v>0</v>
      </c>
      <c r="I16" s="227" t="n">
        <f aca="false">Plant_Staff!I18*Mob_Staffing!H16</f>
        <v>0</v>
      </c>
      <c r="J16" s="227" t="n">
        <f aca="false">Plant_Staff!J18*Mob_Staffing!H16+Plant_Staff!K18*Mob_Staffing!I16</f>
        <v>0</v>
      </c>
      <c r="K16" s="228" t="n">
        <f aca="false">(H16+I16+J16)*G16</f>
        <v>-0</v>
      </c>
      <c r="L16" s="76"/>
    </row>
    <row r="17" customFormat="false" ht="12.75" hidden="false" customHeight="false" outlineLevel="0" collapsed="false">
      <c r="B17" s="2" t="str">
        <f aca="false">Plant_Staff!B19</f>
        <v>Other</v>
      </c>
      <c r="C17" s="224" t="n">
        <f aca="false">Plant_Staff!C19</f>
        <v>0</v>
      </c>
      <c r="D17" s="225" t="n">
        <f aca="false">Plant_Staff!D19</f>
        <v>0</v>
      </c>
      <c r="E17" s="225" t="n">
        <f aca="false">C17+D17</f>
        <v>0</v>
      </c>
      <c r="F17" s="226" t="n">
        <f aca="false">IF(E17&gt;0,-12,0)</f>
        <v>0</v>
      </c>
      <c r="G17" s="226" t="n">
        <f aca="false">-F17</f>
        <v>-0</v>
      </c>
      <c r="H17" s="227" t="n">
        <f aca="false">Plant_Staff!H19/12</f>
        <v>0</v>
      </c>
      <c r="I17" s="227" t="n">
        <f aca="false">Plant_Staff!I19*Mob_Staffing!H17</f>
        <v>0</v>
      </c>
      <c r="J17" s="227" t="n">
        <f aca="false">Plant_Staff!J19*Mob_Staffing!H17+Plant_Staff!K19*Mob_Staffing!I17</f>
        <v>0</v>
      </c>
      <c r="K17" s="228" t="n">
        <f aca="false">(H17+I17+J17)*G17</f>
        <v>-0</v>
      </c>
      <c r="L17" s="76"/>
    </row>
    <row r="18" customFormat="false" ht="12.75" hidden="false" customHeight="false" outlineLevel="0" collapsed="false">
      <c r="B18" s="2" t="str">
        <f aca="false">Plant_Staff!B20</f>
        <v>Other</v>
      </c>
      <c r="C18" s="224" t="n">
        <f aca="false">Plant_Staff!C20</f>
        <v>0</v>
      </c>
      <c r="D18" s="225" t="n">
        <f aca="false">Plant_Staff!D20</f>
        <v>0</v>
      </c>
      <c r="E18" s="225" t="n">
        <f aca="false">C18+D18</f>
        <v>0</v>
      </c>
      <c r="F18" s="226" t="n">
        <f aca="false">IF(E18&gt;0,-12,0)</f>
        <v>0</v>
      </c>
      <c r="G18" s="226" t="n">
        <f aca="false">-F18</f>
        <v>-0</v>
      </c>
      <c r="H18" s="227" t="n">
        <f aca="false">Plant_Staff!H20/12</f>
        <v>0</v>
      </c>
      <c r="I18" s="227" t="n">
        <f aca="false">Plant_Staff!I20*Mob_Staffing!H18</f>
        <v>0</v>
      </c>
      <c r="J18" s="227" t="n">
        <f aca="false">Plant_Staff!J20*Mob_Staffing!H18+Plant_Staff!K20*Mob_Staffing!I18</f>
        <v>0</v>
      </c>
      <c r="K18" s="228" t="n">
        <f aca="false">(H18+I18+J18)*G18</f>
        <v>-0</v>
      </c>
      <c r="L18" s="76"/>
    </row>
    <row r="19" customFormat="false" ht="12.75" hidden="false" customHeight="false" outlineLevel="0" collapsed="false">
      <c r="C19" s="224"/>
      <c r="D19" s="225"/>
      <c r="E19" s="225"/>
      <c r="F19" s="226"/>
      <c r="G19" s="226"/>
      <c r="H19" s="227"/>
      <c r="I19" s="227"/>
      <c r="J19" s="227"/>
      <c r="K19" s="228"/>
      <c r="L19" s="76"/>
    </row>
    <row r="20" customFormat="false" ht="12.75" hidden="false" customHeight="false" outlineLevel="0" collapsed="false">
      <c r="A20" s="107" t="s">
        <v>213</v>
      </c>
      <c r="C20" s="224"/>
      <c r="D20" s="225"/>
      <c r="E20" s="225"/>
      <c r="F20" s="226"/>
      <c r="G20" s="226"/>
      <c r="H20" s="227"/>
      <c r="I20" s="227"/>
      <c r="J20" s="227"/>
      <c r="K20" s="228"/>
      <c r="L20" s="76"/>
    </row>
    <row r="21" customFormat="false" ht="15" hidden="false" customHeight="true" outlineLevel="0" collapsed="false">
      <c r="B21" s="2" t="str">
        <f aca="false">Plant_Staff!B23</f>
        <v>Operations Manager</v>
      </c>
      <c r="C21" s="224" t="n">
        <f aca="false">Plant_Staff!C23</f>
        <v>0</v>
      </c>
      <c r="D21" s="225" t="n">
        <f aca="false">Plant_Staff!D23</f>
        <v>1</v>
      </c>
      <c r="E21" s="225" t="n">
        <f aca="false">C21+D21</f>
        <v>1</v>
      </c>
      <c r="F21" s="226" t="n">
        <f aca="false">IF(E21&gt;0,-7,0)</f>
        <v>-7</v>
      </c>
      <c r="G21" s="226" t="n">
        <f aca="false">-F21</f>
        <v>7</v>
      </c>
      <c r="H21" s="227" t="n">
        <f aca="false">Plant_Staff!H23/12</f>
        <v>5833.33333333333</v>
      </c>
      <c r="I21" s="227" t="n">
        <f aca="false">Plant_Staff!I23*Mob_Staffing!H21</f>
        <v>0</v>
      </c>
      <c r="J21" s="227" t="n">
        <f aca="false">Plant_Staff!J23*Mob_Staffing!H21+Plant_Staff!K23*Mob_Staffing!I21</f>
        <v>4095</v>
      </c>
      <c r="K21" s="228" t="n">
        <f aca="false">(H21+I21+J21)*G21</f>
        <v>69498.3333333333</v>
      </c>
      <c r="L21" s="76"/>
    </row>
    <row r="22" customFormat="false" ht="13.5" hidden="false" customHeight="true" outlineLevel="0" collapsed="false">
      <c r="B22" s="2" t="str">
        <f aca="false">Plant_Staff!B24</f>
        <v>Operations Shift Supervisors</v>
      </c>
      <c r="C22" s="224" t="n">
        <f aca="false">Plant_Staff!C24</f>
        <v>0</v>
      </c>
      <c r="D22" s="225" t="n">
        <f aca="false">Plant_Staff!D24</f>
        <v>0</v>
      </c>
      <c r="E22" s="225" t="n">
        <f aca="false">C22+D22</f>
        <v>0</v>
      </c>
      <c r="F22" s="226" t="n">
        <f aca="false">IF(E22&gt;0,-6,0)</f>
        <v>0</v>
      </c>
      <c r="G22" s="226" t="n">
        <f aca="false">-F22</f>
        <v>-0</v>
      </c>
      <c r="H22" s="227" t="n">
        <f aca="false">Plant_Staff!H24/12</f>
        <v>0</v>
      </c>
      <c r="I22" s="227" t="n">
        <f aca="false">Plant_Staff!I24*Mob_Staffing!H22</f>
        <v>0</v>
      </c>
      <c r="J22" s="227" t="n">
        <f aca="false">Plant_Staff!J24*Mob_Staffing!H22+Plant_Staff!K24*Mob_Staffing!I22</f>
        <v>0</v>
      </c>
      <c r="K22" s="228" t="n">
        <f aca="false">(H22+I22+J22)*G22</f>
        <v>-0</v>
      </c>
      <c r="L22" s="76"/>
    </row>
    <row r="23" customFormat="false" ht="12.75" hidden="false" customHeight="false" outlineLevel="0" collapsed="false">
      <c r="B23" s="2" t="str">
        <f aca="false">Plant_Staff!B25</f>
        <v>Control Room Operators</v>
      </c>
      <c r="C23" s="224" t="n">
        <f aca="false">Plant_Staff!C25</f>
        <v>0</v>
      </c>
      <c r="D23" s="225" t="n">
        <f aca="false">Plant_Staff!D25</f>
        <v>0</v>
      </c>
      <c r="E23" s="225" t="n">
        <f aca="false">C23+D23</f>
        <v>0</v>
      </c>
      <c r="F23" s="226" t="n">
        <f aca="false">IF(E23&gt;0,-6,0)</f>
        <v>0</v>
      </c>
      <c r="G23" s="226" t="n">
        <f aca="false">-F23</f>
        <v>-0</v>
      </c>
      <c r="H23" s="227" t="n">
        <f aca="false">Plant_Staff!H25/12</f>
        <v>0</v>
      </c>
      <c r="I23" s="227" t="n">
        <f aca="false">Plant_Staff!I25*Mob_Staffing!H23</f>
        <v>0</v>
      </c>
      <c r="J23" s="227" t="n">
        <f aca="false">Plant_Staff!J25*Mob_Staffing!H23+Plant_Staff!K25*Mob_Staffing!I23</f>
        <v>0</v>
      </c>
      <c r="K23" s="228" t="n">
        <f aca="false">(H23+I23+J23)*G23</f>
        <v>-0</v>
      </c>
      <c r="L23" s="76"/>
    </row>
    <row r="24" customFormat="false" ht="12.75" hidden="false" customHeight="false" outlineLevel="0" collapsed="false">
      <c r="B24" s="2" t="str">
        <f aca="false">Plant_Staff!B26</f>
        <v>Turbine Operators</v>
      </c>
      <c r="C24" s="224" t="n">
        <f aca="false">Plant_Staff!C26</f>
        <v>0</v>
      </c>
      <c r="D24" s="225" t="n">
        <f aca="false">Plant_Staff!D26</f>
        <v>0</v>
      </c>
      <c r="E24" s="225" t="n">
        <f aca="false">C24+D24</f>
        <v>0</v>
      </c>
      <c r="F24" s="226" t="n">
        <f aca="false">IF(E24&gt;0,-6,0)</f>
        <v>0</v>
      </c>
      <c r="G24" s="226" t="n">
        <f aca="false">-F24</f>
        <v>-0</v>
      </c>
      <c r="H24" s="227" t="n">
        <f aca="false">Plant_Staff!H26/12</f>
        <v>0</v>
      </c>
      <c r="I24" s="227" t="n">
        <f aca="false">Plant_Staff!I26*Mob_Staffing!H24</f>
        <v>0</v>
      </c>
      <c r="J24" s="227" t="n">
        <f aca="false">Plant_Staff!J26*Mob_Staffing!H24+Plant_Staff!K26*Mob_Staffing!I24</f>
        <v>0</v>
      </c>
      <c r="K24" s="228" t="n">
        <f aca="false">(H24+I24+J24)*G24</f>
        <v>-0</v>
      </c>
      <c r="L24" s="76"/>
    </row>
    <row r="25" customFormat="false" ht="12.75" hidden="false" customHeight="false" outlineLevel="0" collapsed="false">
      <c r="B25" s="2" t="str">
        <f aca="false">Plant_Staff!B27</f>
        <v>Water System Opertors</v>
      </c>
      <c r="C25" s="224" t="n">
        <f aca="false">Plant_Staff!C27</f>
        <v>0</v>
      </c>
      <c r="D25" s="225" t="n">
        <f aca="false">Plant_Staff!D27</f>
        <v>0</v>
      </c>
      <c r="E25" s="225" t="n">
        <f aca="false">C25+D25</f>
        <v>0</v>
      </c>
      <c r="F25" s="226" t="n">
        <f aca="false">IF(E25&gt;0,-6,0)</f>
        <v>0</v>
      </c>
      <c r="G25" s="226" t="n">
        <f aca="false">-F25</f>
        <v>-0</v>
      </c>
      <c r="H25" s="227" t="n">
        <f aca="false">Plant_Staff!H27/12</f>
        <v>0</v>
      </c>
      <c r="I25" s="227" t="n">
        <f aca="false">Plant_Staff!I27*Mob_Staffing!H25</f>
        <v>0</v>
      </c>
      <c r="J25" s="227" t="n">
        <f aca="false">Plant_Staff!J27*Mob_Staffing!H25+Plant_Staff!K27*Mob_Staffing!I25</f>
        <v>0</v>
      </c>
      <c r="K25" s="228" t="n">
        <f aca="false">(H25+I25+J25)*G25</f>
        <v>-0</v>
      </c>
      <c r="L25" s="76"/>
    </row>
    <row r="26" customFormat="false" ht="12.75" hidden="false" customHeight="false" outlineLevel="0" collapsed="false">
      <c r="B26" s="2" t="str">
        <f aca="false">Plant_Staff!B28</f>
        <v>Fuel Storage/Handling Operators</v>
      </c>
      <c r="C26" s="224" t="n">
        <f aca="false">Plant_Staff!C28</f>
        <v>0</v>
      </c>
      <c r="D26" s="225" t="n">
        <f aca="false">Plant_Staff!D28</f>
        <v>0</v>
      </c>
      <c r="E26" s="225" t="n">
        <f aca="false">C26+D26</f>
        <v>0</v>
      </c>
      <c r="F26" s="226" t="n">
        <f aca="false">IF(E26&gt;0,-6,0)</f>
        <v>0</v>
      </c>
      <c r="G26" s="226" t="n">
        <f aca="false">-F26</f>
        <v>-0</v>
      </c>
      <c r="H26" s="227" t="n">
        <f aca="false">Plant_Staff!H28/12</f>
        <v>0</v>
      </c>
      <c r="I26" s="227" t="n">
        <f aca="false">Plant_Staff!I28*Mob_Staffing!H26</f>
        <v>0</v>
      </c>
      <c r="J26" s="227" t="n">
        <f aca="false">Plant_Staff!J28*Mob_Staffing!H26+Plant_Staff!K28*Mob_Staffing!I26</f>
        <v>0</v>
      </c>
      <c r="K26" s="228" t="n">
        <f aca="false">(H26+I26+J26)*G26</f>
        <v>-0</v>
      </c>
      <c r="L26" s="76"/>
    </row>
    <row r="27" customFormat="false" ht="12.75" hidden="false" customHeight="false" outlineLevel="0" collapsed="false">
      <c r="B27" s="2" t="str">
        <f aca="false">Plant_Staff!B29</f>
        <v>Utility Operators</v>
      </c>
      <c r="C27" s="224" t="n">
        <f aca="false">Plant_Staff!C29</f>
        <v>0</v>
      </c>
      <c r="D27" s="225" t="n">
        <f aca="false">Plant_Staff!D29</f>
        <v>0</v>
      </c>
      <c r="E27" s="225" t="n">
        <f aca="false">C27+D27</f>
        <v>0</v>
      </c>
      <c r="F27" s="226" t="n">
        <f aca="false">IF(E27&gt;0,-6,0)</f>
        <v>0</v>
      </c>
      <c r="G27" s="226" t="n">
        <f aca="false">-F27</f>
        <v>-0</v>
      </c>
      <c r="H27" s="227" t="n">
        <f aca="false">Plant_Staff!H29/12</f>
        <v>0</v>
      </c>
      <c r="I27" s="227" t="n">
        <f aca="false">Plant_Staff!I29*Mob_Staffing!H27</f>
        <v>0</v>
      </c>
      <c r="J27" s="227" t="n">
        <f aca="false">Plant_Staff!J29*Mob_Staffing!H27+Plant_Staff!K29*Mob_Staffing!I27</f>
        <v>0</v>
      </c>
      <c r="K27" s="228" t="n">
        <f aca="false">(H27+I27+J27)*G27</f>
        <v>-0</v>
      </c>
      <c r="L27" s="76"/>
    </row>
    <row r="28" customFormat="false" ht="12.75" hidden="false" customHeight="false" outlineLevel="0" collapsed="false">
      <c r="B28" s="2" t="str">
        <f aca="false">Plant_Staff!B30</f>
        <v>Chemist</v>
      </c>
      <c r="C28" s="224" t="n">
        <f aca="false">Plant_Staff!C30</f>
        <v>0</v>
      </c>
      <c r="D28" s="225" t="n">
        <f aca="false">Plant_Staff!D30</f>
        <v>0</v>
      </c>
      <c r="E28" s="225" t="n">
        <f aca="false">C28+D28</f>
        <v>0</v>
      </c>
      <c r="F28" s="226" t="n">
        <f aca="false">IF(E28&gt;0,-6,0)</f>
        <v>0</v>
      </c>
      <c r="G28" s="226" t="n">
        <f aca="false">-F28</f>
        <v>-0</v>
      </c>
      <c r="H28" s="227" t="n">
        <f aca="false">Plant_Staff!H30/12</f>
        <v>0</v>
      </c>
      <c r="I28" s="227" t="n">
        <f aca="false">Plant_Staff!I30*Mob_Staffing!H28</f>
        <v>0</v>
      </c>
      <c r="J28" s="227" t="n">
        <f aca="false">Plant_Staff!J30*Mob_Staffing!H28+Plant_Staff!K30*Mob_Staffing!I28</f>
        <v>0</v>
      </c>
      <c r="K28" s="228" t="n">
        <f aca="false">(H28+I28+J28)*G28</f>
        <v>-0</v>
      </c>
      <c r="L28" s="76"/>
    </row>
    <row r="29" customFormat="false" ht="12.75" hidden="false" customHeight="false" outlineLevel="0" collapsed="false">
      <c r="B29" s="2" t="str">
        <f aca="false">Plant_Staff!B31</f>
        <v>Tech III</v>
      </c>
      <c r="C29" s="224" t="n">
        <f aca="false">Plant_Staff!C31</f>
        <v>0</v>
      </c>
      <c r="D29" s="225" t="n">
        <f aca="false">Plant_Staff!D31</f>
        <v>4</v>
      </c>
      <c r="E29" s="225" t="n">
        <f aca="false">C29+D29</f>
        <v>4</v>
      </c>
      <c r="F29" s="226" t="n">
        <f aca="false">IF(E29&gt;0,-6,0)</f>
        <v>-6</v>
      </c>
      <c r="G29" s="226" t="n">
        <f aca="false">-F29</f>
        <v>6</v>
      </c>
      <c r="H29" s="227" t="n">
        <f aca="false">Plant_Staff!H31/12</f>
        <v>4333.33333333333</v>
      </c>
      <c r="I29" s="227" t="n">
        <f aca="false">Plant_Staff!I31*Mob_Staffing!H29</f>
        <v>650</v>
      </c>
      <c r="J29" s="227" t="n">
        <f aca="false">Plant_Staff!J31*Mob_Staffing!H29+Plant_Staff!K31*Mob_Staffing!I29</f>
        <v>3387.15</v>
      </c>
      <c r="K29" s="228" t="n">
        <f aca="false">(H29+I29+J29)*G29</f>
        <v>50222.9</v>
      </c>
      <c r="L29" s="76"/>
    </row>
    <row r="30" customFormat="false" ht="13.5" hidden="false" customHeight="true" outlineLevel="0" collapsed="false">
      <c r="A30" s="107"/>
      <c r="B30" s="2" t="str">
        <f aca="false">Plant_Staff!B32</f>
        <v>Tech II</v>
      </c>
      <c r="C30" s="224" t="n">
        <f aca="false">Plant_Staff!C32</f>
        <v>0</v>
      </c>
      <c r="D30" s="225" t="n">
        <f aca="false">Plant_Staff!D32</f>
        <v>4</v>
      </c>
      <c r="E30" s="225" t="n">
        <f aca="false">C30+D30</f>
        <v>4</v>
      </c>
      <c r="F30" s="226" t="n">
        <f aca="false">IF(E30&gt;0,-6,0)</f>
        <v>-6</v>
      </c>
      <c r="G30" s="226" t="n">
        <f aca="false">-F30</f>
        <v>6</v>
      </c>
      <c r="H30" s="227" t="n">
        <f aca="false">Plant_Staff!H32/12</f>
        <v>3813.33333333333</v>
      </c>
      <c r="I30" s="227" t="n">
        <f aca="false">Plant_Staff!I32*Mob_Staffing!H30</f>
        <v>572</v>
      </c>
      <c r="J30" s="227" t="n">
        <f aca="false">Plant_Staff!J32*Mob_Staffing!H30+Plant_Staff!K32*Mob_Staffing!I30</f>
        <v>2980.692</v>
      </c>
      <c r="K30" s="228" t="n">
        <f aca="false">(H30+I30+J30)*G30</f>
        <v>44196.152</v>
      </c>
      <c r="L30" s="76"/>
    </row>
    <row r="31" customFormat="false" ht="13.5" hidden="false" customHeight="true" outlineLevel="0" collapsed="false">
      <c r="B31" s="2" t="str">
        <f aca="false">Plant_Staff!B33</f>
        <v>Other</v>
      </c>
      <c r="C31" s="224" t="n">
        <f aca="false">Plant_Staff!C33</f>
        <v>0</v>
      </c>
      <c r="D31" s="225" t="n">
        <f aca="false">Plant_Staff!D33</f>
        <v>0</v>
      </c>
      <c r="E31" s="225" t="n">
        <f aca="false">C31+D31</f>
        <v>0</v>
      </c>
      <c r="F31" s="226" t="n">
        <f aca="false">IF(E31&gt;0,-6,0)</f>
        <v>0</v>
      </c>
      <c r="G31" s="226" t="n">
        <f aca="false">-F31</f>
        <v>-0</v>
      </c>
      <c r="H31" s="227" t="n">
        <f aca="false">Plant_Staff!H33/12</f>
        <v>0</v>
      </c>
      <c r="I31" s="227" t="n">
        <f aca="false">Plant_Staff!I33*Mob_Staffing!H31</f>
        <v>0</v>
      </c>
      <c r="J31" s="227" t="n">
        <f aca="false">Plant_Staff!J33*Mob_Staffing!H31+Plant_Staff!K33*Mob_Staffing!I31</f>
        <v>0</v>
      </c>
      <c r="K31" s="228" t="n">
        <f aca="false">(H31+I31+J31)*G31</f>
        <v>-0</v>
      </c>
      <c r="L31" s="76"/>
    </row>
    <row r="32" customFormat="false" ht="12.75" hidden="false" customHeight="false" outlineLevel="0" collapsed="false">
      <c r="C32" s="224"/>
      <c r="D32" s="225"/>
      <c r="E32" s="225"/>
      <c r="F32" s="226"/>
      <c r="G32" s="226"/>
      <c r="H32" s="227"/>
      <c r="I32" s="227"/>
      <c r="J32" s="227"/>
      <c r="K32" s="228"/>
      <c r="L32" s="76"/>
    </row>
    <row r="33" customFormat="false" ht="12.75" hidden="false" customHeight="false" outlineLevel="0" collapsed="false">
      <c r="A33" s="107" t="s">
        <v>214</v>
      </c>
      <c r="C33" s="224"/>
      <c r="D33" s="225"/>
      <c r="E33" s="225"/>
      <c r="F33" s="226"/>
      <c r="G33" s="226"/>
      <c r="H33" s="227"/>
      <c r="I33" s="227"/>
      <c r="J33" s="227"/>
      <c r="K33" s="228"/>
      <c r="L33" s="76"/>
    </row>
    <row r="34" customFormat="false" ht="12.75" hidden="false" customHeight="false" outlineLevel="0" collapsed="false">
      <c r="B34" s="2" t="str">
        <f aca="false">Plant_Staff!B36</f>
        <v>Maintenance Manager</v>
      </c>
      <c r="C34" s="224" t="n">
        <f aca="false">Plant_Staff!C36</f>
        <v>0</v>
      </c>
      <c r="D34" s="225" t="n">
        <f aca="false">Plant_Staff!D36</f>
        <v>1</v>
      </c>
      <c r="E34" s="225" t="n">
        <f aca="false">C34+D34</f>
        <v>1</v>
      </c>
      <c r="F34" s="226" t="n">
        <f aca="false">IF(E34&gt;0,-7,0)</f>
        <v>-7</v>
      </c>
      <c r="G34" s="226" t="n">
        <f aca="false">-F34</f>
        <v>7</v>
      </c>
      <c r="H34" s="227" t="n">
        <f aca="false">Plant_Staff!H36/12</f>
        <v>5416.66666666667</v>
      </c>
      <c r="I34" s="227" t="n">
        <f aca="false">Plant_Staff!I36*Mob_Staffing!H34</f>
        <v>0</v>
      </c>
      <c r="J34" s="227" t="n">
        <f aca="false">Plant_Staff!J36*Mob_Staffing!H34+Plant_Staff!K36*Mob_Staffing!I34</f>
        <v>3802.5</v>
      </c>
      <c r="K34" s="228" t="n">
        <f aca="false">(H34+I34+J34)*G34</f>
        <v>64534.1666666667</v>
      </c>
      <c r="L34" s="76"/>
    </row>
    <row r="35" customFormat="false" ht="12.75" hidden="false" customHeight="false" outlineLevel="0" collapsed="false">
      <c r="B35" s="2" t="str">
        <f aca="false">Plant_Staff!B37</f>
        <v>Mechanical Engineer</v>
      </c>
      <c r="C35" s="224" t="n">
        <f aca="false">Plant_Staff!C37</f>
        <v>0</v>
      </c>
      <c r="D35" s="225" t="n">
        <f aca="false">Plant_Staff!D37</f>
        <v>0</v>
      </c>
      <c r="E35" s="225" t="n">
        <f aca="false">C35+D35</f>
        <v>0</v>
      </c>
      <c r="F35" s="226" t="n">
        <f aca="false">IF(E35&gt;0,-6,0)</f>
        <v>0</v>
      </c>
      <c r="G35" s="226" t="n">
        <f aca="false">-F35</f>
        <v>-0</v>
      </c>
      <c r="H35" s="227" t="n">
        <f aca="false">Plant_Staff!H37/12</f>
        <v>0</v>
      </c>
      <c r="I35" s="227" t="n">
        <f aca="false">Plant_Staff!I37*Mob_Staffing!H35</f>
        <v>0</v>
      </c>
      <c r="J35" s="227" t="n">
        <f aca="false">Plant_Staff!J37*Mob_Staffing!H35+Plant_Staff!K37*Mob_Staffing!I35</f>
        <v>0</v>
      </c>
      <c r="K35" s="228" t="n">
        <f aca="false">(H35+I35+J35)*G35</f>
        <v>-0</v>
      </c>
      <c r="L35" s="76"/>
    </row>
    <row r="36" customFormat="false" ht="12.75" hidden="false" customHeight="false" outlineLevel="0" collapsed="false">
      <c r="B36" s="2" t="str">
        <f aca="false">Plant_Staff!B38</f>
        <v>Maintenance Planner</v>
      </c>
      <c r="C36" s="224" t="n">
        <f aca="false">Plant_Staff!C38</f>
        <v>0</v>
      </c>
      <c r="D36" s="225" t="n">
        <f aca="false">Plant_Staff!D38</f>
        <v>0</v>
      </c>
      <c r="E36" s="225" t="n">
        <f aca="false">C36+D36</f>
        <v>0</v>
      </c>
      <c r="F36" s="226" t="n">
        <f aca="false">IF(E36&gt;0,-6,0)</f>
        <v>0</v>
      </c>
      <c r="G36" s="226" t="n">
        <f aca="false">-F36</f>
        <v>-0</v>
      </c>
      <c r="H36" s="227" t="n">
        <f aca="false">Plant_Staff!H38/12</f>
        <v>0</v>
      </c>
      <c r="I36" s="227" t="n">
        <f aca="false">Plant_Staff!I38*Mob_Staffing!H36</f>
        <v>0</v>
      </c>
      <c r="J36" s="227" t="n">
        <f aca="false">Plant_Staff!J38*Mob_Staffing!H36+Plant_Staff!K38*Mob_Staffing!I36</f>
        <v>0</v>
      </c>
      <c r="K36" s="228" t="n">
        <f aca="false">(H36+I36+J36)*G36</f>
        <v>-0</v>
      </c>
      <c r="L36" s="76"/>
    </row>
    <row r="37" customFormat="false" ht="12.75" hidden="false" customHeight="false" outlineLevel="0" collapsed="false">
      <c r="B37" s="2" t="str">
        <f aca="false">Plant_Staff!B39</f>
        <v>Mechanic</v>
      </c>
      <c r="C37" s="224" t="n">
        <f aca="false">Plant_Staff!C39</f>
        <v>0</v>
      </c>
      <c r="D37" s="225" t="n">
        <f aca="false">Plant_Staff!D39</f>
        <v>1</v>
      </c>
      <c r="E37" s="225" t="n">
        <f aca="false">C37+D37</f>
        <v>1</v>
      </c>
      <c r="F37" s="226" t="n">
        <f aca="false">IF(E37&gt;0,-6,0)</f>
        <v>-6</v>
      </c>
      <c r="G37" s="226" t="n">
        <f aca="false">-F37</f>
        <v>6</v>
      </c>
      <c r="H37" s="227" t="n">
        <f aca="false">Plant_Staff!H39/12</f>
        <v>3166.66666666667</v>
      </c>
      <c r="I37" s="227" t="n">
        <f aca="false">Plant_Staff!I39*Mob_Staffing!H37</f>
        <v>475</v>
      </c>
      <c r="J37" s="227" t="n">
        <f aca="false">Plant_Staff!J39*Mob_Staffing!H37+Plant_Staff!K39*Mob_Staffing!I37</f>
        <v>2475.225</v>
      </c>
      <c r="K37" s="228" t="n">
        <f aca="false">(H37+I37+J37)*G37</f>
        <v>36701.35</v>
      </c>
      <c r="L37" s="76"/>
    </row>
    <row r="38" customFormat="false" ht="12.75" hidden="false" customHeight="false" outlineLevel="0" collapsed="false">
      <c r="B38" s="2" t="str">
        <f aca="false">Plant_Staff!B40</f>
        <v>I&amp;C Engineer</v>
      </c>
      <c r="C38" s="224" t="n">
        <f aca="false">Plant_Staff!C40</f>
        <v>0</v>
      </c>
      <c r="D38" s="225" t="n">
        <f aca="false">Plant_Staff!D40</f>
        <v>0</v>
      </c>
      <c r="E38" s="225" t="n">
        <f aca="false">C38+D38</f>
        <v>0</v>
      </c>
      <c r="F38" s="226" t="n">
        <f aca="false">IF(E38&gt;0,-6,0)</f>
        <v>0</v>
      </c>
      <c r="G38" s="226" t="n">
        <f aca="false">-F38</f>
        <v>-0</v>
      </c>
      <c r="H38" s="227" t="n">
        <f aca="false">Plant_Staff!H40/12</f>
        <v>0</v>
      </c>
      <c r="I38" s="227" t="n">
        <f aca="false">Plant_Staff!I40*Mob_Staffing!H38</f>
        <v>0</v>
      </c>
      <c r="J38" s="227" t="n">
        <f aca="false">Plant_Staff!J40*Mob_Staffing!H38+Plant_Staff!K40*Mob_Staffing!I38</f>
        <v>0</v>
      </c>
      <c r="K38" s="228" t="n">
        <f aca="false">(H38+I38+J38)*G38</f>
        <v>-0</v>
      </c>
      <c r="L38" s="76"/>
    </row>
    <row r="39" customFormat="false" ht="12.75" hidden="false" customHeight="false" outlineLevel="0" collapsed="false">
      <c r="B39" s="2" t="str">
        <f aca="false">Plant_Staff!B41</f>
        <v>I&amp;C Technician</v>
      </c>
      <c r="C39" s="224" t="n">
        <f aca="false">Plant_Staff!C41</f>
        <v>0</v>
      </c>
      <c r="D39" s="225" t="n">
        <f aca="false">Plant_Staff!D41</f>
        <v>1</v>
      </c>
      <c r="E39" s="225" t="n">
        <f aca="false">C39+D39</f>
        <v>1</v>
      </c>
      <c r="F39" s="226" t="n">
        <f aca="false">IF(E39&gt;0,-6,0)</f>
        <v>-6</v>
      </c>
      <c r="G39" s="226" t="n">
        <f aca="false">-F39</f>
        <v>6</v>
      </c>
      <c r="H39" s="227" t="n">
        <f aca="false">Plant_Staff!H41/12</f>
        <v>4583.33333333333</v>
      </c>
      <c r="I39" s="227" t="n">
        <f aca="false">Plant_Staff!I41*Mob_Staffing!H39</f>
        <v>687.5</v>
      </c>
      <c r="J39" s="227" t="n">
        <f aca="false">Plant_Staff!J41*Mob_Staffing!H39+Plant_Staff!K41*Mob_Staffing!I39</f>
        <v>3582.5625</v>
      </c>
      <c r="K39" s="228" t="n">
        <f aca="false">(H39+I39+J39)*G39</f>
        <v>53120.375</v>
      </c>
      <c r="L39" s="76"/>
    </row>
    <row r="40" customFormat="false" ht="12.75" hidden="false" customHeight="false" outlineLevel="0" collapsed="false">
      <c r="B40" s="2" t="str">
        <f aca="false">Plant_Staff!B42</f>
        <v>Electrical Technician</v>
      </c>
      <c r="C40" s="224" t="n">
        <f aca="false">Plant_Staff!C42</f>
        <v>0</v>
      </c>
      <c r="D40" s="225" t="n">
        <f aca="false">Plant_Staff!D42</f>
        <v>1</v>
      </c>
      <c r="E40" s="225" t="n">
        <f aca="false">C40+D40</f>
        <v>1</v>
      </c>
      <c r="F40" s="226" t="n">
        <f aca="false">IF(E40&gt;0,-6,0)</f>
        <v>-6</v>
      </c>
      <c r="G40" s="226" t="n">
        <f aca="false">-F40</f>
        <v>6</v>
      </c>
      <c r="H40" s="227" t="n">
        <f aca="false">Plant_Staff!H42/12</f>
        <v>3750</v>
      </c>
      <c r="I40" s="227" t="n">
        <f aca="false">Plant_Staff!I42*Mob_Staffing!H40</f>
        <v>562.5</v>
      </c>
      <c r="J40" s="227" t="n">
        <f aca="false">Plant_Staff!J42*Mob_Staffing!H40+Plant_Staff!K42*Mob_Staffing!I40</f>
        <v>2931.1875</v>
      </c>
      <c r="K40" s="228" t="n">
        <f aca="false">(H40+I40+J40)*G40</f>
        <v>43462.125</v>
      </c>
      <c r="L40" s="76"/>
    </row>
    <row r="41" customFormat="false" ht="12.75" hidden="false" customHeight="false" outlineLevel="0" collapsed="false">
      <c r="B41" s="2" t="str">
        <f aca="false">Plant_Staff!B43</f>
        <v>Other</v>
      </c>
      <c r="C41" s="224" t="n">
        <f aca="false">Plant_Staff!C43</f>
        <v>0</v>
      </c>
      <c r="D41" s="225" t="n">
        <f aca="false">Plant_Staff!D43</f>
        <v>0</v>
      </c>
      <c r="E41" s="225" t="n">
        <f aca="false">C41+D41</f>
        <v>0</v>
      </c>
      <c r="F41" s="226" t="n">
        <f aca="false">IF(E41&gt;0,-6,0)</f>
        <v>0</v>
      </c>
      <c r="G41" s="226" t="n">
        <f aca="false">-F41</f>
        <v>-0</v>
      </c>
      <c r="H41" s="227" t="n">
        <f aca="false">Plant_Staff!H43/12</f>
        <v>0</v>
      </c>
      <c r="I41" s="227" t="n">
        <f aca="false">Plant_Staff!I43*Mob_Staffing!H41</f>
        <v>0</v>
      </c>
      <c r="J41" s="227" t="n">
        <f aca="false">Plant_Staff!J43*Mob_Staffing!H41+Plant_Staff!K43*Mob_Staffing!I41</f>
        <v>0</v>
      </c>
      <c r="K41" s="228" t="n">
        <f aca="false">(H41+I41+J41)*G41</f>
        <v>-0</v>
      </c>
      <c r="L41" s="76"/>
    </row>
    <row r="42" customFormat="false" ht="12.75" hidden="false" customHeight="false" outlineLevel="0" collapsed="false">
      <c r="B42" s="2" t="str">
        <f aca="false">Plant_Staff!B44</f>
        <v>Other</v>
      </c>
      <c r="C42" s="224" t="n">
        <f aca="false">Plant_Staff!C44</f>
        <v>0</v>
      </c>
      <c r="D42" s="225" t="n">
        <f aca="false">Plant_Staff!D44</f>
        <v>0</v>
      </c>
      <c r="E42" s="225" t="n">
        <f aca="false">C42+D42</f>
        <v>0</v>
      </c>
      <c r="F42" s="226" t="n">
        <f aca="false">IF(E42&gt;0,-6,0)</f>
        <v>0</v>
      </c>
      <c r="G42" s="226" t="n">
        <f aca="false">-F42</f>
        <v>-0</v>
      </c>
      <c r="H42" s="227" t="n">
        <f aca="false">Plant_Staff!H44/12</f>
        <v>0</v>
      </c>
      <c r="I42" s="227" t="n">
        <f aca="false">Plant_Staff!I44*Mob_Staffing!H42</f>
        <v>0</v>
      </c>
      <c r="J42" s="227" t="n">
        <f aca="false">Plant_Staff!J44*Mob_Staffing!H42+Plant_Staff!K44*Mob_Staffing!I42</f>
        <v>0</v>
      </c>
      <c r="K42" s="228" t="n">
        <f aca="false">(H42+I42+J42)*G42</f>
        <v>-0</v>
      </c>
      <c r="L42" s="76"/>
    </row>
    <row r="43" customFormat="false" ht="12.75" hidden="false" customHeight="false" outlineLevel="0" collapsed="false">
      <c r="B43" s="2" t="str">
        <f aca="false">Plant_Staff!B45</f>
        <v>Other</v>
      </c>
      <c r="C43" s="224" t="n">
        <f aca="false">Plant_Staff!C45</f>
        <v>0</v>
      </c>
      <c r="D43" s="225" t="n">
        <f aca="false">Plant_Staff!D45</f>
        <v>0</v>
      </c>
      <c r="E43" s="225" t="n">
        <f aca="false">C43+D43</f>
        <v>0</v>
      </c>
      <c r="F43" s="226" t="n">
        <f aca="false">IF(E43&gt;0,-6,0)</f>
        <v>0</v>
      </c>
      <c r="G43" s="226" t="n">
        <f aca="false">-F43</f>
        <v>-0</v>
      </c>
      <c r="H43" s="227" t="n">
        <f aca="false">Plant_Staff!H45/12</f>
        <v>0</v>
      </c>
      <c r="I43" s="227" t="n">
        <f aca="false">Plant_Staff!I45*Mob_Staffing!H43</f>
        <v>0</v>
      </c>
      <c r="J43" s="227" t="n">
        <f aca="false">Plant_Staff!J45*Mob_Staffing!H43+Plant_Staff!K45*Mob_Staffing!I43</f>
        <v>0</v>
      </c>
      <c r="K43" s="228" t="n">
        <f aca="false">(H43+I43+J43)*G43</f>
        <v>-0</v>
      </c>
      <c r="L43" s="76"/>
    </row>
    <row r="44" customFormat="false" ht="13.5" hidden="false" customHeight="false" outlineLevel="0" collapsed="false">
      <c r="B44" s="2" t="str">
        <f aca="false">Plant_Staff!B46</f>
        <v>Other</v>
      </c>
      <c r="C44" s="229" t="n">
        <f aca="false">Plant_Staff!C46</f>
        <v>0</v>
      </c>
      <c r="D44" s="230" t="n">
        <f aca="false">Plant_Staff!D46</f>
        <v>0</v>
      </c>
      <c r="E44" s="231" t="n">
        <f aca="false">C44+D44</f>
        <v>0</v>
      </c>
      <c r="F44" s="232" t="n">
        <f aca="false">IF(E44&gt;0,-6,0)</f>
        <v>0</v>
      </c>
      <c r="G44" s="232" t="n">
        <f aca="false">-F44</f>
        <v>-0</v>
      </c>
      <c r="H44" s="233" t="n">
        <f aca="false">Plant_Staff!H46/12</f>
        <v>0</v>
      </c>
      <c r="I44" s="233" t="n">
        <f aca="false">Plant_Staff!I46*Mob_Staffing!H44</f>
        <v>0</v>
      </c>
      <c r="J44" s="233" t="n">
        <f aca="false">Plant_Staff!J46*Mob_Staffing!H44+Plant_Staff!K46*Mob_Staffing!I44</f>
        <v>0</v>
      </c>
      <c r="K44" s="234" t="n">
        <f aca="false">(H44+I44+J44)*G44</f>
        <v>-0</v>
      </c>
      <c r="L44" s="76"/>
    </row>
    <row r="45" customFormat="false" ht="28.5" hidden="false" customHeight="true" outlineLevel="0" collapsed="false">
      <c r="A45" s="107" t="s">
        <v>238</v>
      </c>
      <c r="B45" s="107"/>
      <c r="C45" s="235" t="n">
        <f aca="false">SUM(C6:C44)</f>
        <v>0</v>
      </c>
      <c r="D45" s="236" t="n">
        <f aca="false">SUM(D6:D44)</f>
        <v>15</v>
      </c>
      <c r="E45" s="96" t="n">
        <f aca="false">SUM(E6:E44)</f>
        <v>15</v>
      </c>
      <c r="F45" s="237"/>
      <c r="G45" s="237"/>
      <c r="H45" s="237"/>
      <c r="I45" s="237"/>
      <c r="J45" s="237"/>
      <c r="K45" s="238" t="n">
        <f aca="false">SUM(K8:K44)</f>
        <v>478535.3895</v>
      </c>
    </row>
    <row r="46" customFormat="false" ht="12.75" hidden="false" customHeight="false" outlineLevel="0" collapsed="false">
      <c r="A46" s="107"/>
      <c r="B46" s="107"/>
      <c r="C46" s="107"/>
      <c r="D46" s="133"/>
      <c r="E46" s="133"/>
      <c r="F46" s="133"/>
      <c r="G46" s="133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</row>
    <row r="47" customFormat="false" ht="16.5" hidden="false" customHeight="true" outlineLevel="0" collapsed="false">
      <c r="C47" s="205"/>
      <c r="D47" s="205"/>
      <c r="E47" s="205"/>
      <c r="H47" s="205"/>
      <c r="I47" s="205"/>
      <c r="J47" s="205"/>
    </row>
    <row r="48" customFormat="false" ht="24" hidden="false" customHeight="true" outlineLevel="0" collapsed="false">
      <c r="A48" s="239"/>
      <c r="B48" s="239"/>
      <c r="C48" s="205"/>
      <c r="D48" s="205"/>
      <c r="E48" s="205"/>
      <c r="H48" s="205"/>
      <c r="I48" s="205"/>
      <c r="J48" s="205"/>
    </row>
    <row r="49" customFormat="false" ht="12.75" hidden="false" customHeight="false" outlineLevel="0" collapsed="false">
      <c r="C49" s="205"/>
      <c r="D49" s="205"/>
      <c r="E49" s="205"/>
      <c r="H49" s="205"/>
      <c r="I49" s="205"/>
      <c r="J49" s="205"/>
    </row>
    <row r="50" customFormat="false" ht="12.75" hidden="false" customHeight="false" outlineLevel="0" collapsed="false">
      <c r="C50" s="205"/>
      <c r="D50" s="205"/>
      <c r="E50" s="205"/>
      <c r="H50" s="205"/>
      <c r="I50" s="205"/>
      <c r="J50" s="205"/>
    </row>
    <row r="51" customFormat="false" ht="12.75" hidden="false" customHeight="false" outlineLevel="0" collapsed="false">
      <c r="C51" s="205"/>
      <c r="H51" s="205"/>
      <c r="I51" s="205"/>
      <c r="J51" s="205"/>
    </row>
    <row r="52" customFormat="false" ht="12.75" hidden="false" customHeight="false" outlineLevel="0" collapsed="false">
      <c r="A52" s="240"/>
      <c r="B52" s="240"/>
      <c r="C52" s="205"/>
      <c r="H52" s="205"/>
      <c r="I52" s="205"/>
      <c r="J52" s="205"/>
    </row>
    <row r="53" customFormat="false" ht="12.75" hidden="false" customHeight="false" outlineLevel="0" collapsed="false">
      <c r="A53" s="241"/>
      <c r="B53" s="241"/>
      <c r="C53" s="205"/>
      <c r="H53" s="205"/>
      <c r="I53" s="205"/>
      <c r="J53" s="205"/>
    </row>
    <row r="54" customFormat="false" ht="12.75" hidden="false" customHeight="false" outlineLevel="0" collapsed="false">
      <c r="C54" s="205"/>
      <c r="H54" s="205"/>
      <c r="I54" s="205"/>
      <c r="J54" s="205"/>
    </row>
    <row r="55" customFormat="false" ht="12.75" hidden="false" customHeight="false" outlineLevel="0" collapsed="false">
      <c r="C55" s="205"/>
      <c r="H55" s="205"/>
      <c r="I55" s="205"/>
      <c r="J55" s="205"/>
    </row>
    <row r="56" customFormat="false" ht="12.75" hidden="false" customHeight="false" outlineLevel="0" collapsed="false">
      <c r="C56" s="205"/>
      <c r="H56" s="205"/>
      <c r="I56" s="205"/>
      <c r="J56" s="205"/>
    </row>
    <row r="57" customFormat="false" ht="12.75" hidden="false" customHeight="false" outlineLevel="0" collapsed="false">
      <c r="C57" s="205"/>
      <c r="H57" s="205"/>
      <c r="I57" s="205"/>
      <c r="J57" s="205"/>
    </row>
    <row r="58" customFormat="false" ht="12.75" hidden="false" customHeight="false" outlineLevel="0" collapsed="false">
      <c r="C58" s="205"/>
      <c r="H58" s="205"/>
      <c r="I58" s="205"/>
      <c r="J58" s="205"/>
    </row>
    <row r="59" customFormat="false" ht="12.75" hidden="false" customHeight="false" outlineLevel="0" collapsed="false">
      <c r="C59" s="205"/>
      <c r="H59" s="205"/>
      <c r="I59" s="205"/>
      <c r="J59" s="205"/>
    </row>
    <row r="60" customFormat="false" ht="12.75" hidden="false" customHeight="false" outlineLevel="0" collapsed="false">
      <c r="C60" s="205"/>
      <c r="H60" s="205"/>
      <c r="I60" s="205"/>
      <c r="J60" s="205"/>
    </row>
    <row r="61" customFormat="false" ht="12.75" hidden="false" customHeight="false" outlineLevel="0" collapsed="false">
      <c r="C61" s="205"/>
      <c r="H61" s="205"/>
      <c r="I61" s="205"/>
      <c r="J61" s="205"/>
    </row>
    <row r="62" customFormat="false" ht="12.75" hidden="false" customHeight="false" outlineLevel="0" collapsed="false">
      <c r="H62" s="205"/>
      <c r="I62" s="205"/>
      <c r="J62" s="205"/>
    </row>
    <row r="63" customFormat="false" ht="12.75" hidden="false" customHeight="false" outlineLevel="0" collapsed="false">
      <c r="H63" s="205"/>
      <c r="I63" s="205"/>
      <c r="J63" s="205"/>
    </row>
    <row r="64" customFormat="false" ht="12.75" hidden="false" customHeight="false" outlineLevel="0" collapsed="false">
      <c r="H64" s="205"/>
      <c r="I64" s="205"/>
      <c r="J64" s="205"/>
    </row>
    <row r="65" customFormat="false" ht="12.75" hidden="false" customHeight="false" outlineLevel="0" collapsed="false">
      <c r="H65" s="205"/>
      <c r="I65" s="205"/>
      <c r="J65" s="205"/>
    </row>
    <row r="66" customFormat="false" ht="12.75" hidden="false" customHeight="false" outlineLevel="0" collapsed="false">
      <c r="H66" s="205"/>
      <c r="I66" s="205"/>
      <c r="J66" s="205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R353"/>
  <sheetViews>
    <sheetView showFormulas="false" showGridLines="false" showRowColHeaders="true" showZeros="true" rightToLeft="false" tabSelected="false" showOutlineSymbols="true" defaultGridColor="true" view="normal" topLeftCell="A28" colorId="64" zoomScale="75" zoomScaleNormal="75" zoomScalePageLayoutView="100" workbookViewId="0">
      <selection pane="topLeft" activeCell="I51" activeCellId="0" sqref="I5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22.56"/>
    <col collapsed="false" customWidth="true" hidden="false" outlineLevel="0" max="8" min="8" style="0" width="12.56"/>
  </cols>
  <sheetData>
    <row r="1" customFormat="false" ht="15.75" hidden="false" customHeight="true" outlineLevel="0" collapsed="false">
      <c r="A1" s="15" t="str">
        <f aca="false">Summary!$A$1</f>
        <v>Synthetic CC Plants, TVA (445 MW)</v>
      </c>
      <c r="B1" s="15"/>
      <c r="C1" s="15"/>
      <c r="D1" s="15"/>
      <c r="E1" s="15"/>
      <c r="F1" s="15"/>
      <c r="G1" s="15"/>
      <c r="H1" s="15"/>
      <c r="I1" s="1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customFormat="false" ht="15.75" hidden="false" customHeight="true" outlineLevel="0" collapsed="false">
      <c r="A2" s="242" t="s">
        <v>239</v>
      </c>
      <c r="B2" s="242"/>
      <c r="C2" s="242"/>
      <c r="D2" s="242"/>
      <c r="E2" s="242"/>
      <c r="F2" s="242"/>
      <c r="G2" s="242"/>
      <c r="H2" s="242"/>
      <c r="I2" s="24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customFormat="false" ht="12.7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customFormat="false" ht="12.75" hidden="false" customHeight="false" outlineLevel="0" collapsed="false">
      <c r="A4" s="2"/>
      <c r="B4" s="2"/>
      <c r="C4" s="2"/>
      <c r="D4" s="2"/>
      <c r="E4" s="2"/>
      <c r="F4" s="2"/>
      <c r="G4" s="2"/>
      <c r="H4" s="6" t="s">
        <v>240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customFormat="false" ht="12.75" hidden="false" customHeight="false" outlineLevel="0" collapsed="false">
      <c r="A5" s="2"/>
      <c r="B5" s="2"/>
      <c r="C5" s="2"/>
      <c r="D5" s="2"/>
      <c r="E5" s="2"/>
      <c r="F5" s="2"/>
      <c r="G5" s="243" t="s">
        <v>241</v>
      </c>
      <c r="H5" s="243" t="s">
        <v>242</v>
      </c>
      <c r="I5" s="243" t="s">
        <v>243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customFormat="false" ht="12.75" hidden="false" customHeight="false" outlineLevel="0" collapsed="false">
      <c r="A6" s="75" t="s">
        <v>244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customFormat="false" ht="12.75" hidden="false" customHeight="false" outlineLevel="0" collapsed="false">
      <c r="A7" s="2"/>
      <c r="B7" s="2" t="s">
        <v>245</v>
      </c>
      <c r="C7" s="2"/>
      <c r="D7" s="2"/>
      <c r="E7" s="2"/>
      <c r="F7" s="2"/>
      <c r="G7" s="244" t="n">
        <f aca="false">1/5</f>
        <v>0.2</v>
      </c>
      <c r="H7" s="244" t="n">
        <f aca="false">G7</f>
        <v>0.2</v>
      </c>
      <c r="I7" s="85" t="n">
        <f aca="false">H7*6</f>
        <v>1.2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customFormat="false" ht="12.75" hidden="false" customHeight="false" outlineLevel="0" collapsed="false">
      <c r="A8" s="2"/>
      <c r="B8" s="2" t="s">
        <v>246</v>
      </c>
      <c r="C8" s="2"/>
      <c r="D8" s="2"/>
      <c r="E8" s="2"/>
      <c r="F8" s="2"/>
      <c r="G8" s="244" t="n">
        <f aca="false">2/5</f>
        <v>0.4</v>
      </c>
      <c r="H8" s="244" t="n">
        <f aca="false">G8</f>
        <v>0.4</v>
      </c>
      <c r="I8" s="85" t="n">
        <f aca="false">H8*6</f>
        <v>2.4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customFormat="false" ht="12.75" hidden="false" customHeight="false" outlineLevel="0" collapsed="false">
      <c r="A9" s="2"/>
      <c r="B9" s="2" t="s">
        <v>247</v>
      </c>
      <c r="C9" s="2"/>
      <c r="D9" s="2"/>
      <c r="E9" s="2"/>
      <c r="F9" s="2"/>
      <c r="G9" s="244" t="n">
        <f aca="false">3/5</f>
        <v>0.6</v>
      </c>
      <c r="H9" s="244" t="n">
        <f aca="false">G9</f>
        <v>0.6</v>
      </c>
      <c r="I9" s="85" t="n">
        <f aca="false">H9*6</f>
        <v>3.6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customFormat="false" ht="12.75" hidden="false" customHeight="false" outlineLevel="0" collapsed="false">
      <c r="A10" s="2"/>
      <c r="B10" s="2" t="s">
        <v>248</v>
      </c>
      <c r="C10" s="2"/>
      <c r="D10" s="2"/>
      <c r="E10" s="2"/>
      <c r="F10" s="2"/>
      <c r="G10" s="245" t="n">
        <f aca="false">5/5</f>
        <v>1</v>
      </c>
      <c r="H10" s="245" t="n">
        <f aca="false">G10</f>
        <v>1</v>
      </c>
      <c r="I10" s="246" t="n">
        <f aca="false">H10*6</f>
        <v>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customFormat="false" ht="12.75" hidden="false" customHeight="false" outlineLevel="0" collapsed="false">
      <c r="A11" s="2"/>
      <c r="B11" s="2"/>
      <c r="C11" s="2"/>
      <c r="D11" s="2"/>
      <c r="E11" s="2"/>
      <c r="F11" s="2"/>
      <c r="G11" s="244" t="n">
        <f aca="false">+SUM(G7:G10)</f>
        <v>2.2</v>
      </c>
      <c r="H11" s="244" t="n">
        <f aca="false">+SUM(H7:H10)</f>
        <v>2.2</v>
      </c>
      <c r="I11" s="247" t="n">
        <f aca="false">SUM(I7:I10)</f>
        <v>13.2</v>
      </c>
      <c r="J11" s="7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customFormat="false" ht="12.75" hidden="false" customHeight="false" outlineLevel="0" collapsed="false">
      <c r="A12" s="2"/>
      <c r="B12" s="2"/>
      <c r="C12" s="2"/>
      <c r="D12" s="2"/>
      <c r="E12" s="2"/>
      <c r="F12" s="2"/>
      <c r="G12" s="244"/>
      <c r="H12" s="244"/>
      <c r="I12" s="8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customFormat="false" ht="12.75" hidden="false" customHeight="false" outlineLevel="0" collapsed="false">
      <c r="A13" s="75" t="s">
        <v>249</v>
      </c>
      <c r="B13" s="2"/>
      <c r="C13" s="2"/>
      <c r="D13" s="2"/>
      <c r="E13" s="2"/>
      <c r="F13" s="2"/>
      <c r="G13" s="244"/>
      <c r="H13" s="244"/>
      <c r="I13" s="8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customFormat="false" ht="12.75" hidden="false" customHeight="false" outlineLevel="0" collapsed="false">
      <c r="A14" s="2"/>
      <c r="B14" s="204" t="s">
        <v>250</v>
      </c>
      <c r="C14" s="2"/>
      <c r="D14" s="2"/>
      <c r="E14" s="2"/>
      <c r="F14" s="2"/>
      <c r="G14" s="244" t="n">
        <v>1</v>
      </c>
      <c r="H14" s="248" t="n">
        <f aca="false">G14</f>
        <v>1</v>
      </c>
      <c r="I14" s="247" t="n">
        <f aca="false">18*H14</f>
        <v>18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customFormat="false" ht="12.75" hidden="true" customHeight="false" outlineLevel="0" collapsed="false">
      <c r="A15" s="2"/>
      <c r="B15" s="204" t="s">
        <v>251</v>
      </c>
      <c r="C15" s="2"/>
      <c r="D15" s="2"/>
      <c r="E15" s="2"/>
      <c r="F15" s="2"/>
      <c r="G15" s="244" t="n">
        <v>0</v>
      </c>
      <c r="H15" s="248" t="n">
        <f aca="false">G15*2</f>
        <v>0</v>
      </c>
      <c r="I15" s="247" t="n">
        <f aca="false">18*H15</f>
        <v>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customFormat="false" ht="12.75" hidden="false" customHeight="false" outlineLevel="0" collapsed="false">
      <c r="A16" s="2"/>
      <c r="B16" s="204" t="s">
        <v>252</v>
      </c>
      <c r="C16" s="2"/>
      <c r="D16" s="2"/>
      <c r="E16" s="2"/>
      <c r="F16" s="2"/>
      <c r="G16" s="244" t="n">
        <f aca="false">3/5</f>
        <v>0.6</v>
      </c>
      <c r="H16" s="248" t="n">
        <f aca="false">G16</f>
        <v>0.6</v>
      </c>
      <c r="I16" s="247" t="n">
        <f aca="false">H16*8</f>
        <v>4.8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customFormat="false" ht="12.75" hidden="true" customHeight="false" outlineLevel="0" collapsed="false">
      <c r="A17" s="2"/>
      <c r="B17" s="204" t="s">
        <v>253</v>
      </c>
      <c r="C17" s="2"/>
      <c r="D17" s="2"/>
      <c r="E17" s="2"/>
      <c r="F17" s="2"/>
      <c r="G17" s="249" t="n">
        <v>0</v>
      </c>
      <c r="H17" s="250" t="n">
        <f aca="false">G17*2</f>
        <v>0</v>
      </c>
      <c r="I17" s="251" t="n">
        <f aca="false">18*H17</f>
        <v>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customFormat="false" ht="12.75" hidden="false" customHeight="false" outlineLevel="0" collapsed="false">
      <c r="A18" s="2"/>
      <c r="B18" s="204"/>
      <c r="C18" s="2"/>
      <c r="D18" s="2"/>
      <c r="E18" s="2"/>
      <c r="F18" s="2"/>
      <c r="G18" s="252" t="n">
        <f aca="false">SUM(G14:G17)</f>
        <v>1.6</v>
      </c>
      <c r="H18" s="252" t="n">
        <f aca="false">SUM(H14:H17)</f>
        <v>1.6</v>
      </c>
      <c r="I18" s="253" t="n">
        <f aca="false">SUM(I14:I17)</f>
        <v>22.8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customFormat="false" ht="12.75" hidden="false" customHeight="false" outlineLevel="0" collapsed="false">
      <c r="A19" s="2"/>
      <c r="B19" s="204"/>
      <c r="C19" s="2"/>
      <c r="D19" s="2"/>
      <c r="E19" s="2"/>
      <c r="F19" s="2"/>
      <c r="G19" s="244"/>
      <c r="H19" s="244"/>
      <c r="I19" s="8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customFormat="false" ht="12.75" hidden="false" customHeight="false" outlineLevel="0" collapsed="false">
      <c r="A20" s="75" t="s">
        <v>254</v>
      </c>
      <c r="B20" s="204"/>
      <c r="C20" s="2"/>
      <c r="D20" s="2"/>
      <c r="E20" s="2"/>
      <c r="F20" s="2"/>
      <c r="G20" s="244"/>
      <c r="H20" s="244"/>
      <c r="I20" s="8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customFormat="false" ht="12.75" hidden="false" customHeight="false" outlineLevel="0" collapsed="false">
      <c r="A21" s="2"/>
      <c r="B21" s="204" t="s">
        <v>255</v>
      </c>
      <c r="C21" s="2"/>
      <c r="D21" s="2"/>
      <c r="E21" s="2"/>
      <c r="F21" s="2"/>
      <c r="G21" s="249" t="n">
        <f aca="false">3/5</f>
        <v>0.6</v>
      </c>
      <c r="H21" s="248" t="n">
        <f aca="false">G21</f>
        <v>0.6</v>
      </c>
      <c r="I21" s="247" t="n">
        <f aca="false">H21*8</f>
        <v>4.8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customFormat="false" ht="12.75" hidden="false" customHeight="false" outlineLevel="0" collapsed="false">
      <c r="A22" s="2"/>
      <c r="B22" s="204"/>
      <c r="C22" s="2"/>
      <c r="D22" s="2"/>
      <c r="E22" s="2"/>
      <c r="F22" s="2"/>
      <c r="G22" s="244" t="n">
        <f aca="false">G21</f>
        <v>0.6</v>
      </c>
      <c r="H22" s="252" t="n">
        <f aca="false">SUM(H21)</f>
        <v>0.6</v>
      </c>
      <c r="I22" s="253" t="n">
        <f aca="false">SUM(I21)</f>
        <v>4.8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customFormat="false" ht="12.75" hidden="false" customHeight="false" outlineLevel="0" collapsed="false">
      <c r="A23" s="2"/>
      <c r="B23" s="204"/>
      <c r="C23" s="2"/>
      <c r="D23" s="2"/>
      <c r="E23" s="2"/>
      <c r="F23" s="2"/>
      <c r="G23" s="244"/>
      <c r="H23" s="244"/>
      <c r="I23" s="8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customFormat="false" ht="12.75" hidden="false" customHeight="false" outlineLevel="0" collapsed="false">
      <c r="A24" s="75" t="s">
        <v>256</v>
      </c>
      <c r="B24" s="204"/>
      <c r="C24" s="2"/>
      <c r="D24" s="2"/>
      <c r="E24" s="2"/>
      <c r="F24" s="2"/>
      <c r="G24" s="244"/>
      <c r="H24" s="244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customFormat="false" ht="12.75" hidden="false" customHeight="false" outlineLevel="0" collapsed="false">
      <c r="A25" s="2"/>
      <c r="B25" s="204" t="s">
        <v>257</v>
      </c>
      <c r="C25" s="2"/>
      <c r="D25" s="2"/>
      <c r="E25" s="2"/>
      <c r="F25" s="2"/>
      <c r="G25" s="244" t="n">
        <v>1</v>
      </c>
      <c r="H25" s="248" t="n">
        <f aca="false">G25*1</f>
        <v>1</v>
      </c>
      <c r="I25" s="247" t="n">
        <f aca="false">H25*8</f>
        <v>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customFormat="false" ht="12.75" hidden="false" customHeight="false" outlineLevel="0" collapsed="false">
      <c r="A26" s="2"/>
      <c r="B26" s="204" t="s">
        <v>258</v>
      </c>
      <c r="C26" s="2"/>
      <c r="D26" s="2"/>
      <c r="E26" s="2"/>
      <c r="F26" s="2"/>
      <c r="G26" s="244" t="n">
        <v>1</v>
      </c>
      <c r="H26" s="244" t="n">
        <f aca="false">G26*1</f>
        <v>1</v>
      </c>
      <c r="I26" s="247" t="n">
        <f aca="false">18*H26</f>
        <v>18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customFormat="false" ht="12.75" hidden="false" customHeight="false" outlineLevel="0" collapsed="false">
      <c r="A27" s="2"/>
      <c r="B27" s="204" t="s">
        <v>259</v>
      </c>
      <c r="C27" s="2"/>
      <c r="D27" s="2"/>
      <c r="E27" s="2"/>
      <c r="F27" s="2"/>
      <c r="G27" s="249" t="n">
        <v>1</v>
      </c>
      <c r="H27" s="250" t="n">
        <f aca="false">G27*1</f>
        <v>1</v>
      </c>
      <c r="I27" s="251" t="n">
        <f aca="false">18*H27</f>
        <v>18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customFormat="false" ht="12.75" hidden="false" customHeight="false" outlineLevel="0" collapsed="false">
      <c r="A28" s="2"/>
      <c r="B28" s="204"/>
      <c r="C28" s="2"/>
      <c r="D28" s="2"/>
      <c r="E28" s="2"/>
      <c r="F28" s="2"/>
      <c r="G28" s="244" t="n">
        <f aca="false">+G27+G25+G26</f>
        <v>3</v>
      </c>
      <c r="H28" s="244" t="n">
        <f aca="false">+H27+H25+H26</f>
        <v>3</v>
      </c>
      <c r="I28" s="248" t="n">
        <f aca="false">+I27+I25</f>
        <v>26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customFormat="false" ht="12.75" hidden="false" customHeight="false" outlineLevel="0" collapsed="false">
      <c r="A29" s="2"/>
      <c r="B29" s="204"/>
      <c r="C29" s="2"/>
      <c r="D29" s="2"/>
      <c r="E29" s="2"/>
      <c r="F29" s="2"/>
      <c r="G29" s="244"/>
      <c r="H29" s="244"/>
      <c r="I29" s="8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customFormat="false" ht="12.75" hidden="false" customHeight="false" outlineLevel="0" collapsed="false">
      <c r="A30" s="75" t="s">
        <v>260</v>
      </c>
      <c r="B30" s="204"/>
      <c r="C30" s="2"/>
      <c r="D30" s="2"/>
      <c r="E30" s="2"/>
      <c r="F30" s="2"/>
      <c r="G30" s="244"/>
      <c r="H30" s="244"/>
      <c r="I30" s="8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customFormat="false" ht="12.75" hidden="false" customHeight="false" outlineLevel="0" collapsed="false">
      <c r="A31" s="2"/>
      <c r="B31" s="204" t="s">
        <v>261</v>
      </c>
      <c r="C31" s="2"/>
      <c r="D31" s="2"/>
      <c r="E31" s="2"/>
      <c r="F31" s="2"/>
      <c r="G31" s="244" t="n">
        <v>2</v>
      </c>
      <c r="H31" s="248" t="n">
        <f aca="false">G31*1</f>
        <v>2</v>
      </c>
      <c r="I31" s="247" t="n">
        <f aca="false">18*H31</f>
        <v>36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customFormat="false" ht="12.75" hidden="true" customHeight="false" outlineLevel="0" collapsed="false">
      <c r="A32" s="2"/>
      <c r="B32" s="204" t="s">
        <v>262</v>
      </c>
      <c r="C32" s="2"/>
      <c r="D32" s="2"/>
      <c r="E32" s="2"/>
      <c r="F32" s="2"/>
      <c r="G32" s="249" t="n">
        <v>0</v>
      </c>
      <c r="H32" s="254" t="n">
        <f aca="false">G32*1</f>
        <v>0</v>
      </c>
      <c r="I32" s="251" t="n">
        <f aca="false">18*H32</f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customFormat="false" ht="12.75" hidden="false" customHeight="false" outlineLevel="0" collapsed="false">
      <c r="A33" s="2"/>
      <c r="B33" s="204"/>
      <c r="C33" s="2"/>
      <c r="D33" s="2"/>
      <c r="E33" s="2"/>
      <c r="F33" s="2"/>
      <c r="G33" s="252" t="n">
        <f aca="false">SUM(G31:G32)</f>
        <v>2</v>
      </c>
      <c r="H33" s="252" t="n">
        <f aca="false">+H32+H30+H31</f>
        <v>2</v>
      </c>
      <c r="I33" s="255" t="n">
        <f aca="false">SUM(I31:I32)</f>
        <v>36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customFormat="false" ht="12.75" hidden="false" customHeight="false" outlineLevel="0" collapsed="false">
      <c r="A34" s="2"/>
      <c r="B34" s="204"/>
      <c r="C34" s="2"/>
      <c r="D34" s="2"/>
      <c r="E34" s="2"/>
      <c r="F34" s="2"/>
      <c r="G34" s="244"/>
      <c r="H34" s="244"/>
      <c r="I34" s="247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customFormat="false" ht="12.75" hidden="false" customHeight="false" outlineLevel="0" collapsed="false">
      <c r="A35" s="75" t="s">
        <v>263</v>
      </c>
      <c r="B35" s="204"/>
      <c r="C35" s="2"/>
      <c r="D35" s="2"/>
      <c r="E35" s="2"/>
      <c r="F35" s="2"/>
      <c r="G35" s="244"/>
      <c r="H35" s="244"/>
      <c r="I35" s="8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customFormat="false" ht="12.75" hidden="false" customHeight="false" outlineLevel="0" collapsed="false">
      <c r="A36" s="2"/>
      <c r="B36" s="204" t="s">
        <v>264</v>
      </c>
      <c r="C36" s="2"/>
      <c r="D36" s="2"/>
      <c r="E36" s="2"/>
      <c r="F36" s="2"/>
      <c r="G36" s="244" t="n">
        <v>1</v>
      </c>
      <c r="H36" s="248" t="n">
        <f aca="false">G36*1</f>
        <v>1</v>
      </c>
      <c r="I36" s="247" t="n">
        <f aca="false">H36*18</f>
        <v>18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customFormat="false" ht="12.75" hidden="false" customHeight="false" outlineLevel="0" collapsed="false">
      <c r="A37" s="2"/>
      <c r="B37" s="204" t="s">
        <v>265</v>
      </c>
      <c r="C37" s="2"/>
      <c r="D37" s="2"/>
      <c r="E37" s="2"/>
      <c r="F37" s="2"/>
      <c r="G37" s="244" t="n">
        <f aca="false">5/5</f>
        <v>1</v>
      </c>
      <c r="H37" s="248" t="n">
        <f aca="false">G37*1</f>
        <v>1</v>
      </c>
      <c r="I37" s="247" t="n">
        <f aca="false">18*H37</f>
        <v>18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customFormat="false" ht="12.75" hidden="false" customHeight="false" outlineLevel="0" collapsed="false">
      <c r="A38" s="2"/>
      <c r="B38" s="204" t="s">
        <v>266</v>
      </c>
      <c r="C38" s="2"/>
      <c r="D38" s="2"/>
      <c r="E38" s="2"/>
      <c r="F38" s="2"/>
      <c r="G38" s="244" t="n">
        <v>1</v>
      </c>
      <c r="H38" s="248" t="n">
        <f aca="false">G38*1</f>
        <v>1</v>
      </c>
      <c r="I38" s="247" t="n">
        <f aca="false">H38*8</f>
        <v>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customFormat="false" ht="12.75" hidden="false" customHeight="false" outlineLevel="0" collapsed="false">
      <c r="A39" s="2"/>
      <c r="B39" s="204" t="s">
        <v>267</v>
      </c>
      <c r="C39" s="2"/>
      <c r="D39" s="2"/>
      <c r="E39" s="2"/>
      <c r="F39" s="2"/>
      <c r="G39" s="249" t="n">
        <f aca="false">1</f>
        <v>1</v>
      </c>
      <c r="H39" s="250" t="n">
        <f aca="false">G39*1</f>
        <v>1</v>
      </c>
      <c r="I39" s="251" t="n">
        <f aca="false">18*H39</f>
        <v>18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44" t="n">
        <f aca="false">SUM(G36:G39)</f>
        <v>4</v>
      </c>
      <c r="H40" s="244" t="n">
        <f aca="false">SUM(H36:H39)</f>
        <v>4</v>
      </c>
      <c r="I40" s="248" t="n">
        <f aca="false">SUM(I36:I39)</f>
        <v>62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customFormat="false" ht="12.75" hidden="false" customHeight="false" outlineLevel="0" collapsed="false">
      <c r="A41" s="2"/>
      <c r="B41" s="2"/>
      <c r="C41" s="2"/>
      <c r="D41" s="2"/>
      <c r="E41" s="2"/>
      <c r="F41" s="2"/>
      <c r="G41" s="244"/>
      <c r="H41" s="248"/>
      <c r="I41" s="248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customFormat="false" ht="12.75" hidden="false" customHeight="false" outlineLevel="0" collapsed="false">
      <c r="A42" s="75" t="s">
        <v>268</v>
      </c>
      <c r="B42" s="2"/>
      <c r="C42" s="2"/>
      <c r="D42" s="2"/>
      <c r="E42" s="2"/>
      <c r="F42" s="2"/>
      <c r="G42" s="244"/>
      <c r="H42" s="248" t="n">
        <f aca="false">H40+H33+H28+H22+H18+H11</f>
        <v>13.4</v>
      </c>
      <c r="I42" s="248" t="n">
        <f aca="false">I40+I33+I28+I22+I18+I11</f>
        <v>164.8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customFormat="false" ht="12.75" hidden="false" customHeight="false" outlineLevel="0" collapsed="false">
      <c r="A43" s="2"/>
      <c r="B43" s="2"/>
      <c r="C43" s="2"/>
      <c r="D43" s="2"/>
      <c r="E43" s="2"/>
      <c r="F43" s="2"/>
      <c r="G43" s="244"/>
      <c r="H43" s="244"/>
      <c r="I43" s="8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customFormat="false" ht="12.75" hidden="false" customHeight="false" outlineLevel="0" collapsed="false">
      <c r="A44" s="75" t="s">
        <v>269</v>
      </c>
      <c r="B44" s="2"/>
      <c r="C44" s="2"/>
      <c r="D44" s="2"/>
      <c r="E44" s="2"/>
      <c r="F44" s="2"/>
      <c r="G44" s="244"/>
      <c r="H44" s="244"/>
      <c r="I44" s="8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customFormat="false" ht="12.75" hidden="false" customHeight="false" outlineLevel="0" collapsed="false">
      <c r="A45" s="2"/>
      <c r="B45" s="2" t="s">
        <v>270</v>
      </c>
      <c r="C45" s="2"/>
      <c r="D45" s="2"/>
      <c r="E45" s="2"/>
      <c r="F45" s="2"/>
      <c r="G45" s="244"/>
      <c r="H45" s="244"/>
      <c r="I45" s="247" t="n">
        <f aca="false">H42*7*100/1000</f>
        <v>9.38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customFormat="false" ht="12.75" hidden="false" customHeight="false" outlineLevel="0" collapsed="false">
      <c r="A46" s="2"/>
      <c r="B46" s="2" t="s">
        <v>271</v>
      </c>
      <c r="C46" s="2"/>
      <c r="D46" s="2"/>
      <c r="E46" s="2"/>
      <c r="F46" s="2"/>
      <c r="G46" s="244"/>
      <c r="H46" s="244"/>
      <c r="I46" s="247" t="n">
        <f aca="false">13/4*2*1</f>
        <v>6.5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customFormat="false" ht="12.75" hidden="false" customHeight="false" outlineLevel="0" collapsed="false">
      <c r="A47" s="2"/>
      <c r="B47" s="2" t="s">
        <v>272</v>
      </c>
      <c r="C47" s="2"/>
      <c r="D47" s="2"/>
      <c r="E47" s="2"/>
      <c r="F47" s="2"/>
      <c r="G47" s="244"/>
      <c r="H47" s="244"/>
      <c r="I47" s="247" t="n">
        <f aca="false">8*1</f>
        <v>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customFormat="false" ht="12.75" hidden="true" customHeight="false" outlineLevel="0" collapsed="false">
      <c r="A48" s="2"/>
      <c r="B48" s="2" t="s">
        <v>273</v>
      </c>
      <c r="C48" s="2"/>
      <c r="D48" s="2"/>
      <c r="E48" s="2"/>
      <c r="F48" s="2"/>
      <c r="G48" s="244"/>
      <c r="H48" s="244"/>
      <c r="I48" s="247" t="n">
        <v>0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customFormat="false" ht="12.75" hidden="false" customHeight="false" outlineLevel="0" collapsed="false">
      <c r="B49" s="240" t="s">
        <v>274</v>
      </c>
      <c r="C49" s="2"/>
      <c r="D49" s="2"/>
      <c r="E49" s="2"/>
      <c r="F49" s="2"/>
      <c r="G49" s="244"/>
      <c r="H49" s="244"/>
      <c r="I49" s="247" t="n">
        <f aca="false">(2*4*100+5000+2*1000)/1000</f>
        <v>7.8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customFormat="false" ht="12.75" hidden="false" customHeight="false" outlineLevel="0" collapsed="false">
      <c r="B50" s="240" t="s">
        <v>275</v>
      </c>
      <c r="C50" s="2"/>
      <c r="D50" s="2"/>
      <c r="E50" s="2"/>
      <c r="F50" s="2"/>
      <c r="G50" s="244"/>
      <c r="H50" s="244"/>
      <c r="I50" s="256" t="n">
        <f aca="false">(13*2525+1000)/1000</f>
        <v>33.825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2"/>
      <c r="G51" s="244"/>
      <c r="H51" s="244"/>
      <c r="I51" s="257" t="n">
        <f aca="false">SUM(I45:I50)</f>
        <v>65.505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2"/>
      <c r="G52" s="244"/>
      <c r="H52" s="244"/>
      <c r="I52" s="257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customFormat="false" ht="12.75" hidden="false" customHeight="false" outlineLevel="0" collapsed="false">
      <c r="A53" s="75" t="s">
        <v>276</v>
      </c>
      <c r="B53" s="2"/>
      <c r="C53" s="2"/>
      <c r="D53" s="2"/>
      <c r="E53" s="75"/>
      <c r="F53" s="2"/>
      <c r="G53" s="244"/>
      <c r="H53" s="248"/>
      <c r="I53" s="85" t="n">
        <f aca="false">SUM(I45:I50)+I42</f>
        <v>230.305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customFormat="false" ht="12.75" hidden="false" customHeight="false" outlineLevel="0" collapsed="false">
      <c r="A54" s="2"/>
      <c r="B54" s="75" t="s">
        <v>277</v>
      </c>
      <c r="C54" s="2"/>
      <c r="D54" s="2"/>
      <c r="E54" s="2"/>
      <c r="F54" s="2"/>
      <c r="G54" s="2"/>
      <c r="H54" s="2"/>
      <c r="I54" s="246" t="n">
        <v>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customFormat="false" ht="12.75" hidden="false" customHeight="false" outlineLevel="0" collapsed="false">
      <c r="A55" s="75" t="s">
        <v>278</v>
      </c>
      <c r="B55" s="75"/>
      <c r="C55" s="2"/>
      <c r="D55" s="2"/>
      <c r="E55" s="2"/>
      <c r="F55" s="2"/>
      <c r="G55" s="2"/>
      <c r="H55" s="2"/>
      <c r="I55" s="85" t="n">
        <f aca="false">I53-I54</f>
        <v>230.305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customFormat="false" ht="12.75" hidden="false" customHeight="false" outlineLevel="0" collapsed="false">
      <c r="A56" s="2"/>
      <c r="B56" s="75"/>
      <c r="C56" s="2"/>
      <c r="D56" s="2"/>
      <c r="E56" s="2"/>
      <c r="F56" s="2"/>
      <c r="G56" s="2"/>
      <c r="H56" s="2"/>
      <c r="I56" s="8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customFormat="false" ht="12.75" hidden="false" customHeight="false" outlineLevel="0" collapsed="false">
      <c r="A57" s="2" t="s">
        <v>279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customFormat="false" ht="12.75" hidden="false" customHeight="false" outlineLevel="0" collapsed="false">
      <c r="A58" s="2" t="s">
        <v>280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customFormat="false" ht="12.75" hidden="false" customHeight="false" outlineLevel="0" collapsed="false">
      <c r="A59" s="2" t="s">
        <v>281</v>
      </c>
      <c r="B59" s="2" t="s">
        <v>282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customFormat="false" ht="12.75" hidden="false" customHeight="false" outlineLevel="0" collapsed="false">
      <c r="A60" s="2"/>
      <c r="B60" s="2" t="s">
        <v>283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customFormat="false" ht="12.75" hidden="false" customHeight="false" outlineLevel="0" collapsed="false">
      <c r="A61" s="2"/>
      <c r="B61" s="2" t="s">
        <v>284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customFormat="false" ht="12.75" hidden="false" customHeight="false" outlineLevel="0" collapsed="false">
      <c r="A62" s="2" t="s">
        <v>285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</sheetData>
  <mergeCells count="2">
    <mergeCell ref="A1:I1"/>
    <mergeCell ref="A2:I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22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5.84"/>
    <col collapsed="false" customWidth="true" hidden="false" outlineLevel="0" max="2" min="2" style="0" width="8.99"/>
    <col collapsed="false" customWidth="true" hidden="false" outlineLevel="0" max="4" min="3" style="0" width="9.56"/>
    <col collapsed="false" customWidth="true" hidden="false" outlineLevel="0" max="5" min="5" style="0" width="9.99"/>
    <col collapsed="false" customWidth="true" hidden="false" outlineLevel="0" max="6" min="6" style="0" width="30.7"/>
    <col collapsed="false" customWidth="true" hidden="false" outlineLevel="0" max="7" min="7" style="0" width="9.41"/>
  </cols>
  <sheetData>
    <row r="1" customFormat="false" ht="15.75" hidden="false" customHeight="true" outlineLevel="0" collapsed="false">
      <c r="A1" s="258" t="str">
        <f aca="false">Summary!$A$1</f>
        <v>Synthetic CC Plants, TVA (445 MW)</v>
      </c>
      <c r="B1" s="258"/>
      <c r="C1" s="258"/>
      <c r="D1" s="258"/>
      <c r="E1" s="258"/>
      <c r="F1" s="258"/>
      <c r="G1" s="258"/>
      <c r="H1" s="258"/>
    </row>
    <row r="2" customFormat="false" ht="15.75" hidden="false" customHeight="true" outlineLevel="0" collapsed="false">
      <c r="A2" s="259" t="s">
        <v>286</v>
      </c>
      <c r="B2" s="259"/>
      <c r="C2" s="259"/>
      <c r="D2" s="259"/>
      <c r="E2" s="259"/>
      <c r="F2" s="259"/>
      <c r="G2" s="259"/>
      <c r="H2" s="259"/>
    </row>
    <row r="4" customFormat="false" ht="12.75" hidden="false" customHeight="false" outlineLevel="0" collapsed="false">
      <c r="C4" s="17" t="s">
        <v>287</v>
      </c>
    </row>
    <row r="5" customFormat="false" ht="12.75" hidden="false" customHeight="false" outlineLevel="0" collapsed="false">
      <c r="C5" s="260" t="s">
        <v>288</v>
      </c>
      <c r="D5" s="260" t="s">
        <v>289</v>
      </c>
      <c r="E5" s="260" t="s">
        <v>290</v>
      </c>
      <c r="F5" s="261" t="s">
        <v>291</v>
      </c>
      <c r="G5" s="155"/>
      <c r="H5" s="155"/>
    </row>
    <row r="6" customFormat="false" ht="12.75" hidden="false" customHeight="false" outlineLevel="0" collapsed="false">
      <c r="A6" s="8" t="s">
        <v>292</v>
      </c>
      <c r="B6" s="8"/>
      <c r="C6" s="262"/>
      <c r="D6" s="263"/>
      <c r="E6" s="262"/>
      <c r="F6" s="151"/>
    </row>
    <row r="7" customFormat="false" ht="12.75" hidden="false" customHeight="false" outlineLevel="0" collapsed="false">
      <c r="A7" s="8"/>
      <c r="B7" s="8"/>
      <c r="C7" s="262"/>
      <c r="D7" s="263"/>
      <c r="E7" s="262"/>
      <c r="F7" s="151"/>
    </row>
    <row r="8" customFormat="false" ht="12.75" hidden="false" customHeight="false" outlineLevel="0" collapsed="false">
      <c r="A8" s="0" t="s">
        <v>293</v>
      </c>
      <c r="C8" s="264"/>
      <c r="D8" s="265"/>
      <c r="E8" s="264"/>
      <c r="F8" s="151"/>
    </row>
    <row r="9" customFormat="false" ht="12.75" hidden="false" customHeight="false" outlineLevel="0" collapsed="false">
      <c r="A9" s="0" t="s">
        <v>294</v>
      </c>
      <c r="C9" s="264"/>
      <c r="D9" s="265"/>
      <c r="E9" s="264" t="s">
        <v>295</v>
      </c>
      <c r="F9" s="151"/>
    </row>
    <row r="10" customFormat="false" ht="12.75" hidden="false" customHeight="false" outlineLevel="0" collapsed="false">
      <c r="A10" s="0" t="s">
        <v>296</v>
      </c>
      <c r="C10" s="264"/>
      <c r="D10" s="264" t="s">
        <v>295</v>
      </c>
      <c r="E10" s="264"/>
      <c r="F10" s="151"/>
    </row>
    <row r="11" customFormat="false" ht="12.75" hidden="false" customHeight="false" outlineLevel="0" collapsed="false">
      <c r="A11" s="0" t="s">
        <v>297</v>
      </c>
      <c r="C11" s="264" t="s">
        <v>295</v>
      </c>
      <c r="D11" s="264"/>
      <c r="E11" s="264"/>
      <c r="F11" s="151"/>
    </row>
    <row r="12" customFormat="false" ht="12.75" hidden="false" customHeight="false" outlineLevel="0" collapsed="false">
      <c r="A12" s="0" t="s">
        <v>298</v>
      </c>
      <c r="C12" s="264"/>
      <c r="D12" s="264"/>
      <c r="E12" s="264"/>
      <c r="F12" s="151"/>
    </row>
    <row r="13" customFormat="false" ht="12.75" hidden="false" customHeight="false" outlineLevel="0" collapsed="false">
      <c r="A13" s="0" t="s">
        <v>294</v>
      </c>
      <c r="C13" s="264"/>
      <c r="D13" s="264"/>
      <c r="E13" s="264" t="s">
        <v>295</v>
      </c>
      <c r="F13" s="151"/>
    </row>
    <row r="14" customFormat="false" ht="12.75" hidden="false" customHeight="false" outlineLevel="0" collapsed="false">
      <c r="A14" s="0" t="s">
        <v>296</v>
      </c>
      <c r="C14" s="264"/>
      <c r="D14" s="264" t="s">
        <v>295</v>
      </c>
      <c r="E14" s="264"/>
      <c r="F14" s="151"/>
    </row>
    <row r="15" customFormat="false" ht="12.75" hidden="false" customHeight="false" outlineLevel="0" collapsed="false">
      <c r="A15" s="0" t="s">
        <v>297</v>
      </c>
      <c r="C15" s="264" t="s">
        <v>295</v>
      </c>
      <c r="D15" s="264"/>
      <c r="E15" s="264"/>
      <c r="F15" s="151"/>
    </row>
    <row r="16" customFormat="false" ht="12.75" hidden="false" customHeight="false" outlineLevel="0" collapsed="false">
      <c r="A16" s="0" t="s">
        <v>184</v>
      </c>
      <c r="C16" s="264"/>
      <c r="D16" s="264"/>
      <c r="E16" s="264"/>
      <c r="F16" s="151"/>
    </row>
    <row r="17" customFormat="false" ht="12.75" hidden="false" customHeight="false" outlineLevel="0" collapsed="false">
      <c r="A17" s="0" t="s">
        <v>299</v>
      </c>
      <c r="C17" s="264" t="s">
        <v>295</v>
      </c>
      <c r="D17" s="264"/>
      <c r="E17" s="264"/>
      <c r="F17" s="151"/>
    </row>
    <row r="18" customFormat="false" ht="12.75" hidden="false" customHeight="false" outlineLevel="0" collapsed="false">
      <c r="A18" s="0" t="s">
        <v>300</v>
      </c>
      <c r="C18" s="264" t="s">
        <v>295</v>
      </c>
      <c r="D18" s="264"/>
      <c r="E18" s="264"/>
      <c r="F18" s="151"/>
    </row>
    <row r="19" customFormat="false" ht="12.75" hidden="false" customHeight="false" outlineLevel="0" collapsed="false">
      <c r="A19" s="0" t="s">
        <v>301</v>
      </c>
      <c r="C19" s="264" t="s">
        <v>295</v>
      </c>
      <c r="D19" s="264"/>
      <c r="E19" s="264"/>
      <c r="F19" s="151"/>
    </row>
    <row r="20" customFormat="false" ht="12.75" hidden="false" customHeight="false" outlineLevel="0" collapsed="false">
      <c r="A20" s="0" t="s">
        <v>302</v>
      </c>
      <c r="C20" s="264"/>
      <c r="D20" s="264" t="s">
        <v>295</v>
      </c>
      <c r="E20" s="264"/>
      <c r="F20" s="151"/>
    </row>
    <row r="21" customFormat="false" ht="12.75" hidden="false" customHeight="false" outlineLevel="0" collapsed="false">
      <c r="A21" s="0" t="s">
        <v>303</v>
      </c>
      <c r="C21" s="264"/>
      <c r="D21" s="264" t="s">
        <v>295</v>
      </c>
      <c r="E21" s="264"/>
      <c r="F21" s="151"/>
    </row>
    <row r="22" customFormat="false" ht="12.75" hidden="false" customHeight="false" outlineLevel="0" collapsed="false">
      <c r="A22" s="0" t="s">
        <v>304</v>
      </c>
      <c r="C22" s="264"/>
      <c r="D22" s="264" t="s">
        <v>295</v>
      </c>
      <c r="E22" s="264"/>
      <c r="F22" s="151" t="s">
        <v>305</v>
      </c>
    </row>
    <row r="23" customFormat="false" ht="12.75" hidden="false" customHeight="false" outlineLevel="0" collapsed="false">
      <c r="A23" s="0" t="s">
        <v>306</v>
      </c>
      <c r="C23" s="264" t="s">
        <v>295</v>
      </c>
      <c r="D23" s="264"/>
      <c r="E23" s="264"/>
      <c r="F23" s="151" t="s">
        <v>307</v>
      </c>
    </row>
    <row r="24" customFormat="false" ht="12.75" hidden="false" customHeight="false" outlineLevel="0" collapsed="false">
      <c r="A24" s="0" t="s">
        <v>185</v>
      </c>
      <c r="C24" s="264"/>
      <c r="D24" s="264"/>
      <c r="E24" s="264"/>
      <c r="F24" s="151"/>
    </row>
    <row r="25" customFormat="false" ht="12.75" hidden="false" customHeight="false" outlineLevel="0" collapsed="false">
      <c r="A25" s="0" t="s">
        <v>296</v>
      </c>
      <c r="C25" s="264"/>
      <c r="D25" s="264" t="s">
        <v>295</v>
      </c>
      <c r="E25" s="264"/>
      <c r="F25" s="151"/>
    </row>
    <row r="26" customFormat="false" ht="12.75" hidden="false" customHeight="false" outlineLevel="0" collapsed="false">
      <c r="A26" s="0" t="s">
        <v>297</v>
      </c>
      <c r="C26" s="264" t="s">
        <v>295</v>
      </c>
      <c r="D26" s="264"/>
      <c r="E26" s="264"/>
      <c r="F26" s="151"/>
    </row>
    <row r="27" customFormat="false" ht="12.75" hidden="false" customHeight="false" outlineLevel="0" collapsed="false">
      <c r="A27" s="0" t="s">
        <v>308</v>
      </c>
      <c r="C27" s="264"/>
      <c r="D27" s="264"/>
      <c r="E27" s="264"/>
      <c r="F27" s="151"/>
    </row>
    <row r="28" customFormat="false" ht="12.75" hidden="false" customHeight="false" outlineLevel="0" collapsed="false">
      <c r="A28" s="0" t="s">
        <v>296</v>
      </c>
      <c r="C28" s="264"/>
      <c r="D28" s="264" t="s">
        <v>295</v>
      </c>
      <c r="E28" s="264"/>
      <c r="F28" s="151"/>
    </row>
    <row r="29" customFormat="false" ht="12.75" hidden="false" customHeight="false" outlineLevel="0" collapsed="false">
      <c r="A29" s="0" t="s">
        <v>309</v>
      </c>
      <c r="C29" s="264" t="s">
        <v>295</v>
      </c>
      <c r="D29" s="264"/>
      <c r="E29" s="264"/>
      <c r="F29" s="151"/>
    </row>
    <row r="30" customFormat="false" ht="12.75" hidden="false" customHeight="false" outlineLevel="0" collapsed="false">
      <c r="A30" s="0" t="s">
        <v>310</v>
      </c>
      <c r="C30" s="264"/>
      <c r="D30" s="264"/>
      <c r="E30" s="264"/>
      <c r="F30" s="151"/>
    </row>
    <row r="31" customFormat="false" ht="12.75" hidden="false" customHeight="false" outlineLevel="0" collapsed="false">
      <c r="A31" s="0" t="s">
        <v>311</v>
      </c>
      <c r="C31" s="264"/>
      <c r="D31" s="264" t="s">
        <v>295</v>
      </c>
      <c r="E31" s="264"/>
      <c r="F31" s="151"/>
    </row>
    <row r="32" customFormat="false" ht="12.75" hidden="false" customHeight="false" outlineLevel="0" collapsed="false">
      <c r="A32" s="0" t="s">
        <v>312</v>
      </c>
      <c r="C32" s="264" t="s">
        <v>295</v>
      </c>
      <c r="D32" s="264"/>
      <c r="E32" s="264"/>
      <c r="F32" s="151"/>
    </row>
    <row r="33" customFormat="false" ht="12.75" hidden="false" customHeight="false" outlineLevel="0" collapsed="false">
      <c r="A33" s="0" t="s">
        <v>313</v>
      </c>
      <c r="C33" s="264"/>
      <c r="D33" s="264"/>
      <c r="E33" s="264"/>
      <c r="F33" s="151"/>
    </row>
    <row r="34" customFormat="false" ht="12.75" hidden="false" customHeight="false" outlineLevel="0" collapsed="false">
      <c r="A34" s="0" t="s">
        <v>314</v>
      </c>
      <c r="C34" s="264" t="s">
        <v>295</v>
      </c>
      <c r="D34" s="264"/>
      <c r="E34" s="264"/>
      <c r="F34" s="151" t="s">
        <v>315</v>
      </c>
    </row>
    <row r="35" customFormat="false" ht="12.75" hidden="false" customHeight="false" outlineLevel="0" collapsed="false">
      <c r="A35" s="266" t="s">
        <v>316</v>
      </c>
      <c r="C35" s="264" t="s">
        <v>295</v>
      </c>
      <c r="D35" s="264"/>
      <c r="E35" s="264"/>
      <c r="F35" s="151" t="s">
        <v>315</v>
      </c>
    </row>
    <row r="36" customFormat="false" ht="12.75" hidden="false" customHeight="false" outlineLevel="0" collapsed="false">
      <c r="A36" s="0" t="s">
        <v>317</v>
      </c>
      <c r="C36" s="264" t="s">
        <v>295</v>
      </c>
      <c r="D36" s="264"/>
      <c r="E36" s="264"/>
      <c r="F36" s="151" t="s">
        <v>315</v>
      </c>
    </row>
    <row r="37" customFormat="false" ht="12.75" hidden="false" customHeight="false" outlineLevel="0" collapsed="false">
      <c r="A37" s="266" t="s">
        <v>318</v>
      </c>
      <c r="C37" s="264" t="s">
        <v>295</v>
      </c>
      <c r="D37" s="267"/>
      <c r="E37" s="264"/>
      <c r="F37" s="151" t="s">
        <v>315</v>
      </c>
    </row>
    <row r="38" customFormat="false" ht="12.75" hidden="false" customHeight="false" outlineLevel="0" collapsed="false">
      <c r="A38" s="0" t="s">
        <v>319</v>
      </c>
      <c r="C38" s="264"/>
      <c r="D38" s="264"/>
      <c r="E38" s="264"/>
      <c r="F38" s="151"/>
    </row>
    <row r="39" customFormat="false" ht="12.75" hidden="false" customHeight="false" outlineLevel="0" collapsed="false">
      <c r="A39" s="0" t="s">
        <v>320</v>
      </c>
      <c r="C39" s="264" t="s">
        <v>295</v>
      </c>
      <c r="D39" s="264"/>
      <c r="E39" s="264"/>
      <c r="F39" s="151" t="s">
        <v>321</v>
      </c>
    </row>
    <row r="40" customFormat="false" ht="12.75" hidden="false" customHeight="false" outlineLevel="0" collapsed="false">
      <c r="A40" s="0" t="s">
        <v>322</v>
      </c>
      <c r="C40" s="264"/>
      <c r="D40" s="264" t="s">
        <v>295</v>
      </c>
      <c r="E40" s="264"/>
      <c r="F40" s="151" t="s">
        <v>323</v>
      </c>
    </row>
    <row r="41" customFormat="false" ht="12.75" hidden="false" customHeight="false" outlineLevel="0" collapsed="false">
      <c r="A41" s="0" t="s">
        <v>324</v>
      </c>
      <c r="C41" s="264"/>
      <c r="D41" s="264"/>
      <c r="E41" s="264" t="s">
        <v>295</v>
      </c>
      <c r="F41" s="151" t="s">
        <v>323</v>
      </c>
    </row>
    <row r="42" customFormat="false" ht="12.75" hidden="false" customHeight="false" outlineLevel="0" collapsed="false">
      <c r="A42" s="0" t="s">
        <v>325</v>
      </c>
      <c r="C42" s="264"/>
      <c r="D42" s="264"/>
      <c r="E42" s="264"/>
      <c r="F42" s="151"/>
    </row>
    <row r="43" customFormat="false" ht="12.75" hidden="false" customHeight="false" outlineLevel="0" collapsed="false">
      <c r="A43" s="0" t="s">
        <v>326</v>
      </c>
      <c r="C43" s="264" t="s">
        <v>295</v>
      </c>
      <c r="D43" s="264"/>
      <c r="E43" s="264"/>
      <c r="F43" s="151"/>
    </row>
    <row r="44" customFormat="false" ht="12.75" hidden="false" customHeight="false" outlineLevel="0" collapsed="false">
      <c r="A44" s="0" t="s">
        <v>327</v>
      </c>
      <c r="C44" s="264" t="s">
        <v>295</v>
      </c>
      <c r="D44" s="264"/>
      <c r="E44" s="264"/>
      <c r="F44" s="151"/>
    </row>
    <row r="45" customFormat="false" ht="12.75" hidden="false" customHeight="false" outlineLevel="0" collapsed="false">
      <c r="A45" s="266" t="s">
        <v>328</v>
      </c>
      <c r="C45" s="264" t="s">
        <v>295</v>
      </c>
      <c r="D45" s="264"/>
      <c r="E45" s="264"/>
      <c r="F45" s="268" t="s">
        <v>329</v>
      </c>
    </row>
    <row r="46" customFormat="false" ht="12.75" hidden="false" customHeight="false" outlineLevel="0" collapsed="false">
      <c r="A46" s="0" t="s">
        <v>330</v>
      </c>
      <c r="C46" s="264" t="s">
        <v>295</v>
      </c>
      <c r="D46" s="264"/>
      <c r="E46" s="264"/>
      <c r="F46" s="268"/>
    </row>
    <row r="47" customFormat="false" ht="12.75" hidden="false" customHeight="false" outlineLevel="0" collapsed="false">
      <c r="A47" s="0" t="s">
        <v>331</v>
      </c>
      <c r="C47" s="264" t="s">
        <v>295</v>
      </c>
      <c r="D47" s="264"/>
      <c r="E47" s="264"/>
      <c r="F47" s="151"/>
    </row>
    <row r="48" customFormat="false" ht="12.75" hidden="false" customHeight="false" outlineLevel="0" collapsed="false">
      <c r="A48" s="0" t="s">
        <v>332</v>
      </c>
      <c r="C48" s="264"/>
      <c r="D48" s="264" t="s">
        <v>295</v>
      </c>
      <c r="E48" s="264"/>
      <c r="F48" s="151"/>
    </row>
    <row r="49" customFormat="false" ht="12.75" hidden="false" customHeight="false" outlineLevel="0" collapsed="false">
      <c r="A49" s="0" t="s">
        <v>333</v>
      </c>
      <c r="C49" s="264"/>
      <c r="D49" s="264" t="s">
        <v>295</v>
      </c>
      <c r="E49" s="264"/>
      <c r="F49" s="151"/>
    </row>
    <row r="50" customFormat="false" ht="12.75" hidden="false" customHeight="false" outlineLevel="0" collapsed="false">
      <c r="A50" s="266" t="s">
        <v>334</v>
      </c>
      <c r="C50" s="264" t="s">
        <v>295</v>
      </c>
      <c r="D50" s="264"/>
      <c r="E50" s="264"/>
      <c r="F50" s="268" t="s">
        <v>335</v>
      </c>
    </row>
    <row r="51" customFormat="false" ht="12.75" hidden="false" customHeight="false" outlineLevel="0" collapsed="false">
      <c r="A51" s="266" t="s">
        <v>336</v>
      </c>
      <c r="C51" s="264" t="s">
        <v>295</v>
      </c>
      <c r="D51" s="264"/>
      <c r="E51" s="267"/>
      <c r="F51" s="151" t="s">
        <v>337</v>
      </c>
    </row>
    <row r="52" customFormat="false" ht="12.75" hidden="false" customHeight="false" outlineLevel="0" collapsed="false">
      <c r="A52" s="266" t="s">
        <v>338</v>
      </c>
      <c r="C52" s="264"/>
      <c r="D52" s="264" t="s">
        <v>295</v>
      </c>
      <c r="E52" s="264"/>
      <c r="F52" s="151"/>
    </row>
    <row r="53" customFormat="false" ht="12.75" hidden="false" customHeight="false" outlineLevel="0" collapsed="false">
      <c r="A53" s="266" t="s">
        <v>339</v>
      </c>
      <c r="C53" s="267"/>
      <c r="D53" s="264"/>
      <c r="E53" s="264" t="s">
        <v>295</v>
      </c>
      <c r="F53" s="151"/>
    </row>
    <row r="54" customFormat="false" ht="12.75" hidden="false" customHeight="false" outlineLevel="0" collapsed="false">
      <c r="A54" s="266" t="s">
        <v>340</v>
      </c>
      <c r="C54" s="264" t="s">
        <v>295</v>
      </c>
      <c r="D54" s="264"/>
      <c r="E54" s="267"/>
      <c r="F54" s="151"/>
    </row>
    <row r="55" customFormat="false" ht="12.75" hidden="false" customHeight="false" outlineLevel="0" collapsed="false">
      <c r="A55" s="0" t="s">
        <v>341</v>
      </c>
      <c r="C55" s="264" t="s">
        <v>295</v>
      </c>
      <c r="D55" s="264"/>
      <c r="E55" s="264"/>
      <c r="F55" s="151"/>
    </row>
    <row r="56" customFormat="false" ht="12.75" hidden="false" customHeight="false" outlineLevel="0" collapsed="false">
      <c r="A56" s="0" t="s">
        <v>342</v>
      </c>
      <c r="C56" s="264" t="s">
        <v>295</v>
      </c>
      <c r="D56" s="264"/>
      <c r="E56" s="264"/>
      <c r="F56" s="151" t="s">
        <v>343</v>
      </c>
    </row>
    <row r="57" customFormat="false" ht="12.75" hidden="false" customHeight="false" outlineLevel="0" collapsed="false">
      <c r="A57" s="0" t="s">
        <v>344</v>
      </c>
      <c r="C57" s="264" t="s">
        <v>295</v>
      </c>
      <c r="D57" s="264"/>
      <c r="E57" s="264"/>
      <c r="F57" s="151"/>
    </row>
    <row r="58" customFormat="false" ht="12.75" hidden="false" customHeight="false" outlineLevel="0" collapsed="false">
      <c r="A58" s="0" t="s">
        <v>345</v>
      </c>
      <c r="C58" s="264" t="s">
        <v>295</v>
      </c>
      <c r="D58" s="264"/>
      <c r="E58" s="264"/>
      <c r="F58" s="151"/>
    </row>
    <row r="59" customFormat="false" ht="12.75" hidden="false" customHeight="false" outlineLevel="0" collapsed="false">
      <c r="C59" s="269"/>
      <c r="D59" s="269"/>
      <c r="E59" s="269"/>
    </row>
    <row r="60" customFormat="false" ht="12.75" hidden="false" customHeight="false" outlineLevel="0" collapsed="false">
      <c r="A60" s="0" t="s">
        <v>346</v>
      </c>
      <c r="C60" s="269"/>
      <c r="D60" s="269"/>
      <c r="E60" s="269"/>
    </row>
    <row r="61" customFormat="false" ht="12.75" hidden="false" customHeight="false" outlineLevel="0" collapsed="false">
      <c r="A61" s="0" t="s">
        <v>347</v>
      </c>
      <c r="C61" s="269"/>
      <c r="D61" s="269"/>
      <c r="E61" s="269"/>
    </row>
    <row r="62" customFormat="false" ht="12.75" hidden="false" customHeight="false" outlineLevel="0" collapsed="false">
      <c r="C62" s="17" t="s">
        <v>287</v>
      </c>
      <c r="D62" s="20"/>
      <c r="E62" s="20"/>
      <c r="F62" s="20"/>
    </row>
    <row r="63" customFormat="false" ht="12.75" hidden="false" customHeight="false" outlineLevel="0" collapsed="false">
      <c r="C63" s="124" t="s">
        <v>288</v>
      </c>
      <c r="D63" s="124" t="s">
        <v>289</v>
      </c>
      <c r="E63" s="124" t="s">
        <v>290</v>
      </c>
      <c r="F63" s="17" t="s">
        <v>291</v>
      </c>
    </row>
    <row r="64" customFormat="false" ht="12.75" hidden="false" customHeight="false" outlineLevel="0" collapsed="false">
      <c r="A64" s="0" t="s">
        <v>348</v>
      </c>
      <c r="C64" s="264" t="s">
        <v>295</v>
      </c>
      <c r="D64" s="264"/>
      <c r="E64" s="264"/>
      <c r="F64" s="151" t="s">
        <v>349</v>
      </c>
    </row>
    <row r="65" customFormat="false" ht="12.75" hidden="false" customHeight="false" outlineLevel="0" collapsed="false">
      <c r="A65" s="0" t="s">
        <v>350</v>
      </c>
      <c r="C65" s="264"/>
      <c r="D65" s="264"/>
      <c r="E65" s="264"/>
      <c r="F65" s="151"/>
    </row>
    <row r="66" customFormat="false" ht="12.75" hidden="false" customHeight="false" outlineLevel="0" collapsed="false">
      <c r="A66" s="0" t="s">
        <v>351</v>
      </c>
      <c r="C66" s="264"/>
      <c r="D66" s="264" t="s">
        <v>295</v>
      </c>
      <c r="E66" s="264"/>
      <c r="F66" s="151"/>
    </row>
    <row r="67" customFormat="false" ht="12.75" hidden="false" customHeight="false" outlineLevel="0" collapsed="false">
      <c r="A67" s="0" t="s">
        <v>352</v>
      </c>
      <c r="C67" s="264"/>
      <c r="D67" s="264" t="s">
        <v>295</v>
      </c>
      <c r="E67" s="264"/>
      <c r="F67" s="151"/>
    </row>
    <row r="68" customFormat="false" ht="12.75" hidden="false" customHeight="false" outlineLevel="0" collapsed="false">
      <c r="A68" s="0" t="s">
        <v>353</v>
      </c>
      <c r="C68" s="264"/>
      <c r="D68" s="264" t="s">
        <v>295</v>
      </c>
      <c r="E68" s="264"/>
      <c r="F68" s="151"/>
    </row>
    <row r="69" customFormat="false" ht="12.75" hidden="false" customHeight="false" outlineLevel="0" collapsed="false">
      <c r="A69" s="266" t="s">
        <v>354</v>
      </c>
      <c r="C69" s="264" t="s">
        <v>295</v>
      </c>
      <c r="D69" s="264"/>
      <c r="E69" s="264"/>
      <c r="F69" s="151"/>
    </row>
    <row r="70" customFormat="false" ht="12.75" hidden="false" customHeight="false" outlineLevel="0" collapsed="false">
      <c r="C70" s="264"/>
      <c r="D70" s="264"/>
      <c r="E70" s="264"/>
      <c r="F70" s="151"/>
    </row>
    <row r="71" customFormat="false" ht="12.75" hidden="false" customHeight="false" outlineLevel="0" collapsed="false">
      <c r="A71" s="8" t="s">
        <v>355</v>
      </c>
      <c r="B71" s="8"/>
      <c r="C71" s="264"/>
      <c r="D71" s="264"/>
      <c r="E71" s="264"/>
      <c r="F71" s="151"/>
    </row>
    <row r="72" customFormat="false" ht="12.75" hidden="false" customHeight="false" outlineLevel="0" collapsed="false">
      <c r="A72" s="8"/>
      <c r="B72" s="8"/>
      <c r="C72" s="264"/>
      <c r="D72" s="264"/>
      <c r="E72" s="264"/>
      <c r="F72" s="151"/>
    </row>
    <row r="73" customFormat="false" ht="12.75" hidden="false" customHeight="false" outlineLevel="0" collapsed="false">
      <c r="A73" s="0" t="s">
        <v>194</v>
      </c>
      <c r="C73" s="264"/>
      <c r="D73" s="264"/>
      <c r="E73" s="264"/>
      <c r="F73" s="151"/>
    </row>
    <row r="74" customFormat="false" ht="12.75" hidden="false" customHeight="false" outlineLevel="0" collapsed="false">
      <c r="A74" s="0" t="s">
        <v>356</v>
      </c>
      <c r="C74" s="264" t="s">
        <v>295</v>
      </c>
      <c r="D74" s="264"/>
      <c r="E74" s="264"/>
      <c r="F74" s="151"/>
    </row>
    <row r="75" customFormat="false" ht="12.75" hidden="false" customHeight="false" outlineLevel="0" collapsed="false">
      <c r="A75" s="0" t="s">
        <v>357</v>
      </c>
      <c r="C75" s="264" t="s">
        <v>295</v>
      </c>
      <c r="D75" s="264"/>
      <c r="E75" s="264"/>
      <c r="F75" s="151"/>
    </row>
    <row r="76" customFormat="false" ht="12.75" hidden="false" customHeight="false" outlineLevel="0" collapsed="false">
      <c r="A76" s="0" t="s">
        <v>358</v>
      </c>
      <c r="C76" s="264" t="s">
        <v>295</v>
      </c>
      <c r="D76" s="264"/>
      <c r="E76" s="264"/>
      <c r="F76" s="151"/>
    </row>
    <row r="77" customFormat="false" ht="12.75" hidden="false" customHeight="false" outlineLevel="0" collapsed="false">
      <c r="A77" s="0" t="s">
        <v>359</v>
      </c>
      <c r="C77" s="264"/>
      <c r="D77" s="264"/>
      <c r="E77" s="264" t="s">
        <v>295</v>
      </c>
      <c r="F77" s="151"/>
    </row>
    <row r="78" customFormat="false" ht="12.75" hidden="false" customHeight="false" outlineLevel="0" collapsed="false">
      <c r="A78" s="0" t="s">
        <v>360</v>
      </c>
      <c r="C78" s="264"/>
      <c r="D78" s="264" t="s">
        <v>295</v>
      </c>
      <c r="E78" s="264"/>
      <c r="F78" s="151"/>
    </row>
    <row r="79" customFormat="false" ht="12.75" hidden="false" customHeight="false" outlineLevel="0" collapsed="false">
      <c r="A79" s="0" t="s">
        <v>361</v>
      </c>
      <c r="C79" s="264"/>
      <c r="D79" s="264" t="s">
        <v>295</v>
      </c>
      <c r="E79" s="264"/>
      <c r="F79" s="151"/>
    </row>
    <row r="80" customFormat="false" ht="12.75" hidden="false" customHeight="false" outlineLevel="0" collapsed="false">
      <c r="A80" s="0" t="s">
        <v>362</v>
      </c>
      <c r="C80" s="264"/>
      <c r="D80" s="264" t="s">
        <v>295</v>
      </c>
      <c r="E80" s="264"/>
      <c r="F80" s="151"/>
    </row>
    <row r="81" customFormat="false" ht="12.75" hidden="false" customHeight="false" outlineLevel="0" collapsed="false">
      <c r="A81" s="0" t="s">
        <v>363</v>
      </c>
      <c r="C81" s="264"/>
      <c r="D81" s="264" t="s">
        <v>295</v>
      </c>
      <c r="E81" s="264"/>
      <c r="F81" s="151" t="s">
        <v>364</v>
      </c>
    </row>
    <row r="82" customFormat="false" ht="12.75" hidden="false" customHeight="false" outlineLevel="0" collapsed="false">
      <c r="A82" s="0" t="s">
        <v>365</v>
      </c>
      <c r="C82" s="264"/>
      <c r="D82" s="264"/>
      <c r="E82" s="264"/>
      <c r="F82" s="151"/>
    </row>
    <row r="83" customFormat="false" ht="12.75" hidden="false" customHeight="false" outlineLevel="0" collapsed="false">
      <c r="A83" s="0" t="s">
        <v>366</v>
      </c>
      <c r="C83" s="264" t="s">
        <v>295</v>
      </c>
      <c r="D83" s="264"/>
      <c r="E83" s="264"/>
      <c r="F83" s="151"/>
    </row>
    <row r="84" customFormat="false" ht="12.75" hidden="false" customHeight="false" outlineLevel="0" collapsed="false">
      <c r="A84" s="0" t="s">
        <v>367</v>
      </c>
      <c r="C84" s="264" t="s">
        <v>295</v>
      </c>
      <c r="D84" s="264"/>
      <c r="E84" s="264"/>
      <c r="F84" s="151"/>
    </row>
    <row r="85" customFormat="false" ht="12.75" hidden="false" customHeight="false" outlineLevel="0" collapsed="false">
      <c r="A85" s="0" t="s">
        <v>368</v>
      </c>
      <c r="C85" s="264" t="s">
        <v>295</v>
      </c>
      <c r="D85" s="267"/>
      <c r="E85" s="264"/>
      <c r="F85" s="151"/>
    </row>
    <row r="86" customFormat="false" ht="12.75" hidden="false" customHeight="false" outlineLevel="0" collapsed="false">
      <c r="A86" s="0" t="s">
        <v>369</v>
      </c>
      <c r="C86" s="264" t="s">
        <v>295</v>
      </c>
      <c r="D86" s="264"/>
      <c r="E86" s="264"/>
      <c r="F86" s="151"/>
    </row>
    <row r="87" customFormat="false" ht="12.75" hidden="false" customHeight="false" outlineLevel="0" collapsed="false">
      <c r="A87" s="0" t="s">
        <v>370</v>
      </c>
      <c r="C87" s="264" t="s">
        <v>295</v>
      </c>
      <c r="D87" s="264"/>
      <c r="E87" s="264"/>
      <c r="F87" s="151" t="s">
        <v>371</v>
      </c>
    </row>
    <row r="88" customFormat="false" ht="12.75" hidden="false" customHeight="false" outlineLevel="0" collapsed="false">
      <c r="A88" s="0" t="s">
        <v>372</v>
      </c>
      <c r="C88" s="264"/>
      <c r="D88" s="264" t="s">
        <v>295</v>
      </c>
      <c r="E88" s="264"/>
      <c r="F88" s="151"/>
    </row>
    <row r="89" customFormat="false" ht="12.75" hidden="false" customHeight="false" outlineLevel="0" collapsed="false">
      <c r="A89" s="0" t="s">
        <v>373</v>
      </c>
      <c r="C89" s="264"/>
      <c r="D89" s="264" t="s">
        <v>295</v>
      </c>
      <c r="E89" s="264"/>
      <c r="F89" s="151"/>
    </row>
    <row r="90" customFormat="false" ht="12.75" hidden="false" customHeight="false" outlineLevel="0" collapsed="false">
      <c r="A90" s="0" t="s">
        <v>374</v>
      </c>
      <c r="C90" s="264"/>
      <c r="D90" s="264"/>
      <c r="E90" s="264"/>
      <c r="F90" s="151"/>
    </row>
    <row r="91" customFormat="false" ht="12.75" hidden="false" customHeight="false" outlineLevel="0" collapsed="false">
      <c r="A91" s="0" t="s">
        <v>375</v>
      </c>
      <c r="C91" s="264" t="s">
        <v>295</v>
      </c>
      <c r="D91" s="264"/>
      <c r="E91" s="264"/>
      <c r="F91" s="151"/>
    </row>
    <row r="92" customFormat="false" ht="12.75" hidden="false" customHeight="false" outlineLevel="0" collapsed="false">
      <c r="A92" s="0" t="s">
        <v>376</v>
      </c>
      <c r="C92" s="264"/>
      <c r="D92" s="264" t="s">
        <v>295</v>
      </c>
      <c r="E92" s="264"/>
      <c r="F92" s="151"/>
    </row>
    <row r="93" customFormat="false" ht="12.75" hidden="false" customHeight="false" outlineLevel="0" collapsed="false">
      <c r="A93" s="0" t="s">
        <v>377</v>
      </c>
      <c r="C93" s="264"/>
      <c r="D93" s="264"/>
      <c r="E93" s="264"/>
      <c r="F93" s="151"/>
    </row>
    <row r="94" customFormat="false" ht="12.75" hidden="false" customHeight="false" outlineLevel="0" collapsed="false">
      <c r="A94" s="0" t="s">
        <v>378</v>
      </c>
      <c r="C94" s="264" t="s">
        <v>295</v>
      </c>
      <c r="D94" s="264"/>
      <c r="E94" s="264"/>
      <c r="F94" s="151"/>
    </row>
    <row r="95" customFormat="false" ht="12.75" hidden="false" customHeight="false" outlineLevel="0" collapsed="false">
      <c r="A95" s="0" t="s">
        <v>379</v>
      </c>
      <c r="C95" s="264"/>
      <c r="D95" s="264" t="s">
        <v>295</v>
      </c>
      <c r="E95" s="264"/>
      <c r="F95" s="151"/>
    </row>
    <row r="96" customFormat="false" ht="12.75" hidden="false" customHeight="false" outlineLevel="0" collapsed="false">
      <c r="A96" s="0" t="s">
        <v>380</v>
      </c>
      <c r="C96" s="264"/>
      <c r="D96" s="264"/>
      <c r="E96" s="264"/>
      <c r="F96" s="151"/>
    </row>
    <row r="97" customFormat="false" ht="12.75" hidden="false" customHeight="false" outlineLevel="0" collapsed="false">
      <c r="A97" s="0" t="s">
        <v>381</v>
      </c>
      <c r="C97" s="264" t="s">
        <v>295</v>
      </c>
      <c r="D97" s="264"/>
      <c r="E97" s="264"/>
      <c r="F97" s="151"/>
    </row>
    <row r="98" customFormat="false" ht="12.75" hidden="false" customHeight="false" outlineLevel="0" collapsed="false">
      <c r="A98" s="0" t="s">
        <v>382</v>
      </c>
      <c r="C98" s="264" t="s">
        <v>295</v>
      </c>
      <c r="D98" s="264"/>
      <c r="E98" s="264"/>
      <c r="F98" s="151"/>
    </row>
    <row r="99" customFormat="false" ht="12.75" hidden="false" customHeight="false" outlineLevel="0" collapsed="false">
      <c r="A99" s="0" t="s">
        <v>383</v>
      </c>
      <c r="C99" s="264"/>
      <c r="D99" s="264" t="s">
        <v>295</v>
      </c>
      <c r="E99" s="264"/>
      <c r="F99" s="151"/>
    </row>
    <row r="100" customFormat="false" ht="12.75" hidden="false" customHeight="false" outlineLevel="0" collapsed="false">
      <c r="A100" s="0" t="s">
        <v>384</v>
      </c>
      <c r="C100" s="264"/>
      <c r="D100" s="264"/>
      <c r="E100" s="264"/>
      <c r="F100" s="151"/>
    </row>
    <row r="101" customFormat="false" ht="12.75" hidden="false" customHeight="false" outlineLevel="0" collapsed="false">
      <c r="A101" s="0" t="s">
        <v>385</v>
      </c>
      <c r="C101" s="264"/>
      <c r="D101" s="264" t="s">
        <v>295</v>
      </c>
      <c r="E101" s="264"/>
      <c r="F101" s="151"/>
    </row>
    <row r="102" customFormat="false" ht="12.75" hidden="false" customHeight="false" outlineLevel="0" collapsed="false">
      <c r="A102" s="0" t="s">
        <v>386</v>
      </c>
      <c r="C102" s="264"/>
      <c r="D102" s="264" t="s">
        <v>295</v>
      </c>
      <c r="E102" s="264"/>
      <c r="F102" s="151"/>
    </row>
    <row r="103" customFormat="false" ht="12.75" hidden="false" customHeight="false" outlineLevel="0" collapsed="false">
      <c r="A103" s="0" t="s">
        <v>387</v>
      </c>
      <c r="C103" s="264"/>
      <c r="D103" s="264" t="s">
        <v>295</v>
      </c>
      <c r="E103" s="264"/>
      <c r="F103" s="151"/>
    </row>
    <row r="104" customFormat="false" ht="12.75" hidden="false" customHeight="false" outlineLevel="0" collapsed="false">
      <c r="A104" s="0" t="s">
        <v>388</v>
      </c>
      <c r="C104" s="264"/>
      <c r="D104" s="264" t="s">
        <v>295</v>
      </c>
      <c r="E104" s="264"/>
      <c r="F104" s="151"/>
    </row>
    <row r="105" customFormat="false" ht="12.75" hidden="false" customHeight="false" outlineLevel="0" collapsed="false">
      <c r="A105" s="0" t="s">
        <v>389</v>
      </c>
      <c r="C105" s="264" t="s">
        <v>295</v>
      </c>
      <c r="D105" s="264"/>
      <c r="E105" s="264"/>
      <c r="F105" s="151"/>
    </row>
    <row r="106" customFormat="false" ht="12.75" hidden="false" customHeight="false" outlineLevel="0" collapsed="false">
      <c r="A106" s="0" t="s">
        <v>390</v>
      </c>
      <c r="C106" s="264"/>
      <c r="D106" s="264"/>
      <c r="E106" s="264"/>
      <c r="F106" s="151"/>
    </row>
    <row r="107" customFormat="false" ht="12.75" hidden="false" customHeight="false" outlineLevel="0" collapsed="false">
      <c r="A107" s="0" t="s">
        <v>391</v>
      </c>
      <c r="C107" s="264" t="s">
        <v>295</v>
      </c>
      <c r="D107" s="264"/>
      <c r="E107" s="264"/>
      <c r="F107" s="151"/>
    </row>
    <row r="108" customFormat="false" ht="12.75" hidden="false" customHeight="false" outlineLevel="0" collapsed="false">
      <c r="A108" s="0" t="s">
        <v>392</v>
      </c>
      <c r="C108" s="264"/>
      <c r="D108" s="264" t="s">
        <v>295</v>
      </c>
      <c r="E108" s="264"/>
      <c r="F108" s="151" t="s">
        <v>393</v>
      </c>
    </row>
    <row r="109" customFormat="false" ht="12.75" hidden="false" customHeight="false" outlineLevel="0" collapsed="false">
      <c r="A109" s="0" t="s">
        <v>394</v>
      </c>
      <c r="C109" s="264"/>
      <c r="D109" s="264"/>
      <c r="E109" s="264"/>
      <c r="F109" s="151"/>
    </row>
    <row r="110" customFormat="false" ht="12.75" hidden="false" customHeight="false" outlineLevel="0" collapsed="false">
      <c r="A110" s="0" t="s">
        <v>395</v>
      </c>
      <c r="C110" s="264" t="s">
        <v>295</v>
      </c>
      <c r="D110" s="264"/>
      <c r="E110" s="264"/>
      <c r="F110" s="151"/>
    </row>
    <row r="111" customFormat="false" ht="12.75" hidden="false" customHeight="false" outlineLevel="0" collapsed="false">
      <c r="A111" s="0" t="s">
        <v>396</v>
      </c>
      <c r="C111" s="264" t="s">
        <v>295</v>
      </c>
      <c r="D111" s="264"/>
      <c r="E111" s="264"/>
      <c r="F111" s="151"/>
    </row>
    <row r="112" customFormat="false" ht="12.75" hidden="false" customHeight="false" outlineLevel="0" collapsed="false">
      <c r="A112" s="0" t="s">
        <v>397</v>
      </c>
      <c r="C112" s="264"/>
      <c r="D112" s="264" t="s">
        <v>295</v>
      </c>
      <c r="E112" s="264"/>
      <c r="F112" s="151"/>
    </row>
    <row r="113" customFormat="false" ht="12.75" hidden="false" customHeight="false" outlineLevel="0" collapsed="false">
      <c r="A113" s="0" t="s">
        <v>398</v>
      </c>
      <c r="C113" s="264"/>
      <c r="D113" s="264" t="s">
        <v>295</v>
      </c>
      <c r="E113" s="264"/>
      <c r="F113" s="151"/>
    </row>
    <row r="114" customFormat="false" ht="12.75" hidden="false" customHeight="false" outlineLevel="0" collapsed="false">
      <c r="A114" s="0" t="s">
        <v>399</v>
      </c>
      <c r="C114" s="264"/>
      <c r="D114" s="264"/>
      <c r="E114" s="264"/>
      <c r="F114" s="151"/>
    </row>
    <row r="115" customFormat="false" ht="12.75" hidden="false" customHeight="false" outlineLevel="0" collapsed="false">
      <c r="A115" s="0" t="s">
        <v>396</v>
      </c>
      <c r="C115" s="264" t="s">
        <v>295</v>
      </c>
      <c r="D115" s="264"/>
      <c r="E115" s="264"/>
      <c r="F115" s="151"/>
    </row>
    <row r="116" customFormat="false" ht="12.75" hidden="false" customHeight="false" outlineLevel="0" collapsed="false">
      <c r="A116" s="0" t="s">
        <v>397</v>
      </c>
      <c r="C116" s="264"/>
      <c r="D116" s="264" t="s">
        <v>295</v>
      </c>
      <c r="E116" s="264"/>
      <c r="F116" s="151"/>
    </row>
    <row r="117" customFormat="false" ht="12.75" hidden="false" customHeight="false" outlineLevel="0" collapsed="false">
      <c r="A117" s="0" t="s">
        <v>400</v>
      </c>
      <c r="C117" s="267"/>
      <c r="D117" s="264" t="s">
        <v>295</v>
      </c>
      <c r="E117" s="264"/>
      <c r="F117" s="151" t="s">
        <v>401</v>
      </c>
    </row>
    <row r="118" customFormat="false" ht="12.75" hidden="false" customHeight="false" outlineLevel="0" collapsed="false">
      <c r="A118" s="0" t="s">
        <v>402</v>
      </c>
      <c r="C118" s="267"/>
      <c r="D118" s="264" t="s">
        <v>295</v>
      </c>
      <c r="E118" s="264"/>
      <c r="F118" s="151" t="s">
        <v>401</v>
      </c>
    </row>
    <row r="119" customFormat="false" ht="12.75" hidden="false" customHeight="false" outlineLevel="0" collapsed="false">
      <c r="A119" s="0" t="s">
        <v>403</v>
      </c>
      <c r="C119" s="264"/>
      <c r="D119" s="264" t="s">
        <v>295</v>
      </c>
      <c r="E119" s="264"/>
      <c r="F119" s="151"/>
    </row>
    <row r="120" customFormat="false" ht="12.75" hidden="false" customHeight="false" outlineLevel="0" collapsed="false">
      <c r="A120" s="0" t="s">
        <v>404</v>
      </c>
      <c r="C120" s="264" t="s">
        <v>295</v>
      </c>
      <c r="D120" s="264"/>
      <c r="E120" s="264"/>
      <c r="F120" s="151"/>
    </row>
    <row r="121" customFormat="false" ht="12.75" hidden="false" customHeight="false" outlineLevel="0" collapsed="false">
      <c r="A121" s="0" t="s">
        <v>405</v>
      </c>
    </row>
    <row r="122" customFormat="false" ht="12.75" hidden="false" customHeight="false" outlineLevel="0" collapsed="false">
      <c r="A122" s="0" t="s">
        <v>406</v>
      </c>
    </row>
  </sheetData>
  <mergeCells count="2">
    <mergeCell ref="A1:H1"/>
    <mergeCell ref="A2:H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  <rowBreaks count="1" manualBreakCount="1">
    <brk id="61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1997-11-25T19:41:07Z</dcterms:created>
  <dc:creator/>
  <dc:description/>
  <dc:language>en-US</dc:language>
  <cp:lastModifiedBy>Richard Bickings</cp:lastModifiedBy>
  <cp:lastPrinted>2000-04-18T12:54:58Z</cp:lastPrinted>
  <cp:revision>0</cp:revision>
  <dc:subject/>
  <dc:title/>
</cp:coreProperties>
</file>