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95 OPTIONS" sheetId="1" state="visible" r:id="rId3"/>
    <sheet name="2000 OPTION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<sst xmlns="http://schemas.openxmlformats.org/spreadsheetml/2006/main" count="64" uniqueCount="28">
  <si>
    <t xml:space="preserve">OPTIONS TO BE EXERCISED:</t>
  </si>
  <si>
    <t xml:space="preserve">SALES</t>
  </si>
  <si>
    <t xml:space="preserve">OPTION </t>
  </si>
  <si>
    <t xml:space="preserve">GROSS</t>
  </si>
  <si>
    <t xml:space="preserve">INCOME</t>
  </si>
  <si>
    <t xml:space="preserve">MEDICARE</t>
  </si>
  <si>
    <t xml:space="preserve">NET AT</t>
  </si>
  <si>
    <t xml:space="preserve">REALIZED</t>
  </si>
  <si>
    <t xml:space="preserve">Grant #</t>
  </si>
  <si>
    <t xml:space="preserve">#</t>
  </si>
  <si>
    <t xml:space="preserve">Price</t>
  </si>
  <si>
    <t xml:space="preserve">Value</t>
  </si>
  <si>
    <t xml:space="preserve">PRICE</t>
  </si>
  <si>
    <t xml:space="preserve">PROFIT</t>
  </si>
  <si>
    <t xml:space="preserve">TAXES</t>
  </si>
  <si>
    <t xml:space="preserve">FEES</t>
  </si>
  <si>
    <t xml:space="preserve"> </t>
  </si>
  <si>
    <t xml:space="preserve">COST</t>
  </si>
  <si>
    <t xml:space="preserve">NET</t>
  </si>
  <si>
    <t xml:space="preserve">OPTIONs:</t>
  </si>
  <si>
    <t xml:space="preserve">Balance</t>
  </si>
  <si>
    <t xml:space="preserve">Exercisable</t>
  </si>
  <si>
    <t xml:space="preserve">Current</t>
  </si>
  <si>
    <t xml:space="preserve">COSTS</t>
  </si>
  <si>
    <t xml:space="preserve">Gross</t>
  </si>
  <si>
    <t xml:space="preserve">GRANTS NOT VESTED</t>
  </si>
  <si>
    <t xml:space="preserve">Vested</t>
  </si>
  <si>
    <t xml:space="preserve">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</si>
</sst>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#,##0.0000"/>
    <numFmt numFmtId="167" formatCode="#,##0.00"/>
    <numFmt numFmtId="168" formatCode="_(* #,##0_);_(* \(#,##0\);_(* \-_);_(@_)"/>
    <numFmt numFmtId="169" formatCode="_(* #,##0.00_);_(* \(#,##0.00\);_(* \-??_);_(@_)"/>
    <numFmt numFmtId="170" formatCode="_(* #,##0.0000_);_(* \(#,##0.0000\);_(* \-????_);_(@_)"/>
    <numFmt numFmtId="171" formatCode="_(\$* #,##0.0000_);_(\$* \(#,##0.0000\);_(\$* \-??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6" style="0" width="10.13"/>
    <col collapsed="false" customWidth="true" hidden="false" outlineLevel="0" max="9" min="9" style="0" width="11.7"/>
    <col collapsed="false" customWidth="true" hidden="false" outlineLevel="0" max="12" min="10" style="0" width="10.13"/>
    <col collapsed="false" customWidth="true" hidden="false" outlineLevel="0" max="13" min="13" style="0" width="10.71"/>
    <col collapsed="false" customWidth="true" hidden="false" outlineLevel="0" max="14" min="14" style="0" width="10.13"/>
    <col collapsed="false" customWidth="true" hidden="false" outlineLevel="0" max="16" min="16" style="0" width="10.13"/>
  </cols>
  <sheetData>
    <row r="2" customFormat="false" ht="12.75" hidden="false" customHeight="false" outlineLevel="0" collapsed="false">
      <c r="B2" s="0" t="s">
        <v>0</v>
      </c>
      <c r="I2" s="1" t="s">
        <v>1</v>
      </c>
      <c r="J2" s="1" t="s">
        <v>2</v>
      </c>
      <c r="K2" s="2" t="s">
        <v>3</v>
      </c>
      <c r="L2" s="1" t="s">
        <v>4</v>
      </c>
      <c r="M2" s="1" t="s">
        <v>5</v>
      </c>
      <c r="N2" s="1" t="s">
        <v>6</v>
      </c>
      <c r="P2" s="0" t="s">
        <v>7</v>
      </c>
    </row>
    <row r="3" customFormat="false" ht="12.75" hidden="false" customHeight="false" outlineLevel="0" collapsed="false">
      <c r="A3" s="0" t="s">
        <v>8</v>
      </c>
      <c r="B3" s="3" t="s">
        <v>9</v>
      </c>
      <c r="C3" s="4" t="s">
        <v>10</v>
      </c>
      <c r="E3" s="4" t="s">
        <v>11</v>
      </c>
      <c r="I3" s="5" t="s">
        <v>12</v>
      </c>
      <c r="J3" s="5" t="s">
        <v>12</v>
      </c>
      <c r="K3" s="5" t="s">
        <v>13</v>
      </c>
      <c r="L3" s="5" t="s">
        <v>14</v>
      </c>
      <c r="M3" s="5" t="s">
        <v>14</v>
      </c>
      <c r="N3" s="5" t="s">
        <v>13</v>
      </c>
      <c r="O3" s="5" t="s">
        <v>15</v>
      </c>
      <c r="P3" s="5" t="s">
        <v>13</v>
      </c>
    </row>
    <row r="4" customFormat="false" ht="12.75" hidden="false" customHeight="false" outlineLevel="0" collapsed="false">
      <c r="A4" s="0" t="n">
        <v>2767</v>
      </c>
      <c r="B4" s="6" t="n">
        <v>6300</v>
      </c>
      <c r="C4" s="7" t="n">
        <v>10.125</v>
      </c>
      <c r="D4" s="7" t="n">
        <v>34</v>
      </c>
      <c r="E4" s="7" t="n">
        <f aca="false">+D4-C4</f>
        <v>23.875</v>
      </c>
      <c r="F4" s="8" t="n">
        <f aca="false">+E4*B4</f>
        <v>150412.5</v>
      </c>
      <c r="G4" s="8" t="n">
        <f aca="false">IF(F4&gt;0,F4,0)</f>
        <v>150412.5</v>
      </c>
      <c r="I4" s="8" t="n">
        <f aca="false">+B4*D4</f>
        <v>214200</v>
      </c>
      <c r="J4" s="8" t="n">
        <f aca="false">+B4*C4</f>
        <v>63787.5</v>
      </c>
      <c r="K4" s="8" t="n">
        <f aca="false">+I4-J4</f>
        <v>150412.5</v>
      </c>
      <c r="L4" s="8" t="n">
        <v>42115.5</v>
      </c>
      <c r="M4" s="8" t="n">
        <v>2180.98</v>
      </c>
      <c r="N4" s="8" t="n">
        <f aca="false">+K4-L4-M4</f>
        <v>106116.02</v>
      </c>
      <c r="O4" s="8" t="n">
        <f aca="false">+$N$17*B4</f>
        <v>763.50809947242</v>
      </c>
      <c r="P4" s="8" t="n">
        <f aca="false">+N4-O4</f>
        <v>105352.511900528</v>
      </c>
    </row>
    <row r="5" customFormat="false" ht="12.75" hidden="false" customHeight="false" outlineLevel="0" collapsed="false">
      <c r="A5" s="0" t="n">
        <v>2768</v>
      </c>
      <c r="B5" s="6" t="n">
        <v>4800</v>
      </c>
      <c r="C5" s="7" t="n">
        <v>10.8125</v>
      </c>
      <c r="D5" s="7" t="n">
        <f aca="false">+D4</f>
        <v>34</v>
      </c>
      <c r="E5" s="7" t="n">
        <f aca="false">+D5-C5</f>
        <v>23.1875</v>
      </c>
      <c r="F5" s="8" t="n">
        <f aca="false">+E5*B5</f>
        <v>111300</v>
      </c>
      <c r="G5" s="8" t="n">
        <f aca="false">IF(F5&gt;0,F5,0)</f>
        <v>111300</v>
      </c>
      <c r="I5" s="8" t="n">
        <f aca="false">+B5*D5</f>
        <v>163200</v>
      </c>
      <c r="J5" s="8" t="n">
        <f aca="false">+B5*C5</f>
        <v>51900</v>
      </c>
      <c r="K5" s="8" t="n">
        <f aca="false">+I5-J5</f>
        <v>111300</v>
      </c>
      <c r="L5" s="8" t="n">
        <v>31164</v>
      </c>
      <c r="M5" s="8" t="n">
        <v>1613.85</v>
      </c>
      <c r="N5" s="8" t="n">
        <f aca="false">+K5-L5-M5</f>
        <v>78522.15</v>
      </c>
      <c r="O5" s="8" t="n">
        <f aca="false">+$N$17*B5</f>
        <v>581.720456740891</v>
      </c>
      <c r="P5" s="8" t="n">
        <f aca="false">+N5-O5</f>
        <v>77940.4295432591</v>
      </c>
    </row>
    <row r="6" customFormat="false" ht="12.75" hidden="false" customHeight="false" outlineLevel="0" collapsed="false">
      <c r="A6" s="0" t="n">
        <v>2766</v>
      </c>
      <c r="B6" s="6" t="n">
        <v>10000</v>
      </c>
      <c r="C6" s="7" t="n">
        <v>13.75</v>
      </c>
      <c r="D6" s="7" t="n">
        <f aca="false">+D5</f>
        <v>34</v>
      </c>
      <c r="E6" s="7" t="n">
        <f aca="false">+D6-C6</f>
        <v>20.25</v>
      </c>
      <c r="F6" s="8" t="n">
        <f aca="false">+E6*B6</f>
        <v>202500</v>
      </c>
      <c r="G6" s="8" t="n">
        <f aca="false">IF(F6&gt;0,F6,0)</f>
        <v>202500</v>
      </c>
      <c r="I6" s="8" t="n">
        <f aca="false">+B6*D6</f>
        <v>340000</v>
      </c>
      <c r="J6" s="8" t="n">
        <f aca="false">+B6*C6</f>
        <v>137500</v>
      </c>
      <c r="K6" s="8" t="n">
        <f aca="false">+I6-J6</f>
        <v>202500</v>
      </c>
      <c r="L6" s="8" t="n">
        <v>56700</v>
      </c>
      <c r="M6" s="8" t="n">
        <v>2936.25</v>
      </c>
      <c r="N6" s="8" t="n">
        <f aca="false">+K6-L6-M6</f>
        <v>142863.75</v>
      </c>
      <c r="O6" s="8" t="n">
        <f aca="false">+$N$17*B6</f>
        <v>1211.91761821019</v>
      </c>
      <c r="P6" s="8" t="n">
        <f aca="false">+N6-O6</f>
        <v>141651.83238179</v>
      </c>
    </row>
    <row r="7" customFormat="false" ht="12.75" hidden="false" customHeight="false" outlineLevel="0" collapsed="false">
      <c r="A7" s="0" t="n">
        <v>3482</v>
      </c>
      <c r="B7" s="6" t="n">
        <v>6680</v>
      </c>
      <c r="C7" s="7" t="n">
        <v>15.5</v>
      </c>
      <c r="D7" s="7" t="n">
        <f aca="false">+D6</f>
        <v>34</v>
      </c>
      <c r="E7" s="7" t="n">
        <f aca="false">+D7-C7</f>
        <v>18.5</v>
      </c>
      <c r="F7" s="8" t="n">
        <f aca="false">+E7*B7</f>
        <v>123580</v>
      </c>
      <c r="G7" s="8" t="n">
        <f aca="false">IF(F7&gt;0,F7,0)</f>
        <v>123580</v>
      </c>
      <c r="I7" s="8" t="n">
        <f aca="false">+B7*D7</f>
        <v>227120</v>
      </c>
      <c r="J7" s="8" t="n">
        <f aca="false">+B7*C7</f>
        <v>103540</v>
      </c>
      <c r="K7" s="8" t="n">
        <f aca="false">+I7-J7</f>
        <v>123580</v>
      </c>
      <c r="L7" s="8" t="n">
        <v>34602.4</v>
      </c>
      <c r="M7" s="8" t="n">
        <v>1791.91</v>
      </c>
      <c r="N7" s="8" t="n">
        <f aca="false">+K7-L7-M7</f>
        <v>87185.69</v>
      </c>
      <c r="O7" s="8" t="n">
        <f aca="false">+$N$17*B7</f>
        <v>809.560968964407</v>
      </c>
      <c r="P7" s="8" t="n">
        <f aca="false">+N7-O7</f>
        <v>86376.1290310356</v>
      </c>
    </row>
    <row r="8" customFormat="false" ht="12.75" hidden="false" customHeight="false" outlineLevel="0" collapsed="false">
      <c r="A8" s="0" t="n">
        <v>3707</v>
      </c>
      <c r="B8" s="6" t="n">
        <v>5010</v>
      </c>
      <c r="C8" s="7" t="n">
        <v>27.1875</v>
      </c>
      <c r="D8" s="7" t="n">
        <f aca="false">+D7</f>
        <v>34</v>
      </c>
      <c r="E8" s="7" t="n">
        <f aca="false">+D8-C8</f>
        <v>6.8125</v>
      </c>
      <c r="F8" s="8" t="n">
        <f aca="false">+E8*B8</f>
        <v>34130.625</v>
      </c>
      <c r="G8" s="8" t="n">
        <f aca="false">IF(F8&gt;0,F8,0)</f>
        <v>34130.625</v>
      </c>
      <c r="I8" s="8" t="n">
        <f aca="false">+B8*D8</f>
        <v>170340</v>
      </c>
      <c r="J8" s="8" t="n">
        <f aca="false">+B8*C8</f>
        <v>136209.375</v>
      </c>
      <c r="K8" s="8" t="n">
        <f aca="false">+I8-J8</f>
        <v>34130.625</v>
      </c>
      <c r="L8" s="8" t="n">
        <v>9556.57</v>
      </c>
      <c r="M8" s="8" t="n">
        <v>494.89</v>
      </c>
      <c r="N8" s="8" t="n">
        <f aca="false">+K8-L8-M8</f>
        <v>24079.165</v>
      </c>
      <c r="O8" s="8" t="n">
        <f aca="false">+$N$17*B8</f>
        <v>607.170726723305</v>
      </c>
      <c r="P8" s="8" t="n">
        <f aca="false">+N8-O8</f>
        <v>23471.9942732767</v>
      </c>
    </row>
    <row r="9" customFormat="false" ht="12.75" hidden="false" customHeight="false" outlineLevel="0" collapsed="false">
      <c r="A9" s="0" t="n">
        <v>4978</v>
      </c>
      <c r="B9" s="6" t="n">
        <v>2220</v>
      </c>
      <c r="C9" s="7" t="n">
        <v>33.5</v>
      </c>
      <c r="D9" s="7" t="n">
        <f aca="false">+D8</f>
        <v>34</v>
      </c>
      <c r="E9" s="7" t="n">
        <f aca="false">+D9-C9</f>
        <v>0.5</v>
      </c>
      <c r="F9" s="8" t="n">
        <f aca="false">+E9*B9</f>
        <v>1110</v>
      </c>
      <c r="G9" s="8" t="n">
        <f aca="false">IF(F9&gt;0,F9,0)</f>
        <v>1110</v>
      </c>
      <c r="I9" s="8" t="n">
        <f aca="false">+B9*D9</f>
        <v>75480</v>
      </c>
      <c r="J9" s="8" t="n">
        <f aca="false">+B9*C9</f>
        <v>74370</v>
      </c>
      <c r="K9" s="8" t="n">
        <f aca="false">+I9-J9</f>
        <v>1110</v>
      </c>
      <c r="L9" s="8" t="n">
        <v>310.8</v>
      </c>
      <c r="M9" s="8" t="n">
        <v>16.1</v>
      </c>
      <c r="N9" s="8" t="n">
        <f aca="false">+K9-L9-M9</f>
        <v>783.1</v>
      </c>
      <c r="O9" s="8" t="n">
        <f aca="false">+$N$17*B9</f>
        <v>269.045711242662</v>
      </c>
      <c r="P9" s="8" t="n">
        <f aca="false">+N9-O9</f>
        <v>514.054288757338</v>
      </c>
    </row>
    <row r="10" customFormat="false" ht="12.75" hidden="false" customHeight="false" outlineLevel="0" collapsed="false">
      <c r="A10" s="0" t="n">
        <v>5045</v>
      </c>
      <c r="B10" s="6" t="n">
        <v>1112</v>
      </c>
      <c r="C10" s="7" t="n">
        <v>33.5</v>
      </c>
      <c r="D10" s="7" t="n">
        <f aca="false">+D9</f>
        <v>34</v>
      </c>
      <c r="E10" s="7" t="n">
        <f aca="false">+D10-C10</f>
        <v>0.5</v>
      </c>
      <c r="F10" s="8" t="n">
        <f aca="false">+E10*B10</f>
        <v>556</v>
      </c>
      <c r="G10" s="8" t="n">
        <f aca="false">IF(F10&gt;0,F10,0)</f>
        <v>556</v>
      </c>
      <c r="I10" s="8" t="n">
        <f aca="false">+B10*D10</f>
        <v>37808</v>
      </c>
      <c r="J10" s="8" t="n">
        <f aca="false">+B10*C10</f>
        <v>37252</v>
      </c>
      <c r="K10" s="8" t="n">
        <f aca="false">+I10-J10</f>
        <v>556</v>
      </c>
      <c r="L10" s="8" t="n">
        <v>155.68</v>
      </c>
      <c r="M10" s="8" t="n">
        <v>8.06</v>
      </c>
      <c r="N10" s="8" t="n">
        <f aca="false">+K10-L10-M10</f>
        <v>392.26</v>
      </c>
      <c r="O10" s="8" t="n">
        <f aca="false">+$N$17*B10</f>
        <v>134.765239144973</v>
      </c>
      <c r="P10" s="8" t="n">
        <f aca="false">+N10-O10</f>
        <v>257.494760855027</v>
      </c>
    </row>
    <row r="11" customFormat="false" ht="12.75" hidden="false" customHeight="false" outlineLevel="0" collapsed="false">
      <c r="A11" s="0" t="n">
        <v>5336</v>
      </c>
      <c r="B11" s="6" t="n">
        <v>556</v>
      </c>
      <c r="C11" s="7" t="n">
        <v>30.5</v>
      </c>
      <c r="D11" s="7" t="n">
        <f aca="false">+D10</f>
        <v>34</v>
      </c>
      <c r="E11" s="7" t="n">
        <f aca="false">+D11-C11</f>
        <v>3.5</v>
      </c>
      <c r="F11" s="8" t="n">
        <f aca="false">+E11*B11</f>
        <v>1946</v>
      </c>
      <c r="G11" s="8" t="n">
        <f aca="false">IF(F11&gt;0,F11,0)</f>
        <v>1946</v>
      </c>
      <c r="I11" s="8" t="n">
        <f aca="false">+B11*D11</f>
        <v>18904</v>
      </c>
      <c r="J11" s="8" t="n">
        <f aca="false">+B11*C11</f>
        <v>16958</v>
      </c>
      <c r="K11" s="8" t="n">
        <f aca="false">+I11-J11</f>
        <v>1946</v>
      </c>
      <c r="L11" s="8" t="n">
        <v>544.88</v>
      </c>
      <c r="M11" s="8" t="n">
        <v>28.22</v>
      </c>
      <c r="N11" s="8" t="n">
        <f aca="false">+K11-L11-M11</f>
        <v>1372.9</v>
      </c>
      <c r="O11" s="8" t="n">
        <f aca="false">+$N$17*B11</f>
        <v>67.3826195724866</v>
      </c>
      <c r="P11" s="8" t="n">
        <f aca="false">+N11-O11</f>
        <v>1305.51738042751</v>
      </c>
    </row>
    <row r="12" customFormat="false" ht="12.75" hidden="false" customHeight="false" outlineLevel="0" collapsed="false">
      <c r="A12" s="0" t="n">
        <v>101357</v>
      </c>
      <c r="B12" s="9" t="n">
        <v>3695</v>
      </c>
      <c r="C12" s="7" t="n">
        <v>29.5</v>
      </c>
      <c r="D12" s="7" t="n">
        <f aca="false">+D11</f>
        <v>34</v>
      </c>
      <c r="E12" s="7" t="n">
        <f aca="false">+D12-C12</f>
        <v>4.5</v>
      </c>
      <c r="F12" s="8" t="n">
        <f aca="false">+E12*B12</f>
        <v>16627.5</v>
      </c>
      <c r="G12" s="10" t="n">
        <f aca="false">IF(F12&gt;0,F12,0)</f>
        <v>16627.5</v>
      </c>
      <c r="I12" s="10" t="n">
        <f aca="false">+B12*D12</f>
        <v>125630</v>
      </c>
      <c r="J12" s="10" t="n">
        <f aca="false">+B12*C12</f>
        <v>109002.5</v>
      </c>
      <c r="K12" s="10" t="n">
        <f aca="false">+I12-J12</f>
        <v>16627.5</v>
      </c>
      <c r="L12" s="10" t="n">
        <v>4655.7</v>
      </c>
      <c r="M12" s="10" t="n">
        <v>241.1</v>
      </c>
      <c r="N12" s="10" t="n">
        <f aca="false">+K12-L12-M12</f>
        <v>11730.7</v>
      </c>
      <c r="O12" s="10" t="n">
        <f aca="false">+$N$17*B12</f>
        <v>447.803559928665</v>
      </c>
      <c r="P12" s="10" t="n">
        <f aca="false">+N12-O12</f>
        <v>11282.8964400713</v>
      </c>
    </row>
    <row r="13" customFormat="false" ht="12.75" hidden="false" customHeight="false" outlineLevel="0" collapsed="false">
      <c r="A13" s="0" t="s">
        <v>16</v>
      </c>
      <c r="B13" s="6" t="n">
        <f aca="false">SUM(B4:B12)</f>
        <v>40373</v>
      </c>
      <c r="F13" s="8"/>
      <c r="G13" s="8" t="n">
        <f aca="false">SUM(G4:G12)</f>
        <v>642162.625</v>
      </c>
      <c r="I13" s="8" t="n">
        <f aca="false">SUM(I4:I12)</f>
        <v>1372682</v>
      </c>
      <c r="J13" s="8" t="n">
        <f aca="false">SUM(J4:J12)</f>
        <v>730519.375</v>
      </c>
      <c r="K13" s="8" t="n">
        <f aca="false">SUM(K4:K12)</f>
        <v>642162.625</v>
      </c>
      <c r="L13" s="8" t="n">
        <f aca="false">SUM(L4:L12)</f>
        <v>179805.53</v>
      </c>
      <c r="M13" s="8" t="n">
        <f aca="false">SUM(M4:M12)</f>
        <v>9311.36</v>
      </c>
      <c r="N13" s="8" t="n">
        <f aca="false">SUM(N4:N12)</f>
        <v>453045.735</v>
      </c>
      <c r="O13" s="8" t="n">
        <f aca="false">SUM(O4:O12)</f>
        <v>4892.875</v>
      </c>
      <c r="P13" s="8" t="n">
        <f aca="false">SUM(P4:P12)</f>
        <v>448152.86</v>
      </c>
    </row>
    <row r="14" customFormat="false" ht="12.75" hidden="false" customHeight="false" outlineLevel="0" collapsed="false">
      <c r="A14" s="0" t="s">
        <v>16</v>
      </c>
      <c r="B14" s="6" t="s">
        <v>17</v>
      </c>
      <c r="G14" s="10" t="n">
        <f aca="false">+B13*0.12</f>
        <v>4844.76</v>
      </c>
    </row>
    <row r="15" customFormat="false" ht="12.75" hidden="false" customHeight="false" outlineLevel="0" collapsed="false">
      <c r="G15" s="8" t="n">
        <f aca="false">+G13-G14</f>
        <v>637317.865</v>
      </c>
      <c r="N15" s="0" t="n">
        <v>448152.86</v>
      </c>
    </row>
    <row r="16" customFormat="false" ht="12.75" hidden="false" customHeight="false" outlineLevel="0" collapsed="false">
      <c r="B16" s="0" t="s">
        <v>14</v>
      </c>
      <c r="G16" s="10" t="n">
        <f aca="false">0.4*G15</f>
        <v>254927.146</v>
      </c>
      <c r="N16" s="8" t="n">
        <f aca="false">+N13-N15</f>
        <v>4892.875</v>
      </c>
    </row>
    <row r="17" customFormat="false" ht="12.75" hidden="false" customHeight="false" outlineLevel="0" collapsed="false">
      <c r="B17" s="0" t="s">
        <v>18</v>
      </c>
      <c r="G17" s="8" t="n">
        <f aca="false">+G15-G16</f>
        <v>382390.719</v>
      </c>
      <c r="N17" s="0" t="n">
        <f aca="false">+N16/B13</f>
        <v>0.121191761821019</v>
      </c>
    </row>
  </sheetData>
  <printOptions headings="false" gridLines="true" gridLinesSet="true" horizontalCentered="true" verticalCentered="false"/>
  <pageMargins left="0.5" right="0.5" top="0.984027777777778" bottom="0.984027777777778" header="0.511811023622047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71"/>
    <col collapsed="false" customWidth="true" hidden="false" outlineLevel="0" max="7" min="6" style="0" width="9.7"/>
    <col collapsed="false" customWidth="true" hidden="false" outlineLevel="0" max="8" min="8" style="0" width="12.85"/>
    <col collapsed="false" customWidth="true" hidden="false" outlineLevel="0" max="9" min="9" style="0" width="13.7"/>
    <col collapsed="false" customWidth="true" hidden="false" outlineLevel="0" max="11" min="11" style="0" width="11.7"/>
    <col collapsed="false" customWidth="true" hidden="false" outlineLevel="0" max="15" min="12" style="0" width="10.13"/>
    <col collapsed="false" customWidth="true" hidden="false" outlineLevel="0" max="17" min="17" style="0" width="12.56"/>
    <col collapsed="false" customWidth="true" hidden="false" outlineLevel="0" max="18" min="18" style="0" width="10.71"/>
    <col collapsed="false" customWidth="true" hidden="false" outlineLevel="0" max="19" min="19" style="0" width="10.13"/>
  </cols>
  <sheetData>
    <row r="2" customFormat="false" ht="12.75" hidden="false" customHeight="false" outlineLevel="0" collapsed="false">
      <c r="D2" s="11" t="s">
        <v>19</v>
      </c>
      <c r="G2" s="1"/>
      <c r="K2" s="1" t="s">
        <v>1</v>
      </c>
      <c r="L2" s="1" t="s">
        <v>2</v>
      </c>
      <c r="M2" s="1"/>
      <c r="N2" s="2" t="s">
        <v>3</v>
      </c>
      <c r="O2" s="1" t="s">
        <v>4</v>
      </c>
      <c r="P2" s="1" t="s">
        <v>5</v>
      </c>
      <c r="Q2" s="1" t="s">
        <v>6</v>
      </c>
    </row>
    <row r="3" customFormat="false" ht="12.75" hidden="false" customHeight="false" outlineLevel="0" collapsed="false">
      <c r="A3" s="5" t="s">
        <v>8</v>
      </c>
      <c r="B3" s="5" t="s">
        <v>20</v>
      </c>
      <c r="C3" s="5" t="s">
        <v>21</v>
      </c>
      <c r="D3" s="12" t="s">
        <v>9</v>
      </c>
      <c r="E3" s="5" t="s">
        <v>10</v>
      </c>
      <c r="F3" s="5" t="s">
        <v>22</v>
      </c>
      <c r="G3" s="5" t="s">
        <v>11</v>
      </c>
      <c r="H3" s="5"/>
      <c r="I3" s="5"/>
      <c r="J3" s="5"/>
      <c r="K3" s="5" t="s">
        <v>12</v>
      </c>
      <c r="L3" s="5" t="s">
        <v>12</v>
      </c>
      <c r="M3" s="5" t="s">
        <v>23</v>
      </c>
      <c r="N3" s="5" t="s">
        <v>13</v>
      </c>
      <c r="O3" s="5" t="s">
        <v>14</v>
      </c>
      <c r="P3" s="5" t="s">
        <v>14</v>
      </c>
      <c r="Q3" s="5" t="s">
        <v>13</v>
      </c>
      <c r="R3" s="5"/>
      <c r="S3" s="5"/>
    </row>
    <row r="4" customFormat="false" ht="12.75" hidden="false" customHeight="false" outlineLevel="0" collapsed="false">
      <c r="A4" s="0" t="n">
        <v>6492</v>
      </c>
      <c r="B4" s="13" t="n">
        <v>1208</v>
      </c>
      <c r="C4" s="13" t="n">
        <v>1208</v>
      </c>
      <c r="D4" s="13" t="n">
        <f aca="false">+C4</f>
        <v>1208</v>
      </c>
      <c r="E4" s="7" t="n">
        <v>15.25</v>
      </c>
      <c r="F4" s="7" t="n">
        <v>71.75</v>
      </c>
      <c r="G4" s="7" t="n">
        <f aca="false">+F4-E4</f>
        <v>56.5</v>
      </c>
      <c r="H4" s="8" t="n">
        <f aca="false">+G4*D4</f>
        <v>68252</v>
      </c>
      <c r="I4" s="8" t="n">
        <f aca="false">IF(H4&gt;0,H4,0)</f>
        <v>68252</v>
      </c>
      <c r="J4" s="0" t="n">
        <v>0</v>
      </c>
      <c r="K4" s="8" t="n">
        <f aca="false">+D4*F4</f>
        <v>86674</v>
      </c>
      <c r="L4" s="8" t="n">
        <f aca="false">+D4*E4</f>
        <v>18422</v>
      </c>
      <c r="M4" s="8" t="n">
        <f aca="false">+D4*$E$18</f>
        <v>102.68</v>
      </c>
      <c r="N4" s="8" t="n">
        <f aca="false">+K4-L4-M4</f>
        <v>68149.32</v>
      </c>
      <c r="O4" s="8" t="n">
        <f aca="false">+N4*0.34</f>
        <v>23170.7688</v>
      </c>
      <c r="P4" s="8"/>
      <c r="Q4" s="8" t="n">
        <f aca="false">+N4-O4-P4</f>
        <v>44978.5512</v>
      </c>
      <c r="R4" s="8"/>
      <c r="S4" s="8"/>
    </row>
    <row r="5" customFormat="false" ht="12.75" hidden="false" customHeight="false" outlineLevel="0" collapsed="false">
      <c r="A5" s="0" t="n">
        <v>101543</v>
      </c>
      <c r="B5" s="13" t="n">
        <v>2504</v>
      </c>
      <c r="C5" s="13" t="n">
        <v>2504</v>
      </c>
      <c r="D5" s="13" t="n">
        <f aca="false">+C5</f>
        <v>2504</v>
      </c>
      <c r="E5" s="7" t="n">
        <v>19.0625</v>
      </c>
      <c r="F5" s="7" t="n">
        <f aca="false">+F4</f>
        <v>71.75</v>
      </c>
      <c r="G5" s="7" t="n">
        <f aca="false">+F5-E5</f>
        <v>52.6875</v>
      </c>
      <c r="H5" s="8" t="n">
        <f aca="false">+G5*D5</f>
        <v>131929.5</v>
      </c>
      <c r="I5" s="8" t="n">
        <f aca="false">IF(H5&gt;0,H5,0)</f>
        <v>131929.5</v>
      </c>
      <c r="J5" s="0" t="n">
        <v>0</v>
      </c>
      <c r="K5" s="8" t="n">
        <f aca="false">+D5*F5</f>
        <v>179662</v>
      </c>
      <c r="L5" s="8" t="n">
        <f aca="false">+D5*E5</f>
        <v>47732.5</v>
      </c>
      <c r="M5" s="8" t="n">
        <f aca="false">+D5*$E$18</f>
        <v>212.84</v>
      </c>
      <c r="N5" s="8" t="n">
        <f aca="false">+K5-L5-M5</f>
        <v>131716.66</v>
      </c>
      <c r="O5" s="8" t="n">
        <f aca="false">+N5*0.34</f>
        <v>44783.6644</v>
      </c>
      <c r="P5" s="8"/>
      <c r="Q5" s="8" t="n">
        <f aca="false">+N5-O5-P5</f>
        <v>86932.9956</v>
      </c>
      <c r="R5" s="8"/>
      <c r="S5" s="8"/>
    </row>
    <row r="6" customFormat="false" ht="12.75" hidden="false" customHeight="false" outlineLevel="0" collapsed="false">
      <c r="A6" s="0" t="n">
        <v>103472</v>
      </c>
      <c r="B6" s="13" t="n">
        <v>11630</v>
      </c>
      <c r="C6" s="13" t="n">
        <v>11630</v>
      </c>
      <c r="D6" s="13" t="n">
        <f aca="false">+C6</f>
        <v>11630</v>
      </c>
      <c r="E6" s="7" t="n">
        <v>21.5625</v>
      </c>
      <c r="F6" s="7" t="n">
        <f aca="false">+F5</f>
        <v>71.75</v>
      </c>
      <c r="G6" s="7" t="n">
        <f aca="false">+F6-E6</f>
        <v>50.1875</v>
      </c>
      <c r="H6" s="8" t="n">
        <f aca="false">+G6*D6</f>
        <v>583680.625</v>
      </c>
      <c r="I6" s="8" t="n">
        <f aca="false">IF(H6&gt;0,H6,0)</f>
        <v>583680.625</v>
      </c>
      <c r="J6" s="0" t="n">
        <v>0</v>
      </c>
      <c r="K6" s="8" t="n">
        <f aca="false">+D6*F6</f>
        <v>834452.5</v>
      </c>
      <c r="L6" s="8" t="n">
        <f aca="false">+D6*E6</f>
        <v>250771.875</v>
      </c>
      <c r="M6" s="8" t="n">
        <f aca="false">+D6*$E$18</f>
        <v>988.55</v>
      </c>
      <c r="N6" s="8" t="n">
        <f aca="false">+K6-L6-M6</f>
        <v>582692.075</v>
      </c>
      <c r="O6" s="8" t="n">
        <f aca="false">+N6*$E$20</f>
        <v>221422.9885</v>
      </c>
      <c r="P6" s="8"/>
      <c r="Q6" s="8" t="n">
        <f aca="false">+N6-O6-P6</f>
        <v>361269.0865</v>
      </c>
      <c r="R6" s="8"/>
      <c r="S6" s="8"/>
    </row>
    <row r="7" customFormat="false" ht="12.75" hidden="false" customHeight="false" outlineLevel="0" collapsed="false">
      <c r="A7" s="0" t="n">
        <v>105598</v>
      </c>
      <c r="B7" s="13" t="n">
        <v>6140</v>
      </c>
      <c r="C7" s="13" t="n">
        <v>6140</v>
      </c>
      <c r="D7" s="13" t="n">
        <f aca="false">+C7</f>
        <v>6140</v>
      </c>
      <c r="E7" s="7" t="n">
        <v>22.25</v>
      </c>
      <c r="F7" s="7" t="n">
        <f aca="false">+F6</f>
        <v>71.75</v>
      </c>
      <c r="G7" s="7" t="n">
        <f aca="false">+F7-E7</f>
        <v>49.5</v>
      </c>
      <c r="H7" s="8" t="n">
        <f aca="false">+G7*D7</f>
        <v>303930</v>
      </c>
      <c r="I7" s="8" t="n">
        <f aca="false">IF(H7&gt;0,H7,0)</f>
        <v>303930</v>
      </c>
      <c r="J7" s="0" t="n">
        <v>0</v>
      </c>
      <c r="K7" s="8" t="n">
        <f aca="false">+D7*F7</f>
        <v>440545</v>
      </c>
      <c r="L7" s="8" t="n">
        <f aca="false">+D7*E7</f>
        <v>136615</v>
      </c>
      <c r="M7" s="8" t="n">
        <f aca="false">+D7*$E$18</f>
        <v>521.9</v>
      </c>
      <c r="N7" s="8" t="n">
        <f aca="false">+K7-L7-M7</f>
        <v>303408.1</v>
      </c>
      <c r="O7" s="8" t="n">
        <f aca="false">+N7*$E$20</f>
        <v>115295.078</v>
      </c>
      <c r="P7" s="8"/>
      <c r="Q7" s="8" t="n">
        <f aca="false">+N7-O7-P7</f>
        <v>188113.022</v>
      </c>
      <c r="R7" s="8"/>
      <c r="S7" s="8"/>
    </row>
    <row r="8" customFormat="false" ht="12.75" hidden="false" customHeight="false" outlineLevel="0" collapsed="false">
      <c r="A8" s="0" t="n">
        <v>108970</v>
      </c>
      <c r="B8" s="13" t="n">
        <v>10260</v>
      </c>
      <c r="C8" s="13" t="n">
        <v>6156</v>
      </c>
      <c r="D8" s="13" t="n">
        <f aca="false">+C8</f>
        <v>6156</v>
      </c>
      <c r="E8" s="7" t="n">
        <v>20.7813</v>
      </c>
      <c r="F8" s="7" t="n">
        <f aca="false">+F7</f>
        <v>71.75</v>
      </c>
      <c r="G8" s="7" t="n">
        <f aca="false">+F8-E8</f>
        <v>50.9687</v>
      </c>
      <c r="H8" s="8" t="n">
        <f aca="false">+G8*D8</f>
        <v>313763.3172</v>
      </c>
      <c r="I8" s="8" t="n">
        <f aca="false">IF(H8&gt;0,H8,0)</f>
        <v>313763.3172</v>
      </c>
      <c r="J8" s="0" t="n">
        <v>0</v>
      </c>
      <c r="K8" s="8" t="n">
        <f aca="false">+D8*F8</f>
        <v>441693</v>
      </c>
      <c r="L8" s="8" t="n">
        <f aca="false">+D8*E8</f>
        <v>127929.6828</v>
      </c>
      <c r="M8" s="8" t="n">
        <f aca="false">+D8*$E$18</f>
        <v>523.26</v>
      </c>
      <c r="N8" s="8" t="n">
        <f aca="false">+K8-L8-M8</f>
        <v>313240.0572</v>
      </c>
      <c r="O8" s="8" t="n">
        <f aca="false">+N8*$E$20</f>
        <v>119031.221736</v>
      </c>
      <c r="P8" s="8"/>
      <c r="Q8" s="8" t="n">
        <f aca="false">+N8-O8-P8</f>
        <v>194208.835464</v>
      </c>
      <c r="R8" s="8"/>
      <c r="S8" s="8"/>
    </row>
    <row r="9" customFormat="false" ht="12.75" hidden="false" customHeight="false" outlineLevel="0" collapsed="false">
      <c r="A9" s="0" t="n">
        <v>113515</v>
      </c>
      <c r="B9" s="13" t="n">
        <v>15210</v>
      </c>
      <c r="C9" s="13" t="n">
        <v>7606</v>
      </c>
      <c r="D9" s="13" t="n">
        <f aca="false">+C9</f>
        <v>7606</v>
      </c>
      <c r="E9" s="7" t="n">
        <v>28.5313</v>
      </c>
      <c r="F9" s="7" t="n">
        <f aca="false">+F8</f>
        <v>71.75</v>
      </c>
      <c r="G9" s="7" t="n">
        <f aca="false">+F9-E9</f>
        <v>43.2187</v>
      </c>
      <c r="H9" s="8" t="n">
        <f aca="false">+G9*D9</f>
        <v>328721.4322</v>
      </c>
      <c r="I9" s="8" t="n">
        <f aca="false">IF(H9&gt;0,H9,0)</f>
        <v>328721.4322</v>
      </c>
      <c r="J9" s="0" t="n">
        <v>0</v>
      </c>
      <c r="K9" s="8" t="n">
        <f aca="false">+D9*F9</f>
        <v>545730.5</v>
      </c>
      <c r="L9" s="8" t="n">
        <f aca="false">+D9*E9</f>
        <v>217009.0678</v>
      </c>
      <c r="M9" s="8" t="n">
        <f aca="false">+D9*$E$18</f>
        <v>646.51</v>
      </c>
      <c r="N9" s="8" t="n">
        <f aca="false">+K9-L9-M9</f>
        <v>328074.9222</v>
      </c>
      <c r="O9" s="8" t="n">
        <f aca="false">+N9*$E$20</f>
        <v>124668.470436</v>
      </c>
      <c r="P9" s="8"/>
      <c r="Q9" s="8" t="n">
        <f aca="false">+N9-O9-P9</f>
        <v>203406.451764</v>
      </c>
      <c r="R9" s="8"/>
      <c r="S9" s="8"/>
    </row>
    <row r="10" customFormat="false" ht="12.75" hidden="false" customHeight="false" outlineLevel="0" collapsed="false">
      <c r="A10" s="0" t="n">
        <v>122492</v>
      </c>
      <c r="B10" s="13" t="n">
        <v>20515</v>
      </c>
      <c r="C10" s="13" t="n">
        <v>5128</v>
      </c>
      <c r="D10" s="13" t="n">
        <f aca="false">+C10</f>
        <v>5128</v>
      </c>
      <c r="E10" s="7" t="n">
        <v>55.5</v>
      </c>
      <c r="F10" s="7" t="n">
        <f aca="false">+F9</f>
        <v>71.75</v>
      </c>
      <c r="G10" s="7" t="n">
        <f aca="false">+F10-E10</f>
        <v>16.25</v>
      </c>
      <c r="H10" s="8" t="n">
        <f aca="false">+G10*D10</f>
        <v>83330</v>
      </c>
      <c r="I10" s="8" t="n">
        <f aca="false">IF(H10&gt;0,H10,0)</f>
        <v>83330</v>
      </c>
      <c r="J10" s="0" t="n">
        <v>0</v>
      </c>
      <c r="K10" s="8" t="n">
        <f aca="false">+D10*F10</f>
        <v>367934</v>
      </c>
      <c r="L10" s="8" t="n">
        <f aca="false">+D10*E10</f>
        <v>284604</v>
      </c>
      <c r="M10" s="8" t="n">
        <f aca="false">+D10*$E$18</f>
        <v>435.88</v>
      </c>
      <c r="N10" s="8" t="n">
        <f aca="false">+K10-L10-M10</f>
        <v>82894.12</v>
      </c>
      <c r="O10" s="8" t="n">
        <f aca="false">+N10*$E$20</f>
        <v>31499.7656</v>
      </c>
      <c r="P10" s="8"/>
      <c r="Q10" s="8" t="n">
        <f aca="false">+N10-O10-P10</f>
        <v>51394.3544</v>
      </c>
      <c r="R10" s="8"/>
      <c r="S10" s="8"/>
    </row>
    <row r="11" customFormat="false" ht="12.75" hidden="false" customHeight="false" outlineLevel="0" collapsed="false">
      <c r="D11" s="14"/>
      <c r="E11" s="7"/>
      <c r="F11" s="7" t="n">
        <f aca="false">+F10</f>
        <v>71.75</v>
      </c>
      <c r="G11" s="7" t="n">
        <f aca="false">+F11-E11</f>
        <v>71.75</v>
      </c>
      <c r="H11" s="8" t="n">
        <f aca="false">+G11*D11</f>
        <v>0</v>
      </c>
      <c r="I11" s="8" t="n">
        <f aca="false">IF(H11&gt;0,H11,0)</f>
        <v>0</v>
      </c>
      <c r="J11" s="0" t="n">
        <v>0</v>
      </c>
      <c r="K11" s="8" t="n">
        <f aca="false">+D11*F11</f>
        <v>0</v>
      </c>
      <c r="L11" s="8" t="n">
        <f aca="false">+D11*E11</f>
        <v>0</v>
      </c>
      <c r="M11" s="8" t="n">
        <f aca="false">+D11*$E$18</f>
        <v>0</v>
      </c>
      <c r="N11" s="8" t="n">
        <f aca="false">+K11-L11-M11</f>
        <v>0</v>
      </c>
      <c r="O11" s="8" t="n">
        <f aca="false">+N11*$E$20</f>
        <v>0</v>
      </c>
      <c r="P11" s="8"/>
      <c r="Q11" s="8" t="n">
        <f aca="false">+N11-O11-P11</f>
        <v>0</v>
      </c>
      <c r="R11" s="8"/>
      <c r="S11" s="8"/>
    </row>
    <row r="12" customFormat="false" ht="12.75" hidden="false" customHeight="false" outlineLevel="0" collapsed="false">
      <c r="D12" s="14"/>
      <c r="E12" s="7"/>
      <c r="F12" s="7" t="n">
        <f aca="false">+F11</f>
        <v>71.75</v>
      </c>
      <c r="G12" s="7" t="n">
        <f aca="false">+F12-E12</f>
        <v>71.75</v>
      </c>
      <c r="H12" s="8" t="n">
        <f aca="false">+G12*D12</f>
        <v>0</v>
      </c>
      <c r="I12" s="8" t="n">
        <f aca="false">IF(H12&gt;0,H12,0)</f>
        <v>0</v>
      </c>
      <c r="J12" s="0" t="n">
        <v>0</v>
      </c>
      <c r="K12" s="8" t="n">
        <f aca="false">+D12*F12</f>
        <v>0</v>
      </c>
      <c r="L12" s="8" t="n">
        <f aca="false">+D12*E12</f>
        <v>0</v>
      </c>
      <c r="M12" s="8" t="n">
        <f aca="false">+D12*$E$18</f>
        <v>0</v>
      </c>
      <c r="N12" s="8" t="n">
        <f aca="false">+K12-L12-M12</f>
        <v>0</v>
      </c>
      <c r="O12" s="8" t="n">
        <f aca="false">+N12*$E$20</f>
        <v>0</v>
      </c>
      <c r="P12" s="8"/>
      <c r="Q12" s="8" t="n">
        <f aca="false">+N12-O12-P12</f>
        <v>0</v>
      </c>
      <c r="R12" s="8"/>
      <c r="S12" s="8"/>
    </row>
    <row r="13" customFormat="false" ht="12.75" hidden="false" customHeight="false" outlineLevel="0" collapsed="false">
      <c r="D13" s="14"/>
      <c r="E13" s="7"/>
      <c r="F13" s="7" t="n">
        <f aca="false">+F12</f>
        <v>71.75</v>
      </c>
      <c r="G13" s="7" t="n">
        <f aca="false">+F13-E13</f>
        <v>71.75</v>
      </c>
      <c r="H13" s="8" t="n">
        <f aca="false">+G13*D13</f>
        <v>0</v>
      </c>
      <c r="I13" s="8" t="n">
        <f aca="false">IF(H13&gt;0,H13,0)</f>
        <v>0</v>
      </c>
      <c r="J13" s="0" t="n">
        <v>0</v>
      </c>
      <c r="K13" s="8" t="n">
        <f aca="false">+D13*F13</f>
        <v>0</v>
      </c>
      <c r="L13" s="8" t="n">
        <f aca="false">+D13*E13</f>
        <v>0</v>
      </c>
      <c r="M13" s="8" t="n">
        <f aca="false">+D13*$E$18</f>
        <v>0</v>
      </c>
      <c r="N13" s="8" t="n">
        <f aca="false">+K13-L13-M13</f>
        <v>0</v>
      </c>
      <c r="O13" s="8" t="n">
        <f aca="false">+N13*$E$20</f>
        <v>0</v>
      </c>
      <c r="P13" s="8"/>
      <c r="Q13" s="8" t="n">
        <f aca="false">+N13-O13-P13</f>
        <v>0</v>
      </c>
      <c r="R13" s="8"/>
      <c r="S13" s="8"/>
    </row>
    <row r="14" customFormat="false" ht="12.75" hidden="false" customHeight="false" outlineLevel="0" collapsed="false">
      <c r="D14" s="9"/>
      <c r="E14" s="7"/>
      <c r="F14" s="7" t="n">
        <f aca="false">+F13</f>
        <v>71.75</v>
      </c>
      <c r="G14" s="7" t="n">
        <f aca="false">+F14-E14</f>
        <v>71.75</v>
      </c>
      <c r="H14" s="8" t="n">
        <f aca="false">+G14*D14</f>
        <v>0</v>
      </c>
      <c r="I14" s="8" t="n">
        <f aca="false">IF(H14&gt;0,H14,0)</f>
        <v>0</v>
      </c>
      <c r="J14" s="0" t="n">
        <v>0</v>
      </c>
      <c r="K14" s="8" t="n">
        <f aca="false">+D14*F14</f>
        <v>0</v>
      </c>
      <c r="L14" s="8" t="n">
        <f aca="false">+D14*E14</f>
        <v>0</v>
      </c>
      <c r="M14" s="8" t="n">
        <f aca="false">+D14*$E$18</f>
        <v>0</v>
      </c>
      <c r="N14" s="8" t="n">
        <f aca="false">+K14-L14-M14</f>
        <v>0</v>
      </c>
      <c r="O14" s="8" t="n">
        <f aca="false">+N14*$E$20</f>
        <v>0</v>
      </c>
      <c r="P14" s="8"/>
      <c r="Q14" s="8" t="n">
        <f aca="false">+N14-O14-P14</f>
        <v>0</v>
      </c>
      <c r="R14" s="8"/>
      <c r="S14" s="8"/>
    </row>
    <row r="15" customFormat="false" ht="12.75" hidden="false" customHeight="false" outlineLevel="0" collapsed="false">
      <c r="D15" s="9"/>
      <c r="E15" s="7"/>
      <c r="F15" s="7" t="n">
        <f aca="false">+F14</f>
        <v>71.75</v>
      </c>
      <c r="G15" s="7" t="n">
        <f aca="false">+F15-E15</f>
        <v>71.75</v>
      </c>
      <c r="H15" s="10" t="n">
        <f aca="false">+G15*D15</f>
        <v>0</v>
      </c>
      <c r="I15" s="8" t="n">
        <f aca="false">IF(H15&gt;0,H15,0)</f>
        <v>0</v>
      </c>
      <c r="J15" s="0" t="n">
        <v>0</v>
      </c>
      <c r="K15" s="8" t="n">
        <f aca="false">+D15*F15</f>
        <v>0</v>
      </c>
      <c r="L15" s="8" t="n">
        <f aca="false">+D15*E15</f>
        <v>0</v>
      </c>
      <c r="M15" s="8" t="n">
        <f aca="false">+D15*$E$18</f>
        <v>0</v>
      </c>
      <c r="N15" s="8" t="n">
        <f aca="false">+K15-L15-M15</f>
        <v>0</v>
      </c>
      <c r="O15" s="8" t="n">
        <f aca="false">+N15*$E$20</f>
        <v>0</v>
      </c>
      <c r="P15" s="8"/>
      <c r="Q15" s="8" t="n">
        <f aca="false">+N15-O15-P15</f>
        <v>0</v>
      </c>
      <c r="R15" s="8"/>
      <c r="S15" s="8"/>
    </row>
    <row r="16" customFormat="false" ht="12.75" hidden="false" customHeight="false" outlineLevel="0" collapsed="false">
      <c r="D16" s="9"/>
      <c r="E16" s="7"/>
      <c r="F16" s="7"/>
      <c r="G16" s="7"/>
      <c r="H16" s="8"/>
      <c r="I16" s="8"/>
      <c r="K16" s="8"/>
      <c r="L16" s="8"/>
      <c r="M16" s="8"/>
      <c r="N16" s="8"/>
      <c r="O16" s="8"/>
      <c r="P16" s="8"/>
      <c r="Q16" s="8"/>
      <c r="R16" s="8"/>
      <c r="S16" s="8"/>
    </row>
    <row r="17" customFormat="false" ht="12.75" hidden="false" customHeight="false" outlineLevel="0" collapsed="false">
      <c r="A17" s="0" t="s">
        <v>16</v>
      </c>
      <c r="B17" s="13" t="n">
        <f aca="false">SUM(B4:B16)</f>
        <v>67467</v>
      </c>
      <c r="C17" s="13" t="n">
        <f aca="false">SUM(C4:C16)</f>
        <v>40372</v>
      </c>
      <c r="D17" s="13" t="n">
        <f aca="false">SUM(D4:D16)</f>
        <v>40372</v>
      </c>
      <c r="H17" s="8" t="n">
        <f aca="false">SUM(H4:H16)</f>
        <v>1813606.8744</v>
      </c>
      <c r="I17" s="15" t="n">
        <f aca="false">SUM(I4:I16)</f>
        <v>1813606.8744</v>
      </c>
      <c r="K17" s="8" t="n">
        <f aca="false">SUM(K4:K16)</f>
        <v>2896691</v>
      </c>
      <c r="L17" s="8" t="n">
        <f aca="false">SUM(L4:L16)</f>
        <v>1083084.1256</v>
      </c>
      <c r="M17" s="8" t="n">
        <f aca="false">SUM(M4:M15)</f>
        <v>3431.62</v>
      </c>
      <c r="N17" s="8" t="n">
        <f aca="false">SUM(N4:N16)</f>
        <v>1810175.2544</v>
      </c>
      <c r="O17" s="8" t="n">
        <f aca="false">SUM(O4:O16)</f>
        <v>679871.957472</v>
      </c>
      <c r="P17" s="8" t="n">
        <f aca="false">SUM(P4:P16)</f>
        <v>0</v>
      </c>
      <c r="Q17" s="8" t="n">
        <f aca="false">SUM(Q4:Q16)</f>
        <v>1130303.296928</v>
      </c>
      <c r="R17" s="8"/>
      <c r="S17" s="8"/>
    </row>
    <row r="18" customFormat="false" ht="12.75" hidden="false" customHeight="false" outlineLevel="0" collapsed="false">
      <c r="A18" s="0" t="s">
        <v>16</v>
      </c>
      <c r="D18" s="6" t="s">
        <v>17</v>
      </c>
      <c r="E18" s="0" t="n">
        <v>0.085</v>
      </c>
      <c r="I18" s="16" t="n">
        <f aca="false">+D17*0.085</f>
        <v>3431.62</v>
      </c>
    </row>
    <row r="19" customFormat="false" ht="12.75" hidden="false" customHeight="false" outlineLevel="0" collapsed="false">
      <c r="D19" s="0" t="s">
        <v>24</v>
      </c>
      <c r="I19" s="15" t="n">
        <f aca="false">+I17-I18</f>
        <v>1810175.2544</v>
      </c>
      <c r="Q19" s="0" t="n">
        <v>448152.86</v>
      </c>
    </row>
    <row r="20" customFormat="false" ht="12.75" hidden="false" customHeight="false" outlineLevel="0" collapsed="false">
      <c r="D20" s="0" t="s">
        <v>14</v>
      </c>
      <c r="E20" s="0" t="n">
        <v>0.38</v>
      </c>
      <c r="I20" s="16" t="n">
        <f aca="false">I19*E20</f>
        <v>687866.596672</v>
      </c>
      <c r="Q20" s="8" t="n">
        <f aca="false">+Q17-Q19</f>
        <v>682150.436928</v>
      </c>
    </row>
    <row r="21" customFormat="false" ht="12.75" hidden="false" customHeight="false" outlineLevel="0" collapsed="false">
      <c r="D21" s="0" t="s">
        <v>18</v>
      </c>
      <c r="I21" s="15" t="n">
        <f aca="false">+I19-I20</f>
        <v>1122308.657728</v>
      </c>
      <c r="Q21" s="0" t="n">
        <v>0.125</v>
      </c>
    </row>
    <row r="22" customFormat="false" ht="12.75" hidden="false" customHeight="false" outlineLevel="0" collapsed="false">
      <c r="I22" s="15"/>
    </row>
    <row r="23" customFormat="false" ht="12.75" hidden="false" customHeight="false" outlineLevel="0" collapsed="false">
      <c r="I23" s="15"/>
    </row>
    <row r="24" customFormat="false" ht="12.75" hidden="false" customHeight="false" outlineLevel="0" collapsed="false">
      <c r="D24" s="11" t="s">
        <v>25</v>
      </c>
      <c r="I24" s="15"/>
    </row>
    <row r="25" customFormat="false" ht="12.75" hidden="false" customHeight="false" outlineLevel="0" collapsed="false">
      <c r="A25" s="5" t="s">
        <v>8</v>
      </c>
      <c r="B25" s="5" t="s">
        <v>20</v>
      </c>
      <c r="C25" s="5" t="s">
        <v>26</v>
      </c>
      <c r="D25" s="12" t="s">
        <v>9</v>
      </c>
      <c r="E25" s="5" t="s">
        <v>10</v>
      </c>
      <c r="F25" s="5" t="s">
        <v>22</v>
      </c>
      <c r="G25" s="5" t="s">
        <v>11</v>
      </c>
      <c r="I25" s="15"/>
    </row>
    <row r="26" customFormat="false" ht="12.75" hidden="false" customHeight="false" outlineLevel="0" collapsed="false">
      <c r="A26" s="0" t="n">
        <v>113562</v>
      </c>
      <c r="B26" s="0" t="n">
        <v>3506</v>
      </c>
      <c r="C26" s="0" t="n">
        <v>0</v>
      </c>
      <c r="E26" s="0" t="n">
        <v>0</v>
      </c>
      <c r="F26" s="17" t="n">
        <f aca="false">+F15</f>
        <v>71.75</v>
      </c>
      <c r="G26" s="17" t="n">
        <f aca="false">+F26-E26</f>
        <v>71.75</v>
      </c>
      <c r="H26" s="15" t="n">
        <f aca="false">+G26*B26</f>
        <v>251555.5</v>
      </c>
      <c r="I26" s="15"/>
    </row>
    <row r="27" customFormat="false" ht="15" hidden="false" customHeight="false" outlineLevel="0" collapsed="false">
      <c r="A27" s="0" t="n">
        <v>122094</v>
      </c>
      <c r="B27" s="0" t="n">
        <v>3604</v>
      </c>
      <c r="C27" s="0" t="n">
        <v>0</v>
      </c>
      <c r="E27" s="0" t="n">
        <v>0</v>
      </c>
      <c r="F27" s="17" t="n">
        <f aca="false">+F26</f>
        <v>71.75</v>
      </c>
      <c r="G27" s="17" t="n">
        <f aca="false">+F27-E27</f>
        <v>71.75</v>
      </c>
      <c r="H27" s="16" t="n">
        <f aca="false">+G27*B27</f>
        <v>258587</v>
      </c>
      <c r="I27" s="15"/>
    </row>
    <row r="28" customFormat="false" ht="12.75" hidden="false" customHeight="false" outlineLevel="0" collapsed="false">
      <c r="F28" s="18"/>
      <c r="G28" s="18"/>
      <c r="H28" s="15"/>
      <c r="I28" s="15"/>
    </row>
    <row r="29" customFormat="false" ht="12.75" hidden="false" customHeight="false" outlineLevel="0" collapsed="false">
      <c r="D29" s="0" t="s">
        <v>24</v>
      </c>
      <c r="F29" s="18"/>
      <c r="G29" s="18"/>
      <c r="H29" s="15" t="n">
        <f aca="false">+H26+H27</f>
        <v>510142.5</v>
      </c>
      <c r="I29" s="15" t="n">
        <f aca="false">+H29</f>
        <v>510142.5</v>
      </c>
    </row>
    <row r="30" customFormat="false" ht="12.75" hidden="false" customHeight="false" outlineLevel="0" collapsed="false">
      <c r="D30" s="0" t="s">
        <v>14</v>
      </c>
      <c r="E30" s="0" t="n">
        <v>0.38</v>
      </c>
      <c r="I30" s="16" t="n">
        <f aca="false">I29*E30</f>
        <v>193854.15</v>
      </c>
    </row>
    <row r="31" customFormat="false" ht="12.75" hidden="false" customHeight="false" outlineLevel="0" collapsed="false">
      <c r="D31" s="0" t="s">
        <v>18</v>
      </c>
      <c r="I31" s="15" t="n">
        <f aca="false">+I29-I30</f>
        <v>316288.35</v>
      </c>
    </row>
    <row r="32" customFormat="false" ht="12.75" hidden="false" customHeight="false" outlineLevel="0" collapsed="false">
      <c r="I32" s="15"/>
    </row>
    <row r="34" customFormat="false" ht="12.75" hidden="false" customHeight="false" outlineLevel="0" collapsed="false">
      <c r="D34" s="0" t="s">
        <v>27</v>
      </c>
      <c r="H34" s="15" t="n">
        <f aca="false">+H29+H17</f>
        <v>2323749.3744</v>
      </c>
      <c r="I34" s="15" t="n">
        <f aca="false">+I31+I21</f>
        <v>1438597.007728</v>
      </c>
    </row>
    <row r="38" customFormat="false" ht="12.75" hidden="false" customHeight="false" outlineLevel="0" collapsed="false">
      <c r="I38" s="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1998-01-27T11:38:31Z</dcterms:created>
  <dc:creator>Rod Hayslett</dc:creator>
  <dc:description/>
  <dc:language>en-US</dc:language>
  <cp:lastModifiedBy>Roderick J. Hayslett</cp:lastModifiedBy>
  <cp:lastPrinted>2000-02-09T19:22:11Z</cp:lastPrinted>
  <cp:revision>0</cp:revision>
  <dc:subject/>
  <dc:title/>
</cp:coreProperties>
</file>