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<sst xmlns="http://schemas.openxmlformats.org/spreadsheetml/2006/main" count="43" uniqueCount="28">
  <si>
    <t xml:space="preserve">Hedge of Lincoln and OPPD Contracts </t>
  </si>
  <si>
    <t xml:space="preserve">Capacity</t>
  </si>
  <si>
    <t xml:space="preserve">LM6000</t>
  </si>
  <si>
    <t xml:space="preserve">Year</t>
  </si>
  <si>
    <t xml:space="preserve">Turbine</t>
  </si>
  <si>
    <t xml:space="preserve">OPPD Contract</t>
  </si>
  <si>
    <t xml:space="preserve">LES Contract</t>
  </si>
  <si>
    <t xml:space="preserve">LES</t>
  </si>
  <si>
    <t xml:space="preserve">Annualized</t>
  </si>
  <si>
    <t xml:space="preserve">Value</t>
  </si>
  <si>
    <t xml:space="preserve">OPPD</t>
  </si>
  <si>
    <t xml:space="preserve">Total</t>
  </si>
  <si>
    <t xml:space="preserve">Intrinsic</t>
  </si>
  <si>
    <t xml:space="preserve">Extrinsic</t>
  </si>
  <si>
    <t xml:space="preserve">OPPD Value after Hedge</t>
  </si>
  <si>
    <t xml:space="preserve">Value Captured</t>
  </si>
  <si>
    <t xml:space="preserve">Nomial Total</t>
  </si>
  <si>
    <t xml:space="preserve">Discount</t>
  </si>
  <si>
    <t xml:space="preserve">NPV Total</t>
  </si>
  <si>
    <t xml:space="preserve">LM Assumptions</t>
  </si>
  <si>
    <t xml:space="preserve">Additional Revenue</t>
  </si>
  <si>
    <t xml:space="preserve">HR </t>
  </si>
  <si>
    <t xml:space="preserve">VO&amp;M </t>
  </si>
  <si>
    <t xml:space="preserve">Basis </t>
  </si>
  <si>
    <t xml:space="preserve">Gas </t>
  </si>
  <si>
    <t xml:space="preserve">NNG/TOK</t>
  </si>
  <si>
    <t xml:space="preserve">Transport</t>
  </si>
  <si>
    <t xml:space="preserve">Southern MAPP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</si>
</sst>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2" min="2" style="0" width="10.13"/>
    <col collapsed="false" customWidth="true" hidden="false" outlineLevel="0" max="3" min="3" style="0" width="13.56"/>
    <col collapsed="false" customWidth="true" hidden="false" outlineLevel="0" max="4" min="4" style="0" width="12.14"/>
    <col collapsed="false" customWidth="true" hidden="false" outlineLevel="0" max="5" min="5" style="0" width="11.28"/>
    <col collapsed="false" customWidth="true" hidden="false" outlineLevel="0" max="6" min="6" style="0" width="13.41"/>
    <col collapsed="false" customWidth="true" hidden="false" outlineLevel="0" max="7" min="7" style="0" width="16.42"/>
    <col collapsed="false" customWidth="true" hidden="false" outlineLevel="0" max="9" min="9" style="0" width="10.71"/>
    <col collapsed="false" customWidth="true" hidden="false" outlineLevel="0" max="10" min="10" style="0" width="12.28"/>
    <col collapsed="false" customWidth="true" hidden="false" outlineLevel="0" max="11" min="11" style="0" width="10.99"/>
    <col collapsed="false" customWidth="true" hidden="false" outlineLevel="0" max="12" min="12" style="0" width="12.28"/>
    <col collapsed="false" customWidth="true" hidden="false" outlineLevel="0" max="13" min="13" style="0" width="10.56"/>
    <col collapsed="false" customWidth="true" hidden="false" outlineLevel="0" max="14" min="14" style="0" width="15.56"/>
    <col collapsed="false" customWidth="true" hidden="false" outlineLevel="0" max="15" min="15" style="0" width="12.56"/>
    <col collapsed="false" customWidth="true" hidden="false" outlineLevel="0" max="16" min="16" style="0" width="21.56"/>
    <col collapsed="false" customWidth="true" hidden="false" outlineLevel="0" max="17" min="17" style="0" width="13.85"/>
  </cols>
  <sheetData>
    <row r="1" customFormat="false" ht="23.25" hidden="false" customHeight="false" outlineLevel="0" collapsed="false">
      <c r="A1" s="1" t="s">
        <v>0</v>
      </c>
    </row>
    <row r="3" customFormat="false" ht="13.5" hidden="false" customHeight="false" outlineLevel="0" collapsed="false"/>
    <row r="4" customFormat="false" ht="12.75" hidden="false" customHeight="false" outlineLevel="0" collapsed="false">
      <c r="A4" s="2"/>
      <c r="B4" s="3" t="s">
        <v>1</v>
      </c>
      <c r="C4" s="3"/>
      <c r="D4" s="3"/>
      <c r="E4" s="2"/>
      <c r="F4" s="4"/>
      <c r="G4" s="5"/>
      <c r="H4" s="4"/>
      <c r="I4" s="4"/>
      <c r="J4" s="5"/>
      <c r="K4" s="3" t="s">
        <v>2</v>
      </c>
      <c r="L4" s="3"/>
      <c r="M4" s="3"/>
      <c r="N4" s="4"/>
      <c r="O4" s="4"/>
      <c r="P4" s="6"/>
      <c r="Q4" s="7"/>
    </row>
    <row r="5" customFormat="false" ht="13.5" hidden="false" customHeight="false" outlineLevel="0" collapsed="false">
      <c r="A5" s="8" t="s">
        <v>3</v>
      </c>
      <c r="B5" s="8" t="s">
        <v>4</v>
      </c>
      <c r="C5" s="9" t="s">
        <v>5</v>
      </c>
      <c r="D5" s="10" t="s">
        <v>6</v>
      </c>
      <c r="E5" s="8" t="s">
        <v>7</v>
      </c>
      <c r="F5" s="9" t="s">
        <v>8</v>
      </c>
      <c r="G5" s="10" t="s">
        <v>9</v>
      </c>
      <c r="H5" s="9" t="s">
        <v>10</v>
      </c>
      <c r="I5" s="9" t="s">
        <v>8</v>
      </c>
      <c r="J5" s="10" t="s">
        <v>9</v>
      </c>
      <c r="K5" s="8" t="s">
        <v>11</v>
      </c>
      <c r="L5" s="9" t="s">
        <v>12</v>
      </c>
      <c r="M5" s="10" t="s">
        <v>13</v>
      </c>
      <c r="N5" s="9" t="s">
        <v>8</v>
      </c>
      <c r="O5" s="9" t="s">
        <v>9</v>
      </c>
      <c r="P5" s="11" t="s">
        <v>14</v>
      </c>
      <c r="Q5" s="12" t="s">
        <v>15</v>
      </c>
    </row>
    <row r="6" customFormat="false" ht="12.75" hidden="false" customHeight="false" outlineLevel="0" collapsed="false">
      <c r="A6" s="13" t="n">
        <v>2001</v>
      </c>
      <c r="B6" s="13" t="n">
        <v>0</v>
      </c>
      <c r="C6" s="14" t="n">
        <v>130</v>
      </c>
      <c r="D6" s="15" t="n">
        <v>15</v>
      </c>
      <c r="E6" s="16" t="n">
        <v>2.45</v>
      </c>
      <c r="F6" s="17" t="n">
        <f aca="false">(E6*6)/12</f>
        <v>1.225</v>
      </c>
      <c r="G6" s="18" t="n">
        <f aca="false">+F6*1000*D6*12</f>
        <v>220500</v>
      </c>
      <c r="H6" s="19" t="n">
        <v>3.45</v>
      </c>
      <c r="I6" s="17" t="n">
        <f aca="false">(H6*6)/12</f>
        <v>1.725</v>
      </c>
      <c r="J6" s="18" t="n">
        <f aca="false">+I6*1000*C6*12</f>
        <v>2691000</v>
      </c>
      <c r="K6" s="20" t="n">
        <v>5.03</v>
      </c>
      <c r="L6" s="21" t="n">
        <v>4.02</v>
      </c>
      <c r="M6" s="22" t="n">
        <v>1</v>
      </c>
      <c r="N6" s="21" t="n">
        <f aca="false">+(K6*8)/12</f>
        <v>3.35333333333333</v>
      </c>
      <c r="O6" s="23" t="n">
        <f aca="false">+N6*B6*1000*12</f>
        <v>0</v>
      </c>
      <c r="P6" s="24" t="n">
        <f aca="false">IF((J6+G6)&gt;O6,(J6+G6)-O6,0)</f>
        <v>2911500</v>
      </c>
      <c r="Q6" s="25" t="n">
        <f aca="false">(J6+G6)-P6</f>
        <v>0</v>
      </c>
    </row>
    <row r="7" customFormat="false" ht="12.75" hidden="false" customHeight="false" outlineLevel="0" collapsed="false">
      <c r="A7" s="13" t="n">
        <v>2002</v>
      </c>
      <c r="B7" s="13" t="n">
        <f aca="false">+B21*4</f>
        <v>194</v>
      </c>
      <c r="C7" s="14" t="n">
        <v>140</v>
      </c>
      <c r="D7" s="15" t="n">
        <v>30</v>
      </c>
      <c r="E7" s="16" t="n">
        <v>2.43</v>
      </c>
      <c r="F7" s="17" t="n">
        <f aca="false">(E7*6)/12</f>
        <v>1.215</v>
      </c>
      <c r="G7" s="18" t="n">
        <f aca="false">+F7*1000*D7*12</f>
        <v>437400</v>
      </c>
      <c r="H7" s="19" t="n">
        <v>3.43</v>
      </c>
      <c r="I7" s="17" t="n">
        <f aca="false">(H7*6)/12</f>
        <v>1.715</v>
      </c>
      <c r="J7" s="18" t="n">
        <f aca="false">+I7*1000*C7*12</f>
        <v>2881200</v>
      </c>
      <c r="K7" s="20" t="n">
        <v>3.92</v>
      </c>
      <c r="L7" s="21" t="n">
        <v>2.82</v>
      </c>
      <c r="M7" s="22" t="n">
        <v>1.1</v>
      </c>
      <c r="N7" s="21" t="n">
        <f aca="false">+(K7*8)/12</f>
        <v>2.61333333333333</v>
      </c>
      <c r="O7" s="23" t="n">
        <f aca="false">+N7*B7*1000*12</f>
        <v>6083840</v>
      </c>
      <c r="P7" s="26" t="n">
        <f aca="false">IF((J7+G7)&gt;O7,(J7+G7)-O7,0)</f>
        <v>0</v>
      </c>
      <c r="Q7" s="27" t="n">
        <f aca="false">(J7+G7)-P7</f>
        <v>3318600</v>
      </c>
    </row>
    <row r="8" customFormat="false" ht="12.75" hidden="false" customHeight="false" outlineLevel="0" collapsed="false">
      <c r="A8" s="13" t="n">
        <v>2003</v>
      </c>
      <c r="B8" s="13" t="n">
        <f aca="false">+B21*4</f>
        <v>194</v>
      </c>
      <c r="C8" s="14" t="n">
        <v>140</v>
      </c>
      <c r="D8" s="15" t="n">
        <v>30</v>
      </c>
      <c r="E8" s="16" t="n">
        <v>2.38</v>
      </c>
      <c r="F8" s="17" t="n">
        <f aca="false">(E8*6)/12</f>
        <v>1.19</v>
      </c>
      <c r="G8" s="18" t="n">
        <f aca="false">+F8*1000*D8*12</f>
        <v>428400</v>
      </c>
      <c r="H8" s="19" t="n">
        <v>3.38</v>
      </c>
      <c r="I8" s="17" t="n">
        <f aca="false">(H8*6)/12</f>
        <v>1.69</v>
      </c>
      <c r="J8" s="18" t="n">
        <f aca="false">+I8*1000*C8*12</f>
        <v>2839200</v>
      </c>
      <c r="K8" s="20" t="n">
        <v>3.95</v>
      </c>
      <c r="L8" s="21" t="n">
        <v>2.81</v>
      </c>
      <c r="M8" s="22" t="n">
        <v>1.14</v>
      </c>
      <c r="N8" s="21" t="n">
        <f aca="false">+(K8*8)/12</f>
        <v>2.63333333333333</v>
      </c>
      <c r="O8" s="23" t="n">
        <f aca="false">+N8*B8*1000*12</f>
        <v>6130400</v>
      </c>
      <c r="P8" s="26" t="n">
        <f aca="false">IF((J8+G8)&gt;O8,(J8+G8)-O8,0)</f>
        <v>0</v>
      </c>
      <c r="Q8" s="27" t="n">
        <f aca="false">(J8+G8)-P8</f>
        <v>3267600</v>
      </c>
    </row>
    <row r="9" customFormat="false" ht="12.75" hidden="false" customHeight="false" outlineLevel="0" collapsed="false">
      <c r="A9" s="13" t="n">
        <v>2004</v>
      </c>
      <c r="B9" s="13" t="n">
        <f aca="false">+B21*2</f>
        <v>97</v>
      </c>
      <c r="C9" s="14" t="n">
        <v>160</v>
      </c>
      <c r="D9" s="15" t="n">
        <v>0</v>
      </c>
      <c r="E9" s="16" t="n">
        <v>0</v>
      </c>
      <c r="F9" s="17" t="n">
        <f aca="false">(E9*6)/12</f>
        <v>0</v>
      </c>
      <c r="G9" s="18" t="n">
        <f aca="false">+F9*1000*D9*12</f>
        <v>0</v>
      </c>
      <c r="H9" s="19" t="n">
        <v>3.39</v>
      </c>
      <c r="I9" s="17" t="n">
        <f aca="false">(H9*6)/12</f>
        <v>1.695</v>
      </c>
      <c r="J9" s="18" t="n">
        <f aca="false">+I9*1000*C9*12</f>
        <v>3254400</v>
      </c>
      <c r="K9" s="20" t="n">
        <v>3.94</v>
      </c>
      <c r="L9" s="21" t="n">
        <v>2.77</v>
      </c>
      <c r="M9" s="22" t="n">
        <v>1.17</v>
      </c>
      <c r="N9" s="21" t="n">
        <f aca="false">+(K9*8)/12</f>
        <v>2.62666666666667</v>
      </c>
      <c r="O9" s="23" t="n">
        <f aca="false">+N9*B9*1000*12</f>
        <v>3057440</v>
      </c>
      <c r="P9" s="26" t="n">
        <f aca="false">IF((J9+G9)&gt;O9,(J9+G9)-O9,0)</f>
        <v>196960</v>
      </c>
      <c r="Q9" s="27" t="n">
        <f aca="false">(J9+G9)-P9</f>
        <v>3057440</v>
      </c>
    </row>
    <row r="10" customFormat="false" ht="12.75" hidden="false" customHeight="false" outlineLevel="0" collapsed="false">
      <c r="A10" s="13" t="n">
        <v>2005</v>
      </c>
      <c r="B10" s="13" t="n">
        <f aca="false">+B21</f>
        <v>48.5</v>
      </c>
      <c r="C10" s="14" t="n">
        <v>185</v>
      </c>
      <c r="D10" s="15" t="n">
        <v>0</v>
      </c>
      <c r="E10" s="16" t="n">
        <v>0</v>
      </c>
      <c r="F10" s="17" t="n">
        <f aca="false">(E10*6)/12</f>
        <v>0</v>
      </c>
      <c r="G10" s="18" t="n">
        <f aca="false">+F10*1000*D10*12</f>
        <v>0</v>
      </c>
      <c r="H10" s="19" t="n">
        <v>3.31</v>
      </c>
      <c r="I10" s="17" t="n">
        <f aca="false">(H10*6)/12</f>
        <v>1.655</v>
      </c>
      <c r="J10" s="18" t="n">
        <f aca="false">+I10*1000*C10*12</f>
        <v>3674100</v>
      </c>
      <c r="K10" s="20" t="n">
        <v>3.83</v>
      </c>
      <c r="L10" s="21" t="n">
        <v>2.69</v>
      </c>
      <c r="M10" s="22" t="n">
        <v>1.13</v>
      </c>
      <c r="N10" s="21" t="n">
        <f aca="false">+(K10*8)/12</f>
        <v>2.55333333333333</v>
      </c>
      <c r="O10" s="23" t="n">
        <f aca="false">+N10*B10*1000*12</f>
        <v>1486040</v>
      </c>
      <c r="P10" s="26" t="n">
        <f aca="false">IF((J10+G10)&gt;O10,(J10+G10)-O10,0)</f>
        <v>2188060</v>
      </c>
      <c r="Q10" s="27" t="n">
        <f aca="false">(J10+G10)-P10</f>
        <v>1486040</v>
      </c>
    </row>
    <row r="11" customFormat="false" ht="12.75" hidden="false" customHeight="false" outlineLevel="0" collapsed="false">
      <c r="A11" s="13" t="n">
        <v>2006</v>
      </c>
      <c r="B11" s="13" t="n">
        <v>0</v>
      </c>
      <c r="C11" s="14" t="n">
        <v>200</v>
      </c>
      <c r="D11" s="15" t="n">
        <v>0</v>
      </c>
      <c r="E11" s="16" t="n">
        <v>0</v>
      </c>
      <c r="F11" s="17" t="n">
        <f aca="false">(E11*6)/12</f>
        <v>0</v>
      </c>
      <c r="G11" s="18" t="n">
        <f aca="false">+F11*1000*D11*12</f>
        <v>0</v>
      </c>
      <c r="H11" s="19" t="n">
        <v>3.28</v>
      </c>
      <c r="I11" s="17" t="n">
        <f aca="false">(H11*6)/12</f>
        <v>1.64</v>
      </c>
      <c r="J11" s="18" t="n">
        <f aca="false">+I11*1000*C11*12</f>
        <v>3936000</v>
      </c>
      <c r="K11" s="20" t="n">
        <v>3.88</v>
      </c>
      <c r="L11" s="21" t="n">
        <v>2.74</v>
      </c>
      <c r="M11" s="22" t="n">
        <v>1.15</v>
      </c>
      <c r="N11" s="21" t="n">
        <f aca="false">+(K11*8)/12</f>
        <v>2.58666666666667</v>
      </c>
      <c r="O11" s="23" t="n">
        <f aca="false">+N11*B11*1000*12</f>
        <v>0</v>
      </c>
      <c r="P11" s="26" t="n">
        <f aca="false">IF((J11+G11)&gt;O11,(J11+G11)-O11,0)</f>
        <v>3936000</v>
      </c>
      <c r="Q11" s="27" t="n">
        <f aca="false">(J11+G11)-P11</f>
        <v>0</v>
      </c>
    </row>
    <row r="12" customFormat="false" ht="12.75" hidden="false" customHeight="false" outlineLevel="0" collapsed="false">
      <c r="A12" s="13" t="n">
        <v>2007</v>
      </c>
      <c r="B12" s="13" t="n">
        <v>0</v>
      </c>
      <c r="C12" s="14" t="n">
        <v>200</v>
      </c>
      <c r="D12" s="15" t="n">
        <v>0</v>
      </c>
      <c r="E12" s="16" t="n">
        <v>0</v>
      </c>
      <c r="F12" s="17" t="n">
        <f aca="false">(E12*6)/12</f>
        <v>0</v>
      </c>
      <c r="G12" s="18" t="n">
        <f aca="false">+F12*1000*D12*12</f>
        <v>0</v>
      </c>
      <c r="H12" s="19" t="n">
        <v>3.37</v>
      </c>
      <c r="I12" s="17" t="n">
        <f aca="false">(H12*6)/12</f>
        <v>1.685</v>
      </c>
      <c r="J12" s="18" t="n">
        <f aca="false">+I12*1000*C12*12</f>
        <v>4044000</v>
      </c>
      <c r="K12" s="20" t="n">
        <v>3.96</v>
      </c>
      <c r="L12" s="21" t="n">
        <v>2.79</v>
      </c>
      <c r="M12" s="22" t="n">
        <v>1.17</v>
      </c>
      <c r="N12" s="21" t="n">
        <f aca="false">+(K12*8)/12</f>
        <v>2.64</v>
      </c>
      <c r="O12" s="23" t="n">
        <f aca="false">+N12*B12*1000*12</f>
        <v>0</v>
      </c>
      <c r="P12" s="26" t="n">
        <f aca="false">IF((J12+G12)&gt;O12,(J12+G12)-O12,0)</f>
        <v>4044000</v>
      </c>
      <c r="Q12" s="27" t="n">
        <f aca="false">(J12+G12)-P12</f>
        <v>0</v>
      </c>
    </row>
    <row r="13" customFormat="false" ht="13.5" hidden="false" customHeight="false" outlineLevel="0" collapsed="false">
      <c r="A13" s="8" t="n">
        <v>2008</v>
      </c>
      <c r="B13" s="8" t="n">
        <v>0</v>
      </c>
      <c r="C13" s="9" t="n">
        <v>200</v>
      </c>
      <c r="D13" s="10" t="n">
        <v>0</v>
      </c>
      <c r="E13" s="28" t="n">
        <v>0</v>
      </c>
      <c r="F13" s="29" t="n">
        <f aca="false">(E13*6)/12</f>
        <v>0</v>
      </c>
      <c r="G13" s="30" t="n">
        <f aca="false">+F13*1000*D13*12</f>
        <v>0</v>
      </c>
      <c r="H13" s="31" t="n">
        <v>3.29</v>
      </c>
      <c r="I13" s="29" t="n">
        <f aca="false">(H13*6)/12</f>
        <v>1.645</v>
      </c>
      <c r="J13" s="30" t="n">
        <f aca="false">+I13*1000*C13*12</f>
        <v>3948000</v>
      </c>
      <c r="K13" s="32" t="n">
        <v>3.9</v>
      </c>
      <c r="L13" s="33" t="n">
        <v>2.8</v>
      </c>
      <c r="M13" s="34" t="n">
        <v>1.11</v>
      </c>
      <c r="N13" s="33" t="n">
        <f aca="false">+(K13*8)/12</f>
        <v>2.6</v>
      </c>
      <c r="O13" s="35" t="n">
        <f aca="false">+N13*B13*1000*12</f>
        <v>0</v>
      </c>
      <c r="P13" s="36" t="n">
        <f aca="false">IF((J13+G13)&gt;O13,(J13+G13)-O13,0)</f>
        <v>3948000</v>
      </c>
      <c r="Q13" s="37" t="n">
        <f aca="false">(J13+G13)-P13</f>
        <v>0</v>
      </c>
    </row>
    <row r="14" customFormat="false" ht="12.75" hidden="false" customHeight="false" outlineLevel="0" collapsed="false">
      <c r="P14" s="38"/>
      <c r="Q14" s="39"/>
    </row>
    <row r="15" customFormat="false" ht="12.75" hidden="false" customHeight="false" outlineLevel="0" collapsed="false">
      <c r="F15" s="40" t="s">
        <v>16</v>
      </c>
      <c r="G15" s="41" t="n">
        <f aca="false">SUM(G6:G13)</f>
        <v>1086300</v>
      </c>
      <c r="I15" s="40" t="s">
        <v>16</v>
      </c>
      <c r="J15" s="41" t="n">
        <f aca="false">SUM(J6:J13)</f>
        <v>27267900</v>
      </c>
      <c r="O15" s="40" t="s">
        <v>16</v>
      </c>
      <c r="P15" s="42" t="n">
        <f aca="false">SUM(P6:P13)</f>
        <v>17224520</v>
      </c>
      <c r="Q15" s="43" t="n">
        <f aca="false">SUM(Q6:Q13)</f>
        <v>11129680</v>
      </c>
    </row>
    <row r="16" customFormat="false" ht="12.75" hidden="false" customHeight="false" outlineLevel="0" collapsed="false">
      <c r="F16" s="40" t="s">
        <v>17</v>
      </c>
      <c r="G16" s="44" t="n">
        <v>0.0943935898941564</v>
      </c>
      <c r="H16" s="45"/>
      <c r="I16" s="40" t="s">
        <v>17</v>
      </c>
      <c r="J16" s="44" t="n">
        <v>0.0943935898941564</v>
      </c>
      <c r="O16" s="40" t="s">
        <v>17</v>
      </c>
      <c r="P16" s="44" t="n">
        <v>0.0943935898941564</v>
      </c>
      <c r="Q16" s="44" t="n">
        <v>0.0943935898941564</v>
      </c>
    </row>
    <row r="17" customFormat="false" ht="12.75" hidden="false" customHeight="false" outlineLevel="0" collapsed="false">
      <c r="F17" s="40" t="s">
        <v>18</v>
      </c>
      <c r="G17" s="46" t="n">
        <f aca="false">NPV(G16,G6:G13)</f>
        <v>893517.436615526</v>
      </c>
      <c r="I17" s="40" t="s">
        <v>18</v>
      </c>
      <c r="J17" s="46" t="n">
        <f aca="false">NPV(J16,J6:J13)</f>
        <v>18000000.0000021</v>
      </c>
      <c r="O17" s="40" t="s">
        <v>18</v>
      </c>
      <c r="P17" s="47" t="n">
        <f aca="false">NPV(P16,P6:P13)</f>
        <v>10551794.8442761</v>
      </c>
      <c r="Q17" s="48" t="n">
        <f aca="false">NPV(Q16,Q6:Q13)</f>
        <v>8341722.59234147</v>
      </c>
    </row>
    <row r="19" customFormat="false" ht="13.5" hidden="false" customHeight="false" outlineLevel="0" collapsed="false"/>
    <row r="20" customFormat="false" ht="13.5" hidden="false" customHeight="false" outlineLevel="0" collapsed="false">
      <c r="A20" s="49" t="s">
        <v>19</v>
      </c>
      <c r="B20" s="49"/>
      <c r="F20" s="50" t="s">
        <v>3</v>
      </c>
      <c r="G20" s="51" t="s">
        <v>20</v>
      </c>
      <c r="L20" s="52"/>
    </row>
    <row r="21" customFormat="false" ht="12.75" hidden="false" customHeight="false" outlineLevel="0" collapsed="false">
      <c r="A21" s="53" t="s">
        <v>1</v>
      </c>
      <c r="B21" s="53" t="n">
        <v>48.5</v>
      </c>
      <c r="F21" s="54" t="n">
        <v>2001</v>
      </c>
      <c r="G21" s="55" t="n">
        <f aca="false">O6-Q6</f>
        <v>0</v>
      </c>
    </row>
    <row r="22" customFormat="false" ht="12.75" hidden="false" customHeight="false" outlineLevel="0" collapsed="false">
      <c r="A22" s="56" t="s">
        <v>21</v>
      </c>
      <c r="B22" s="56" t="n">
        <v>9500</v>
      </c>
      <c r="F22" s="54" t="n">
        <v>2002</v>
      </c>
      <c r="G22" s="55" t="n">
        <f aca="false">O7-Q7</f>
        <v>2765240</v>
      </c>
      <c r="K22" s="40"/>
    </row>
    <row r="23" customFormat="false" ht="12.75" hidden="false" customHeight="false" outlineLevel="0" collapsed="false">
      <c r="A23" s="56" t="s">
        <v>22</v>
      </c>
      <c r="B23" s="57" t="n">
        <v>2</v>
      </c>
      <c r="F23" s="54" t="n">
        <v>2003</v>
      </c>
      <c r="G23" s="55" t="n">
        <f aca="false">O8-Q8</f>
        <v>2862800</v>
      </c>
    </row>
    <row r="24" customFormat="false" ht="12.75" hidden="false" customHeight="false" outlineLevel="0" collapsed="false">
      <c r="A24" s="56" t="s">
        <v>23</v>
      </c>
      <c r="B24" s="57" t="n">
        <v>-0.22</v>
      </c>
      <c r="F24" s="54" t="n">
        <v>2004</v>
      </c>
      <c r="G24" s="55" t="n">
        <f aca="false">O9-Q9</f>
        <v>0</v>
      </c>
      <c r="L24" s="58"/>
    </row>
    <row r="25" customFormat="false" ht="12.75" hidden="false" customHeight="false" outlineLevel="0" collapsed="false">
      <c r="A25" s="56" t="s">
        <v>24</v>
      </c>
      <c r="B25" s="56" t="s">
        <v>25</v>
      </c>
      <c r="F25" s="54" t="n">
        <v>2005</v>
      </c>
      <c r="G25" s="55" t="n">
        <f aca="false">O10-Q10</f>
        <v>0</v>
      </c>
      <c r="L25" s="58"/>
    </row>
    <row r="26" customFormat="false" ht="12.75" hidden="false" customHeight="false" outlineLevel="0" collapsed="false">
      <c r="A26" s="56" t="s">
        <v>26</v>
      </c>
      <c r="B26" s="57" t="n">
        <v>0.1</v>
      </c>
      <c r="F26" s="54" t="n">
        <v>2006</v>
      </c>
      <c r="G26" s="55" t="n">
        <f aca="false">O11-Q11</f>
        <v>0</v>
      </c>
    </row>
    <row r="27" customFormat="false" ht="13.5" hidden="false" customHeight="false" outlineLevel="0" collapsed="false">
      <c r="A27" s="59" t="s">
        <v>27</v>
      </c>
      <c r="B27" s="59"/>
      <c r="F27" s="54" t="n">
        <v>2007</v>
      </c>
      <c r="G27" s="55" t="n">
        <f aca="false">O12-Q12</f>
        <v>0</v>
      </c>
      <c r="L27" s="58"/>
    </row>
    <row r="28" customFormat="false" ht="13.5" hidden="false" customHeight="false" outlineLevel="0" collapsed="false">
      <c r="F28" s="60" t="n">
        <v>2008</v>
      </c>
      <c r="G28" s="61" t="n">
        <f aca="false">O13-Q13</f>
        <v>0</v>
      </c>
    </row>
    <row r="30" customFormat="false" ht="12.75" hidden="false" customHeight="false" outlineLevel="0" collapsed="false">
      <c r="F30" s="40" t="s">
        <v>16</v>
      </c>
      <c r="G30" s="43" t="n">
        <f aca="false">SUM(G21:G28)</f>
        <v>5628040</v>
      </c>
    </row>
    <row r="31" customFormat="false" ht="12.75" hidden="false" customHeight="false" outlineLevel="0" collapsed="false">
      <c r="F31" s="40" t="s">
        <v>17</v>
      </c>
      <c r="G31" s="44" t="n">
        <v>0.0943935898941564</v>
      </c>
    </row>
    <row r="32" customFormat="false" ht="12.75" hidden="false" customHeight="false" outlineLevel="0" collapsed="false">
      <c r="F32" s="40" t="s">
        <v>18</v>
      </c>
      <c r="G32" s="48" t="n">
        <f aca="false">NPV(G31,G21:G28)</f>
        <v>4492886.27584828</v>
      </c>
    </row>
  </sheetData>
  <mergeCells count="3">
    <mergeCell ref="B4:D4"/>
    <mergeCell ref="K4:M4"/>
    <mergeCell ref="A20:B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2000-01-26T13:31:46Z</dcterms:created>
  <dc:creator>Russell Porter</dc:creator>
  <dc:description/>
  <dc:language>en-US</dc:language>
  <cp:lastModifiedBy>Russell Porter</cp:lastModifiedBy>
  <cp:lastPrinted>2000-01-27T19:27:02Z</cp:lastPrinted>
  <cp:revision>0</cp:revision>
  <dc:subject/>
  <dc:title/>
</cp:coreProperties>
</file>