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With NBP" sheetId="1" state="hidden" r:id="rId3"/>
    <sheet name="Not Normalized for O&amp;E" sheetId="2" state="visible" r:id="rId4"/>
    <sheet name=" Normalized for O&amp;E" sheetId="3" state="hidden" r:id="rId5"/>
    <sheet name=" Normalized for O&amp;E &amp; SAN" sheetId="4" state="hidden" r:id="rId6"/>
    <sheet name="Variance to Plan" sheetId="5" state="hidden" r:id="rId7"/>
    <sheet name="Variance to C.E." sheetId="6" state="hidden" r:id="rId8"/>
  </sheets>
  <definedNames>
    <definedName function="false" hidden="false" localSheetId="2" name="_xlnm.Print_Area" vbProcedure="false">' Normalized for O&amp;E'!$A$1:$AQ$30</definedName>
    <definedName function="false" hidden="false" localSheetId="3" name="_xlnm.Print_Area" vbProcedure="false">' Normalized for O&amp;E &amp; SAN'!$A$1:$AQ$30</definedName>
    <definedName function="false" hidden="false" localSheetId="1" name="_xlnm.Print_Area" vbProcedure="false">'Not Normalized for O&amp;E'!$A$1:$AQ$30</definedName>
    <definedName function="false" hidden="false" localSheetId="5" name="_xlnm.Print_Area" vbProcedure="false">'Variance to C.E.'!$A$1:$E$20</definedName>
    <definedName function="false" hidden="false" localSheetId="4" name="_xlnm.Print_Area" vbProcedure="false">'Variance to Plan'!$A$1:$E$20</definedName>
    <definedName function="false" hidden="false" localSheetId="0" name="_xlnm.Print_Area" vbProcedure="false">'With NBP'!$A$1:$AQ$24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<sst xmlns="http://schemas.openxmlformats.org/spreadsheetml/2006/main" count="344" uniqueCount="67">
  <si>
    <t xml:space="preserve">DIRECT  O &amp; M COSTS</t>
  </si>
  <si>
    <t xml:space="preserve">2002 - 2004 PLAN</t>
  </si>
  <si>
    <t xml:space="preserve">INFORMATION TECHNOLOGY</t>
  </si>
  <si>
    <t xml:space="preserve">( $ In Millions)</t>
  </si>
  <si>
    <t xml:space="preserve">2000 Actuals</t>
  </si>
  <si>
    <t xml:space="preserve">Restated 2001 Plan</t>
  </si>
  <si>
    <t xml:space="preserve">2001 2nd Current Estimate (2)</t>
  </si>
  <si>
    <t xml:space="preserve">2002 Plan</t>
  </si>
  <si>
    <t xml:space="preserve">Project</t>
  </si>
  <si>
    <t xml:space="preserve">Specific</t>
  </si>
  <si>
    <t xml:space="preserve">Overhead</t>
  </si>
  <si>
    <t xml:space="preserve">Gross O&amp;M</t>
  </si>
  <si>
    <t xml:space="preserve">Gross</t>
  </si>
  <si>
    <t xml:space="preserve">Capital</t>
  </si>
  <si>
    <t xml:space="preserve">Allocations</t>
  </si>
  <si>
    <t xml:space="preserve">Net</t>
  </si>
  <si>
    <t xml:space="preserve">% O(U)</t>
  </si>
  <si>
    <t xml:space="preserve">Department</t>
  </si>
  <si>
    <t xml:space="preserve">O &amp; M</t>
  </si>
  <si>
    <t xml:space="preserve">In/(Out)</t>
  </si>
  <si>
    <t xml:space="preserve">2000 Plan</t>
  </si>
  <si>
    <t xml:space="preserve">NNG</t>
  </si>
  <si>
    <t xml:space="preserve">TW</t>
  </si>
  <si>
    <t xml:space="preserve">Citrus</t>
  </si>
  <si>
    <t xml:space="preserve">Northern Border Partners (1)</t>
  </si>
  <si>
    <t xml:space="preserve">EOTT (Co 1195)</t>
  </si>
  <si>
    <t xml:space="preserve">EMMS</t>
  </si>
  <si>
    <t xml:space="preserve">Enron Construction Services</t>
  </si>
  <si>
    <t xml:space="preserve">EAMR</t>
  </si>
  <si>
    <t xml:space="preserve">ETS</t>
  </si>
  <si>
    <t xml:space="preserve">Other *</t>
  </si>
  <si>
    <t xml:space="preserve">Total Direct</t>
  </si>
  <si>
    <t xml:space="preserve">(1)  Does not tie to F.I. Due to $.8 "Other Expenses" in NBP's numbers</t>
  </si>
  <si>
    <t xml:space="preserve">(2)  $.6 increase in expense due to Data Center move to new building.  ($1.3MM Capital Expenditures savings)</t>
  </si>
  <si>
    <t xml:space="preserve">* For companies outside of ETS</t>
  </si>
  <si>
    <t xml:space="preserve">NOTE:   This schedule should include those costs that roll into O &amp; M, according to the heirarchies you established in SAP, and payroll taxes.  </t>
  </si>
  <si>
    <t xml:space="preserve">DIRECT  O &amp; M COSTS </t>
  </si>
  <si>
    <t xml:space="preserve">Restated 2001 Plan (3)</t>
  </si>
  <si>
    <t xml:space="preserve">2001 2nd Current Estimate (2,3)</t>
  </si>
  <si>
    <t xml:space="preserve">(1)  Not included - NBP submits their own schedule.  (These costs are NPNG.)</t>
  </si>
  <si>
    <t xml:space="preserve">(2)  $.6 increase in expense over 2001 Plan due to Data Center move to new building.  ($1.3MM Capital Expenditures savings)</t>
  </si>
  <si>
    <t xml:space="preserve">(3)  2001 "Other" includes HPL.</t>
  </si>
  <si>
    <t xml:space="preserve">* Companies outside of ETS</t>
  </si>
  <si>
    <t xml:space="preserve">DIRECT  O &amp; M COSTS  WITH 2001 NORMALIZED FOR O&amp;E</t>
  </si>
  <si>
    <t xml:space="preserve">DIRECT  O &amp; M COSTS  WITH 2001 NORMALIZED FOR O&amp;E and SAN</t>
  </si>
  <si>
    <t xml:space="preserve">Restated 2001 Plan (2)</t>
  </si>
  <si>
    <t xml:space="preserve">(2)  2001 "Other" includes HPL.</t>
  </si>
  <si>
    <t xml:space="preserve">DIRECT O&amp;M VARIANCE</t>
  </si>
  <si>
    <t xml:space="preserve">2001 PLAN vs. 2002 PLAN</t>
  </si>
  <si>
    <t xml:space="preserve">2001 RESTATED PLAN</t>
  </si>
  <si>
    <t xml:space="preserve">2001 ADJUSTED FOR 2002 BUDGET CHANGES (1)</t>
  </si>
  <si>
    <t xml:space="preserve">2001 PLAN -  NET</t>
  </si>
  <si>
    <t xml:space="preserve">Variances:</t>
  </si>
  <si>
    <t xml:space="preserve">SAN Monthly Fee</t>
  </si>
  <si>
    <t xml:space="preserve">O&amp;E Support - Transfer of Funds</t>
  </si>
  <si>
    <t xml:space="preserve">EPSC</t>
  </si>
  <si>
    <t xml:space="preserve">New License Fees</t>
  </si>
  <si>
    <t xml:space="preserve">Software Maintenance Fees*</t>
  </si>
  <si>
    <t xml:space="preserve">2002  PLAN - NET</t>
  </si>
  <si>
    <t xml:space="preserve">*  Offset in Operations</t>
  </si>
  <si>
    <t xml:space="preserve">(1)  2001 Adjusted for $.4 O&amp;E Support;  Offset Should be Reflected in Operations 2002 Plan.</t>
  </si>
  <si>
    <t xml:space="preserve">2001 SECOND C.E. vs. 2002 PLAN</t>
  </si>
  <si>
    <t xml:space="preserve">2001 SECOND CURRENT ESTIMATE</t>
  </si>
  <si>
    <t xml:space="preserve">2001 C.E. IF ADJUSTED FOR 2002 BUDGET CHANGES (1)</t>
  </si>
  <si>
    <t xml:space="preserve">2001 2nd C.E. -  NET</t>
  </si>
  <si>
    <t xml:space="preserve">(1)  2001 Adjusted for $.4 O&amp;E Support  (Offset Should be Reflected in Operations 2002 Plan) and </t>
  </si>
  <si>
    <t xml:space="preserve">                for a Full Year of SAN ($2.8MM).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</si>
</sst>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_(* #,##0.00_);_(* \(#,##0.00\);_(* \-??_);_(@_)"/>
    <numFmt numFmtId="166" formatCode="_(* #,##0.0_);_(* \(#,##0.0\);_(* \-??_);_(@_)"/>
    <numFmt numFmtId="167" formatCode="0.0_);[RED]\(0.0\)"/>
    <numFmt numFmtId="168" formatCode="0%"/>
    <numFmt numFmtId="169" formatCode="0.0%"/>
    <numFmt numFmtId="170" formatCode="[$-409]m/d/yyyy\ h:mm"/>
    <numFmt numFmtId="171" formatCode="_(\$* #,##0.00_);_(\$* \(#,##0.00\);_(\$* \-??_);_(@_)"/>
    <numFmt numFmtId="172" formatCode="_(\$* #,##0.0_);_(\$* \(#,##0.0\);_(\$* \-??_);_(@_)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2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u val="single"/>
      <sz val="12"/>
      <name val="Arial"/>
      <family val="2"/>
    </font>
    <font>
      <u val="single"/>
      <sz val="12"/>
      <color rgb="FFFFFFFF"/>
      <name val="Arial"/>
      <family val="2"/>
    </font>
    <font>
      <b val="true"/>
      <u val="single"/>
      <sz val="12"/>
      <name val="Arial"/>
      <family val="2"/>
    </font>
    <font>
      <b val="true"/>
      <u val="single"/>
      <sz val="12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v>14.9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f aca="false">+O13-Q13-S13+U13</f>
        <v>14.4</v>
      </c>
      <c r="Y13" s="14" t="n">
        <f aca="false">14.9+0.2</f>
        <v>15.1</v>
      </c>
      <c r="Z13" s="13"/>
      <c r="AA13" s="14" t="n">
        <v>0.4</v>
      </c>
      <c r="AB13" s="13"/>
      <c r="AC13" s="13"/>
      <c r="AD13" s="13"/>
      <c r="AE13" s="13" t="n">
        <v>-0.1</v>
      </c>
      <c r="AF13" s="13"/>
      <c r="AG13" s="13" t="n">
        <f aca="false">+Y13-AA13-AC13+AE13</f>
        <v>14.6</v>
      </c>
      <c r="AH13" s="13"/>
      <c r="AI13" s="13"/>
      <c r="AJ13" s="13"/>
      <c r="AK13" s="13"/>
      <c r="AL13" s="13"/>
      <c r="AM13" s="13"/>
      <c r="AN13" s="13"/>
      <c r="AO13" s="13"/>
      <c r="AP13" s="13"/>
      <c r="AQ13" s="13" t="n">
        <f aca="false">+AI13-AK13-AM13+AO13</f>
        <v>0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v>3.8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f aca="false">+O14-Q14-S14+U14</f>
        <v>3.6</v>
      </c>
      <c r="Y14" s="14" t="n">
        <f aca="false">3.8+0.2</f>
        <v>4</v>
      </c>
      <c r="Z14" s="13"/>
      <c r="AA14" s="14" t="n">
        <v>0.1</v>
      </c>
      <c r="AB14" s="13"/>
      <c r="AC14" s="13"/>
      <c r="AD14" s="13"/>
      <c r="AE14" s="13" t="n">
        <v>-0.1</v>
      </c>
      <c r="AF14" s="13"/>
      <c r="AG14" s="13" t="n">
        <f aca="false">+Y14-AA14-AC14+AE14</f>
        <v>3.8</v>
      </c>
      <c r="AH14" s="13"/>
      <c r="AI14" s="13"/>
      <c r="AJ14" s="13"/>
      <c r="AK14" s="13"/>
      <c r="AL14" s="13"/>
      <c r="AM14" s="13"/>
      <c r="AN14" s="13"/>
      <c r="AO14" s="13"/>
      <c r="AP14" s="13"/>
      <c r="AQ14" s="13" t="n">
        <f aca="false">+AI14-AK14-AM14+AO14</f>
        <v>0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6" t="n">
        <v>6.8</v>
      </c>
      <c r="P15" s="0"/>
      <c r="Q15" s="16" t="n">
        <v>0.3</v>
      </c>
      <c r="R15" s="0"/>
      <c r="S15" s="16"/>
      <c r="T15" s="0"/>
      <c r="U15" s="13" t="n">
        <v>-0.1</v>
      </c>
      <c r="V15" s="13"/>
      <c r="W15" s="14" t="n">
        <f aca="false">+O15-Q15-S15+U15</f>
        <v>6.4</v>
      </c>
      <c r="Y15" s="16" t="n">
        <f aca="false">6.8+0.2</f>
        <v>7</v>
      </c>
      <c r="Z15" s="0"/>
      <c r="AA15" s="16" t="n">
        <v>0.3</v>
      </c>
      <c r="AB15" s="0"/>
      <c r="AC15" s="0"/>
      <c r="AD15" s="0"/>
      <c r="AE15" s="13" t="n">
        <v>-0.1</v>
      </c>
      <c r="AF15" s="13"/>
      <c r="AG15" s="13" t="n">
        <f aca="false">+Y15-AA15-AC15+AE15</f>
        <v>6.6</v>
      </c>
      <c r="AH15" s="13"/>
      <c r="AI15" s="0"/>
      <c r="AJ15" s="0"/>
      <c r="AK15" s="0"/>
      <c r="AL15" s="0"/>
      <c r="AM15" s="0"/>
      <c r="AN15" s="0"/>
      <c r="AO15" s="0"/>
      <c r="AP15" s="13"/>
      <c r="AQ15" s="13" t="n">
        <f aca="false">+AI15-AK15-AM15+AO15</f>
        <v>0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6" t="n">
        <v>3.5</v>
      </c>
      <c r="P16" s="0"/>
      <c r="Q16" s="16" t="n">
        <v>1</v>
      </c>
      <c r="R16" s="0"/>
      <c r="S16" s="16"/>
      <c r="T16" s="0"/>
      <c r="U16" s="13" t="n">
        <v>0</v>
      </c>
      <c r="V16" s="13"/>
      <c r="W16" s="14" t="n">
        <f aca="false">+O16-Q16-S16+U16</f>
        <v>2.5</v>
      </c>
      <c r="Y16" s="16" t="n">
        <v>3.5</v>
      </c>
      <c r="Z16" s="0"/>
      <c r="AA16" s="16" t="n">
        <v>1</v>
      </c>
      <c r="AB16" s="0"/>
      <c r="AC16" s="0"/>
      <c r="AD16" s="0"/>
      <c r="AE16" s="13" t="n">
        <v>0</v>
      </c>
      <c r="AF16" s="13"/>
      <c r="AG16" s="13" t="n">
        <f aca="false">+Y16-AA16-AC16+AE16</f>
        <v>2.5</v>
      </c>
      <c r="AH16" s="13"/>
      <c r="AI16" s="0"/>
      <c r="AJ16" s="0"/>
      <c r="AK16" s="0"/>
      <c r="AL16" s="0"/>
      <c r="AM16" s="0"/>
      <c r="AN16" s="0"/>
      <c r="AO16" s="0"/>
      <c r="AP16" s="13"/>
      <c r="AQ16" s="13" t="n">
        <f aca="false">+AI16-AK16-AM16+AO16</f>
        <v>0</v>
      </c>
      <c r="AS16" s="15" t="n">
        <f aca="false">(AI16-Y16)/Y16</f>
        <v>-1</v>
      </c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 t="n">
        <f aca="false">+E17-G17-I17+K17</f>
        <v>0</v>
      </c>
      <c r="N17" s="13"/>
      <c r="O17" s="16" t="n">
        <v>0.8</v>
      </c>
      <c r="P17" s="0"/>
      <c r="Q17" s="16"/>
      <c r="R17" s="0"/>
      <c r="S17" s="16"/>
      <c r="T17" s="0"/>
      <c r="U17" s="13" t="n">
        <v>0.3</v>
      </c>
      <c r="V17" s="13"/>
      <c r="W17" s="14" t="n">
        <f aca="false">+O17-Q17-S17+U17</f>
        <v>1.1</v>
      </c>
      <c r="Y17" s="16" t="n">
        <v>0.8</v>
      </c>
      <c r="Z17" s="0"/>
      <c r="AA17" s="16"/>
      <c r="AB17" s="0"/>
      <c r="AC17" s="0"/>
      <c r="AD17" s="0"/>
      <c r="AE17" s="13" t="n">
        <v>0.3</v>
      </c>
      <c r="AF17" s="13"/>
      <c r="AG17" s="13" t="n">
        <f aca="false">+Y17-AA17-AC17+AE17</f>
        <v>1.1</v>
      </c>
      <c r="AH17" s="13"/>
      <c r="AI17" s="0"/>
      <c r="AJ17" s="0"/>
      <c r="AK17" s="0"/>
      <c r="AL17" s="0"/>
      <c r="AM17" s="0"/>
      <c r="AN17" s="0"/>
      <c r="AO17" s="0"/>
      <c r="AP17" s="13"/>
      <c r="AQ17" s="13" t="n">
        <f aca="false">+AI17-AK17-AM17+AO17</f>
        <v>0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 t="n">
        <f aca="false">+E18-G18-I18+K18</f>
        <v>0</v>
      </c>
      <c r="N18" s="13"/>
      <c r="O18" s="16"/>
      <c r="P18" s="0"/>
      <c r="Q18" s="16"/>
      <c r="R18" s="0"/>
      <c r="S18" s="16"/>
      <c r="T18" s="0"/>
      <c r="U18" s="0"/>
      <c r="V18" s="13"/>
      <c r="W18" s="13" t="n">
        <f aca="false">+O18-Q18-S18+U18</f>
        <v>0</v>
      </c>
      <c r="Y18" s="0"/>
      <c r="Z18" s="0"/>
      <c r="AA18" s="0"/>
      <c r="AB18" s="0"/>
      <c r="AC18" s="0"/>
      <c r="AD18" s="0"/>
      <c r="AE18" s="0"/>
      <c r="AF18" s="13"/>
      <c r="AG18" s="13" t="n">
        <f aca="false">+Y18-AA18-AC18+AE18</f>
        <v>0</v>
      </c>
      <c r="AH18" s="13"/>
      <c r="AI18" s="0"/>
      <c r="AJ18" s="0"/>
      <c r="AK18" s="0"/>
      <c r="AL18" s="0"/>
      <c r="AM18" s="0"/>
      <c r="AN18" s="0"/>
      <c r="AO18" s="0"/>
      <c r="AP18" s="13"/>
      <c r="AQ18" s="13" t="n">
        <f aca="false">+AI18-AK18-AM18+AO18</f>
        <v>0</v>
      </c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 t="n">
        <f aca="false">+E19-G19-I19+K19</f>
        <v>0</v>
      </c>
      <c r="N19" s="13"/>
      <c r="O19" s="16"/>
      <c r="P19" s="0"/>
      <c r="Q19" s="16"/>
      <c r="R19" s="0"/>
      <c r="S19" s="16"/>
      <c r="T19" s="0"/>
      <c r="U19" s="0"/>
      <c r="V19" s="13"/>
      <c r="W19" s="13" t="n">
        <f aca="false">+O19-Q19-S19+U19</f>
        <v>0</v>
      </c>
      <c r="Y19" s="0"/>
      <c r="Z19" s="0"/>
      <c r="AA19" s="0"/>
      <c r="AB19" s="0"/>
      <c r="AC19" s="0"/>
      <c r="AD19" s="0"/>
      <c r="AE19" s="0"/>
      <c r="AF19" s="13"/>
      <c r="AG19" s="13" t="n">
        <f aca="false">+Y19-AA19-AC19+AE19</f>
        <v>0</v>
      </c>
      <c r="AH19" s="13"/>
      <c r="AI19" s="0"/>
      <c r="AJ19" s="0"/>
      <c r="AK19" s="0"/>
      <c r="AL19" s="0"/>
      <c r="AM19" s="0"/>
      <c r="AN19" s="0"/>
      <c r="AO19" s="0"/>
      <c r="AP19" s="13"/>
      <c r="AQ19" s="13" t="n">
        <f aca="false">+AI19-AK19-AM19+AO19</f>
        <v>0</v>
      </c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 t="n">
        <f aca="false">+E20-G20-I20+K20</f>
        <v>0</v>
      </c>
      <c r="N20" s="13"/>
      <c r="O20" s="16"/>
      <c r="P20" s="0"/>
      <c r="Q20" s="0"/>
      <c r="R20" s="0"/>
      <c r="S20" s="0"/>
      <c r="T20" s="0"/>
      <c r="U20" s="0"/>
      <c r="V20" s="13"/>
      <c r="W20" s="13" t="n">
        <f aca="false">+O20-Q20-S20+U20</f>
        <v>0</v>
      </c>
      <c r="Y20" s="0"/>
      <c r="Z20" s="0"/>
      <c r="AA20" s="0"/>
      <c r="AB20" s="0"/>
      <c r="AC20" s="0"/>
      <c r="AD20" s="0"/>
      <c r="AE20" s="0"/>
      <c r="AF20" s="13"/>
      <c r="AG20" s="13" t="n">
        <f aca="false">+Y20-AA20-AC20+AE20</f>
        <v>0</v>
      </c>
      <c r="AH20" s="13"/>
      <c r="AI20" s="0"/>
      <c r="AJ20" s="0"/>
      <c r="AK20" s="0"/>
      <c r="AL20" s="0"/>
      <c r="AM20" s="0"/>
      <c r="AN20" s="0"/>
      <c r="AO20" s="0"/>
      <c r="AP20" s="13"/>
      <c r="AQ20" s="13" t="n">
        <f aca="false">+AI20-AK20-AM20+AO20</f>
        <v>0</v>
      </c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 t="n">
        <f aca="false">+E21-G21-I21+K21</f>
        <v>0</v>
      </c>
      <c r="N21" s="13"/>
      <c r="O21" s="13"/>
      <c r="P21" s="13"/>
      <c r="Q21" s="13"/>
      <c r="R21" s="13"/>
      <c r="S21" s="13"/>
      <c r="T21" s="13"/>
      <c r="U21" s="13"/>
      <c r="V21" s="13"/>
      <c r="W21" s="13" t="n">
        <f aca="false">+O21-Q21-S21+U21</f>
        <v>0</v>
      </c>
      <c r="Y21" s="13"/>
      <c r="Z21" s="13"/>
      <c r="AA21" s="13"/>
      <c r="AB21" s="13"/>
      <c r="AC21" s="13"/>
      <c r="AD21" s="13"/>
      <c r="AE21" s="13"/>
      <c r="AF21" s="13"/>
      <c r="AG21" s="13" t="n">
        <f aca="false">+Y21-AA21-AC21+AE21</f>
        <v>0</v>
      </c>
      <c r="AH21" s="13"/>
      <c r="AI21" s="13"/>
      <c r="AJ21" s="13"/>
      <c r="AK21" s="13"/>
      <c r="AL21" s="13"/>
      <c r="AM21" s="13"/>
      <c r="AN21" s="13"/>
      <c r="AO21" s="13"/>
      <c r="AP21" s="13"/>
      <c r="AQ21" s="13" t="n">
        <f aca="false">+AI21-AK21-AM21+AO21</f>
        <v>0</v>
      </c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3"/>
      <c r="P22" s="13"/>
      <c r="Q22" s="13"/>
      <c r="R22" s="13"/>
      <c r="S22" s="13"/>
      <c r="T22" s="13"/>
      <c r="U22" s="13"/>
      <c r="V22" s="13"/>
      <c r="W22" s="13" t="n">
        <f aca="false">+O22-Q22-S22+U22</f>
        <v>0</v>
      </c>
      <c r="Y22" s="13"/>
      <c r="Z22" s="13"/>
      <c r="AA22" s="13"/>
      <c r="AB22" s="13"/>
      <c r="AC22" s="13"/>
      <c r="AD22" s="13"/>
      <c r="AE22" s="13"/>
      <c r="AF22" s="13"/>
      <c r="AG22" s="13" t="n">
        <f aca="false">+Y22-AA22-AC22+AE22</f>
        <v>0</v>
      </c>
      <c r="AH22" s="13"/>
      <c r="AI22" s="13"/>
      <c r="AJ22" s="13"/>
      <c r="AK22" s="13"/>
      <c r="AL22" s="13"/>
      <c r="AM22" s="13"/>
      <c r="AN22" s="13"/>
      <c r="AO22" s="13"/>
      <c r="AP22" s="13"/>
      <c r="AQ22" s="13" t="n">
        <f aca="false">+AI22-AK22-AM22+AO22</f>
        <v>0</v>
      </c>
      <c r="AS22" s="15" t="e">
        <f aca="false">(AI22-Y22)/Y22</f>
        <v>#DIV/0!</v>
      </c>
    </row>
    <row r="23" customFormat="false" ht="12.75" hidden="false" customHeight="false" outlineLevel="0" collapsed="false"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29.8</v>
      </c>
      <c r="P24" s="13"/>
      <c r="Q24" s="18" t="n">
        <f aca="false">SUM(Q13:Q23)</f>
        <v>1.8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28</v>
      </c>
      <c r="X24" s="13"/>
      <c r="Y24" s="18" t="n">
        <f aca="false">SUM(Y13:Y23)</f>
        <v>30.4</v>
      </c>
      <c r="Z24" s="13"/>
      <c r="AA24" s="18" t="n">
        <f aca="false">SUM(AA13:AA23)</f>
        <v>1.8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28.6</v>
      </c>
      <c r="AH24" s="13"/>
      <c r="AI24" s="18" t="n">
        <f aca="false">SUM(AI13:AI23)</f>
        <v>0</v>
      </c>
      <c r="AJ24" s="13"/>
      <c r="AK24" s="18" t="n">
        <f aca="false">SUM(AK13:AK23)</f>
        <v>0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0</v>
      </c>
      <c r="AR24" s="13"/>
      <c r="AS24" s="19" t="n">
        <f aca="false">(AI24-Y24)/Y24</f>
        <v>-1</v>
      </c>
    </row>
    <row r="25" customFormat="false" ht="25.5" hidden="false" customHeight="true" outlineLevel="0" collapsed="false">
      <c r="A25" s="12" t="s">
        <v>32</v>
      </c>
    </row>
    <row r="26" customFormat="false" ht="12.75" hidden="false" customHeight="false" outlineLevel="0" collapsed="false">
      <c r="A26" s="12" t="s">
        <v>33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0" t="s">
        <v>34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0" t="s">
        <v>35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XML/filtered-attachments/xls/OM_Schedule___IT_1-498d9771dbb2974b7d4aa73f838676234d3bda9a3a572b7ea668815c16577875.xls'#$With NBP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45926.9295272974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37</v>
      </c>
      <c r="P8" s="7"/>
      <c r="Q8" s="7"/>
      <c r="R8" s="7"/>
      <c r="S8" s="7"/>
      <c r="T8" s="7"/>
      <c r="U8" s="7"/>
      <c r="V8" s="7"/>
      <c r="W8" s="7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f aca="false">W13-U13+Q13</f>
        <v>13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v>12.5</v>
      </c>
      <c r="Y13" s="14" t="n">
        <f aca="false">AG13-AE13+AA13</f>
        <v>13.2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14" t="n">
        <f aca="false">12.5+0.2</f>
        <v>12.7</v>
      </c>
      <c r="AH13" s="13"/>
      <c r="AI13" s="13" t="n">
        <f aca="false">AQ13+AM13+AK13</f>
        <v>19.1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13" t="n">
        <f aca="false">15.5+0.2+0.1</f>
        <v>15.8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f aca="false">W14-U14+Q14</f>
        <v>3.7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v>3.5</v>
      </c>
      <c r="Y14" s="14" t="n">
        <f aca="false">AG14-AE14+AA14</f>
        <v>3.9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14" t="n">
        <f aca="false">3.5+0.2</f>
        <v>3.7</v>
      </c>
      <c r="AH14" s="13"/>
      <c r="AI14" s="13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13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4" t="n">
        <f aca="false">W15-U15+Q15</f>
        <v>6.3</v>
      </c>
      <c r="P15" s="0"/>
      <c r="Q15" s="16" t="n">
        <v>0.4</v>
      </c>
      <c r="R15" s="0"/>
      <c r="S15" s="16"/>
      <c r="T15" s="0"/>
      <c r="U15" s="13" t="n">
        <v>-0.1</v>
      </c>
      <c r="V15" s="13"/>
      <c r="W15" s="14" t="n">
        <v>5.8</v>
      </c>
      <c r="Y15" s="14" t="n">
        <f aca="false">AG15-AE15+AA15</f>
        <v>6.5</v>
      </c>
      <c r="Z15" s="0"/>
      <c r="AA15" s="16" t="n">
        <v>0.4</v>
      </c>
      <c r="AB15" s="0"/>
      <c r="AC15" s="16"/>
      <c r="AD15" s="0"/>
      <c r="AE15" s="13" t="n">
        <v>-0.1</v>
      </c>
      <c r="AF15" s="13"/>
      <c r="AG15" s="14" t="n">
        <f aca="false">5.8+0.2</f>
        <v>6</v>
      </c>
      <c r="AH15" s="13"/>
      <c r="AI15" s="13" t="n">
        <f aca="false">AQ15+AM15+AK15</f>
        <v>7.2</v>
      </c>
      <c r="AJ15" s="0"/>
      <c r="AK15" s="13" t="n">
        <v>0.1</v>
      </c>
      <c r="AL15" s="0"/>
      <c r="AM15" s="0"/>
      <c r="AN15" s="0"/>
      <c r="AO15" s="0"/>
      <c r="AP15" s="13"/>
      <c r="AQ15" s="13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4"/>
      <c r="P16" s="0"/>
      <c r="Q16" s="16"/>
      <c r="R16" s="0"/>
      <c r="S16" s="16"/>
      <c r="T16" s="0"/>
      <c r="U16" s="13"/>
      <c r="V16" s="13"/>
      <c r="W16" s="14"/>
      <c r="Y16" s="14"/>
      <c r="Z16" s="0"/>
      <c r="AA16" s="16"/>
      <c r="AB16" s="0"/>
      <c r="AC16" s="16"/>
      <c r="AD16" s="0"/>
      <c r="AE16" s="13"/>
      <c r="AF16" s="13"/>
      <c r="AG16" s="14"/>
      <c r="AH16" s="13"/>
      <c r="AI16" s="13" t="n">
        <f aca="false">AQ16+AM16+AK16</f>
        <v>0.4</v>
      </c>
      <c r="AJ16" s="0"/>
      <c r="AK16" s="13"/>
      <c r="AL16" s="0"/>
      <c r="AM16" s="0"/>
      <c r="AN16" s="0"/>
      <c r="AO16" s="0"/>
      <c r="AP16" s="13"/>
      <c r="AQ16" s="13" t="n">
        <f aca="false">0.4</f>
        <v>0.4</v>
      </c>
      <c r="AS16" s="15"/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/>
      <c r="N17" s="13"/>
      <c r="O17" s="14" t="n">
        <f aca="false">W17-U17+Q17</f>
        <v>0.9</v>
      </c>
      <c r="P17" s="0"/>
      <c r="Q17" s="16"/>
      <c r="R17" s="0"/>
      <c r="S17" s="16"/>
      <c r="T17" s="0"/>
      <c r="U17" s="13" t="n">
        <v>0.3</v>
      </c>
      <c r="V17" s="13"/>
      <c r="W17" s="14" t="n">
        <v>1.2</v>
      </c>
      <c r="Y17" s="14" t="n">
        <f aca="false">AG17-AE17+AA17</f>
        <v>0.9</v>
      </c>
      <c r="Z17" s="0"/>
      <c r="AA17" s="16"/>
      <c r="AB17" s="0"/>
      <c r="AC17" s="16"/>
      <c r="AD17" s="0"/>
      <c r="AE17" s="13" t="n">
        <v>0.3</v>
      </c>
      <c r="AF17" s="13"/>
      <c r="AG17" s="14" t="n">
        <v>1.2</v>
      </c>
      <c r="AH17" s="13"/>
      <c r="AI17" s="13" t="n">
        <f aca="false">AQ17+AM17+AK17</f>
        <v>1.5</v>
      </c>
      <c r="AJ17" s="0"/>
      <c r="AK17" s="13"/>
      <c r="AL17" s="0"/>
      <c r="AM17" s="0"/>
      <c r="AN17" s="0"/>
      <c r="AO17" s="0"/>
      <c r="AP17" s="13"/>
      <c r="AQ17" s="13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/>
      <c r="N18" s="13"/>
      <c r="O18" s="14"/>
      <c r="P18" s="0"/>
      <c r="Q18" s="16"/>
      <c r="R18" s="0"/>
      <c r="S18" s="16"/>
      <c r="T18" s="0"/>
      <c r="U18" s="0"/>
      <c r="V18" s="13"/>
      <c r="W18" s="13"/>
      <c r="Y18" s="14"/>
      <c r="Z18" s="0"/>
      <c r="AA18" s="16"/>
      <c r="AB18" s="0"/>
      <c r="AC18" s="16"/>
      <c r="AD18" s="0"/>
      <c r="AE18" s="0"/>
      <c r="AF18" s="13"/>
      <c r="AG18" s="13"/>
      <c r="AH18" s="13"/>
      <c r="AI18" s="13"/>
      <c r="AJ18" s="0"/>
      <c r="AK18" s="13"/>
      <c r="AL18" s="0"/>
      <c r="AM18" s="0"/>
      <c r="AN18" s="0"/>
      <c r="AO18" s="0"/>
      <c r="AP18" s="13"/>
      <c r="AQ18" s="13"/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/>
      <c r="N19" s="13"/>
      <c r="O19" s="14"/>
      <c r="P19" s="0"/>
      <c r="Q19" s="16"/>
      <c r="R19" s="0"/>
      <c r="S19" s="16"/>
      <c r="T19" s="0"/>
      <c r="U19" s="0"/>
      <c r="V19" s="13"/>
      <c r="W19" s="13"/>
      <c r="Y19" s="14"/>
      <c r="Z19" s="0"/>
      <c r="AA19" s="16"/>
      <c r="AB19" s="0"/>
      <c r="AC19" s="16"/>
      <c r="AD19" s="0"/>
      <c r="AE19" s="0"/>
      <c r="AF19" s="13"/>
      <c r="AG19" s="13"/>
      <c r="AH19" s="13"/>
      <c r="AI19" s="13"/>
      <c r="AJ19" s="0"/>
      <c r="AK19" s="13"/>
      <c r="AL19" s="0"/>
      <c r="AM19" s="0"/>
      <c r="AN19" s="0"/>
      <c r="AO19" s="0"/>
      <c r="AP19" s="13"/>
      <c r="AQ19" s="13"/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/>
      <c r="N20" s="13"/>
      <c r="O20" s="14"/>
      <c r="P20" s="0"/>
      <c r="Q20" s="0"/>
      <c r="R20" s="0"/>
      <c r="S20" s="0"/>
      <c r="T20" s="0"/>
      <c r="U20" s="0"/>
      <c r="V20" s="13"/>
      <c r="W20" s="13"/>
      <c r="Y20" s="14"/>
      <c r="Z20" s="0"/>
      <c r="AA20" s="0"/>
      <c r="AB20" s="0"/>
      <c r="AC20" s="0"/>
      <c r="AD20" s="0"/>
      <c r="AE20" s="0"/>
      <c r="AF20" s="13"/>
      <c r="AG20" s="13"/>
      <c r="AH20" s="13"/>
      <c r="AI20" s="13"/>
      <c r="AJ20" s="0"/>
      <c r="AK20" s="13"/>
      <c r="AL20" s="0"/>
      <c r="AM20" s="0"/>
      <c r="AN20" s="0"/>
      <c r="AO20" s="0"/>
      <c r="AP20" s="13"/>
      <c r="AQ20" s="13"/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3"/>
      <c r="V21" s="13"/>
      <c r="W21" s="13"/>
      <c r="Y21" s="14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4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13" t="n">
        <v>2.3</v>
      </c>
      <c r="Y22" s="14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13" t="n">
        <v>2.3</v>
      </c>
      <c r="AH22" s="13"/>
      <c r="AI22" s="13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13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26.2</v>
      </c>
      <c r="P24" s="13"/>
      <c r="Q24" s="18" t="n">
        <f aca="false">SUM(Q13:Q23)</f>
        <v>0.9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25.3</v>
      </c>
      <c r="X24" s="13"/>
      <c r="Y24" s="18" t="n">
        <f aca="false">SUM(Y13:Y23)</f>
        <v>26.8</v>
      </c>
      <c r="Z24" s="13"/>
      <c r="AA24" s="18" t="n">
        <f aca="false">SUM(AA13:AA23)</f>
        <v>0.9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25.9</v>
      </c>
      <c r="AH24" s="13"/>
      <c r="AI24" s="18" t="n">
        <f aca="false">SUM(AI13:AI23)</f>
        <v>33.8</v>
      </c>
      <c r="AJ24" s="13"/>
      <c r="AK24" s="18" t="n">
        <f aca="false">SUM(AK13:AK23)</f>
        <v>3.5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30.3</v>
      </c>
      <c r="AR24" s="13"/>
      <c r="AS24" s="19" t="n">
        <f aca="false">(AI24-Y24)/Y24</f>
        <v>0.261194029850746</v>
      </c>
    </row>
    <row r="25" customFormat="false" ht="25.5" hidden="false" customHeight="true" outlineLevel="0" collapsed="false">
      <c r="A25" s="12" t="s">
        <v>39</v>
      </c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2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23" t="str">
        <f aca="true">CELL("FILENAME")</f>
        <v>'file:///mnt/12tb/@roms/datasets/enron/EDRM Enron Email Data Set v2 XML/filtered-attachments/xls/OM_Schedule___IT_1-498d9771dbb2974b7d4aa73f838676234d3bda9a3a572b7ea668815c16577875.xls'#$Not Normalized for O&amp;E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XML/filtered-attachments/xls/OM_Schedule___IT_1-498d9771dbb2974b7d4aa73f838676234d3bda9a3a572b7ea668815c16577875.xls'#$Not Normalized for O&amp;E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45926.9295273189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false" showOutlineSymbols="true" defaultGridColor="true" view="normal" topLeftCell="AO1" colorId="64" zoomScale="75" zoomScaleNormal="75" zoomScalePageLayoutView="100" workbookViewId="0">
      <selection pane="topLeft" activeCell="A1" activeCellId="0" sqref="A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37</v>
      </c>
      <c r="P8" s="7"/>
      <c r="Q8" s="7"/>
      <c r="R8" s="7"/>
      <c r="S8" s="7"/>
      <c r="T8" s="7"/>
      <c r="U8" s="7"/>
      <c r="V8" s="7"/>
      <c r="W8" s="7"/>
      <c r="Y8" s="7" t="s">
        <v>38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f aca="false">W13-U13+Q13</f>
        <v>13.4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f aca="false">12.5+0.4</f>
        <v>12.9</v>
      </c>
      <c r="Y13" s="14" t="n">
        <f aca="false">AG13-AE13+AA13</f>
        <v>13.6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14" t="n">
        <f aca="false">12.5+0.2+0.4</f>
        <v>13.1</v>
      </c>
      <c r="AH13" s="13"/>
      <c r="AI13" s="13" t="n">
        <f aca="false">AQ13+AM13+AK13</f>
        <v>19.1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13" t="n">
        <f aca="false">15.5+0.2+0.1</f>
        <v>15.8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f aca="false">W14-U14+Q14</f>
        <v>3.7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v>3.5</v>
      </c>
      <c r="Y14" s="14" t="n">
        <f aca="false">AG14-AE14+AA14</f>
        <v>3.9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14" t="n">
        <f aca="false">3.5+0.2</f>
        <v>3.7</v>
      </c>
      <c r="AH14" s="13"/>
      <c r="AI14" s="13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13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4" t="n">
        <f aca="false">W15-U15+Q15</f>
        <v>6.3</v>
      </c>
      <c r="P15" s="0"/>
      <c r="Q15" s="16" t="n">
        <v>0.4</v>
      </c>
      <c r="R15" s="0"/>
      <c r="S15" s="16"/>
      <c r="T15" s="0"/>
      <c r="U15" s="13" t="n">
        <v>-0.1</v>
      </c>
      <c r="V15" s="13"/>
      <c r="W15" s="14" t="n">
        <v>5.8</v>
      </c>
      <c r="Y15" s="14" t="n">
        <f aca="false">AG15-AE15+AA15</f>
        <v>6.5</v>
      </c>
      <c r="Z15" s="0"/>
      <c r="AA15" s="16" t="n">
        <v>0.4</v>
      </c>
      <c r="AB15" s="0"/>
      <c r="AC15" s="16"/>
      <c r="AD15" s="0"/>
      <c r="AE15" s="13" t="n">
        <v>-0.1</v>
      </c>
      <c r="AF15" s="13"/>
      <c r="AG15" s="14" t="n">
        <f aca="false">5.8+0.2</f>
        <v>6</v>
      </c>
      <c r="AH15" s="13"/>
      <c r="AI15" s="13" t="n">
        <f aca="false">AQ15+AM15+AK15</f>
        <v>7.2</v>
      </c>
      <c r="AJ15" s="0"/>
      <c r="AK15" s="13" t="n">
        <v>0.1</v>
      </c>
      <c r="AL15" s="0"/>
      <c r="AM15" s="0"/>
      <c r="AN15" s="0"/>
      <c r="AO15" s="0"/>
      <c r="AP15" s="13"/>
      <c r="AQ15" s="13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4"/>
      <c r="P16" s="0"/>
      <c r="Q16" s="16"/>
      <c r="R16" s="0"/>
      <c r="S16" s="16"/>
      <c r="T16" s="0"/>
      <c r="U16" s="13"/>
      <c r="V16" s="13"/>
      <c r="W16" s="14"/>
      <c r="Y16" s="14"/>
      <c r="Z16" s="0"/>
      <c r="AA16" s="16"/>
      <c r="AB16" s="0"/>
      <c r="AC16" s="16"/>
      <c r="AD16" s="0"/>
      <c r="AE16" s="13"/>
      <c r="AF16" s="13"/>
      <c r="AG16" s="14"/>
      <c r="AH16" s="13"/>
      <c r="AI16" s="13" t="n">
        <f aca="false">AQ16+AM16+AK16</f>
        <v>0.4</v>
      </c>
      <c r="AJ16" s="0"/>
      <c r="AK16" s="13"/>
      <c r="AL16" s="0"/>
      <c r="AM16" s="0"/>
      <c r="AN16" s="0"/>
      <c r="AO16" s="0"/>
      <c r="AP16" s="13"/>
      <c r="AQ16" s="13" t="n">
        <f aca="false">0.4</f>
        <v>0.4</v>
      </c>
      <c r="AS16" s="15"/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/>
      <c r="N17" s="13"/>
      <c r="O17" s="14" t="n">
        <f aca="false">W17-U17+Q17</f>
        <v>0.9</v>
      </c>
      <c r="P17" s="0"/>
      <c r="Q17" s="16"/>
      <c r="R17" s="0"/>
      <c r="S17" s="16"/>
      <c r="T17" s="0"/>
      <c r="U17" s="13" t="n">
        <v>0.3</v>
      </c>
      <c r="V17" s="13"/>
      <c r="W17" s="14" t="n">
        <v>1.2</v>
      </c>
      <c r="Y17" s="14" t="n">
        <f aca="false">AG17-AE17+AA17</f>
        <v>0.9</v>
      </c>
      <c r="Z17" s="0"/>
      <c r="AA17" s="16"/>
      <c r="AB17" s="0"/>
      <c r="AC17" s="16"/>
      <c r="AD17" s="0"/>
      <c r="AE17" s="13" t="n">
        <v>0.3</v>
      </c>
      <c r="AF17" s="13"/>
      <c r="AG17" s="14" t="n">
        <v>1.2</v>
      </c>
      <c r="AH17" s="13"/>
      <c r="AI17" s="13" t="n">
        <f aca="false">AQ17+AM17+AK17</f>
        <v>1.5</v>
      </c>
      <c r="AJ17" s="0"/>
      <c r="AK17" s="13"/>
      <c r="AL17" s="0"/>
      <c r="AM17" s="0"/>
      <c r="AN17" s="0"/>
      <c r="AO17" s="0"/>
      <c r="AP17" s="13"/>
      <c r="AQ17" s="13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/>
      <c r="N18" s="13"/>
      <c r="O18" s="14"/>
      <c r="P18" s="0"/>
      <c r="Q18" s="16"/>
      <c r="R18" s="0"/>
      <c r="S18" s="16"/>
      <c r="T18" s="0"/>
      <c r="U18" s="0"/>
      <c r="V18" s="13"/>
      <c r="W18" s="13"/>
      <c r="Y18" s="14"/>
      <c r="Z18" s="0"/>
      <c r="AA18" s="16"/>
      <c r="AB18" s="0"/>
      <c r="AC18" s="16"/>
      <c r="AD18" s="0"/>
      <c r="AE18" s="0"/>
      <c r="AF18" s="13"/>
      <c r="AG18" s="13"/>
      <c r="AH18" s="13"/>
      <c r="AI18" s="13"/>
      <c r="AJ18" s="0"/>
      <c r="AK18" s="13"/>
      <c r="AL18" s="0"/>
      <c r="AM18" s="0"/>
      <c r="AN18" s="0"/>
      <c r="AO18" s="0"/>
      <c r="AP18" s="13"/>
      <c r="AQ18" s="13"/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/>
      <c r="N19" s="13"/>
      <c r="O19" s="14"/>
      <c r="P19" s="0"/>
      <c r="Q19" s="16"/>
      <c r="R19" s="0"/>
      <c r="S19" s="16"/>
      <c r="T19" s="0"/>
      <c r="U19" s="0"/>
      <c r="V19" s="13"/>
      <c r="W19" s="13"/>
      <c r="Y19" s="14"/>
      <c r="Z19" s="0"/>
      <c r="AA19" s="16"/>
      <c r="AB19" s="0"/>
      <c r="AC19" s="16"/>
      <c r="AD19" s="0"/>
      <c r="AE19" s="0"/>
      <c r="AF19" s="13"/>
      <c r="AG19" s="13"/>
      <c r="AH19" s="13"/>
      <c r="AI19" s="13"/>
      <c r="AJ19" s="0"/>
      <c r="AK19" s="13"/>
      <c r="AL19" s="0"/>
      <c r="AM19" s="0"/>
      <c r="AN19" s="0"/>
      <c r="AO19" s="0"/>
      <c r="AP19" s="13"/>
      <c r="AQ19" s="13"/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/>
      <c r="N20" s="13"/>
      <c r="O20" s="14"/>
      <c r="P20" s="0"/>
      <c r="Q20" s="0"/>
      <c r="R20" s="0"/>
      <c r="S20" s="0"/>
      <c r="T20" s="0"/>
      <c r="U20" s="0"/>
      <c r="V20" s="13"/>
      <c r="W20" s="13"/>
      <c r="Y20" s="14"/>
      <c r="Z20" s="0"/>
      <c r="AA20" s="0"/>
      <c r="AB20" s="0"/>
      <c r="AC20" s="0"/>
      <c r="AD20" s="0"/>
      <c r="AE20" s="0"/>
      <c r="AF20" s="13"/>
      <c r="AG20" s="13"/>
      <c r="AH20" s="13"/>
      <c r="AI20" s="13"/>
      <c r="AJ20" s="0"/>
      <c r="AK20" s="13"/>
      <c r="AL20" s="0"/>
      <c r="AM20" s="0"/>
      <c r="AN20" s="0"/>
      <c r="AO20" s="0"/>
      <c r="AP20" s="13"/>
      <c r="AQ20" s="13"/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3"/>
      <c r="V21" s="13"/>
      <c r="W21" s="13"/>
      <c r="Y21" s="14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4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13" t="n">
        <v>2.3</v>
      </c>
      <c r="Y22" s="14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13" t="n">
        <v>2.3</v>
      </c>
      <c r="AH22" s="13"/>
      <c r="AI22" s="13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13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26.6</v>
      </c>
      <c r="P24" s="13"/>
      <c r="Q24" s="18" t="n">
        <f aca="false">SUM(Q13:Q23)</f>
        <v>0.9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25.7</v>
      </c>
      <c r="X24" s="13"/>
      <c r="Y24" s="18" t="n">
        <f aca="false">SUM(Y13:Y23)</f>
        <v>27.2</v>
      </c>
      <c r="Z24" s="13"/>
      <c r="AA24" s="18" t="n">
        <f aca="false">SUM(AA13:AA23)</f>
        <v>0.9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26.3</v>
      </c>
      <c r="AH24" s="13"/>
      <c r="AI24" s="18" t="n">
        <f aca="false">SUM(AI13:AI23)</f>
        <v>33.8</v>
      </c>
      <c r="AJ24" s="13"/>
      <c r="AK24" s="18" t="n">
        <f aca="false">SUM(AK13:AK23)</f>
        <v>3.5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30.3</v>
      </c>
      <c r="AR24" s="13"/>
      <c r="AS24" s="19" t="n">
        <f aca="false">(AI24-Y24)/Y24</f>
        <v>0.242647058823529</v>
      </c>
    </row>
    <row r="25" customFormat="false" ht="25.5" hidden="false" customHeight="true" outlineLevel="0" collapsed="false">
      <c r="A25" s="12" t="s">
        <v>39</v>
      </c>
    </row>
    <row r="26" customFormat="false" ht="12.75" hidden="false" customHeight="false" outlineLevel="0" collapsed="false">
      <c r="A26" s="12" t="s">
        <v>40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A27" s="12" t="s">
        <v>41</v>
      </c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23" t="str">
        <f aca="true">CELL("FILENAME")</f>
        <v>'file:///mnt/12tb/@roms/datasets/enron/EDRM Enron Email Data Set v2 XML/filtered-attachments/xls/OM_Schedule___IT_1-498d9771dbb2974b7d4aa73f838676234d3bda9a3a572b7ea668815c16577875.xls'#$ Normalized for O&amp;E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XML/filtered-attachments/xls/OM_Schedule___IT_1-498d9771dbb2974b7d4aa73f838676234d3bda9a3a572b7ea668815c16577875.xls'#$ Normalized for O&amp;E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45926.9295273419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V109"/>
  <sheetViews>
    <sheetView showFormulas="false" showGridLines="true" showRowColHeaders="true" showZeros="true" rightToLeft="false" tabSelected="false" showOutlineSymbols="true" defaultGridColor="true" view="normal" topLeftCell="AO1" colorId="64" zoomScale="75" zoomScaleNormal="75" zoomScalePageLayoutView="100" workbookViewId="0">
      <selection pane="topLeft" activeCell="A1" activeCellId="0" sqref="A1:E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12.99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44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45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2" t="s">
        <v>21</v>
      </c>
      <c r="E13" s="13" t="n">
        <v>12.7</v>
      </c>
      <c r="F13" s="13"/>
      <c r="G13" s="13" t="n">
        <v>1.3</v>
      </c>
      <c r="H13" s="13"/>
      <c r="I13" s="13"/>
      <c r="J13" s="13"/>
      <c r="K13" s="13"/>
      <c r="L13" s="13"/>
      <c r="M13" s="13" t="n">
        <f aca="false">+E13-G13-I13+K13</f>
        <v>11.4</v>
      </c>
      <c r="N13" s="13"/>
      <c r="O13" s="14" t="n">
        <f aca="false">W13-U13+Q13</f>
        <v>14.4</v>
      </c>
      <c r="P13" s="13"/>
      <c r="Q13" s="14" t="n">
        <v>0.4</v>
      </c>
      <c r="R13" s="13"/>
      <c r="S13" s="14"/>
      <c r="T13" s="13"/>
      <c r="U13" s="13" t="n">
        <v>-0.1</v>
      </c>
      <c r="V13" s="13"/>
      <c r="W13" s="14" t="n">
        <f aca="false">12.5+0.2+0.4+0.8</f>
        <v>13.9</v>
      </c>
      <c r="Y13" s="14" t="n">
        <f aca="false">AG13-AE13+AA13</f>
        <v>14.4</v>
      </c>
      <c r="Z13" s="13"/>
      <c r="AA13" s="14" t="n">
        <v>0.4</v>
      </c>
      <c r="AB13" s="13"/>
      <c r="AC13" s="14"/>
      <c r="AD13" s="13"/>
      <c r="AE13" s="13" t="n">
        <v>-0.1</v>
      </c>
      <c r="AF13" s="13"/>
      <c r="AG13" s="14" t="n">
        <f aca="false">12.5+0.2+0.4+0.8</f>
        <v>13.9</v>
      </c>
      <c r="AH13" s="13"/>
      <c r="AI13" s="13" t="n">
        <f aca="false">AQ13+AM13+AK13</f>
        <v>19.1</v>
      </c>
      <c r="AJ13" s="13"/>
      <c r="AK13" s="13" t="n">
        <f aca="false">2.2+1.1</f>
        <v>3.3</v>
      </c>
      <c r="AL13" s="13"/>
      <c r="AM13" s="13"/>
      <c r="AN13" s="13"/>
      <c r="AO13" s="13"/>
      <c r="AP13" s="13"/>
      <c r="AQ13" s="13" t="n">
        <f aca="false">15.5+0.2+0.1</f>
        <v>15.8</v>
      </c>
      <c r="AS13" s="15" t="n">
        <f aca="false">-448.4/11017</f>
        <v>-0.0407007352273759</v>
      </c>
    </row>
    <row r="14" customFormat="false" ht="12.75" hidden="false" customHeight="false" outlineLevel="0" collapsed="false">
      <c r="A14" s="12" t="s">
        <v>22</v>
      </c>
      <c r="E14" s="13" t="n">
        <v>4</v>
      </c>
      <c r="F14" s="13"/>
      <c r="G14" s="13" t="n">
        <v>0.4</v>
      </c>
      <c r="H14" s="13"/>
      <c r="I14" s="13"/>
      <c r="J14" s="13"/>
      <c r="K14" s="13"/>
      <c r="L14" s="13"/>
      <c r="M14" s="13" t="n">
        <f aca="false">+E14-G14-I14+K14</f>
        <v>3.6</v>
      </c>
      <c r="N14" s="13"/>
      <c r="O14" s="14" t="n">
        <f aca="false">W14-U14+Q14</f>
        <v>4.6</v>
      </c>
      <c r="P14" s="13"/>
      <c r="Q14" s="14" t="n">
        <v>0.1</v>
      </c>
      <c r="R14" s="13"/>
      <c r="S14" s="14"/>
      <c r="T14" s="13"/>
      <c r="U14" s="13" t="n">
        <v>-0.1</v>
      </c>
      <c r="V14" s="13"/>
      <c r="W14" s="14" t="n">
        <f aca="false">3.5+0.2+0.7</f>
        <v>4.4</v>
      </c>
      <c r="Y14" s="14" t="n">
        <f aca="false">AG14-AE14+AA14</f>
        <v>4.6</v>
      </c>
      <c r="Z14" s="13"/>
      <c r="AA14" s="14" t="n">
        <v>0.1</v>
      </c>
      <c r="AB14" s="13"/>
      <c r="AC14" s="14"/>
      <c r="AD14" s="13"/>
      <c r="AE14" s="13" t="n">
        <v>-0.1</v>
      </c>
      <c r="AF14" s="13"/>
      <c r="AG14" s="14" t="n">
        <f aca="false">3.5+0.2+0.7</f>
        <v>4.4</v>
      </c>
      <c r="AH14" s="13"/>
      <c r="AI14" s="13" t="n">
        <f aca="false">AQ14+AM14+AK14</f>
        <v>4.4</v>
      </c>
      <c r="AJ14" s="13"/>
      <c r="AK14" s="13" t="n">
        <v>0.1</v>
      </c>
      <c r="AL14" s="13"/>
      <c r="AM14" s="13"/>
      <c r="AN14" s="13"/>
      <c r="AO14" s="13"/>
      <c r="AP14" s="13"/>
      <c r="AQ14" s="13" t="n">
        <f aca="false">4.3</f>
        <v>4.3</v>
      </c>
      <c r="AS14" s="15" t="n">
        <f aca="false">-102.4/1810</f>
        <v>-0.0565745856353591</v>
      </c>
    </row>
    <row r="15" customFormat="false" ht="12.75" hidden="false" customHeight="false" outlineLevel="0" collapsed="false">
      <c r="A15" s="12" t="s">
        <v>23</v>
      </c>
      <c r="E15" s="13" t="n">
        <v>6.3</v>
      </c>
      <c r="F15" s="0"/>
      <c r="G15" s="13" t="n">
        <v>0.2</v>
      </c>
      <c r="H15" s="0"/>
      <c r="I15" s="0"/>
      <c r="J15" s="0"/>
      <c r="K15" s="0"/>
      <c r="L15" s="13"/>
      <c r="M15" s="13" t="n">
        <f aca="false">+E15-G15-I15+K15</f>
        <v>6.1</v>
      </c>
      <c r="N15" s="13"/>
      <c r="O15" s="14" t="n">
        <f aca="false">W15-U15+Q15</f>
        <v>7.2</v>
      </c>
      <c r="P15" s="0"/>
      <c r="Q15" s="16" t="n">
        <v>0.4</v>
      </c>
      <c r="R15" s="0"/>
      <c r="S15" s="16"/>
      <c r="T15" s="0"/>
      <c r="U15" s="13" t="n">
        <v>-0.1</v>
      </c>
      <c r="V15" s="13"/>
      <c r="W15" s="14" t="n">
        <f aca="false">5.8+0.2+0.7</f>
        <v>6.7</v>
      </c>
      <c r="Y15" s="14" t="n">
        <f aca="false">AG15-AE15+AA15</f>
        <v>7.2</v>
      </c>
      <c r="Z15" s="0"/>
      <c r="AA15" s="16" t="n">
        <v>0.4</v>
      </c>
      <c r="AB15" s="0"/>
      <c r="AC15" s="16"/>
      <c r="AD15" s="0"/>
      <c r="AE15" s="13" t="n">
        <v>-0.1</v>
      </c>
      <c r="AF15" s="13"/>
      <c r="AG15" s="14" t="n">
        <f aca="false">5.8+0.2+0.7</f>
        <v>6.7</v>
      </c>
      <c r="AH15" s="13"/>
      <c r="AI15" s="13" t="n">
        <f aca="false">AQ15+AM15+AK15</f>
        <v>7.2</v>
      </c>
      <c r="AJ15" s="0"/>
      <c r="AK15" s="13" t="n">
        <v>0.1</v>
      </c>
      <c r="AL15" s="0"/>
      <c r="AM15" s="0"/>
      <c r="AN15" s="0"/>
      <c r="AO15" s="0"/>
      <c r="AP15" s="13"/>
      <c r="AQ15" s="13" t="n">
        <f aca="false">7+0.1</f>
        <v>7.1</v>
      </c>
      <c r="AS15" s="17" t="n">
        <f aca="false">-155.5/1959</f>
        <v>-0.0793772332822869</v>
      </c>
    </row>
    <row r="16" customFormat="false" ht="12.75" hidden="false" customHeight="false" outlineLevel="0" collapsed="false">
      <c r="A16" s="12" t="s">
        <v>24</v>
      </c>
      <c r="E16" s="13" t="n">
        <v>0.3</v>
      </c>
      <c r="F16" s="0"/>
      <c r="G16" s="13"/>
      <c r="H16" s="0"/>
      <c r="I16" s="0"/>
      <c r="J16" s="0"/>
      <c r="K16" s="0"/>
      <c r="L16" s="13"/>
      <c r="M16" s="13" t="n">
        <f aca="false">+E16-G16-I16+K16</f>
        <v>0.3</v>
      </c>
      <c r="N16" s="13"/>
      <c r="O16" s="14"/>
      <c r="P16" s="0"/>
      <c r="Q16" s="16"/>
      <c r="R16" s="0"/>
      <c r="S16" s="16"/>
      <c r="T16" s="0"/>
      <c r="U16" s="13"/>
      <c r="V16" s="13"/>
      <c r="W16" s="14"/>
      <c r="Y16" s="14"/>
      <c r="Z16" s="0"/>
      <c r="AA16" s="16"/>
      <c r="AB16" s="0"/>
      <c r="AC16" s="16"/>
      <c r="AD16" s="0"/>
      <c r="AE16" s="13"/>
      <c r="AF16" s="13"/>
      <c r="AG16" s="14"/>
      <c r="AH16" s="13"/>
      <c r="AI16" s="13" t="n">
        <f aca="false">AQ16+AM16+AK16</f>
        <v>0.4</v>
      </c>
      <c r="AJ16" s="0"/>
      <c r="AK16" s="13"/>
      <c r="AL16" s="0"/>
      <c r="AM16" s="0"/>
      <c r="AN16" s="0"/>
      <c r="AO16" s="0"/>
      <c r="AP16" s="13"/>
      <c r="AQ16" s="13" t="n">
        <f aca="false">0.4</f>
        <v>0.4</v>
      </c>
      <c r="AS16" s="15"/>
      <c r="AU16" s="15"/>
    </row>
    <row r="17" customFormat="false" ht="12.75" hidden="false" customHeight="false" outlineLevel="0" collapsed="false">
      <c r="A17" s="12" t="s">
        <v>25</v>
      </c>
      <c r="E17" s="13"/>
      <c r="F17" s="0"/>
      <c r="G17" s="13"/>
      <c r="H17" s="0"/>
      <c r="I17" s="0"/>
      <c r="J17" s="0"/>
      <c r="K17" s="0"/>
      <c r="L17" s="13"/>
      <c r="M17" s="13"/>
      <c r="N17" s="13"/>
      <c r="O17" s="14" t="n">
        <f aca="false">W17-U17+Q17</f>
        <v>0.9</v>
      </c>
      <c r="P17" s="0"/>
      <c r="Q17" s="16"/>
      <c r="R17" s="0"/>
      <c r="S17" s="16"/>
      <c r="T17" s="0"/>
      <c r="U17" s="13" t="n">
        <v>0.3</v>
      </c>
      <c r="V17" s="13"/>
      <c r="W17" s="14" t="n">
        <v>1.2</v>
      </c>
      <c r="Y17" s="14" t="n">
        <f aca="false">AG17-AE17+AA17</f>
        <v>0.9</v>
      </c>
      <c r="Z17" s="0"/>
      <c r="AA17" s="16"/>
      <c r="AB17" s="0"/>
      <c r="AC17" s="16"/>
      <c r="AD17" s="0"/>
      <c r="AE17" s="13" t="n">
        <v>0.3</v>
      </c>
      <c r="AF17" s="13"/>
      <c r="AG17" s="14" t="n">
        <v>1.2</v>
      </c>
      <c r="AH17" s="13"/>
      <c r="AI17" s="13" t="n">
        <f aca="false">AQ17+AM17+AK17</f>
        <v>1.5</v>
      </c>
      <c r="AJ17" s="0"/>
      <c r="AK17" s="13"/>
      <c r="AL17" s="0"/>
      <c r="AM17" s="0"/>
      <c r="AN17" s="0"/>
      <c r="AO17" s="0"/>
      <c r="AP17" s="13"/>
      <c r="AQ17" s="13" t="n">
        <v>1.5</v>
      </c>
      <c r="AS17" s="15"/>
      <c r="AU17" s="15"/>
    </row>
    <row r="18" customFormat="false" ht="12.75" hidden="false" customHeight="false" outlineLevel="0" collapsed="false">
      <c r="A18" s="12" t="s">
        <v>26</v>
      </c>
      <c r="E18" s="13"/>
      <c r="F18" s="0"/>
      <c r="G18" s="13"/>
      <c r="H18" s="0"/>
      <c r="I18" s="0"/>
      <c r="J18" s="0"/>
      <c r="K18" s="0"/>
      <c r="L18" s="13"/>
      <c r="M18" s="13"/>
      <c r="N18" s="13"/>
      <c r="O18" s="14"/>
      <c r="P18" s="0"/>
      <c r="Q18" s="16"/>
      <c r="R18" s="0"/>
      <c r="S18" s="16"/>
      <c r="T18" s="0"/>
      <c r="U18" s="0"/>
      <c r="V18" s="13"/>
      <c r="W18" s="13"/>
      <c r="Y18" s="14"/>
      <c r="Z18" s="0"/>
      <c r="AA18" s="16"/>
      <c r="AB18" s="0"/>
      <c r="AC18" s="16"/>
      <c r="AD18" s="0"/>
      <c r="AE18" s="0"/>
      <c r="AF18" s="13"/>
      <c r="AG18" s="13"/>
      <c r="AH18" s="13"/>
      <c r="AI18" s="13"/>
      <c r="AJ18" s="0"/>
      <c r="AK18" s="13"/>
      <c r="AL18" s="0"/>
      <c r="AM18" s="0"/>
      <c r="AN18" s="0"/>
      <c r="AO18" s="0"/>
      <c r="AP18" s="13"/>
      <c r="AQ18" s="13"/>
      <c r="AS18" s="15"/>
      <c r="AU18" s="15"/>
    </row>
    <row r="19" customFormat="false" ht="12.75" hidden="false" customHeight="false" outlineLevel="0" collapsed="false">
      <c r="A19" s="12" t="s">
        <v>27</v>
      </c>
      <c r="E19" s="13"/>
      <c r="F19" s="0"/>
      <c r="G19" s="13"/>
      <c r="H19" s="0"/>
      <c r="I19" s="0"/>
      <c r="J19" s="0"/>
      <c r="K19" s="0"/>
      <c r="L19" s="13"/>
      <c r="M19" s="13"/>
      <c r="N19" s="13"/>
      <c r="O19" s="14"/>
      <c r="P19" s="0"/>
      <c r="Q19" s="16"/>
      <c r="R19" s="0"/>
      <c r="S19" s="16"/>
      <c r="T19" s="0"/>
      <c r="U19" s="0"/>
      <c r="V19" s="13"/>
      <c r="W19" s="13"/>
      <c r="Y19" s="14"/>
      <c r="Z19" s="0"/>
      <c r="AA19" s="16"/>
      <c r="AB19" s="0"/>
      <c r="AC19" s="16"/>
      <c r="AD19" s="0"/>
      <c r="AE19" s="0"/>
      <c r="AF19" s="13"/>
      <c r="AG19" s="13"/>
      <c r="AH19" s="13"/>
      <c r="AI19" s="13"/>
      <c r="AJ19" s="0"/>
      <c r="AK19" s="13"/>
      <c r="AL19" s="0"/>
      <c r="AM19" s="0"/>
      <c r="AN19" s="0"/>
      <c r="AO19" s="0"/>
      <c r="AP19" s="13"/>
      <c r="AQ19" s="13"/>
      <c r="AS19" s="15"/>
      <c r="AU19" s="15"/>
    </row>
    <row r="20" customFormat="false" ht="12.75" hidden="false" customHeight="false" outlineLevel="0" collapsed="false">
      <c r="A20" s="12" t="s">
        <v>28</v>
      </c>
      <c r="E20" s="13"/>
      <c r="F20" s="0"/>
      <c r="G20" s="13"/>
      <c r="H20" s="0"/>
      <c r="I20" s="0"/>
      <c r="J20" s="0"/>
      <c r="K20" s="0"/>
      <c r="L20" s="13"/>
      <c r="M20" s="13"/>
      <c r="N20" s="13"/>
      <c r="O20" s="14"/>
      <c r="P20" s="0"/>
      <c r="Q20" s="0"/>
      <c r="R20" s="0"/>
      <c r="S20" s="0"/>
      <c r="T20" s="0"/>
      <c r="U20" s="0"/>
      <c r="V20" s="13"/>
      <c r="W20" s="13"/>
      <c r="Y20" s="14"/>
      <c r="Z20" s="0"/>
      <c r="AA20" s="0"/>
      <c r="AB20" s="0"/>
      <c r="AC20" s="0"/>
      <c r="AD20" s="0"/>
      <c r="AE20" s="0"/>
      <c r="AF20" s="13"/>
      <c r="AG20" s="13"/>
      <c r="AH20" s="13"/>
      <c r="AI20" s="13"/>
      <c r="AJ20" s="0"/>
      <c r="AK20" s="13"/>
      <c r="AL20" s="0"/>
      <c r="AM20" s="0"/>
      <c r="AN20" s="0"/>
      <c r="AO20" s="0"/>
      <c r="AP20" s="13"/>
      <c r="AQ20" s="13"/>
      <c r="AS20" s="15"/>
      <c r="AU20" s="15"/>
    </row>
    <row r="21" customFormat="false" ht="12.75" hidden="false" customHeight="false" outlineLevel="0" collapsed="false">
      <c r="A21" s="12" t="s">
        <v>29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4"/>
      <c r="P21" s="13"/>
      <c r="Q21" s="13"/>
      <c r="R21" s="13"/>
      <c r="S21" s="13"/>
      <c r="T21" s="13"/>
      <c r="U21" s="13"/>
      <c r="V21" s="13"/>
      <c r="W21" s="13"/>
      <c r="Y21" s="14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</row>
    <row r="22" customFormat="false" ht="12.75" hidden="false" customHeight="false" outlineLevel="0" collapsed="false">
      <c r="A22" s="12" t="s">
        <v>30</v>
      </c>
      <c r="E22" s="13" t="n">
        <v>5.9</v>
      </c>
      <c r="F22" s="13"/>
      <c r="G22" s="13" t="n">
        <v>0.1</v>
      </c>
      <c r="H22" s="13"/>
      <c r="I22" s="13"/>
      <c r="J22" s="13"/>
      <c r="K22" s="13"/>
      <c r="L22" s="13"/>
      <c r="M22" s="13" t="n">
        <f aca="false">+E22-G22-I22+K22</f>
        <v>5.8</v>
      </c>
      <c r="N22" s="13"/>
      <c r="O22" s="14" t="n">
        <f aca="false">W22-U22+Q22</f>
        <v>2.3</v>
      </c>
      <c r="P22" s="13"/>
      <c r="Q22" s="13"/>
      <c r="R22" s="13"/>
      <c r="S22" s="13"/>
      <c r="T22" s="13"/>
      <c r="U22" s="13"/>
      <c r="V22" s="13"/>
      <c r="W22" s="13" t="n">
        <v>2.3</v>
      </c>
      <c r="Y22" s="14" t="n">
        <f aca="false">AG22-AE22+AA22</f>
        <v>2.3</v>
      </c>
      <c r="Z22" s="13"/>
      <c r="AA22" s="13"/>
      <c r="AB22" s="13"/>
      <c r="AC22" s="13"/>
      <c r="AD22" s="13"/>
      <c r="AE22" s="13"/>
      <c r="AF22" s="13"/>
      <c r="AG22" s="13" t="n">
        <v>2.3</v>
      </c>
      <c r="AH22" s="13"/>
      <c r="AI22" s="13" t="n">
        <f aca="false">AQ22+AM22+AK22</f>
        <v>1.2</v>
      </c>
      <c r="AJ22" s="13"/>
      <c r="AK22" s="13"/>
      <c r="AL22" s="13"/>
      <c r="AM22" s="13"/>
      <c r="AN22" s="13"/>
      <c r="AO22" s="13"/>
      <c r="AP22" s="13"/>
      <c r="AQ22" s="13" t="n">
        <v>1.2</v>
      </c>
      <c r="AS22" s="15" t="n">
        <f aca="false">(AI22-Y22)/Y22</f>
        <v>-0.478260869565217</v>
      </c>
    </row>
    <row r="23" customFormat="false" ht="12.75" hidden="false" customHeight="false" outlineLevel="0" collapsed="false">
      <c r="A23" s="12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5"/>
    </row>
    <row r="24" customFormat="false" ht="13.5" hidden="false" customHeight="false" outlineLevel="0" collapsed="false">
      <c r="A24" s="1" t="s">
        <v>31</v>
      </c>
      <c r="E24" s="18" t="n">
        <f aca="false">SUM(E13:E23)</f>
        <v>29.2</v>
      </c>
      <c r="F24" s="13"/>
      <c r="G24" s="18" t="n">
        <f aca="false">SUM(G13:G23)</f>
        <v>2</v>
      </c>
      <c r="H24" s="13"/>
      <c r="I24" s="18" t="n">
        <f aca="false">SUM(I13:I23)</f>
        <v>0</v>
      </c>
      <c r="J24" s="13"/>
      <c r="K24" s="18" t="n">
        <f aca="false">SUM(K13:K23)</f>
        <v>0</v>
      </c>
      <c r="L24" s="13"/>
      <c r="M24" s="18" t="n">
        <f aca="false">SUM(M13:M23)</f>
        <v>27.2</v>
      </c>
      <c r="N24" s="13"/>
      <c r="O24" s="18" t="n">
        <f aca="false">SUM(O13:O23)</f>
        <v>29.4</v>
      </c>
      <c r="P24" s="13"/>
      <c r="Q24" s="18" t="n">
        <f aca="false">SUM(Q13:Q23)</f>
        <v>0.9</v>
      </c>
      <c r="R24" s="13"/>
      <c r="S24" s="18" t="n">
        <f aca="false">SUM(S13:S23)</f>
        <v>0</v>
      </c>
      <c r="T24" s="13"/>
      <c r="U24" s="18" t="n">
        <f aca="false">SUM(U13:U23)</f>
        <v>0</v>
      </c>
      <c r="V24" s="13"/>
      <c r="W24" s="18" t="n">
        <f aca="false">SUM(W13:W23)</f>
        <v>28.5</v>
      </c>
      <c r="X24" s="13"/>
      <c r="Y24" s="18" t="n">
        <f aca="false">SUM(Y13:Y23)</f>
        <v>29.4</v>
      </c>
      <c r="Z24" s="13"/>
      <c r="AA24" s="18" t="n">
        <f aca="false">SUM(AA13:AA23)</f>
        <v>0.9</v>
      </c>
      <c r="AB24" s="13"/>
      <c r="AC24" s="18" t="n">
        <f aca="false">SUM(AC13:AC23)</f>
        <v>0</v>
      </c>
      <c r="AD24" s="13"/>
      <c r="AE24" s="18" t="n">
        <f aca="false">SUM(AE13:AE23)</f>
        <v>0</v>
      </c>
      <c r="AF24" s="13"/>
      <c r="AG24" s="18" t="n">
        <f aca="false">SUM(AG13:AG23)</f>
        <v>28.5</v>
      </c>
      <c r="AH24" s="13"/>
      <c r="AI24" s="18" t="n">
        <f aca="false">SUM(AI13:AI23)</f>
        <v>33.8</v>
      </c>
      <c r="AJ24" s="13"/>
      <c r="AK24" s="18" t="n">
        <f aca="false">SUM(AK13:AK23)</f>
        <v>3.5</v>
      </c>
      <c r="AL24" s="13"/>
      <c r="AM24" s="18" t="n">
        <f aca="false">SUM(AM13:AM23)</f>
        <v>0</v>
      </c>
      <c r="AN24" s="13"/>
      <c r="AO24" s="18" t="n">
        <f aca="false">SUM(AO13:AO23)</f>
        <v>0</v>
      </c>
      <c r="AP24" s="13"/>
      <c r="AQ24" s="18" t="n">
        <f aca="false">SUM(AQ13:AQ23)</f>
        <v>30.3</v>
      </c>
      <c r="AR24" s="13"/>
      <c r="AS24" s="19" t="n">
        <f aca="false">(AI24-Y24)/Y24</f>
        <v>0.149659863945578</v>
      </c>
    </row>
    <row r="25" customFormat="false" ht="25.5" hidden="false" customHeight="true" outlineLevel="0" collapsed="false">
      <c r="A25" s="12" t="s">
        <v>39</v>
      </c>
    </row>
    <row r="26" customFormat="false" ht="12.75" hidden="false" customHeight="false" outlineLevel="0" collapsed="false">
      <c r="A26" s="12" t="s">
        <v>46</v>
      </c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</row>
    <row r="27" customFormat="false" ht="12.75" hidden="false" customHeight="false" outlineLevel="0" collapsed="false"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</row>
    <row r="28" customFormat="false" ht="12.75" hidden="false" customHeight="false" outlineLevel="0" collapsed="false">
      <c r="A28" s="0" t="s">
        <v>42</v>
      </c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23" t="str">
        <f aca="true">CELL("FILENAME")</f>
        <v>'file:///mnt/12tb/@roms/datasets/enron/EDRM Enron Email Data Set v2 XML/filtered-attachments/xls/OM_Schedule___IT_1-498d9771dbb2974b7d4aa73f838676234d3bda9a3a572b7ea668815c16577875.xls'#$ Normalized for O&amp;E &amp; SAN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20" t="str">
        <f aca="true">CELL("filename")</f>
        <v>'file:///mnt/12tb/@roms/datasets/enron/EDRM Enron Email Data Set v2 XML/filtered-attachments/xls/OM_Schedule___IT_1-498d9771dbb2974b7d4aa73f838676234d3bda9a3a572b7ea668815c16577875.xls'#$ Normalized for O&amp;E &amp; SAN</v>
      </c>
      <c r="B47" s="20"/>
      <c r="C47" s="20"/>
      <c r="D47" s="20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</row>
    <row r="48" customFormat="false" ht="12.75" hidden="false" customHeight="false" outlineLevel="0" collapsed="false">
      <c r="A48" s="22" t="n">
        <f aca="true">NOW()</f>
        <v>45926.9295273669</v>
      </c>
      <c r="B48" s="20"/>
      <c r="C48" s="20"/>
      <c r="D48" s="20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</row>
    <row r="49" customFormat="false" ht="12.75" hidden="false" customHeight="false" outlineLevel="0" collapsed="false">
      <c r="A49" s="20"/>
      <c r="B49" s="20"/>
      <c r="C49" s="20"/>
      <c r="D49" s="20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</row>
    <row r="50" customFormat="false" ht="12.75" hidden="false" customHeight="false" outlineLevel="0" collapsed="false"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</row>
    <row r="51" customFormat="false" ht="12.75" hidden="false" customHeight="false" outlineLevel="0" collapsed="false"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</row>
    <row r="52" customFormat="false" ht="12.75" hidden="false" customHeight="false" outlineLevel="0" collapsed="false"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</row>
    <row r="53" customFormat="false" ht="12.75" hidden="false" customHeight="false" outlineLevel="0" collapsed="false"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</row>
    <row r="54" customFormat="false" ht="12.75" hidden="false" customHeight="false" outlineLevel="0" collapsed="false"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</row>
    <row r="55" customFormat="false" ht="12.75" hidden="false" customHeight="false" outlineLevel="0" collapsed="false"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</row>
    <row r="56" customFormat="false" ht="12.75" hidden="false" customHeight="false" outlineLevel="0" collapsed="false"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</row>
    <row r="57" customFormat="false" ht="12.75" hidden="false" customHeight="false" outlineLevel="0" collapsed="false"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</row>
    <row r="58" customFormat="false" ht="12.75" hidden="false" customHeight="false" outlineLevel="0" collapsed="false"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</row>
    <row r="59" customFormat="false" ht="12.75" hidden="false" customHeight="false" outlineLevel="0" collapsed="false"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</row>
    <row r="60" customFormat="false" ht="12.75" hidden="false" customHeight="false" outlineLevel="0" collapsed="false"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</row>
    <row r="61" customFormat="false" ht="12.75" hidden="false" customHeight="false" outlineLevel="0" collapsed="false"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</row>
    <row r="62" customFormat="false" ht="12.75" hidden="false" customHeight="false" outlineLevel="0" collapsed="false"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</row>
    <row r="63" customFormat="false" ht="12.75" hidden="false" customHeight="false" outlineLevel="0" collapsed="false"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</row>
    <row r="64" customFormat="false" ht="12.75" hidden="false" customHeight="false" outlineLevel="0" collapsed="false"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</row>
    <row r="65" customFormat="false" ht="12.75" hidden="false" customHeight="false" outlineLevel="0" collapsed="false"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  <row r="66" customFormat="false" ht="12.75" hidden="false" customHeight="false" outlineLevel="0" collapsed="false"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</row>
    <row r="67" customFormat="false" ht="12.75" hidden="false" customHeight="false" outlineLevel="0" collapsed="false"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</row>
    <row r="68" customFormat="false" ht="12.75" hidden="false" customHeight="false" outlineLevel="0" collapsed="false"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</row>
    <row r="69" customFormat="false" ht="12.75" hidden="false" customHeight="false" outlineLevel="0" collapsed="false"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</row>
    <row r="70" customFormat="false" ht="12.75" hidden="false" customHeight="false" outlineLevel="0" collapsed="false"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</row>
    <row r="71" customFormat="false" ht="12.75" hidden="false" customHeight="false" outlineLevel="0" collapsed="false"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</row>
    <row r="72" customFormat="false" ht="12.75" hidden="false" customHeight="false" outlineLevel="0" collapsed="false"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</row>
    <row r="73" customFormat="false" ht="12.75" hidden="false" customHeight="false" outlineLevel="0" collapsed="false"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</row>
    <row r="74" customFormat="false" ht="12.75" hidden="false" customHeight="false" outlineLevel="0" collapsed="false"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</row>
    <row r="75" customFormat="false" ht="12.75" hidden="false" customHeight="false" outlineLevel="0" collapsed="false"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</row>
    <row r="76" customFormat="false" ht="12.75" hidden="false" customHeight="false" outlineLevel="0" collapsed="false"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</row>
    <row r="77" customFormat="false" ht="12.75" hidden="false" customHeight="false" outlineLevel="0" collapsed="false"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</row>
    <row r="78" customFormat="false" ht="12.75" hidden="false" customHeight="false" outlineLevel="0" collapsed="false"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</row>
    <row r="79" customFormat="false" ht="12.75" hidden="false" customHeight="false" outlineLevel="0" collapsed="false"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</row>
    <row r="80" customFormat="false" ht="12.75" hidden="false" customHeight="false" outlineLevel="0" collapsed="false"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</row>
    <row r="81" customFormat="false" ht="12.75" hidden="false" customHeight="false" outlineLevel="0" collapsed="false"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</row>
    <row r="82" customFormat="false" ht="12.75" hidden="false" customHeight="false" outlineLevel="0" collapsed="false"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</row>
    <row r="83" customFormat="false" ht="12.75" hidden="false" customHeight="false" outlineLevel="0" collapsed="false"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</row>
    <row r="84" customFormat="false" ht="12.75" hidden="false" customHeight="false" outlineLevel="0" collapsed="false"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</row>
    <row r="85" customFormat="false" ht="12.75" hidden="false" customHeight="false" outlineLevel="0" collapsed="false"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</row>
    <row r="86" customFormat="false" ht="12.75" hidden="false" customHeight="false" outlineLevel="0" collapsed="false"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customFormat="false" ht="12.75" hidden="false" customHeight="false" outlineLevel="0" collapsed="false"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</row>
    <row r="88" customFormat="false" ht="12.75" hidden="false" customHeight="false" outlineLevel="0" collapsed="false"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</row>
    <row r="89" customFormat="false" ht="12.75" hidden="false" customHeight="false" outlineLevel="0" collapsed="false"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</row>
    <row r="90" customFormat="false" ht="12.75" hidden="false" customHeight="false" outlineLevel="0" collapsed="false"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</row>
    <row r="91" customFormat="false" ht="12.75" hidden="false" customHeight="false" outlineLevel="0" collapsed="false"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</row>
    <row r="92" customFormat="false" ht="12.75" hidden="false" customHeight="false" outlineLevel="0" collapsed="false"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</row>
    <row r="93" customFormat="false" ht="12.75" hidden="false" customHeight="false" outlineLevel="0" collapsed="false"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</row>
    <row r="94" customFormat="false" ht="12.75" hidden="false" customHeight="false" outlineLevel="0" collapsed="false"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</row>
    <row r="95" customFormat="false" ht="12.75" hidden="false" customHeight="false" outlineLevel="0" collapsed="false"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</row>
    <row r="96" customFormat="false" ht="12.75" hidden="false" customHeight="false" outlineLevel="0" collapsed="false"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</row>
    <row r="97" customFormat="false" ht="12.75" hidden="false" customHeight="false" outlineLevel="0" collapsed="false"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</row>
    <row r="98" customFormat="false" ht="12.75" hidden="false" customHeight="false" outlineLevel="0" collapsed="false"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</row>
    <row r="99" customFormat="false" ht="12.75" hidden="false" customHeight="false" outlineLevel="0" collapsed="false"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</row>
    <row r="100" customFormat="false" ht="12.75" hidden="false" customHeight="false" outlineLevel="0" collapsed="false"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</row>
    <row r="101" customFormat="false" ht="12.75" hidden="false" customHeight="false" outlineLevel="0" collapsed="false"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</row>
    <row r="102" customFormat="false" ht="12.75" hidden="false" customHeight="false" outlineLevel="0" collapsed="false"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</row>
    <row r="103" customFormat="false" ht="12.75" hidden="false" customHeight="false" outlineLevel="0" collapsed="false"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</row>
    <row r="104" customFormat="false" ht="12.75" hidden="false" customHeight="false" outlineLevel="0" collapsed="false"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</row>
    <row r="105" customFormat="false" ht="12.75" hidden="false" customHeight="false" outlineLevel="0" collapsed="false"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</row>
    <row r="106" customFormat="false" ht="12.75" hidden="false" customHeight="false" outlineLevel="0" collapsed="false"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</row>
    <row r="107" customFormat="false" ht="12.75" hidden="false" customHeight="false" outlineLevel="0" collapsed="false"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</row>
    <row r="108" customFormat="false" ht="12.75" hidden="false" customHeight="false" outlineLevel="0" collapsed="false"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</row>
    <row r="109" customFormat="false" ht="12.75" hidden="false" customHeight="false" outlineLevel="0" collapsed="false"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340277777777778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3" min="2" style="0" width="8.56"/>
    <col collapsed="false" customWidth="true" hidden="false" outlineLevel="0" max="4" min="4" style="0" width="21.13"/>
    <col collapsed="false" customWidth="true" hidden="false" outlineLevel="0" max="18" min="5" style="0" width="15.85"/>
    <col collapsed="false" customWidth="true" hidden="false" outlineLevel="0" max="19" min="19" style="0" width="2.28"/>
    <col collapsed="false" customWidth="true" hidden="false" outlineLevel="0" max="20" min="20" style="0" width="10.13"/>
    <col collapsed="false" customWidth="true" hidden="false" outlineLevel="0" max="21" min="21" style="0" width="2.56"/>
    <col collapsed="false" customWidth="true" hidden="false" outlineLevel="0" max="22" min="22" style="0" width="8.7"/>
    <col collapsed="false" customWidth="true" hidden="false" outlineLevel="0" max="23" min="23" style="0" width="2.84"/>
    <col collapsed="false" customWidth="true" hidden="false" outlineLevel="0" max="24" min="24" style="0" width="6.99"/>
    <col collapsed="false" customWidth="true" hidden="false" outlineLevel="0" max="25" min="25" style="0" width="2.28"/>
    <col collapsed="false" customWidth="true" hidden="false" outlineLevel="0" max="26" min="26" style="0" width="8.28"/>
    <col collapsed="false" customWidth="true" hidden="false" outlineLevel="0" max="27" min="27" style="0" width="2.13"/>
    <col collapsed="false" customWidth="true" hidden="false" outlineLevel="0" max="29" min="29" style="0" width="1.85"/>
    <col collapsed="false" customWidth="true" hidden="false" outlineLevel="0" max="30" min="30" style="0" width="10.13"/>
    <col collapsed="false" customWidth="true" hidden="false" outlineLevel="0" max="31" min="31" style="0" width="1.56"/>
    <col collapsed="false" customWidth="true" hidden="false" outlineLevel="0" max="32" min="32" style="0" width="7.42"/>
    <col collapsed="false" customWidth="true" hidden="false" outlineLevel="0" max="33" min="33" style="0" width="4.7"/>
    <col collapsed="false" customWidth="true" hidden="false" outlineLevel="0" max="34" min="34" style="0" width="7.7"/>
    <col collapsed="false" customWidth="true" hidden="false" outlineLevel="0" max="35" min="35" style="0" width="1.99"/>
    <col collapsed="false" customWidth="true" hidden="false" outlineLevel="0" max="37" min="37" style="0" width="1.56"/>
    <col collapsed="false" customWidth="true" hidden="false" outlineLevel="0" max="38" min="38" style="0" width="9.85"/>
    <col collapsed="false" customWidth="true" hidden="false" outlineLevel="0" max="39" min="39" style="0" width="1.99"/>
    <col collapsed="false" customWidth="true" hidden="false" outlineLevel="0" max="40" min="40" style="0" width="10.56"/>
    <col collapsed="false" customWidth="true" hidden="false" outlineLevel="0" max="41" min="41" style="0" width="2.13"/>
    <col collapsed="false" customWidth="true" hidden="false" outlineLevel="0" max="42" min="42" style="0" width="7.99"/>
    <col collapsed="false" customWidth="true" hidden="false" outlineLevel="0" max="43" min="43" style="0" width="4.28"/>
    <col collapsed="false" customWidth="true" hidden="true" outlineLevel="0" max="44" min="44" style="0" width="11.7"/>
    <col collapsed="false" customWidth="true" hidden="true" outlineLevel="0" max="45" min="45" style="0" width="1.85"/>
  </cols>
  <sheetData>
    <row r="1" customFormat="false" ht="21" hidden="false" customHeight="true" outlineLevel="0" collapsed="false">
      <c r="A1" s="24" t="s">
        <v>47</v>
      </c>
      <c r="B1" s="24"/>
      <c r="C1" s="24"/>
      <c r="D1" s="24"/>
      <c r="E1" s="24"/>
    </row>
    <row r="2" customFormat="false" ht="21" hidden="false" customHeight="true" outlineLevel="0" collapsed="false">
      <c r="A2" s="24" t="s">
        <v>48</v>
      </c>
      <c r="B2" s="24"/>
      <c r="C2" s="24"/>
      <c r="D2" s="24"/>
      <c r="E2" s="24"/>
    </row>
    <row r="3" customFormat="false" ht="21" hidden="false" customHeight="true" outlineLevel="0" collapsed="false">
      <c r="A3" s="24" t="str">
        <f aca="false">'With NBP'!A3</f>
        <v>INFORMATION TECHNOLOGY</v>
      </c>
      <c r="B3" s="24"/>
      <c r="C3" s="24"/>
      <c r="D3" s="24"/>
      <c r="E3" s="24"/>
    </row>
    <row r="4" customFormat="false" ht="21" hidden="false" customHeight="true" outlineLevel="0" collapsed="false">
      <c r="A4" s="25" t="str">
        <f aca="false">'With NBP'!A4</f>
        <v>( $ In Millions)</v>
      </c>
      <c r="B4" s="25"/>
      <c r="C4" s="25"/>
      <c r="D4" s="25"/>
      <c r="E4" s="25"/>
    </row>
    <row r="5" customFormat="false" ht="21" hidden="false" customHeight="true" outlineLevel="0" collapsed="false">
      <c r="A5" s="26"/>
      <c r="B5" s="26"/>
      <c r="C5" s="26"/>
      <c r="D5" s="27"/>
      <c r="E5" s="26"/>
      <c r="F5" s="26"/>
      <c r="G5" s="26"/>
    </row>
    <row r="6" customFormat="false" ht="52.5" hidden="false" customHeight="true" outlineLevel="0" collapsed="false">
      <c r="A6" s="26"/>
      <c r="D6" s="28" t="s">
        <v>49</v>
      </c>
      <c r="E6" s="29" t="s">
        <v>50</v>
      </c>
      <c r="G6" s="26"/>
    </row>
    <row r="7" customFormat="false" ht="26.25" hidden="false" customHeight="true" outlineLevel="0" collapsed="false">
      <c r="A7" s="30" t="s">
        <v>51</v>
      </c>
      <c r="B7" s="31"/>
      <c r="D7" s="32" t="n">
        <v>25.3</v>
      </c>
      <c r="E7" s="33" t="n">
        <v>25.7</v>
      </c>
      <c r="F7" s="31"/>
      <c r="G7" s="26"/>
    </row>
    <row r="8" customFormat="false" ht="26.25" hidden="false" customHeight="true" outlineLevel="0" collapsed="false">
      <c r="A8" s="30" t="s">
        <v>52</v>
      </c>
      <c r="B8" s="31"/>
      <c r="D8" s="34"/>
      <c r="E8" s="33"/>
      <c r="F8" s="31"/>
      <c r="G8" s="26"/>
    </row>
    <row r="9" customFormat="false" ht="18.75" hidden="false" customHeight="true" outlineLevel="0" collapsed="false">
      <c r="A9" s="26" t="s">
        <v>53</v>
      </c>
      <c r="B9" s="26"/>
      <c r="D9" s="35" t="n">
        <v>2.8</v>
      </c>
      <c r="E9" s="36" t="n">
        <v>2.8</v>
      </c>
      <c r="F9" s="26"/>
      <c r="G9" s="26"/>
    </row>
    <row r="10" customFormat="false" ht="18.75" hidden="false" customHeight="true" outlineLevel="0" collapsed="false">
      <c r="A10" s="26" t="s">
        <v>54</v>
      </c>
      <c r="B10" s="26"/>
      <c r="D10" s="35" t="n">
        <v>0.7</v>
      </c>
      <c r="E10" s="36" t="n">
        <v>0.3</v>
      </c>
      <c r="F10" s="26"/>
      <c r="G10" s="26"/>
    </row>
    <row r="11" customFormat="false" ht="18.75" hidden="false" customHeight="true" outlineLevel="0" collapsed="false">
      <c r="A11" s="26" t="s">
        <v>55</v>
      </c>
      <c r="B11" s="26"/>
      <c r="D11" s="35" t="n">
        <v>0.9</v>
      </c>
      <c r="E11" s="36" t="n">
        <v>0.9</v>
      </c>
      <c r="F11" s="26"/>
      <c r="G11" s="26"/>
    </row>
    <row r="12" customFormat="false" ht="18.75" hidden="false" customHeight="true" outlineLevel="0" collapsed="false">
      <c r="A12" s="26" t="s">
        <v>56</v>
      </c>
      <c r="B12" s="26"/>
      <c r="D12" s="35" t="n">
        <v>0.5</v>
      </c>
      <c r="E12" s="36" t="n">
        <v>0.5</v>
      </c>
      <c r="F12" s="26"/>
      <c r="G12" s="26"/>
    </row>
    <row r="13" customFormat="false" ht="18.75" hidden="false" customHeight="true" outlineLevel="0" collapsed="false">
      <c r="A13" s="26" t="s">
        <v>57</v>
      </c>
      <c r="B13" s="26"/>
      <c r="D13" s="37" t="n">
        <v>0.1</v>
      </c>
      <c r="E13" s="38" t="n">
        <v>0.1</v>
      </c>
      <c r="F13" s="26"/>
      <c r="G13" s="26"/>
    </row>
    <row r="14" customFormat="false" ht="32.25" hidden="false" customHeight="true" outlineLevel="0" collapsed="false">
      <c r="A14" s="30" t="s">
        <v>58</v>
      </c>
      <c r="B14" s="26"/>
      <c r="D14" s="39" t="n">
        <f aca="false">SUM(D7:D13)</f>
        <v>30.3</v>
      </c>
      <c r="E14" s="40" t="n">
        <f aca="false">SUM(E7:E13)</f>
        <v>30.3</v>
      </c>
      <c r="F14" s="26"/>
      <c r="G14" s="26"/>
    </row>
    <row r="15" customFormat="false" ht="21" hidden="false" customHeight="true" outlineLevel="0" collapsed="false">
      <c r="A15" s="26" t="s">
        <v>59</v>
      </c>
      <c r="B15" s="26"/>
      <c r="D15" s="35"/>
      <c r="E15" s="35"/>
      <c r="F15" s="26"/>
      <c r="G15" s="26"/>
    </row>
    <row r="16" customFormat="false" ht="21" hidden="false" customHeight="true" outlineLevel="0" collapsed="false">
      <c r="A16" s="26" t="s">
        <v>60</v>
      </c>
      <c r="B16" s="26"/>
      <c r="C16" s="35"/>
      <c r="D16" s="35"/>
      <c r="E16" s="26"/>
      <c r="F16" s="26"/>
      <c r="G16" s="26"/>
    </row>
    <row r="17" customFormat="false" ht="21" hidden="false" customHeight="true" outlineLevel="0" collapsed="false">
      <c r="A17" s="26"/>
      <c r="B17" s="26"/>
      <c r="C17" s="35"/>
      <c r="D17" s="35"/>
      <c r="E17" s="26"/>
      <c r="F17" s="26"/>
      <c r="G17" s="26"/>
    </row>
    <row r="18" customFormat="false" ht="21" hidden="false" customHeight="true" outlineLevel="0" collapsed="false">
      <c r="A18" s="26"/>
      <c r="B18" s="26"/>
      <c r="C18" s="35"/>
      <c r="D18" s="35"/>
      <c r="E18" s="26"/>
      <c r="F18" s="26"/>
      <c r="G18" s="26"/>
    </row>
    <row r="19" customFormat="false" ht="21" hidden="false" customHeight="true" outlineLevel="0" collapsed="false">
      <c r="A19" s="23" t="str">
        <f aca="true">CELL("FILENAME")</f>
        <v>'file:///mnt/12tb/@roms/datasets/enron/EDRM Enron Email Data Set v2 XML/filtered-attachments/xls/OM_Schedule___IT_1-498d9771dbb2974b7d4aa73f838676234d3bda9a3a572b7ea668815c16577875.xls'#$Variance to Plan</v>
      </c>
      <c r="B19" s="26"/>
      <c r="C19" s="26"/>
      <c r="D19" s="26"/>
      <c r="E19" s="26"/>
      <c r="F19" s="26"/>
      <c r="G19" s="26"/>
    </row>
    <row r="20" customFormat="false" ht="21" hidden="false" customHeight="true" outlineLevel="0" collapsed="false">
      <c r="A20" s="26"/>
      <c r="B20" s="26"/>
      <c r="C20" s="26"/>
      <c r="D20" s="26"/>
      <c r="E20" s="26"/>
      <c r="F20" s="26"/>
      <c r="G20" s="26"/>
    </row>
    <row r="21" customFormat="false" ht="21" hidden="false" customHeight="true" outlineLevel="0" collapsed="false"/>
    <row r="22" customFormat="false" ht="21" hidden="false" customHeight="true" outlineLevel="0" collapsed="false"/>
    <row r="23" customFormat="false" ht="21" hidden="false" customHeight="true" outlineLevel="0" collapsed="false"/>
    <row r="24" customFormat="false" ht="21" hidden="false" customHeight="true" outlineLevel="0" collapsed="false"/>
    <row r="25" customFormat="false" ht="21" hidden="false" customHeight="true" outlineLevel="0" collapsed="false"/>
    <row r="26" customFormat="false" ht="21" hidden="false" customHeight="true" outlineLevel="0" collapsed="false"/>
  </sheetData>
  <mergeCells count="4">
    <mergeCell ref="A1:E1"/>
    <mergeCell ref="A2:E2"/>
    <mergeCell ref="A3:E3"/>
    <mergeCell ref="A4:E4"/>
  </mergeCells>
  <printOptions headings="false" gridLines="false" gridLinesSet="true" horizontalCentered="tru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1.42"/>
    <col collapsed="false" customWidth="true" hidden="false" outlineLevel="0" max="3" min="2" style="0" width="12.85"/>
    <col collapsed="false" customWidth="true" hidden="false" outlineLevel="0" max="4" min="4" style="0" width="22.7"/>
    <col collapsed="false" customWidth="true" hidden="false" outlineLevel="0" max="18" min="5" style="0" width="15.85"/>
    <col collapsed="false" customWidth="true" hidden="false" outlineLevel="0" max="19" min="19" style="0" width="2.28"/>
    <col collapsed="false" customWidth="true" hidden="false" outlineLevel="0" max="20" min="20" style="0" width="10.13"/>
    <col collapsed="false" customWidth="true" hidden="false" outlineLevel="0" max="21" min="21" style="0" width="2.56"/>
    <col collapsed="false" customWidth="true" hidden="false" outlineLevel="0" max="22" min="22" style="0" width="8.7"/>
    <col collapsed="false" customWidth="true" hidden="false" outlineLevel="0" max="23" min="23" style="0" width="2.84"/>
    <col collapsed="false" customWidth="true" hidden="false" outlineLevel="0" max="24" min="24" style="0" width="6.99"/>
    <col collapsed="false" customWidth="true" hidden="false" outlineLevel="0" max="25" min="25" style="0" width="2.28"/>
    <col collapsed="false" customWidth="true" hidden="false" outlineLevel="0" max="26" min="26" style="0" width="8.28"/>
    <col collapsed="false" customWidth="true" hidden="false" outlineLevel="0" max="27" min="27" style="0" width="2.13"/>
    <col collapsed="false" customWidth="true" hidden="false" outlineLevel="0" max="29" min="29" style="0" width="1.85"/>
    <col collapsed="false" customWidth="true" hidden="false" outlineLevel="0" max="30" min="30" style="0" width="10.13"/>
    <col collapsed="false" customWidth="true" hidden="false" outlineLevel="0" max="31" min="31" style="0" width="1.56"/>
    <col collapsed="false" customWidth="true" hidden="false" outlineLevel="0" max="32" min="32" style="0" width="7.42"/>
    <col collapsed="false" customWidth="true" hidden="false" outlineLevel="0" max="33" min="33" style="0" width="4.7"/>
    <col collapsed="false" customWidth="true" hidden="false" outlineLevel="0" max="34" min="34" style="0" width="7.7"/>
    <col collapsed="false" customWidth="true" hidden="false" outlineLevel="0" max="35" min="35" style="0" width="1.99"/>
    <col collapsed="false" customWidth="true" hidden="false" outlineLevel="0" max="37" min="37" style="0" width="1.56"/>
    <col collapsed="false" customWidth="true" hidden="false" outlineLevel="0" max="38" min="38" style="0" width="9.85"/>
    <col collapsed="false" customWidth="true" hidden="false" outlineLevel="0" max="39" min="39" style="0" width="1.99"/>
    <col collapsed="false" customWidth="true" hidden="false" outlineLevel="0" max="40" min="40" style="0" width="10.56"/>
    <col collapsed="false" customWidth="true" hidden="false" outlineLevel="0" max="41" min="41" style="0" width="2.13"/>
    <col collapsed="false" customWidth="true" hidden="false" outlineLevel="0" max="42" min="42" style="0" width="7.99"/>
    <col collapsed="false" customWidth="true" hidden="false" outlineLevel="0" max="43" min="43" style="0" width="4.28"/>
    <col collapsed="false" customWidth="true" hidden="true" outlineLevel="0" max="44" min="44" style="0" width="11.7"/>
    <col collapsed="false" customWidth="true" hidden="true" outlineLevel="0" max="45" min="45" style="0" width="1.85"/>
  </cols>
  <sheetData>
    <row r="1" customFormat="false" ht="21" hidden="false" customHeight="true" outlineLevel="0" collapsed="false">
      <c r="A1" s="24" t="s">
        <v>47</v>
      </c>
      <c r="B1" s="24"/>
      <c r="C1" s="24"/>
      <c r="D1" s="24"/>
      <c r="E1" s="24"/>
    </row>
    <row r="2" customFormat="false" ht="21" hidden="false" customHeight="true" outlineLevel="0" collapsed="false">
      <c r="A2" s="24" t="s">
        <v>61</v>
      </c>
      <c r="B2" s="24"/>
      <c r="C2" s="24"/>
      <c r="D2" s="24"/>
      <c r="E2" s="24"/>
    </row>
    <row r="3" customFormat="false" ht="21" hidden="false" customHeight="true" outlineLevel="0" collapsed="false">
      <c r="A3" s="24" t="str">
        <f aca="false">'With NBP'!A3</f>
        <v>INFORMATION TECHNOLOGY</v>
      </c>
      <c r="B3" s="24"/>
      <c r="C3" s="24"/>
      <c r="D3" s="24"/>
      <c r="E3" s="24"/>
    </row>
    <row r="4" customFormat="false" ht="21" hidden="false" customHeight="true" outlineLevel="0" collapsed="false">
      <c r="A4" s="25" t="str">
        <f aca="false">'With NBP'!A4</f>
        <v>( $ In Millions)</v>
      </c>
      <c r="B4" s="25"/>
      <c r="C4" s="25"/>
      <c r="D4" s="25"/>
      <c r="E4" s="25"/>
    </row>
    <row r="5" customFormat="false" ht="21" hidden="false" customHeight="true" outlineLevel="0" collapsed="false">
      <c r="A5" s="26"/>
      <c r="B5" s="26"/>
      <c r="C5" s="26"/>
      <c r="D5" s="26"/>
      <c r="E5" s="27"/>
      <c r="F5" s="26"/>
      <c r="G5" s="26"/>
    </row>
    <row r="6" customFormat="false" ht="94.5" hidden="false" customHeight="false" outlineLevel="0" collapsed="false">
      <c r="A6" s="26"/>
      <c r="D6" s="28" t="s">
        <v>62</v>
      </c>
      <c r="E6" s="29" t="s">
        <v>63</v>
      </c>
      <c r="G6" s="26"/>
    </row>
    <row r="7" customFormat="false" ht="26.25" hidden="false" customHeight="true" outlineLevel="0" collapsed="false">
      <c r="A7" s="30" t="s">
        <v>64</v>
      </c>
      <c r="B7" s="31"/>
      <c r="D7" s="32" t="n">
        <v>25.9</v>
      </c>
      <c r="E7" s="33" t="n">
        <v>28.5</v>
      </c>
      <c r="F7" s="31"/>
      <c r="G7" s="26"/>
    </row>
    <row r="8" customFormat="false" ht="26.25" hidden="false" customHeight="true" outlineLevel="0" collapsed="false">
      <c r="A8" s="30" t="s">
        <v>52</v>
      </c>
      <c r="B8" s="31"/>
      <c r="D8" s="34"/>
      <c r="E8" s="33"/>
      <c r="F8" s="31"/>
      <c r="G8" s="26"/>
    </row>
    <row r="9" customFormat="false" ht="18.75" hidden="false" customHeight="true" outlineLevel="0" collapsed="false">
      <c r="A9" s="26" t="s">
        <v>53</v>
      </c>
      <c r="B9" s="26"/>
      <c r="D9" s="35" t="n">
        <v>2.2</v>
      </c>
      <c r="E9" s="36" t="n">
        <v>0</v>
      </c>
      <c r="F9" s="26"/>
      <c r="G9" s="26"/>
    </row>
    <row r="10" customFormat="false" ht="18.75" hidden="false" customHeight="true" outlineLevel="0" collapsed="false">
      <c r="A10" s="26" t="s">
        <v>54</v>
      </c>
      <c r="B10" s="26"/>
      <c r="D10" s="35" t="n">
        <v>0.7</v>
      </c>
      <c r="E10" s="36" t="n">
        <v>0.3</v>
      </c>
      <c r="F10" s="26"/>
      <c r="G10" s="26"/>
    </row>
    <row r="11" customFormat="false" ht="18.75" hidden="false" customHeight="true" outlineLevel="0" collapsed="false">
      <c r="A11" s="26" t="s">
        <v>55</v>
      </c>
      <c r="B11" s="26"/>
      <c r="D11" s="35" t="n">
        <v>0.9</v>
      </c>
      <c r="E11" s="36" t="n">
        <v>0.9</v>
      </c>
      <c r="F11" s="26"/>
      <c r="G11" s="26"/>
    </row>
    <row r="12" customFormat="false" ht="18.75" hidden="false" customHeight="true" outlineLevel="0" collapsed="false">
      <c r="A12" s="26" t="s">
        <v>56</v>
      </c>
      <c r="B12" s="26"/>
      <c r="D12" s="35" t="n">
        <v>0.5</v>
      </c>
      <c r="E12" s="36" t="n">
        <v>0.5</v>
      </c>
      <c r="F12" s="26"/>
      <c r="G12" s="26"/>
    </row>
    <row r="13" customFormat="false" ht="18.75" hidden="false" customHeight="true" outlineLevel="0" collapsed="false">
      <c r="A13" s="26" t="s">
        <v>57</v>
      </c>
      <c r="B13" s="26"/>
      <c r="D13" s="37" t="n">
        <v>0.1</v>
      </c>
      <c r="E13" s="38" t="n">
        <v>0.1</v>
      </c>
      <c r="F13" s="26"/>
      <c r="G13" s="26"/>
    </row>
    <row r="14" customFormat="false" ht="32.25" hidden="false" customHeight="true" outlineLevel="0" collapsed="false">
      <c r="A14" s="30" t="s">
        <v>58</v>
      </c>
      <c r="B14" s="26"/>
      <c r="D14" s="39" t="n">
        <f aca="false">SUM(D7:D13)</f>
        <v>30.3</v>
      </c>
      <c r="E14" s="40" t="n">
        <f aca="false">SUM(E7:E13)</f>
        <v>30.3</v>
      </c>
      <c r="F14" s="26"/>
      <c r="G14" s="26"/>
    </row>
    <row r="15" customFormat="false" ht="21" hidden="false" customHeight="true" outlineLevel="0" collapsed="false">
      <c r="A15" s="26" t="s">
        <v>59</v>
      </c>
      <c r="B15" s="26"/>
      <c r="D15" s="35"/>
      <c r="E15" s="36"/>
      <c r="F15" s="26"/>
      <c r="G15" s="26"/>
    </row>
    <row r="16" customFormat="false" ht="21" hidden="false" customHeight="true" outlineLevel="0" collapsed="false">
      <c r="A16" s="26" t="s">
        <v>65</v>
      </c>
      <c r="B16" s="26"/>
      <c r="C16" s="35"/>
      <c r="D16" s="35"/>
      <c r="E16" s="26"/>
      <c r="F16" s="26"/>
      <c r="G16" s="26"/>
    </row>
    <row r="17" customFormat="false" ht="21" hidden="false" customHeight="true" outlineLevel="0" collapsed="false">
      <c r="A17" s="26" t="s">
        <v>66</v>
      </c>
      <c r="B17" s="26"/>
      <c r="C17" s="35"/>
      <c r="D17" s="35"/>
      <c r="E17" s="26"/>
      <c r="F17" s="26"/>
      <c r="G17" s="26"/>
    </row>
    <row r="18" customFormat="false" ht="21" hidden="false" customHeight="true" outlineLevel="0" collapsed="false">
      <c r="A18" s="26"/>
      <c r="B18" s="26"/>
      <c r="C18" s="35"/>
      <c r="D18" s="35"/>
      <c r="E18" s="26"/>
      <c r="F18" s="26"/>
      <c r="G18" s="26"/>
    </row>
    <row r="19" customFormat="false" ht="21" hidden="false" customHeight="true" outlineLevel="0" collapsed="false">
      <c r="A19" s="23" t="str">
        <f aca="true">CELL("FILENAME")</f>
        <v>'file:///mnt/12tb/@roms/datasets/enron/EDRM Enron Email Data Set v2 XML/filtered-attachments/xls/OM_Schedule___IT_1-498d9771dbb2974b7d4aa73f838676234d3bda9a3a572b7ea668815c16577875.xls'#$Variance to C.E.</v>
      </c>
      <c r="B19" s="26"/>
      <c r="C19" s="26"/>
      <c r="D19" s="26"/>
      <c r="E19" s="26"/>
      <c r="F19" s="26"/>
      <c r="G19" s="26"/>
    </row>
    <row r="20" customFormat="false" ht="21" hidden="false" customHeight="true" outlineLevel="0" collapsed="false">
      <c r="A20" s="26"/>
      <c r="B20" s="26"/>
      <c r="C20" s="26"/>
      <c r="D20" s="26"/>
      <c r="E20" s="26"/>
      <c r="F20" s="26"/>
      <c r="G20" s="26"/>
    </row>
    <row r="21" customFormat="false" ht="21" hidden="false" customHeight="true" outlineLevel="0" collapsed="false"/>
    <row r="22" customFormat="false" ht="21" hidden="false" customHeight="true" outlineLevel="0" collapsed="false"/>
    <row r="23" customFormat="false" ht="21" hidden="false" customHeight="true" outlineLevel="0" collapsed="false"/>
    <row r="24" customFormat="false" ht="21" hidden="false" customHeight="true" outlineLevel="0" collapsed="false"/>
    <row r="25" customFormat="false" ht="21" hidden="false" customHeight="true" outlineLevel="0" collapsed="false"/>
    <row r="26" customFormat="false" ht="21" hidden="false" customHeight="true" outlineLevel="0" collapsed="false"/>
  </sheetData>
  <mergeCells count="4">
    <mergeCell ref="A1:E1"/>
    <mergeCell ref="A2:E2"/>
    <mergeCell ref="A3:E3"/>
    <mergeCell ref="A4:E4"/>
  </mergeCells>
  <printOptions headings="false" gridLines="false" gridLinesSet="true" horizontalCentered="true" verticalCentered="false"/>
  <pageMargins left="0.340277777777778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ncarpen</cp:lastModifiedBy>
  <cp:lastPrinted>2001-08-28T17:49:24Z</cp:lastPrinted>
  <dcterms:modified xsi:type="dcterms:W3CDTF">2001-08-28T18:25:58Z</dcterms:modified>
  <cp:revision>0</cp:revision>
  <dc:subject/>
  <dc:title/>
</cp:coreProperties>
</file>