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urves" sheetId="2" state="visible" r:id="rId4"/>
  </sheets>
  <definedNames>
    <definedName function="false" hidden="false" name="Curve" vbProcedure="false">Sheet1!$M$10:$N$39</definedName>
    <definedName function="false" hidden="false" name="CurveDate" vbProcedure="false">Curves!$E$3</definedName>
    <definedName function="false" hidden="false" name="CurveStart" vbProcedure="false">Curves!$D$6</definedName>
    <definedName function="false" hidden="false" name="EffectiveDate" vbProcedure="false">#REF!</definedName>
    <definedName function="false" hidden="false" name="LoadOffset" vbProcedure="false">Curves!$C$5</definedName>
    <definedName function="false" hidden="false" name="Nx1Nxb2Start" vbProcedure="false">#REF!</definedName>
    <definedName function="false" hidden="false" name="Output" vbProcedure="false">#REF!</definedName>
    <definedName function="false" hidden="false" name="PostId" vbProcedure="false">#REF!</definedName>
    <definedName function="false" hidden="false" name="RegionSta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<sst xmlns="http://schemas.openxmlformats.org/spreadsheetml/2006/main" count="145" uniqueCount="65">
  <si>
    <t xml:space="preserve">Emmission Perpetuity</t>
  </si>
  <si>
    <t xml:space="preserve">Volume</t>
  </si>
  <si>
    <t xml:space="preserve">Payment</t>
  </si>
  <si>
    <t xml:space="preserve">Actual Perpetuity</t>
  </si>
  <si>
    <t xml:space="preserve">Interest Rate Override</t>
  </si>
  <si>
    <t xml:space="preserve">Curve Override</t>
  </si>
  <si>
    <t xml:space="preserve">Tons</t>
  </si>
  <si>
    <t xml:space="preserve">Delivery Month</t>
  </si>
  <si>
    <t xml:space="preserve">Date Received</t>
  </si>
  <si>
    <t xml:space="preserve">Today</t>
  </si>
  <si>
    <t xml:space="preserve">Max Period</t>
  </si>
  <si>
    <t xml:space="preserve">Average</t>
  </si>
  <si>
    <t xml:space="preserve">Total</t>
  </si>
  <si>
    <t xml:space="preserve">Date</t>
  </si>
  <si>
    <t xml:space="preserve">Period #</t>
  </si>
  <si>
    <t xml:space="preserve">Interest Rate</t>
  </si>
  <si>
    <t xml:space="preserve">PV Factor</t>
  </si>
  <si>
    <t xml:space="preserve">Curve</t>
  </si>
  <si>
    <t xml:space="preserve">PV Volume</t>
  </si>
  <si>
    <t xml:space="preserve">Principal</t>
  </si>
  <si>
    <t xml:space="preserve">Interest</t>
  </si>
  <si>
    <t xml:space="preserve">Year</t>
  </si>
  <si>
    <t xml:space="preserve">2032 Forward</t>
  </si>
  <si>
    <t xml:space="preserve">CURVES</t>
  </si>
  <si>
    <t xml:space="preserve">Effective Date :</t>
  </si>
  <si>
    <t xml:space="preserve">Curve Code</t>
  </si>
  <si>
    <t xml:space="preserve">INTNS</t>
  </si>
  <si>
    <t xml:space="preserve">COA-PRB (8400)</t>
  </si>
  <si>
    <t xml:space="preserve">COA-FUT EQUIV</t>
  </si>
  <si>
    <t xml:space="preserve">COA-8400 NONADJ</t>
  </si>
  <si>
    <t xml:space="preserve">COA-8800 NONADJ</t>
  </si>
  <si>
    <t xml:space="preserve">COA-BIG SANDY R</t>
  </si>
  <si>
    <t xml:space="preserve">COA-CSX-BS</t>
  </si>
  <si>
    <t xml:space="preserve">COA-CSX-BS12700</t>
  </si>
  <si>
    <t xml:space="preserve">COA-CSX-BS-2.5</t>
  </si>
  <si>
    <t xml:space="preserve">COA-CSX-BS-COMP</t>
  </si>
  <si>
    <t xml:space="preserve">COA-CSX-HARLAN</t>
  </si>
  <si>
    <t xml:space="preserve">COA-CSX-HAZARD</t>
  </si>
  <si>
    <t xml:space="preserve">COA-CSX-HN12700</t>
  </si>
  <si>
    <t xml:space="preserve">COA-CSX-LUMBRTN</t>
  </si>
  <si>
    <t xml:space="preserve">COA-CSX-NRIVR</t>
  </si>
  <si>
    <t xml:space="preserve">COA-GALATIA</t>
  </si>
  <si>
    <t xml:space="preserve">COA-JUPITER</t>
  </si>
  <si>
    <t xml:space="preserve">COA-KANAWHA R</t>
  </si>
  <si>
    <t xml:space="preserve">COA-MAPLECREEK</t>
  </si>
  <si>
    <t xml:space="preserve">COA-NS-KANARAIL</t>
  </si>
  <si>
    <t xml:space="preserve">COA-NS-TK</t>
  </si>
  <si>
    <t xml:space="preserve">COA-NS-TK12500</t>
  </si>
  <si>
    <t xml:space="preserve">COA-NS-TK-COMP</t>
  </si>
  <si>
    <t xml:space="preserve">COA-NX-KANAWHA</t>
  </si>
  <si>
    <t xml:space="preserve">COA-PITTSEAMRR</t>
  </si>
  <si>
    <t xml:space="preserve">COA-POWELLTON</t>
  </si>
  <si>
    <t xml:space="preserve">COA-PRB (8700)</t>
  </si>
  <si>
    <t xml:space="preserve">COA-PRB (8800)</t>
  </si>
  <si>
    <t xml:space="preserve">COA-PRB8800 .5</t>
  </si>
  <si>
    <t xml:space="preserve">COA-REMINGTON</t>
  </si>
  <si>
    <t xml:space="preserve">PC-GC+50</t>
  </si>
  <si>
    <t xml:space="preserve">PC-LAKELAND</t>
  </si>
  <si>
    <t xml:space="preserve">Curve Type</t>
  </si>
  <si>
    <t xml:space="preserve">AA</t>
  </si>
  <si>
    <t xml:space="preserve">VO</t>
  </si>
  <si>
    <t xml:space="preserve">PR</t>
  </si>
  <si>
    <t xml:space="preserve">Book Code </t>
  </si>
  <si>
    <t xml:space="preserve">R</t>
  </si>
  <si>
    <t xml:space="preserve">P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</si>
</sst>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_-;\-* #,##0.00_-;_-* \-??_-;_-@_-"/>
    <numFmt numFmtId="166" formatCode="_-* #,##0_-;\-* #,##0_-;_-* \-??_-;_-@_-"/>
    <numFmt numFmtId="167" formatCode="_-* #,##0.0000_-;\-* #,##0.0000_-;_-* \-??_-;_-@_-"/>
    <numFmt numFmtId="168" formatCode="_-* #,##0.00000_-;\-* #,##0.00000_-;_-* \-??_-;_-@_-"/>
    <numFmt numFmtId="169" formatCode="[$-409]#,##0_);[RED]\(#,##0\)"/>
    <numFmt numFmtId="170" formatCode="[$-409]m/d/yyyy"/>
    <numFmt numFmtId="171" formatCode="d\-mmm\-yyyy"/>
    <numFmt numFmtId="172" formatCode="#,##0.0000_ ;[RED]\-#,##0.0000\ "/>
    <numFmt numFmtId="173" formatCode="[$-409]d\-mmm\-yy"/>
    <numFmt numFmtId="174" formatCode="0%"/>
    <numFmt numFmtId="175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sz val="10"/>
      <color rgb="FF003300"/>
      <name val="Arial"/>
      <family val="2"/>
    </font>
    <font>
      <b val="true"/>
      <sz val="10"/>
      <color rgb="FF969696"/>
      <name val="Arial"/>
      <family val="2"/>
    </font>
    <font>
      <sz val="10"/>
      <color rgb="FF96969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A6CAF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5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5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4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4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4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230760</xdr:colOff>
          <xdr:row>1</xdr:row>
          <xdr:rowOff>9000</xdr:rowOff>
        </xdr:from>
        <xdr:to>
          <xdr:col>6</xdr:col>
          <xdr:colOff>413280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2" width="16.42"/>
    <col collapsed="false" customWidth="true" hidden="false" outlineLevel="0" max="3" min="3" style="3" width="13.85"/>
    <col collapsed="false" customWidth="true" hidden="false" outlineLevel="0" max="4" min="4" style="4" width="11.13"/>
    <col collapsed="false" customWidth="true" hidden="false" outlineLevel="0" max="5" min="5" style="2" width="12.42"/>
    <col collapsed="false" customWidth="false" hidden="false" outlineLevel="0" max="6" min="6" style="2" width="9.14"/>
    <col collapsed="false" customWidth="true" hidden="false" outlineLevel="0" max="7" min="7" style="5" width="12.85"/>
    <col collapsed="false" customWidth="true" hidden="false" outlineLevel="0" max="8" min="8" style="2" width="14.28"/>
    <col collapsed="false" customWidth="true" hidden="false" outlineLevel="0" max="9" min="9" style="1" width="13.99"/>
    <col collapsed="false" customWidth="true" hidden="false" outlineLevel="0" max="10" min="10" style="2" width="14.28"/>
    <col collapsed="false" customWidth="true" hidden="false" outlineLevel="0" max="11" min="11" style="6" width="14.28"/>
    <col collapsed="false" customWidth="true" hidden="false" outlineLevel="0" max="12" min="12" style="1" width="4.28"/>
    <col collapsed="false" customWidth="true" hidden="false" outlineLevel="0" max="13" min="13" style="1" width="13.41"/>
    <col collapsed="false" customWidth="true" hidden="false" outlineLevel="0" max="14" min="14" style="2" width="10.41"/>
    <col collapsed="false" customWidth="false" hidden="false" outlineLevel="0" max="257" min="15" style="1" width="9.14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true" outlineLevel="0" collapsed="false">
      <c r="F2" s="7" t="s">
        <v>1</v>
      </c>
      <c r="G2" s="7"/>
      <c r="H2" s="8" t="s">
        <v>2</v>
      </c>
      <c r="I2" s="8"/>
    </row>
    <row r="3" customFormat="false" ht="26.25" hidden="false" customHeight="false" outlineLevel="0" collapsed="false">
      <c r="A3" s="9"/>
      <c r="B3" s="10" t="s">
        <v>3</v>
      </c>
      <c r="C3" s="10" t="s">
        <v>4</v>
      </c>
      <c r="D3" s="11"/>
      <c r="E3" s="10" t="s">
        <v>5</v>
      </c>
      <c r="F3" s="12" t="s">
        <v>6</v>
      </c>
      <c r="G3" s="13" t="s">
        <v>7</v>
      </c>
      <c r="H3" s="14" t="s">
        <v>2</v>
      </c>
      <c r="I3" s="15" t="s">
        <v>8</v>
      </c>
      <c r="J3" s="10"/>
      <c r="K3" s="16"/>
      <c r="L3" s="9"/>
      <c r="M3" s="9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3.5" hidden="false" customHeight="false" outlineLevel="0" collapsed="false">
      <c r="B4" s="17" t="n">
        <f aca="false">+E8*F4/C8</f>
        <v>5000000</v>
      </c>
      <c r="C4" s="18" t="n">
        <v>0.05</v>
      </c>
      <c r="E4" s="19" t="n">
        <v>5000</v>
      </c>
      <c r="F4" s="20" t="n">
        <v>50</v>
      </c>
      <c r="G4" s="19" t="n">
        <v>3</v>
      </c>
      <c r="H4" s="19" t="n">
        <v>5000000</v>
      </c>
      <c r="I4" s="21" t="n">
        <v>37257</v>
      </c>
      <c r="M4" s="22" t="n">
        <f aca="true">+TODAY()</f>
        <v>45926</v>
      </c>
      <c r="N4" s="1"/>
    </row>
    <row r="5" customFormat="false" ht="12.75" hidden="false" customHeight="false" outlineLevel="0" collapsed="false">
      <c r="B5" s="1"/>
      <c r="C5" s="1"/>
      <c r="E5" s="23"/>
      <c r="I5" s="24"/>
      <c r="L5" s="25"/>
      <c r="M5" s="25"/>
      <c r="P5" s="26"/>
    </row>
    <row r="6" customFormat="false" ht="13.5" hidden="false" customHeight="false" outlineLevel="0" collapsed="false">
      <c r="B6" s="1"/>
      <c r="C6" s="1"/>
    </row>
    <row r="7" customFormat="false" ht="13.5" hidden="false" customHeight="false" outlineLevel="0" collapsed="false">
      <c r="B7" s="27" t="s">
        <v>10</v>
      </c>
      <c r="C7" s="28" t="s">
        <v>11</v>
      </c>
      <c r="E7" s="28" t="s">
        <v>11</v>
      </c>
      <c r="H7" s="29" t="s">
        <v>12</v>
      </c>
      <c r="I7" s="30"/>
      <c r="J7" s="29" t="s">
        <v>12</v>
      </c>
      <c r="K7" s="31" t="s">
        <v>12</v>
      </c>
      <c r="L7" s="30"/>
    </row>
    <row r="8" customFormat="false" ht="13.5" hidden="false" customHeight="false" outlineLevel="0" collapsed="false">
      <c r="B8" s="32" t="n">
        <f aca="false">+MAX(B10:B1215)</f>
        <v>0</v>
      </c>
      <c r="C8" s="33" t="n">
        <f aca="false">+AVERAGE(C10:C1215)</f>
        <v>0.05</v>
      </c>
      <c r="E8" s="34" t="n">
        <f aca="false">+AVERAGE(E25:E1215)</f>
        <v>5000</v>
      </c>
      <c r="H8" s="35" t="n">
        <f aca="false">SUM(H10:H1215)</f>
        <v>-7344389.76764115</v>
      </c>
      <c r="I8" s="30"/>
      <c r="J8" s="7" t="n">
        <f aca="false">SUM(J10:J1215)</f>
        <v>0</v>
      </c>
      <c r="K8" s="35" t="n">
        <f aca="false">SUM(K10:K1215)</f>
        <v>-7344389.76764115</v>
      </c>
      <c r="L8" s="30"/>
    </row>
    <row r="9" customFormat="false" ht="13.5" hidden="false" customHeight="false" outlineLevel="0" collapsed="false">
      <c r="A9" s="1" t="s">
        <v>13</v>
      </c>
      <c r="B9" s="2" t="s">
        <v>14</v>
      </c>
      <c r="C9" s="3" t="s">
        <v>15</v>
      </c>
      <c r="D9" s="4" t="s">
        <v>16</v>
      </c>
      <c r="E9" s="2" t="s">
        <v>17</v>
      </c>
      <c r="F9" s="2" t="s">
        <v>1</v>
      </c>
      <c r="G9" s="5" t="s">
        <v>18</v>
      </c>
      <c r="H9" s="6" t="s">
        <v>2</v>
      </c>
      <c r="I9" s="1" t="s">
        <v>19</v>
      </c>
      <c r="J9" s="2" t="s">
        <v>20</v>
      </c>
      <c r="K9" s="6" t="s">
        <v>20</v>
      </c>
      <c r="M9" s="36" t="s">
        <v>21</v>
      </c>
      <c r="N9" s="37" t="s">
        <v>17</v>
      </c>
    </row>
    <row r="10" customFormat="false" ht="12.75" hidden="false" customHeight="false" outlineLevel="0" collapsed="false">
      <c r="A10" s="38" t="n">
        <f aca="false">+Curves!C10</f>
        <v>45931</v>
      </c>
      <c r="B10" s="2" t="n">
        <v>0</v>
      </c>
      <c r="C10" s="3" t="n">
        <f aca="false">IF(OR($C$4="",$C$4=0),+Curves!D10,$C$4)</f>
        <v>0.05</v>
      </c>
      <c r="D10" s="4" t="n">
        <f aca="false">+(1+C10/2)^(-2*(A10-$M$4)/365.25)</f>
        <v>0.999324181580041</v>
      </c>
      <c r="E10" s="2" t="n">
        <v>0</v>
      </c>
      <c r="F10" s="2" t="n">
        <v>0</v>
      </c>
      <c r="G10" s="5" t="n">
        <f aca="false">+F10*D10</f>
        <v>0</v>
      </c>
      <c r="H10" s="6" t="n">
        <f aca="false">-G10*E10</f>
        <v>-0</v>
      </c>
      <c r="I10" s="2" t="n">
        <f aca="false">+IF(A10=$I$4,$H$4*D10,0)</f>
        <v>0</v>
      </c>
      <c r="J10" s="2" t="n">
        <f aca="false">+IF(B10=0,0,D10*-IPMT(C10/12,B9,$B$8,I10))</f>
        <v>0</v>
      </c>
      <c r="K10" s="6" t="n">
        <f aca="false">+H10+J10</f>
        <v>0</v>
      </c>
      <c r="L10" s="39"/>
      <c r="M10" s="40" t="n">
        <v>2003</v>
      </c>
      <c r="N10" s="41" t="n">
        <v>5000</v>
      </c>
    </row>
    <row r="11" customFormat="false" ht="12.75" hidden="false" customHeight="false" outlineLevel="0" collapsed="false">
      <c r="A11" s="38" t="n">
        <f aca="false">+Curves!C11</f>
        <v>45962</v>
      </c>
      <c r="B11" s="2" t="n">
        <f aca="false">+IF(B10&lt;&gt;0,B10+1,IF(I10=0,0,1))</f>
        <v>0</v>
      </c>
      <c r="C11" s="3" t="n">
        <f aca="false">IF(OR($C$4="",$C$4=0),+Curves!D11,$C$4)</f>
        <v>0.05</v>
      </c>
      <c r="D11" s="4" t="n">
        <f aca="false">+(1+C11/2)^(-2*(A11-$M$4)/365.25)</f>
        <v>0.995144289668637</v>
      </c>
      <c r="E11" s="2" t="n">
        <v>0</v>
      </c>
      <c r="F11" s="2" t="n">
        <v>0</v>
      </c>
      <c r="G11" s="5" t="n">
        <f aca="false">+F11*D11</f>
        <v>0</v>
      </c>
      <c r="H11" s="6" t="n">
        <f aca="false">-G11*E11</f>
        <v>-0</v>
      </c>
      <c r="I11" s="2" t="n">
        <f aca="false">+IF(A11=$I$4,$H$4*D11,IF(I10=0,0,I10+J11+H11))</f>
        <v>0</v>
      </c>
      <c r="J11" s="2" t="n">
        <f aca="false">+IF(B11=0,0,D11*-IPMT(C11/12,B11,$B$8,I10))</f>
        <v>0</v>
      </c>
      <c r="K11" s="6" t="n">
        <f aca="false">+H11+J11</f>
        <v>0</v>
      </c>
      <c r="L11" s="39"/>
      <c r="M11" s="42" t="n">
        <v>2004</v>
      </c>
      <c r="N11" s="41" t="n">
        <f aca="false">+N10*1.05</f>
        <v>5250</v>
      </c>
    </row>
    <row r="12" customFormat="false" ht="12.75" hidden="false" customHeight="false" outlineLevel="0" collapsed="false">
      <c r="A12" s="38" t="n">
        <f aca="false">+Curves!C12</f>
        <v>45992</v>
      </c>
      <c r="B12" s="2" t="n">
        <f aca="false">+IF(B11&lt;&gt;0,B11+1,IF(I11=0,0,1))</f>
        <v>0</v>
      </c>
      <c r="C12" s="3" t="n">
        <f aca="false">IF(OR($C$4="",$C$4=0),+Curves!D12,$C$4)</f>
        <v>0.05</v>
      </c>
      <c r="D12" s="4" t="n">
        <f aca="false">+(1+C12/2)^(-2*(A12-$M$4)/365.25)</f>
        <v>0.991115880171319</v>
      </c>
      <c r="E12" s="2" t="n">
        <v>0</v>
      </c>
      <c r="F12" s="2" t="n">
        <v>0</v>
      </c>
      <c r="G12" s="5" t="n">
        <f aca="false">+F12*D12</f>
        <v>0</v>
      </c>
      <c r="H12" s="6" t="n">
        <f aca="false">-G12*E12</f>
        <v>-0</v>
      </c>
      <c r="I12" s="2" t="n">
        <f aca="false">+IF(A12=$I$4,$H$4*D12,IF(I11=0,0,I11+J12+H12))</f>
        <v>0</v>
      </c>
      <c r="J12" s="2" t="n">
        <f aca="false">+IF(B12=0,0,D12*-IPMT(C12/12,B12,$B$8,I11))</f>
        <v>0</v>
      </c>
      <c r="K12" s="6" t="n">
        <f aca="false">+H12+J12</f>
        <v>0</v>
      </c>
      <c r="L12" s="39"/>
      <c r="M12" s="42" t="n">
        <v>2005</v>
      </c>
      <c r="N12" s="41" t="n">
        <f aca="false">+N11*1.05</f>
        <v>5512.5</v>
      </c>
    </row>
    <row r="13" customFormat="false" ht="12.75" hidden="false" customHeight="false" outlineLevel="0" collapsed="false">
      <c r="A13" s="38" t="n">
        <f aca="false">+Curves!C13</f>
        <v>46023</v>
      </c>
      <c r="B13" s="2" t="n">
        <f aca="false">+IF(B12&lt;&gt;0,B12+1,IF(I12=0,0,1))</f>
        <v>0</v>
      </c>
      <c r="C13" s="3" t="n">
        <f aca="false">IF(OR($C$4="",$C$4=0),+Curves!D13,$C$4)</f>
        <v>0.05</v>
      </c>
      <c r="D13" s="4" t="n">
        <f aca="false">+(1+C13/2)^(-2*(A13-$M$4)/365.25)</f>
        <v>0.986970321275464</v>
      </c>
      <c r="E13" s="2" t="n">
        <v>0</v>
      </c>
      <c r="F13" s="2" t="n">
        <v>0</v>
      </c>
      <c r="G13" s="5" t="n">
        <f aca="false">+F13*D13</f>
        <v>0</v>
      </c>
      <c r="H13" s="6" t="n">
        <f aca="false">-G13*E13</f>
        <v>-0</v>
      </c>
      <c r="I13" s="2" t="n">
        <f aca="false">+IF(A13=$I$4,$H$4*D13,IF(I12=0,0,I12+J13+H13))</f>
        <v>0</v>
      </c>
      <c r="J13" s="2" t="n">
        <f aca="false">+IF(B13=0,0,D13*-IPMT(C13/12,B13,$B$8,I12))</f>
        <v>0</v>
      </c>
      <c r="K13" s="6" t="n">
        <f aca="false">+H13+J13</f>
        <v>0</v>
      </c>
      <c r="L13" s="39"/>
      <c r="M13" s="42" t="n">
        <v>2006</v>
      </c>
      <c r="N13" s="41" t="n">
        <f aca="false">+N12*1.05</f>
        <v>5788.125</v>
      </c>
    </row>
    <row r="14" customFormat="false" ht="12.75" hidden="false" customHeight="false" outlineLevel="0" collapsed="false">
      <c r="A14" s="38" t="n">
        <f aca="false">+Curves!C14</f>
        <v>46054</v>
      </c>
      <c r="B14" s="2" t="n">
        <f aca="false">+IF(B13&lt;&gt;0,B13+1,IF(I13=0,0,1))</f>
        <v>0</v>
      </c>
      <c r="C14" s="3" t="n">
        <f aca="false">IF(OR($C$4="",$C$4=0),+Curves!D14,$C$4)</f>
        <v>0.05</v>
      </c>
      <c r="D14" s="4" t="n">
        <f aca="false">+(1+C14/2)^(-2*(A14-$M$4)/365.25)</f>
        <v>0.9828421020862</v>
      </c>
      <c r="E14" s="2" t="n">
        <v>0</v>
      </c>
      <c r="F14" s="2" t="n">
        <v>0</v>
      </c>
      <c r="G14" s="5" t="n">
        <f aca="false">+F14*D14</f>
        <v>0</v>
      </c>
      <c r="H14" s="6" t="n">
        <f aca="false">-G14*E14</f>
        <v>-0</v>
      </c>
      <c r="I14" s="2" t="n">
        <f aca="false">+IF(A14=$I$4,$H$4*D14,IF(I13=0,0,I13+J14+H14))</f>
        <v>0</v>
      </c>
      <c r="J14" s="2" t="n">
        <f aca="false">+IF(B14=0,0,D14*-IPMT(C14/12,B14,$B$8,I13))</f>
        <v>0</v>
      </c>
      <c r="K14" s="6" t="n">
        <f aca="false">+H14+J14</f>
        <v>0</v>
      </c>
      <c r="L14" s="39"/>
      <c r="M14" s="42" t="n">
        <v>2007</v>
      </c>
      <c r="N14" s="41" t="n">
        <f aca="false">+N13*1.05</f>
        <v>6077.53125</v>
      </c>
    </row>
    <row r="15" customFormat="false" ht="12.75" hidden="false" customHeight="false" outlineLevel="0" collapsed="false">
      <c r="A15" s="38" t="n">
        <f aca="false">+Curves!C15</f>
        <v>46082</v>
      </c>
      <c r="B15" s="2" t="n">
        <f aca="false">+IF(B14&lt;&gt;0,B14+1,IF(I14=0,0,1))</f>
        <v>0</v>
      </c>
      <c r="C15" s="3" t="n">
        <f aca="false">IF(OR($C$4="",$C$4=0),+Curves!D15,$C$4)</f>
        <v>0.05</v>
      </c>
      <c r="D15" s="4" t="n">
        <f aca="false">+(1+C15/2)^(-2*(A15-$M$4)/365.25)</f>
        <v>0.979128231493682</v>
      </c>
      <c r="E15" s="2" t="n">
        <v>0</v>
      </c>
      <c r="F15" s="2" t="n">
        <v>0</v>
      </c>
      <c r="G15" s="5" t="n">
        <f aca="false">+F15*D15</f>
        <v>0</v>
      </c>
      <c r="H15" s="6" t="n">
        <f aca="false">-G15*E15</f>
        <v>-0</v>
      </c>
      <c r="I15" s="2" t="n">
        <f aca="false">+IF(A15=$I$4,$H$4*D15,IF(I14=0,0,I14+J15+H15))</f>
        <v>0</v>
      </c>
      <c r="J15" s="2" t="n">
        <f aca="false">+IF(B15=0,0,D15*-IPMT(C15/12,B15,$B$8,I14))</f>
        <v>0</v>
      </c>
      <c r="K15" s="6" t="n">
        <f aca="false">+H15+J15</f>
        <v>0</v>
      </c>
      <c r="L15" s="39"/>
      <c r="M15" s="42" t="n">
        <v>2008</v>
      </c>
      <c r="N15" s="41" t="n">
        <f aca="false">+N14*1.05</f>
        <v>6381.4078125</v>
      </c>
    </row>
    <row r="16" customFormat="false" ht="12.75" hidden="false" customHeight="false" outlineLevel="0" collapsed="false">
      <c r="A16" s="38" t="n">
        <f aca="false">+Curves!C16</f>
        <v>46113</v>
      </c>
      <c r="B16" s="2" t="n">
        <f aca="false">+IF(B15&lt;&gt;0,B15+1,IF(I15=0,0,1))</f>
        <v>0</v>
      </c>
      <c r="C16" s="3" t="n">
        <f aca="false">IF(OR($C$4="",$C$4=0),+Curves!D16,$C$4)</f>
        <v>0.05</v>
      </c>
      <c r="D16" s="4" t="n">
        <f aca="false">+(1+C16/2)^(-2*(A16-$M$4)/365.25)</f>
        <v>0.975032813559758</v>
      </c>
      <c r="E16" s="2" t="n">
        <v>0</v>
      </c>
      <c r="F16" s="2" t="n">
        <v>0</v>
      </c>
      <c r="G16" s="5" t="n">
        <f aca="false">+F16*D16</f>
        <v>0</v>
      </c>
      <c r="H16" s="6" t="n">
        <f aca="false">-G16*E16</f>
        <v>-0</v>
      </c>
      <c r="I16" s="2" t="n">
        <f aca="false">+IF(A16=$I$4,$H$4*D16,IF(I15=0,0,I15+J16+H16))</f>
        <v>0</v>
      </c>
      <c r="J16" s="2" t="n">
        <f aca="false">+IF(B16=0,0,D16*-IPMT(C16/12,B16,$B$8,I15))</f>
        <v>0</v>
      </c>
      <c r="K16" s="6" t="n">
        <f aca="false">+H16+J16</f>
        <v>0</v>
      </c>
      <c r="L16" s="39"/>
      <c r="M16" s="42" t="n">
        <v>2009</v>
      </c>
      <c r="N16" s="41" t="n">
        <f aca="false">+N15*1.05</f>
        <v>6700.478203125</v>
      </c>
    </row>
    <row r="17" customFormat="false" ht="12.75" hidden="false" customHeight="false" outlineLevel="0" collapsed="false">
      <c r="A17" s="38" t="n">
        <f aca="false">+Curves!C17</f>
        <v>46143</v>
      </c>
      <c r="B17" s="2" t="n">
        <f aca="false">+IF(B16&lt;&gt;0,B16+1,IF(I16=0,0,1))</f>
        <v>0</v>
      </c>
      <c r="C17" s="3" t="n">
        <f aca="false">IF(OR($C$4="",$C$4=0),+Curves!D17,$C$4)</f>
        <v>0.05</v>
      </c>
      <c r="D17" s="4" t="n">
        <f aca="false">+(1+C17/2)^(-2*(A17-$M$4)/365.25)</f>
        <v>0.971085816639694</v>
      </c>
      <c r="E17" s="2" t="n">
        <v>0</v>
      </c>
      <c r="F17" s="2" t="n">
        <v>0</v>
      </c>
      <c r="G17" s="5" t="n">
        <f aca="false">+F17*D17</f>
        <v>0</v>
      </c>
      <c r="H17" s="6" t="n">
        <f aca="false">-G17*E17</f>
        <v>-0</v>
      </c>
      <c r="I17" s="2" t="n">
        <f aca="false">+IF(A17=$I$4,$H$4*D17,IF(I16=0,0,I16+J17+H17))</f>
        <v>0</v>
      </c>
      <c r="J17" s="2" t="n">
        <f aca="false">+IF(B17=0,0,D17*-IPMT(C17/12,B17,$B$8,I16))</f>
        <v>0</v>
      </c>
      <c r="K17" s="6" t="n">
        <f aca="false">+H17+J17</f>
        <v>0</v>
      </c>
      <c r="L17" s="39"/>
      <c r="M17" s="42" t="n">
        <v>2010</v>
      </c>
      <c r="N17" s="41" t="n">
        <f aca="false">+N16*1.05</f>
        <v>7035.50211328125</v>
      </c>
    </row>
    <row r="18" customFormat="false" ht="12.75" hidden="false" customHeight="false" outlineLevel="0" collapsed="false">
      <c r="A18" s="38" t="n">
        <f aca="false">+Curves!C18</f>
        <v>46174</v>
      </c>
      <c r="B18" s="2" t="n">
        <f aca="false">+IF(B17&lt;&gt;0,B17+1,IF(I17=0,0,1))</f>
        <v>0</v>
      </c>
      <c r="C18" s="3" t="n">
        <f aca="false">IF(OR($C$4="",$C$4=0),+Curves!D18,$C$4)</f>
        <v>0.05</v>
      </c>
      <c r="D18" s="4" t="n">
        <f aca="false">+(1+C18/2)^(-2*(A18-$M$4)/365.25)</f>
        <v>0.967024037864529</v>
      </c>
      <c r="E18" s="2" t="n">
        <v>0</v>
      </c>
      <c r="F18" s="2" t="n">
        <v>0</v>
      </c>
      <c r="G18" s="5" t="n">
        <f aca="false">+F18*D18</f>
        <v>0</v>
      </c>
      <c r="H18" s="6" t="n">
        <f aca="false">-G18*E18</f>
        <v>-0</v>
      </c>
      <c r="I18" s="2" t="n">
        <f aca="false">+IF(A18=$I$4,$H$4*D18,IF(I17=0,0,I17+J18+H18))</f>
        <v>0</v>
      </c>
      <c r="J18" s="2" t="n">
        <f aca="false">+IF(B18=0,0,D18*-IPMT(C18/12,B18,$B$8,I17))</f>
        <v>0</v>
      </c>
      <c r="K18" s="6" t="n">
        <f aca="false">+H18+J18</f>
        <v>0</v>
      </c>
      <c r="L18" s="39"/>
      <c r="M18" s="42" t="n">
        <v>2011</v>
      </c>
      <c r="N18" s="41" t="n">
        <f aca="false">+N17*1.05</f>
        <v>7387.27721894531</v>
      </c>
    </row>
    <row r="19" customFormat="false" ht="12.75" hidden="false" customHeight="false" outlineLevel="0" collapsed="false">
      <c r="A19" s="38" t="n">
        <f aca="false">+Curves!C19</f>
        <v>46204</v>
      </c>
      <c r="B19" s="2" t="n">
        <f aca="false">+IF(B18&lt;&gt;0,B18+1,IF(I18=0,0,1))</f>
        <v>0</v>
      </c>
      <c r="C19" s="3" t="n">
        <f aca="false">IF(OR($C$4="",$C$4=0),+Curves!D19,$C$4)</f>
        <v>0.05</v>
      </c>
      <c r="D19" s="4" t="n">
        <f aca="false">+(1+C19/2)^(-2*(A19-$M$4)/365.25)</f>
        <v>0.963109460994911</v>
      </c>
      <c r="E19" s="2" t="n">
        <v>0</v>
      </c>
      <c r="F19" s="2" t="n">
        <v>0</v>
      </c>
      <c r="G19" s="5" t="n">
        <f aca="false">+F19*D19</f>
        <v>0</v>
      </c>
      <c r="H19" s="6" t="n">
        <f aca="false">-G19*E19</f>
        <v>-0</v>
      </c>
      <c r="I19" s="2" t="n">
        <f aca="false">+IF(A19=$I$4,$H$4*D19,IF(I18=0,0,I18+J19+H19))</f>
        <v>0</v>
      </c>
      <c r="J19" s="2" t="n">
        <f aca="false">+IF(B19=0,0,D19*-IPMT(C19/12,B19,$B$8,I18))</f>
        <v>0</v>
      </c>
      <c r="K19" s="6" t="n">
        <f aca="false">+H19+J19</f>
        <v>0</v>
      </c>
      <c r="L19" s="39"/>
      <c r="M19" s="42" t="n">
        <v>2012</v>
      </c>
      <c r="N19" s="41" t="n">
        <f aca="false">+N18*1.05</f>
        <v>7756.64107989258</v>
      </c>
    </row>
    <row r="20" customFormat="false" ht="12.75" hidden="false" customHeight="false" outlineLevel="0" collapsed="false">
      <c r="A20" s="38" t="n">
        <f aca="false">+Curves!C20</f>
        <v>46235</v>
      </c>
      <c r="B20" s="2" t="n">
        <f aca="false">+IF(B19&lt;&gt;0,B19+1,IF(I19=0,0,1))</f>
        <v>0</v>
      </c>
      <c r="C20" s="3" t="n">
        <f aca="false">IF(OR($C$4="",$C$4=0),+Curves!D20,$C$4)</f>
        <v>0.05</v>
      </c>
      <c r="D20" s="4" t="n">
        <f aca="false">+(1+C20/2)^(-2*(A20-$M$4)/365.25)</f>
        <v>0.959081045071418</v>
      </c>
      <c r="E20" s="2" t="n">
        <v>0</v>
      </c>
      <c r="F20" s="2" t="n">
        <v>0</v>
      </c>
      <c r="G20" s="5" t="n">
        <f aca="false">+F20*D20</f>
        <v>0</v>
      </c>
      <c r="H20" s="6" t="n">
        <f aca="false">-G20*E20</f>
        <v>-0</v>
      </c>
      <c r="I20" s="2" t="n">
        <f aca="false">+IF(A20=$I$4,$H$4*D20,IF(I19=0,0,I19+J20+H20))</f>
        <v>0</v>
      </c>
      <c r="J20" s="2" t="n">
        <f aca="false">+IF(B20=0,0,D20*-IPMT(C20/12,B20,$B$8,I19))</f>
        <v>0</v>
      </c>
      <c r="K20" s="6" t="n">
        <f aca="false">+H20+J20</f>
        <v>0</v>
      </c>
      <c r="L20" s="39"/>
      <c r="M20" s="42" t="n">
        <v>2013</v>
      </c>
      <c r="N20" s="41" t="n">
        <f aca="false">+N19*1.05</f>
        <v>8144.47313388721</v>
      </c>
    </row>
    <row r="21" customFormat="false" ht="12.75" hidden="false" customHeight="false" outlineLevel="0" collapsed="false">
      <c r="A21" s="38" t="n">
        <f aca="false">+Curves!C21</f>
        <v>46266</v>
      </c>
      <c r="B21" s="2" t="n">
        <f aca="false">+IF(B20&lt;&gt;0,B20+1,IF(I20=0,0,1))</f>
        <v>0</v>
      </c>
      <c r="C21" s="3" t="n">
        <f aca="false">IF(OR($C$4="",$C$4=0),+Curves!D21,$C$4)</f>
        <v>0.05</v>
      </c>
      <c r="D21" s="4" t="n">
        <f aca="false">+(1+C21/2)^(-2*(A21-$M$4)/365.25)</f>
        <v>0.955069478878418</v>
      </c>
      <c r="E21" s="2" t="n">
        <v>0</v>
      </c>
      <c r="F21" s="2" t="n">
        <v>0</v>
      </c>
      <c r="G21" s="5" t="n">
        <f aca="false">+F21*D21</f>
        <v>0</v>
      </c>
      <c r="H21" s="6" t="n">
        <f aca="false">-G21*E21</f>
        <v>-0</v>
      </c>
      <c r="I21" s="2" t="n">
        <f aca="false">+IF(A21=$I$4,$H$4*D21,IF(I20=0,0,I20+J21+H21))</f>
        <v>0</v>
      </c>
      <c r="J21" s="2" t="n">
        <f aca="false">+IF(B21=0,0,D21*-IPMT(C21/12,B21,$B$8,I20))</f>
        <v>0</v>
      </c>
      <c r="K21" s="6" t="n">
        <f aca="false">+H21+J21</f>
        <v>0</v>
      </c>
      <c r="L21" s="39"/>
      <c r="M21" s="42" t="n">
        <v>2014</v>
      </c>
      <c r="N21" s="41" t="n">
        <f aca="false">+N20*1.05</f>
        <v>8551.69679058157</v>
      </c>
    </row>
    <row r="22" customFormat="false" ht="12.75" hidden="false" customHeight="false" outlineLevel="0" collapsed="false">
      <c r="A22" s="38" t="n">
        <f aca="false">+Curves!C22</f>
        <v>46296</v>
      </c>
      <c r="B22" s="2" t="n">
        <f aca="false">+IF(B21&lt;&gt;0,B21+1,IF(I21=0,0,1))</f>
        <v>0</v>
      </c>
      <c r="C22" s="3" t="n">
        <f aca="false">IF(OR($C$4="",$C$4=0),+Curves!D22,$C$4)</f>
        <v>0.05</v>
      </c>
      <c r="D22" s="4" t="n">
        <f aca="false">+(1+C22/2)^(-2*(A22-$M$4)/365.25)</f>
        <v>0.951203294849372</v>
      </c>
      <c r="E22" s="2" t="n">
        <v>0</v>
      </c>
      <c r="F22" s="2" t="n">
        <v>0</v>
      </c>
      <c r="G22" s="5" t="n">
        <f aca="false">+F22*D22</f>
        <v>0</v>
      </c>
      <c r="H22" s="6" t="n">
        <f aca="false">-G22*E22</f>
        <v>-0</v>
      </c>
      <c r="I22" s="2" t="n">
        <f aca="false">+IF(A22=$I$4,$H$4*D22,IF(I21=0,0,I21+J22+H22))</f>
        <v>0</v>
      </c>
      <c r="J22" s="2" t="n">
        <f aca="false">+IF(B22=0,0,D22*-IPMT(C22/12,B22,$B$8,I21))</f>
        <v>0</v>
      </c>
      <c r="K22" s="6" t="n">
        <f aca="false">+H22+J22</f>
        <v>0</v>
      </c>
      <c r="L22" s="39"/>
      <c r="M22" s="42" t="n">
        <v>2015</v>
      </c>
      <c r="N22" s="41" t="n">
        <f aca="false">+N21*1.05</f>
        <v>8979.28163011065</v>
      </c>
    </row>
    <row r="23" customFormat="false" ht="12.75" hidden="false" customHeight="false" outlineLevel="0" collapsed="false">
      <c r="A23" s="38" t="n">
        <f aca="false">+Curves!C23</f>
        <v>46327</v>
      </c>
      <c r="B23" s="2" t="n">
        <f aca="false">+IF(B22&lt;&gt;0,B22+1,IF(I22=0,0,1))</f>
        <v>0</v>
      </c>
      <c r="C23" s="3" t="n">
        <f aca="false">IF(OR($C$4="",$C$4=0),+Curves!D23,$C$4)</f>
        <v>0.05</v>
      </c>
      <c r="D23" s="4" t="n">
        <f aca="false">+(1+C23/2)^(-2*(A23-$M$4)/365.25)</f>
        <v>0.947224679069301</v>
      </c>
      <c r="E23" s="2" t="n">
        <v>0</v>
      </c>
      <c r="F23" s="2" t="n">
        <v>0</v>
      </c>
      <c r="G23" s="5" t="n">
        <f aca="false">+F23*D23</f>
        <v>0</v>
      </c>
      <c r="H23" s="6" t="n">
        <f aca="false">-G23*E23</f>
        <v>-0</v>
      </c>
      <c r="I23" s="2" t="n">
        <f aca="false">+IF(A23=$I$4,$H$4*D23,IF(I22=0,0,I22+J23+H23))</f>
        <v>0</v>
      </c>
      <c r="J23" s="2" t="n">
        <f aca="false">+IF(B23=0,0,D23*-IPMT(C23/12,B23,$B$8,I22))</f>
        <v>0</v>
      </c>
      <c r="K23" s="6" t="n">
        <f aca="false">+H23+J23</f>
        <v>0</v>
      </c>
      <c r="L23" s="39"/>
      <c r="M23" s="42" t="n">
        <v>2016</v>
      </c>
      <c r="N23" s="41" t="n">
        <f aca="false">+N22*1.05</f>
        <v>9428.24571161618</v>
      </c>
    </row>
    <row r="24" customFormat="false" ht="12.75" hidden="false" customHeight="false" outlineLevel="0" collapsed="false">
      <c r="A24" s="38" t="n">
        <f aca="false">+Curves!C24</f>
        <v>46357</v>
      </c>
      <c r="B24" s="2" t="n">
        <f aca="false">+IF(B23&lt;&gt;0,B23+1,IF(I23=0,0,1))</f>
        <v>0</v>
      </c>
      <c r="C24" s="3" t="n">
        <f aca="false">IF(OR($C$4="",$C$4=0),+Curves!D24,$C$4)</f>
        <v>0.05</v>
      </c>
      <c r="D24" s="4" t="n">
        <f aca="false">+(1+C24/2)^(-2*(A24-$M$4)/365.25)</f>
        <v>0.943390251305536</v>
      </c>
      <c r="E24" s="2" t="n">
        <v>0</v>
      </c>
      <c r="F24" s="2" t="n">
        <v>0</v>
      </c>
      <c r="G24" s="5" t="n">
        <f aca="false">+F24*D24</f>
        <v>0</v>
      </c>
      <c r="H24" s="6" t="n">
        <f aca="false">-G24*E24</f>
        <v>-0</v>
      </c>
      <c r="I24" s="2" t="n">
        <f aca="false">+IF(A24=$I$4,$H$4*D24,IF(I23=0,0,I23+J24+H24))</f>
        <v>0</v>
      </c>
      <c r="J24" s="2" t="n">
        <f aca="false">+IF(B24=0,0,D24*-IPMT(C24/12,B24,$B$8,I23))</f>
        <v>0</v>
      </c>
      <c r="K24" s="6" t="n">
        <f aca="false">+H24+J24</f>
        <v>0</v>
      </c>
      <c r="L24" s="39"/>
      <c r="M24" s="42" t="n">
        <v>2017</v>
      </c>
      <c r="N24" s="41" t="n">
        <f aca="false">+N23*1.05</f>
        <v>9899.65799719699</v>
      </c>
    </row>
    <row r="25" customFormat="false" ht="12.75" hidden="false" customHeight="false" outlineLevel="0" collapsed="false">
      <c r="A25" s="38" t="n">
        <f aca="false">+Curves!C25</f>
        <v>46388</v>
      </c>
      <c r="B25" s="2" t="n">
        <f aca="false">+IF(B24&lt;&gt;0,B24+1,IF(I24=0,0,1))</f>
        <v>0</v>
      </c>
      <c r="C25" s="3" t="n">
        <f aca="false">IF(OR($C$4="",$C$4=0),+Curves!D25,$C$4)</f>
        <v>0.05</v>
      </c>
      <c r="D25" s="4" t="n">
        <f aca="false">+(1+C25/2)^(-2*(A25-$M$4)/365.25)</f>
        <v>0.939444315288563</v>
      </c>
      <c r="E25" s="2" t="n">
        <f aca="false">+IF(OR($E$4="",$E$4=0),IF(YEAR(A25)&gt;$M$38,$N$39,VLOOKUP(YEAR(A25),Curve,2,FALSE())),$E$4)</f>
        <v>5000</v>
      </c>
      <c r="F25" s="2" t="n">
        <f aca="false">+IF(MONTH(A25)=$G$4,$F$4,0)</f>
        <v>0</v>
      </c>
      <c r="G25" s="5" t="n">
        <f aca="false">+F25*D25</f>
        <v>0</v>
      </c>
      <c r="H25" s="6" t="n">
        <f aca="false">-G25*E25</f>
        <v>-0</v>
      </c>
      <c r="I25" s="2" t="n">
        <f aca="false">+IF(A25=$I$4,$H$4*D25,IF(I24=0,0,I24+J25+H25))</f>
        <v>0</v>
      </c>
      <c r="J25" s="2" t="n">
        <f aca="false">+IF(B25=0,0,D25*-IPMT(C25/12,B25,$B$8,I24))</f>
        <v>0</v>
      </c>
      <c r="K25" s="6" t="n">
        <f aca="false">+H25+J25</f>
        <v>0</v>
      </c>
      <c r="L25" s="39"/>
      <c r="M25" s="42" t="n">
        <v>2018</v>
      </c>
      <c r="N25" s="41" t="n">
        <f aca="false">+N24*1.05</f>
        <v>10394.6408970568</v>
      </c>
    </row>
    <row r="26" customFormat="false" ht="12.75" hidden="false" customHeight="false" outlineLevel="0" collapsed="false">
      <c r="A26" s="38" t="n">
        <f aca="false">+Curves!C26</f>
        <v>46419</v>
      </c>
      <c r="B26" s="2" t="n">
        <f aca="false">+IF(B25&lt;&gt;0,B25+1,IF(I25=0,0,1))</f>
        <v>0</v>
      </c>
      <c r="C26" s="3" t="n">
        <f aca="false">IF(OR($C$4="",$C$4=0),+Curves!D26,$C$4)</f>
        <v>0.05</v>
      </c>
      <c r="D26" s="4" t="n">
        <f aca="false">+(1+C26/2)^(-2*(A26-$M$4)/365.25)</f>
        <v>0.935514884011838</v>
      </c>
      <c r="E26" s="2" t="n">
        <f aca="false">+IF(OR($E$4="",$E$4=0),IF(YEAR(A26)&gt;$M$38,$N$39,VLOOKUP(YEAR(A26),Curve,2,FALSE())),$E$4)</f>
        <v>5000</v>
      </c>
      <c r="F26" s="2" t="n">
        <f aca="false">+IF(MONTH(A26)=$G$4,$F$4,0)</f>
        <v>0</v>
      </c>
      <c r="G26" s="5" t="n">
        <f aca="false">+F26*D26</f>
        <v>0</v>
      </c>
      <c r="H26" s="6" t="n">
        <f aca="false">-G26*E26</f>
        <v>-0</v>
      </c>
      <c r="I26" s="2" t="n">
        <f aca="false">+IF(A26=$I$4,$H$4*D26,IF(I25=0,0,I25+J26+H26))</f>
        <v>0</v>
      </c>
      <c r="J26" s="2" t="n">
        <f aca="false">+IF(B26=0,0,D26*-IPMT(C26/12,B26,$B$8,I25))</f>
        <v>0</v>
      </c>
      <c r="K26" s="6" t="n">
        <f aca="false">+H26+J26</f>
        <v>0</v>
      </c>
      <c r="L26" s="39"/>
      <c r="M26" s="42" t="n">
        <v>2019</v>
      </c>
      <c r="N26" s="41" t="n">
        <f aca="false">+N25*1.05</f>
        <v>10914.3729419097</v>
      </c>
    </row>
    <row r="27" customFormat="false" ht="12.75" hidden="false" customHeight="false" outlineLevel="0" collapsed="false">
      <c r="A27" s="38" t="n">
        <f aca="false">+Curves!C27</f>
        <v>46447</v>
      </c>
      <c r="B27" s="2" t="n">
        <f aca="false">+IF(B26&lt;&gt;0,B26+1,IF(I26=0,0,1))</f>
        <v>0</v>
      </c>
      <c r="C27" s="3" t="n">
        <f aca="false">IF(OR($C$4="",$C$4=0),+Curves!D27,$C$4)</f>
        <v>0.05</v>
      </c>
      <c r="D27" s="4" t="n">
        <f aca="false">+(1+C27/2)^(-2*(A27-$M$4)/365.25)</f>
        <v>0.931979849025832</v>
      </c>
      <c r="E27" s="2" t="n">
        <f aca="false">+IF(OR($E$4="",$E$4=0),IF(YEAR(A27)&gt;$M$38,$N$39,VLOOKUP(YEAR(A27),Curve,2,FALSE())),$E$4)</f>
        <v>5000</v>
      </c>
      <c r="F27" s="2" t="n">
        <f aca="false">+IF(MONTH(A27)=$G$4,$F$4,0)</f>
        <v>50</v>
      </c>
      <c r="G27" s="5" t="n">
        <f aca="false">+F27*D27</f>
        <v>46.5989924512916</v>
      </c>
      <c r="H27" s="6" t="n">
        <f aca="false">-G27*E27</f>
        <v>-232994.962256458</v>
      </c>
      <c r="I27" s="2" t="n">
        <f aca="false">+IF(A27=$I$4,$H$4*D27,IF(I26=0,0,I26+J27+H27))</f>
        <v>0</v>
      </c>
      <c r="J27" s="2" t="n">
        <f aca="false">+IF(B27=0,0,D27*-IPMT(C27/12,B27,$B$8,I26))</f>
        <v>0</v>
      </c>
      <c r="K27" s="6" t="n">
        <f aca="false">+H27+J27</f>
        <v>-232994.962256458</v>
      </c>
      <c r="L27" s="39"/>
      <c r="M27" s="42" t="n">
        <v>2020</v>
      </c>
      <c r="N27" s="41" t="n">
        <f aca="false">+N26*1.05</f>
        <v>11460.0915890052</v>
      </c>
    </row>
    <row r="28" customFormat="false" ht="12.75" hidden="false" customHeight="false" outlineLevel="0" collapsed="false">
      <c r="A28" s="38" t="n">
        <f aca="false">+Curves!C28</f>
        <v>46478</v>
      </c>
      <c r="B28" s="2" t="n">
        <f aca="false">+IF(B27&lt;&gt;0,B27+1,IF(I27=0,0,1))</f>
        <v>0</v>
      </c>
      <c r="C28" s="3" t="n">
        <f aca="false">IF(OR($C$4="",$C$4=0),+Curves!D28,$C$4)</f>
        <v>0.05</v>
      </c>
      <c r="D28" s="4" t="n">
        <f aca="false">+(1+C28/2)^(-2*(A28-$M$4)/365.25)</f>
        <v>0.928081639511504</v>
      </c>
      <c r="E28" s="2" t="n">
        <f aca="false">+IF(OR($E$4="",$E$4=0),IF(YEAR(A28)&gt;$M$38,$N$39,VLOOKUP(YEAR(A28),Curve,2,FALSE())),$E$4)</f>
        <v>5000</v>
      </c>
      <c r="F28" s="2" t="n">
        <f aca="false">+IF(MONTH(A28)=$G$4,$F$4,0)</f>
        <v>0</v>
      </c>
      <c r="G28" s="5" t="n">
        <f aca="false">+F28*D28</f>
        <v>0</v>
      </c>
      <c r="H28" s="6" t="n">
        <f aca="false">-G28*E28</f>
        <v>-0</v>
      </c>
      <c r="I28" s="2" t="n">
        <f aca="false">+IF(A28=$I$4,$H$4*D28,IF(I27=0,0,I27+J28+H28))</f>
        <v>0</v>
      </c>
      <c r="J28" s="2" t="n">
        <f aca="false">+IF(B28=0,0,D28*-IPMT(C28/12,B28,$B$8,I27))</f>
        <v>0</v>
      </c>
      <c r="K28" s="6" t="n">
        <f aca="false">+H28+J28</f>
        <v>0</v>
      </c>
      <c r="L28" s="39"/>
      <c r="M28" s="42" t="n">
        <v>2021</v>
      </c>
      <c r="N28" s="41" t="n">
        <f aca="false">+N27*1.05</f>
        <v>12033.0961684554</v>
      </c>
    </row>
    <row r="29" customFormat="false" ht="12.75" hidden="false" customHeight="false" outlineLevel="0" collapsed="false">
      <c r="A29" s="38" t="n">
        <f aca="false">+Curves!C29</f>
        <v>46508</v>
      </c>
      <c r="B29" s="2" t="n">
        <f aca="false">+IF(B28&lt;&gt;0,B28+1,IF(I28=0,0,1))</f>
        <v>0</v>
      </c>
      <c r="C29" s="3" t="n">
        <f aca="false">IF(OR($C$4="",$C$4=0),+Curves!D29,$C$4)</f>
        <v>0.05</v>
      </c>
      <c r="D29" s="4" t="n">
        <f aca="false">+(1+C29/2)^(-2*(A29-$M$4)/365.25)</f>
        <v>0.924324704030177</v>
      </c>
      <c r="E29" s="2" t="n">
        <f aca="false">+IF(OR($E$4="",$E$4=0),IF(YEAR(A29)&gt;$M$38,$N$39,VLOOKUP(YEAR(A29),Curve,2,FALSE())),$E$4)</f>
        <v>5000</v>
      </c>
      <c r="F29" s="2" t="n">
        <f aca="false">+IF(MONTH(A29)=$G$4,$F$4,0)</f>
        <v>0</v>
      </c>
      <c r="G29" s="5" t="n">
        <f aca="false">+F29*D29</f>
        <v>0</v>
      </c>
      <c r="H29" s="6" t="n">
        <f aca="false">-G29*E29</f>
        <v>-0</v>
      </c>
      <c r="I29" s="2" t="n">
        <f aca="false">+IF(A29=$I$4,$H$4*D29,IF(I28=0,0,I28+J29+H29))</f>
        <v>0</v>
      </c>
      <c r="J29" s="2" t="n">
        <f aca="false">+IF(B29=0,0,D29*-IPMT(C29/12,B29,$B$8,I28))</f>
        <v>0</v>
      </c>
      <c r="K29" s="6" t="n">
        <f aca="false">+H29+J29</f>
        <v>0</v>
      </c>
      <c r="L29" s="39"/>
      <c r="M29" s="42" t="n">
        <v>2022</v>
      </c>
      <c r="N29" s="41" t="n">
        <f aca="false">+N28*1.05</f>
        <v>12634.7509768782</v>
      </c>
    </row>
    <row r="30" customFormat="false" ht="12.75" hidden="false" customHeight="false" outlineLevel="0" collapsed="false">
      <c r="A30" s="38" t="n">
        <f aca="false">+Curves!C30</f>
        <v>46539</v>
      </c>
      <c r="B30" s="2" t="n">
        <f aca="false">+IF(B29&lt;&gt;0,B29+1,IF(I29=0,0,1))</f>
        <v>0</v>
      </c>
      <c r="C30" s="3" t="n">
        <f aca="false">IF(OR($C$4="",$C$4=0),+Curves!D30,$C$4)</f>
        <v>0.05</v>
      </c>
      <c r="D30" s="4" t="n">
        <f aca="false">+(1+C30/2)^(-2*(A30-$M$4)/365.25)</f>
        <v>0.920458513833742</v>
      </c>
      <c r="E30" s="2" t="n">
        <f aca="false">+IF(OR($E$4="",$E$4=0),IF(YEAR(A30)&gt;$M$38,$N$39,VLOOKUP(YEAR(A30),Curve,2,FALSE())),$E$4)</f>
        <v>5000</v>
      </c>
      <c r="F30" s="2" t="n">
        <f aca="false">+IF(MONTH(A30)=$G$4,$F$4,0)</f>
        <v>0</v>
      </c>
      <c r="G30" s="5" t="n">
        <f aca="false">+F30*D30</f>
        <v>0</v>
      </c>
      <c r="H30" s="6" t="n">
        <f aca="false">-G30*E30</f>
        <v>-0</v>
      </c>
      <c r="I30" s="2" t="n">
        <f aca="false">+IF(A30=$I$4,$H$4*D30,IF(I29=0,0,I29+J30+H30))</f>
        <v>0</v>
      </c>
      <c r="J30" s="2" t="n">
        <f aca="false">+IF(B30=0,0,D30*-IPMT(C30/12,B30,$B$8,I29))</f>
        <v>0</v>
      </c>
      <c r="K30" s="6" t="n">
        <f aca="false">+H30+J30</f>
        <v>0</v>
      </c>
      <c r="L30" s="39"/>
      <c r="M30" s="42" t="n">
        <v>2023</v>
      </c>
      <c r="N30" s="41" t="n">
        <f aca="false">+N29*1.05</f>
        <v>13266.4885257221</v>
      </c>
    </row>
    <row r="31" customFormat="false" ht="12.75" hidden="false" customHeight="false" outlineLevel="0" collapsed="false">
      <c r="A31" s="38" t="n">
        <f aca="false">+Curves!C31</f>
        <v>46569</v>
      </c>
      <c r="B31" s="2" t="n">
        <f aca="false">+IF(B30&lt;&gt;0,B30+1,IF(I30=0,0,1))</f>
        <v>0</v>
      </c>
      <c r="C31" s="3" t="n">
        <f aca="false">IF(OR($C$4="",$C$4=0),+Curves!D31,$C$4)</f>
        <v>0.05</v>
      </c>
      <c r="D31" s="4" t="n">
        <f aca="false">+(1+C31/2)^(-2*(A31-$M$4)/365.25)</f>
        <v>0.916732437266242</v>
      </c>
      <c r="E31" s="2" t="n">
        <f aca="false">+IF(OR($E$4="",$E$4=0),IF(YEAR(A31)&gt;$M$38,$N$39,VLOOKUP(YEAR(A31),Curve,2,FALSE())),$E$4)</f>
        <v>5000</v>
      </c>
      <c r="F31" s="2" t="n">
        <f aca="false">+IF(MONTH(A31)=$G$4,$F$4,0)</f>
        <v>0</v>
      </c>
      <c r="G31" s="5" t="n">
        <f aca="false">+F31*D31</f>
        <v>0</v>
      </c>
      <c r="H31" s="6" t="n">
        <f aca="false">-G31*E31</f>
        <v>-0</v>
      </c>
      <c r="I31" s="2" t="n">
        <f aca="false">+IF(A31=$I$4,$H$4*D31,IF(I30=0,0,I30+J31+H31))</f>
        <v>0</v>
      </c>
      <c r="J31" s="2" t="n">
        <f aca="false">+IF(B31=0,0,D31*-IPMT(C31/12,B31,$B$8,I30))</f>
        <v>0</v>
      </c>
      <c r="K31" s="6" t="n">
        <f aca="false">+H31+J31</f>
        <v>0</v>
      </c>
      <c r="L31" s="39"/>
      <c r="M31" s="42" t="n">
        <v>2024</v>
      </c>
      <c r="N31" s="41" t="n">
        <f aca="false">+N30*1.05</f>
        <v>13929.8129520082</v>
      </c>
    </row>
    <row r="32" customFormat="false" ht="12.75" hidden="false" customHeight="false" outlineLevel="0" collapsed="false">
      <c r="A32" s="38" t="n">
        <f aca="false">+Curves!C32</f>
        <v>46600</v>
      </c>
      <c r="B32" s="2" t="n">
        <f aca="false">+IF(B31&lt;&gt;0,B31+1,IF(I31=0,0,1))</f>
        <v>0</v>
      </c>
      <c r="C32" s="3" t="n">
        <f aca="false">IF(OR($C$4="",$C$4=0),+Curves!D32,$C$4)</f>
        <v>0.05</v>
      </c>
      <c r="D32" s="4" t="n">
        <f aca="false">+(1+C32/2)^(-2*(A32-$M$4)/365.25)</f>
        <v>0.912898003385745</v>
      </c>
      <c r="E32" s="2" t="n">
        <f aca="false">+IF(OR($E$4="",$E$4=0),IF(YEAR(A32)&gt;$M$38,$N$39,VLOOKUP(YEAR(A32),Curve,2,FALSE())),$E$4)</f>
        <v>5000</v>
      </c>
      <c r="F32" s="2" t="n">
        <f aca="false">+IF(MONTH(A32)=$G$4,$F$4,0)</f>
        <v>0</v>
      </c>
      <c r="G32" s="5" t="n">
        <f aca="false">+F32*D32</f>
        <v>0</v>
      </c>
      <c r="H32" s="6" t="n">
        <f aca="false">-G32*E32</f>
        <v>-0</v>
      </c>
      <c r="I32" s="2" t="n">
        <f aca="false">+IF(A32=$I$4,$H$4*D32,IF(I31=0,0,I31+J32+H32))</f>
        <v>0</v>
      </c>
      <c r="J32" s="2" t="n">
        <f aca="false">+IF(B32=0,0,D32*-IPMT(C32/12,B32,$B$8,I31))</f>
        <v>0</v>
      </c>
      <c r="K32" s="6" t="n">
        <f aca="false">+H32+J32</f>
        <v>0</v>
      </c>
      <c r="L32" s="39"/>
      <c r="M32" s="42" t="n">
        <v>2025</v>
      </c>
      <c r="N32" s="41" t="n">
        <f aca="false">+N31*1.05</f>
        <v>14626.3035996086</v>
      </c>
    </row>
    <row r="33" customFormat="false" ht="12.75" hidden="false" customHeight="false" outlineLevel="0" collapsed="false">
      <c r="A33" s="38" t="n">
        <f aca="false">+Curves!C33</f>
        <v>46631</v>
      </c>
      <c r="B33" s="2" t="n">
        <f aca="false">+IF(B32&lt;&gt;0,B32+1,IF(I32=0,0,1))</f>
        <v>0</v>
      </c>
      <c r="C33" s="3" t="n">
        <f aca="false">IF(OR($C$4="",$C$4=0),+Curves!D33,$C$4)</f>
        <v>0.05</v>
      </c>
      <c r="D33" s="4" t="n">
        <f aca="false">+(1+C33/2)^(-2*(A33-$M$4)/365.25)</f>
        <v>0.909079607863428</v>
      </c>
      <c r="E33" s="2" t="n">
        <f aca="false">+IF(OR($E$4="",$E$4=0),IF(YEAR(A33)&gt;$M$38,$N$39,VLOOKUP(YEAR(A33),Curve,2,FALSE())),$E$4)</f>
        <v>5000</v>
      </c>
      <c r="F33" s="2" t="n">
        <f aca="false">+IF(MONTH(A33)=$G$4,$F$4,0)</f>
        <v>0</v>
      </c>
      <c r="G33" s="5" t="n">
        <f aca="false">+F33*D33</f>
        <v>0</v>
      </c>
      <c r="H33" s="6" t="n">
        <f aca="false">-G33*E33</f>
        <v>-0</v>
      </c>
      <c r="I33" s="2" t="n">
        <f aca="false">+IF(A33=$I$4,$H$4*D33,IF(I32=0,0,I32+J33+H33))</f>
        <v>0</v>
      </c>
      <c r="J33" s="2" t="n">
        <f aca="false">+IF(B33=0,0,D33*-IPMT(C33/12,B33,$B$8,I32))</f>
        <v>0</v>
      </c>
      <c r="K33" s="6" t="n">
        <f aca="false">+H33+J33</f>
        <v>0</v>
      </c>
      <c r="L33" s="39"/>
      <c r="M33" s="42" t="n">
        <v>2026</v>
      </c>
      <c r="N33" s="41" t="n">
        <f aca="false">+N32*1.05</f>
        <v>15357.6187795891</v>
      </c>
    </row>
    <row r="34" customFormat="false" ht="12.75" hidden="false" customHeight="false" outlineLevel="0" collapsed="false">
      <c r="A34" s="38" t="n">
        <f aca="false">+Curves!C34</f>
        <v>46661</v>
      </c>
      <c r="B34" s="2" t="n">
        <f aca="false">+IF(B33&lt;&gt;0,B33+1,IF(I33=0,0,1))</f>
        <v>0</v>
      </c>
      <c r="C34" s="3" t="n">
        <f aca="false">IF(OR($C$4="",$C$4=0),+Curves!D34,$C$4)</f>
        <v>0.05</v>
      </c>
      <c r="D34" s="4" t="n">
        <f aca="false">+(1+C34/2)^(-2*(A34-$M$4)/365.25)</f>
        <v>0.905399593855253</v>
      </c>
      <c r="E34" s="2" t="n">
        <f aca="false">+IF(OR($E$4="",$E$4=0),IF(YEAR(A34)&gt;$M$38,$N$39,VLOOKUP(YEAR(A34),Curve,2,FALSE())),$E$4)</f>
        <v>5000</v>
      </c>
      <c r="F34" s="2" t="n">
        <f aca="false">+IF(MONTH(A34)=$G$4,$F$4,0)</f>
        <v>0</v>
      </c>
      <c r="G34" s="5" t="n">
        <f aca="false">+F34*D34</f>
        <v>0</v>
      </c>
      <c r="H34" s="6" t="n">
        <f aca="false">-G34*E34</f>
        <v>-0</v>
      </c>
      <c r="I34" s="2" t="n">
        <f aca="false">+IF(A34=$I$4,$H$4*D34,IF(I33=0,0,I33+J34+H34))</f>
        <v>0</v>
      </c>
      <c r="J34" s="2" t="n">
        <f aca="false">+IF(B34=0,0,D34*-IPMT(C34/12,B34,$B$8,I33))</f>
        <v>0</v>
      </c>
      <c r="K34" s="6" t="n">
        <f aca="false">+H34+J34</f>
        <v>0</v>
      </c>
      <c r="L34" s="39"/>
      <c r="M34" s="42" t="n">
        <v>2027</v>
      </c>
      <c r="N34" s="41" t="n">
        <f aca="false">+N33*1.05</f>
        <v>16125.4997185685</v>
      </c>
    </row>
    <row r="35" customFormat="false" ht="12.75" hidden="false" customHeight="false" outlineLevel="0" collapsed="false">
      <c r="A35" s="38" t="n">
        <f aca="false">+Curves!C35</f>
        <v>46692</v>
      </c>
      <c r="B35" s="2" t="n">
        <f aca="false">+IF(B34&lt;&gt;0,B34+1,IF(I34=0,0,1))</f>
        <v>0</v>
      </c>
      <c r="C35" s="3" t="n">
        <f aca="false">IF(OR($C$4="",$C$4=0),+Curves!D35,$C$4)</f>
        <v>0.05</v>
      </c>
      <c r="D35" s="4" t="n">
        <f aca="false">+(1+C35/2)^(-2*(A35-$M$4)/365.25)</f>
        <v>0.901612562070473</v>
      </c>
      <c r="E35" s="2" t="n">
        <f aca="false">+IF(OR($E$4="",$E$4=0),IF(YEAR(A35)&gt;$M$38,$N$39,VLOOKUP(YEAR(A35),Curve,2,FALSE())),$E$4)</f>
        <v>5000</v>
      </c>
      <c r="F35" s="2" t="n">
        <f aca="false">+IF(MONTH(A35)=$G$4,$F$4,0)</f>
        <v>0</v>
      </c>
      <c r="G35" s="5" t="n">
        <f aca="false">+F35*D35</f>
        <v>0</v>
      </c>
      <c r="H35" s="6" t="n">
        <f aca="false">-G35*E35</f>
        <v>-0</v>
      </c>
      <c r="I35" s="2" t="n">
        <f aca="false">+IF(A35=$I$4,$H$4*D35,IF(I34=0,0,I34+J35+H35))</f>
        <v>0</v>
      </c>
      <c r="J35" s="2" t="n">
        <f aca="false">+IF(B35=0,0,D35*-IPMT(C35/12,B35,$B$8,I34))</f>
        <v>0</v>
      </c>
      <c r="K35" s="6" t="n">
        <f aca="false">+H35+J35</f>
        <v>0</v>
      </c>
      <c r="L35" s="39"/>
      <c r="M35" s="42" t="n">
        <v>2028</v>
      </c>
      <c r="N35" s="41" t="n">
        <f aca="false">+N34*1.05</f>
        <v>16931.7747044969</v>
      </c>
    </row>
    <row r="36" customFormat="false" ht="12.75" hidden="false" customHeight="false" outlineLevel="0" collapsed="false">
      <c r="A36" s="38" t="n">
        <f aca="false">+Curves!C36</f>
        <v>46722</v>
      </c>
      <c r="B36" s="2" t="n">
        <f aca="false">+IF(B35&lt;&gt;0,B35+1,IF(I35=0,0,1))</f>
        <v>0</v>
      </c>
      <c r="C36" s="3" t="n">
        <f aca="false">IF(OR($C$4="",$C$4=0),+Curves!D36,$C$4)</f>
        <v>0.05</v>
      </c>
      <c r="D36" s="4" t="n">
        <f aca="false">+(1+C36/2)^(-2*(A36-$M$4)/365.25)</f>
        <v>0.897962775154491</v>
      </c>
      <c r="E36" s="2" t="n">
        <f aca="false">+IF(OR($E$4="",$E$4=0),IF(YEAR(A36)&gt;$M$38,$N$39,VLOOKUP(YEAR(A36),Curve,2,FALSE())),$E$4)</f>
        <v>5000</v>
      </c>
      <c r="F36" s="2" t="n">
        <f aca="false">+IF(MONTH(A36)=$G$4,$F$4,0)</f>
        <v>0</v>
      </c>
      <c r="G36" s="5" t="n">
        <f aca="false">+F36*D36</f>
        <v>0</v>
      </c>
      <c r="H36" s="6" t="n">
        <f aca="false">-G36*E36</f>
        <v>-0</v>
      </c>
      <c r="I36" s="2" t="n">
        <f aca="false">+IF(A36=$I$4,$H$4*D36,IF(I35=0,0,I35+J36+H36))</f>
        <v>0</v>
      </c>
      <c r="J36" s="2" t="n">
        <f aca="false">+IF(B36=0,0,D36*-IPMT(C36/12,B36,$B$8,I35))</f>
        <v>0</v>
      </c>
      <c r="K36" s="6" t="n">
        <f aca="false">+H36+J36</f>
        <v>0</v>
      </c>
      <c r="L36" s="39"/>
      <c r="M36" s="42" t="n">
        <v>2029</v>
      </c>
      <c r="N36" s="41" t="n">
        <f aca="false">+N35*1.05</f>
        <v>17778.3634397218</v>
      </c>
    </row>
    <row r="37" customFormat="false" ht="12.75" hidden="false" customHeight="false" outlineLevel="0" collapsed="false">
      <c r="A37" s="38" t="n">
        <f aca="false">+Curves!C37</f>
        <v>46753</v>
      </c>
      <c r="B37" s="2" t="n">
        <f aca="false">+IF(B36&lt;&gt;0,B36+1,IF(I36=0,0,1))</f>
        <v>0</v>
      </c>
      <c r="C37" s="3" t="n">
        <f aca="false">IF(OR($C$4="",$C$4=0),+Curves!D37,$C$4)</f>
        <v>0.05</v>
      </c>
      <c r="D37" s="4" t="n">
        <f aca="false">+(1+C37/2)^(-2*(A37-$M$4)/365.25)</f>
        <v>0.894206849490133</v>
      </c>
      <c r="E37" s="2" t="n">
        <f aca="false">+IF(OR($E$4="",$E$4=0),IF(YEAR(A37)&gt;$M$38,$N$39,VLOOKUP(YEAR(A37),Curve,2,FALSE())),$E$4)</f>
        <v>5000</v>
      </c>
      <c r="F37" s="2" t="n">
        <f aca="false">+IF(MONTH(A37)=$G$4,$F$4,0)</f>
        <v>0</v>
      </c>
      <c r="G37" s="5" t="n">
        <f aca="false">+F37*D37</f>
        <v>0</v>
      </c>
      <c r="H37" s="6" t="n">
        <f aca="false">-G37*E37</f>
        <v>-0</v>
      </c>
      <c r="I37" s="2" t="n">
        <f aca="false">+IF(A37=$I$4,$H$4*D37,IF(I36=0,0,I36+J37+H37))</f>
        <v>0</v>
      </c>
      <c r="J37" s="2" t="n">
        <f aca="false">+IF(B37=0,0,D37*-IPMT(C37/12,B37,$B$8,I36))</f>
        <v>0</v>
      </c>
      <c r="K37" s="6" t="n">
        <f aca="false">+H37+J37</f>
        <v>0</v>
      </c>
      <c r="L37" s="39"/>
      <c r="M37" s="42" t="n">
        <v>2030</v>
      </c>
      <c r="N37" s="41" t="n">
        <f aca="false">+N36*1.05</f>
        <v>18667.2816117079</v>
      </c>
    </row>
    <row r="38" customFormat="false" ht="12.75" hidden="false" customHeight="false" outlineLevel="0" collapsed="false">
      <c r="A38" s="38" t="n">
        <f aca="false">+Curves!C38</f>
        <v>46784</v>
      </c>
      <c r="B38" s="2" t="n">
        <f aca="false">+IF(B37&lt;&gt;0,B37+1,IF(I37=0,0,1))</f>
        <v>0</v>
      </c>
      <c r="C38" s="3" t="n">
        <f aca="false">IF(OR($C$4="",$C$4=0),+Curves!D38,$C$4)</f>
        <v>0.05</v>
      </c>
      <c r="D38" s="4" t="n">
        <f aca="false">+(1+C38/2)^(-2*(A38-$M$4)/365.25)</f>
        <v>0.890466633806174</v>
      </c>
      <c r="E38" s="2" t="n">
        <f aca="false">+IF(OR($E$4="",$E$4=0),IF(YEAR(A38)&gt;$M$38,$N$39,VLOOKUP(YEAR(A38),Curve,2,FALSE())),$E$4)</f>
        <v>5000</v>
      </c>
      <c r="F38" s="2" t="n">
        <f aca="false">+IF(MONTH(A38)=$G$4,$F$4,0)</f>
        <v>0</v>
      </c>
      <c r="G38" s="5" t="n">
        <f aca="false">+F38*D38</f>
        <v>0</v>
      </c>
      <c r="H38" s="6" t="n">
        <f aca="false">-G38*E38</f>
        <v>-0</v>
      </c>
      <c r="I38" s="2" t="n">
        <f aca="false">+IF(A38=$I$4,$H$4*D38,IF(I37=0,0,I37+J38+H38))</f>
        <v>0</v>
      </c>
      <c r="J38" s="2" t="n">
        <f aca="false">+IF(B38=0,0,D38*-IPMT(C38/12,B38,$B$8,I37))</f>
        <v>0</v>
      </c>
      <c r="K38" s="6" t="n">
        <f aca="false">+H38+J38</f>
        <v>0</v>
      </c>
      <c r="L38" s="39"/>
      <c r="M38" s="42" t="n">
        <v>2031</v>
      </c>
      <c r="N38" s="41" t="n">
        <f aca="false">+N37*1.05</f>
        <v>19600.6456922933</v>
      </c>
    </row>
    <row r="39" customFormat="false" ht="13.5" hidden="false" customHeight="false" outlineLevel="0" collapsed="false">
      <c r="A39" s="38" t="n">
        <f aca="false">+Curves!C39</f>
        <v>46813</v>
      </c>
      <c r="B39" s="2" t="n">
        <f aca="false">+IF(B38&lt;&gt;0,B38+1,IF(I38=0,0,1))</f>
        <v>0</v>
      </c>
      <c r="C39" s="3" t="n">
        <f aca="false">IF(OR($C$4="",$C$4=0),+Curves!D39,$C$4)</f>
        <v>0.05</v>
      </c>
      <c r="D39" s="4" t="n">
        <f aca="false">+(1+C39/2)^(-2*(A39-$M$4)/365.25)</f>
        <v>0.886981886501948</v>
      </c>
      <c r="E39" s="2" t="n">
        <f aca="false">+IF(OR($E$4="",$E$4=0),IF(YEAR(A39)&gt;$M$38,$N$39,VLOOKUP(YEAR(A39),Curve,2,FALSE())),$E$4)</f>
        <v>5000</v>
      </c>
      <c r="F39" s="2" t="n">
        <f aca="false">+IF(MONTH(A39)=$G$4,$F$4,0)</f>
        <v>50</v>
      </c>
      <c r="G39" s="5" t="n">
        <f aca="false">+F39*D39</f>
        <v>44.3490943250974</v>
      </c>
      <c r="H39" s="6" t="n">
        <f aca="false">-G39*E39</f>
        <v>-221745.471625487</v>
      </c>
      <c r="I39" s="2" t="n">
        <f aca="false">+IF(A39=$I$4,$H$4*D39,IF(I38=0,0,I38+J39+H39))</f>
        <v>0</v>
      </c>
      <c r="J39" s="2" t="n">
        <f aca="false">+IF(B39=0,0,D39*-IPMT(C39/12,B39,$B$8,I38))</f>
        <v>0</v>
      </c>
      <c r="K39" s="6" t="n">
        <f aca="false">+H39+J39</f>
        <v>-221745.471625487</v>
      </c>
      <c r="L39" s="39"/>
      <c r="M39" s="43" t="s">
        <v>22</v>
      </c>
      <c r="N39" s="44" t="n">
        <f aca="false">+N38*1.05</f>
        <v>20580.6779769079</v>
      </c>
    </row>
    <row r="40" customFormat="false" ht="12.75" hidden="false" customHeight="false" outlineLevel="0" collapsed="false">
      <c r="A40" s="38" t="n">
        <f aca="false">+Curves!C40</f>
        <v>46844</v>
      </c>
      <c r="B40" s="2" t="n">
        <f aca="false">+IF(B39&lt;&gt;0,B39+1,IF(I39=0,0,1))</f>
        <v>0</v>
      </c>
      <c r="C40" s="3" t="n">
        <f aca="false">IF(OR($C$4="",$C$4=0),+Curves!D40,$C$4)</f>
        <v>0.05</v>
      </c>
      <c r="D40" s="4" t="n">
        <f aca="false">+(1+C40/2)^(-2*(A40-$M$4)/365.25)</f>
        <v>0.883271890805568</v>
      </c>
      <c r="E40" s="2" t="n">
        <f aca="false">+IF(OR($E$4="",$E$4=0),IF(YEAR(A40)&gt;$M$38,$N$39,VLOOKUP(YEAR(A40),Curve,2,FALSE())),$E$4)</f>
        <v>5000</v>
      </c>
      <c r="F40" s="2" t="n">
        <f aca="false">+IF(MONTH(A40)=$G$4,$F$4,0)</f>
        <v>0</v>
      </c>
      <c r="G40" s="5" t="n">
        <f aca="false">+F40*D40</f>
        <v>0</v>
      </c>
      <c r="H40" s="6" t="n">
        <f aca="false">-G40*E40</f>
        <v>-0</v>
      </c>
      <c r="I40" s="2" t="n">
        <f aca="false">+IF(A40=$I$4,$H$4*D40,IF(I39=0,0,I39+J40+H40))</f>
        <v>0</v>
      </c>
      <c r="J40" s="2" t="n">
        <f aca="false">+IF(B40=0,0,D40*-IPMT(C40/12,B40,$B$8,I39))</f>
        <v>0</v>
      </c>
      <c r="K40" s="6" t="n">
        <f aca="false">+H40+J40</f>
        <v>0</v>
      </c>
      <c r="L40" s="39"/>
      <c r="N40" s="1"/>
    </row>
    <row r="41" customFormat="false" ht="12.75" hidden="false" customHeight="false" outlineLevel="0" collapsed="false">
      <c r="A41" s="38" t="n">
        <f aca="false">+Curves!C41</f>
        <v>46874</v>
      </c>
      <c r="B41" s="2" t="n">
        <f aca="false">+IF(B40&lt;&gt;0,B40+1,IF(I40=0,0,1))</f>
        <v>0</v>
      </c>
      <c r="C41" s="3" t="n">
        <f aca="false">IF(OR($C$4="",$C$4=0),+Curves!D41,$C$4)</f>
        <v>0.05</v>
      </c>
      <c r="D41" s="4" t="n">
        <f aca="false">+(1+C41/2)^(-2*(A41-$M$4)/365.25)</f>
        <v>0.879696348132434</v>
      </c>
      <c r="E41" s="2" t="n">
        <f aca="false">+IF(OR($E$4="",$E$4=0),IF(YEAR(A41)&gt;$M$38,$N$39,VLOOKUP(YEAR(A41),Curve,2,FALSE())),$E$4)</f>
        <v>5000</v>
      </c>
      <c r="F41" s="2" t="n">
        <f aca="false">+IF(MONTH(A41)=$G$4,$F$4,0)</f>
        <v>0</v>
      </c>
      <c r="G41" s="5" t="n">
        <f aca="false">+F41*D41</f>
        <v>0</v>
      </c>
      <c r="H41" s="6" t="n">
        <f aca="false">-G41*E41</f>
        <v>-0</v>
      </c>
      <c r="I41" s="2" t="n">
        <f aca="false">+IF(A41=$I$4,$H$4*D41,IF(I40=0,0,I40+J41+H41))</f>
        <v>0</v>
      </c>
      <c r="J41" s="2" t="n">
        <f aca="false">+IF(B41=0,0,D41*-IPMT(C41/12,B41,$B$8,I40))</f>
        <v>0</v>
      </c>
      <c r="K41" s="6" t="n">
        <f aca="false">+H41+J41</f>
        <v>0</v>
      </c>
      <c r="L41" s="39"/>
      <c r="N41" s="1"/>
    </row>
    <row r="42" customFormat="false" ht="12.75" hidden="false" customHeight="false" outlineLevel="0" collapsed="false">
      <c r="A42" s="38" t="n">
        <f aca="false">+Curves!C42</f>
        <v>46905</v>
      </c>
      <c r="B42" s="2" t="n">
        <f aca="false">+IF(B41&lt;&gt;0,B41+1,IF(I41=0,0,1))</f>
        <v>0</v>
      </c>
      <c r="C42" s="3" t="n">
        <f aca="false">IF(OR($C$4="",$C$4=0),+Curves!D42,$C$4)</f>
        <v>0.05</v>
      </c>
      <c r="D42" s="4" t="n">
        <f aca="false">+(1+C42/2)^(-2*(A42-$M$4)/365.25)</f>
        <v>0.876016825793411</v>
      </c>
      <c r="E42" s="2" t="n">
        <f aca="false">+IF(OR($E$4="",$E$4=0),IF(YEAR(A42)&gt;$M$38,$N$39,VLOOKUP(YEAR(A42),Curve,2,FALSE())),$E$4)</f>
        <v>5000</v>
      </c>
      <c r="F42" s="2" t="n">
        <f aca="false">+IF(MONTH(A42)=$G$4,$F$4,0)</f>
        <v>0</v>
      </c>
      <c r="G42" s="5" t="n">
        <f aca="false">+F42*D42</f>
        <v>0</v>
      </c>
      <c r="H42" s="6" t="n">
        <f aca="false">-G42*E42</f>
        <v>-0</v>
      </c>
      <c r="I42" s="2" t="n">
        <f aca="false">+IF(A42=$I$4,$H$4*D42,IF(I41=0,0,I41+J42+H42))</f>
        <v>0</v>
      </c>
      <c r="J42" s="2" t="n">
        <f aca="false">+IF(B42=0,0,D42*-IPMT(C42/12,B42,$B$8,I41))</f>
        <v>0</v>
      </c>
      <c r="K42" s="6" t="n">
        <f aca="false">+H42+J42</f>
        <v>0</v>
      </c>
      <c r="L42" s="39"/>
      <c r="N42" s="1"/>
    </row>
    <row r="43" customFormat="false" ht="12.75" hidden="false" customHeight="false" outlineLevel="0" collapsed="false">
      <c r="A43" s="38" t="n">
        <f aca="false">+Curves!C43</f>
        <v>46935</v>
      </c>
      <c r="B43" s="2" t="n">
        <f aca="false">+IF(B42&lt;&gt;0,B42+1,IF(I42=0,0,1))</f>
        <v>0</v>
      </c>
      <c r="C43" s="3" t="n">
        <f aca="false">IF(OR($C$4="",$C$4=0),+Curves!D43,$C$4)</f>
        <v>0.05</v>
      </c>
      <c r="D43" s="4" t="n">
        <f aca="false">+(1+C43/2)^(-2*(A43-$M$4)/365.25)</f>
        <v>0.872470652100335</v>
      </c>
      <c r="E43" s="2" t="n">
        <f aca="false">+IF(OR($E$4="",$E$4=0),IF(YEAR(A43)&gt;$M$38,$N$39,VLOOKUP(YEAR(A43),Curve,2,FALSE())),$E$4)</f>
        <v>5000</v>
      </c>
      <c r="F43" s="2" t="n">
        <f aca="false">+IF(MONTH(A43)=$G$4,$F$4,0)</f>
        <v>0</v>
      </c>
      <c r="G43" s="5" t="n">
        <f aca="false">+F43*D43</f>
        <v>0</v>
      </c>
      <c r="H43" s="6" t="n">
        <f aca="false">-G43*E43</f>
        <v>-0</v>
      </c>
      <c r="I43" s="2" t="n">
        <f aca="false">+IF(A43=$I$4,$H$4*D43,IF(I42=0,0,I42+J43+H43))</f>
        <v>0</v>
      </c>
      <c r="J43" s="2" t="n">
        <f aca="false">+IF(B43=0,0,D43*-IPMT(C43/12,B43,$B$8,I42))</f>
        <v>0</v>
      </c>
      <c r="K43" s="6" t="n">
        <f aca="false">+H43+J43</f>
        <v>0</v>
      </c>
      <c r="L43" s="39"/>
      <c r="N43" s="1"/>
    </row>
    <row r="44" customFormat="false" ht="12.75" hidden="false" customHeight="false" outlineLevel="0" collapsed="false">
      <c r="A44" s="38" t="n">
        <f aca="false">+Curves!C44</f>
        <v>46966</v>
      </c>
      <c r="B44" s="2" t="n">
        <f aca="false">+IF(B43&lt;&gt;0,B43+1,IF(I43=0,0,1))</f>
        <v>0</v>
      </c>
      <c r="C44" s="3" t="n">
        <f aca="false">IF(OR($C$4="",$C$4=0),+Curves!D44,$C$4)</f>
        <v>0.05</v>
      </c>
      <c r="D44" s="4" t="n">
        <f aca="false">+(1+C44/2)^(-2*(A44-$M$4)/365.25)</f>
        <v>0.868821352815007</v>
      </c>
      <c r="E44" s="2" t="n">
        <f aca="false">+IF(OR($E$4="",$E$4=0),IF(YEAR(A44)&gt;$M$38,$N$39,VLOOKUP(YEAR(A44),Curve,2,FALSE())),$E$4)</f>
        <v>5000</v>
      </c>
      <c r="F44" s="2" t="n">
        <f aca="false">+IF(MONTH(A44)=$G$4,$F$4,0)</f>
        <v>0</v>
      </c>
      <c r="G44" s="5" t="n">
        <f aca="false">+F44*D44</f>
        <v>0</v>
      </c>
      <c r="H44" s="6" t="n">
        <f aca="false">-G44*E44</f>
        <v>-0</v>
      </c>
      <c r="I44" s="2" t="n">
        <f aca="false">+IF(A44=$I$4,$H$4*D44,IF(I43=0,0,I43+J44+H44))</f>
        <v>0</v>
      </c>
      <c r="J44" s="2" t="n">
        <f aca="false">+IF(B44=0,0,D44*-IPMT(C44/12,B44,$B$8,I43))</f>
        <v>0</v>
      </c>
      <c r="K44" s="6" t="n">
        <f aca="false">+H44+J44</f>
        <v>0</v>
      </c>
      <c r="L44" s="39"/>
      <c r="N44" s="1"/>
    </row>
    <row r="45" customFormat="false" ht="12.75" hidden="false" customHeight="false" outlineLevel="0" collapsed="false">
      <c r="A45" s="38" t="n">
        <f aca="false">+Curves!C45</f>
        <v>46997</v>
      </c>
      <c r="B45" s="2" t="n">
        <f aca="false">+IF(B44&lt;&gt;0,B44+1,IF(I44=0,0,1))</f>
        <v>0</v>
      </c>
      <c r="C45" s="3" t="n">
        <f aca="false">IF(OR($C$4="",$C$4=0),+Curves!D45,$C$4)</f>
        <v>0.05</v>
      </c>
      <c r="D45" s="4" t="n">
        <f aca="false">+(1+C45/2)^(-2*(A45-$M$4)/365.25)</f>
        <v>0.865187317521932</v>
      </c>
      <c r="E45" s="2" t="n">
        <f aca="false">+IF(OR($E$4="",$E$4=0),IF(YEAR(A45)&gt;$M$38,$N$39,VLOOKUP(YEAR(A45),Curve,2,FALSE())),$E$4)</f>
        <v>5000</v>
      </c>
      <c r="F45" s="2" t="n">
        <f aca="false">+IF(MONTH(A45)=$G$4,$F$4,0)</f>
        <v>0</v>
      </c>
      <c r="G45" s="5" t="n">
        <f aca="false">+F45*D45</f>
        <v>0</v>
      </c>
      <c r="H45" s="6" t="n">
        <f aca="false">-G45*E45</f>
        <v>-0</v>
      </c>
      <c r="I45" s="2" t="n">
        <f aca="false">+IF(A45=$I$4,$H$4*D45,IF(I44=0,0,I44+J45+H45))</f>
        <v>0</v>
      </c>
      <c r="J45" s="2" t="n">
        <f aca="false">+IF(B45=0,0,D45*-IPMT(C45/12,B45,$B$8,I44))</f>
        <v>0</v>
      </c>
      <c r="K45" s="6" t="n">
        <f aca="false">+H45+J45</f>
        <v>0</v>
      </c>
      <c r="L45" s="39"/>
      <c r="N45" s="1"/>
    </row>
    <row r="46" customFormat="false" ht="12.75" hidden="false" customHeight="false" outlineLevel="0" collapsed="false">
      <c r="A46" s="38" t="n">
        <f aca="false">+Curves!C46</f>
        <v>47027</v>
      </c>
      <c r="B46" s="2" t="n">
        <f aca="false">+IF(B45&lt;&gt;0,B45+1,IF(I45=0,0,1))</f>
        <v>0</v>
      </c>
      <c r="C46" s="3" t="n">
        <f aca="false">IF(OR($C$4="",$C$4=0),+Curves!D46,$C$4)</f>
        <v>0.05</v>
      </c>
      <c r="D46" s="4" t="n">
        <f aca="false">+(1+C46/2)^(-2*(A46-$M$4)/365.25)</f>
        <v>0.861684982390183</v>
      </c>
      <c r="E46" s="2" t="n">
        <f aca="false">+IF(OR($E$4="",$E$4=0),IF(YEAR(A46)&gt;$M$38,$N$39,VLOOKUP(YEAR(A46),Curve,2,FALSE())),$E$4)</f>
        <v>5000</v>
      </c>
      <c r="F46" s="2" t="n">
        <f aca="false">+IF(MONTH(A46)=$G$4,$F$4,0)</f>
        <v>0</v>
      </c>
      <c r="G46" s="5" t="n">
        <f aca="false">+F46*D46</f>
        <v>0</v>
      </c>
      <c r="H46" s="6" t="n">
        <f aca="false">-G46*E46</f>
        <v>-0</v>
      </c>
      <c r="I46" s="2" t="n">
        <f aca="false">+IF(A46=$I$4,$H$4*D46,IF(I45=0,0,I45+J46+H46))</f>
        <v>0</v>
      </c>
      <c r="J46" s="2" t="n">
        <f aca="false">+IF(B46=0,0,D46*-IPMT(C46/12,B46,$B$8,I45))</f>
        <v>0</v>
      </c>
      <c r="K46" s="6" t="n">
        <f aca="false">+H46+J46</f>
        <v>0</v>
      </c>
      <c r="L46" s="39"/>
      <c r="N46" s="1"/>
    </row>
    <row r="47" customFormat="false" ht="12.75" hidden="false" customHeight="false" outlineLevel="0" collapsed="false">
      <c r="A47" s="38" t="n">
        <f aca="false">+Curves!C47</f>
        <v>47058</v>
      </c>
      <c r="B47" s="2" t="n">
        <f aca="false">+IF(B46&lt;&gt;0,B46+1,IF(I46=0,0,1))</f>
        <v>0</v>
      </c>
      <c r="C47" s="3" t="n">
        <f aca="false">IF(OR($C$4="",$C$4=0),+Curves!D47,$C$4)</f>
        <v>0.05</v>
      </c>
      <c r="D47" s="4" t="n">
        <f aca="false">+(1+C47/2)^(-2*(A47-$M$4)/365.25)</f>
        <v>0.858080796526918</v>
      </c>
      <c r="E47" s="2" t="n">
        <f aca="false">+IF(OR($E$4="",$E$4=0),IF(YEAR(A47)&gt;$M$38,$N$39,VLOOKUP(YEAR(A47),Curve,2,FALSE())),$E$4)</f>
        <v>5000</v>
      </c>
      <c r="F47" s="2" t="n">
        <f aca="false">+IF(MONTH(A47)=$G$4,$F$4,0)</f>
        <v>0</v>
      </c>
      <c r="G47" s="5" t="n">
        <f aca="false">+F47*D47</f>
        <v>0</v>
      </c>
      <c r="H47" s="6" t="n">
        <f aca="false">-G47*E47</f>
        <v>-0</v>
      </c>
      <c r="I47" s="2" t="n">
        <f aca="false">+IF(A47=$I$4,$H$4*D47,IF(I46=0,0,I46+J47+H47))</f>
        <v>0</v>
      </c>
      <c r="J47" s="2" t="n">
        <f aca="false">+IF(B47=0,0,D47*-IPMT(C47/12,B47,$B$8,I46))</f>
        <v>0</v>
      </c>
      <c r="K47" s="6" t="n">
        <f aca="false">+H47+J47</f>
        <v>0</v>
      </c>
      <c r="L47" s="39"/>
      <c r="N47" s="1"/>
    </row>
    <row r="48" customFormat="false" ht="12.75" hidden="false" customHeight="false" outlineLevel="0" collapsed="false">
      <c r="A48" s="38" t="n">
        <f aca="false">+Curves!C48</f>
        <v>47088</v>
      </c>
      <c r="B48" s="2" t="n">
        <f aca="false">+IF(B47&lt;&gt;0,B47+1,IF(I47=0,0,1))</f>
        <v>0</v>
      </c>
      <c r="C48" s="3" t="n">
        <f aca="false">IF(OR($C$4="",$C$4=0),+Curves!D48,$C$4)</f>
        <v>0.05</v>
      </c>
      <c r="D48" s="4" t="n">
        <f aca="false">+(1+C48/2)^(-2*(A48-$M$4)/365.25)</f>
        <v>0.854607229059283</v>
      </c>
      <c r="E48" s="2" t="n">
        <f aca="false">+IF(OR($E$4="",$E$4=0),IF(YEAR(A48)&gt;$M$38,$N$39,VLOOKUP(YEAR(A48),Curve,2,FALSE())),$E$4)</f>
        <v>5000</v>
      </c>
      <c r="F48" s="2" t="n">
        <f aca="false">+IF(MONTH(A48)=$G$4,$F$4,0)</f>
        <v>0</v>
      </c>
      <c r="G48" s="5" t="n">
        <f aca="false">+F48*D48</f>
        <v>0</v>
      </c>
      <c r="H48" s="6" t="n">
        <f aca="false">-G48*E48</f>
        <v>-0</v>
      </c>
      <c r="I48" s="2" t="n">
        <f aca="false">+IF(A48=$I$4,$H$4*D48,IF(I47=0,0,I47+J48+H48))</f>
        <v>0</v>
      </c>
      <c r="J48" s="2" t="n">
        <f aca="false">+IF(B48=0,0,D48*-IPMT(C48/12,B48,$B$8,I47))</f>
        <v>0</v>
      </c>
      <c r="K48" s="6" t="n">
        <f aca="false">+H48+J48</f>
        <v>0</v>
      </c>
      <c r="L48" s="39"/>
      <c r="N48" s="1"/>
    </row>
    <row r="49" customFormat="false" ht="12.75" hidden="false" customHeight="false" outlineLevel="0" collapsed="false">
      <c r="A49" s="38" t="n">
        <f aca="false">+Curves!C49</f>
        <v>47119</v>
      </c>
      <c r="B49" s="2" t="n">
        <f aca="false">+IF(B48&lt;&gt;0,B48+1,IF(I48=0,0,1))</f>
        <v>0</v>
      </c>
      <c r="C49" s="3" t="n">
        <f aca="false">IF(OR($C$4="",$C$4=0),+Curves!D49,$C$4)</f>
        <v>0.05</v>
      </c>
      <c r="D49" s="4" t="n">
        <f aca="false">+(1+C49/2)^(-2*(A49-$M$4)/365.25)</f>
        <v>0.851032647447014</v>
      </c>
      <c r="E49" s="2" t="n">
        <f aca="false">+IF(OR($E$4="",$E$4=0),IF(YEAR(A49)&gt;$M$38,$N$39,VLOOKUP(YEAR(A49),Curve,2,FALSE())),$E$4)</f>
        <v>5000</v>
      </c>
      <c r="F49" s="2" t="n">
        <f aca="false">+IF(MONTH(A49)=$G$4,$F$4,0)</f>
        <v>0</v>
      </c>
      <c r="G49" s="5" t="n">
        <f aca="false">+F49*D49</f>
        <v>0</v>
      </c>
      <c r="H49" s="6" t="n">
        <f aca="false">-G49*E49</f>
        <v>-0</v>
      </c>
      <c r="I49" s="2" t="n">
        <f aca="false">+IF(A49=$I$4,$H$4*D49,IF(I48=0,0,I48+J49+H49))</f>
        <v>0</v>
      </c>
      <c r="J49" s="2" t="n">
        <f aca="false">+IF(B49=0,0,D49*-IPMT(C49/12,B49,$B$8,I48))</f>
        <v>0</v>
      </c>
      <c r="K49" s="6" t="n">
        <f aca="false">+H49+J49</f>
        <v>0</v>
      </c>
      <c r="L49" s="39"/>
      <c r="N49" s="1"/>
    </row>
    <row r="50" customFormat="false" ht="12.75" hidden="false" customHeight="false" outlineLevel="0" collapsed="false">
      <c r="A50" s="38" t="n">
        <f aca="false">+Curves!C50</f>
        <v>47150</v>
      </c>
      <c r="B50" s="2" t="n">
        <f aca="false">+IF(B49&lt;&gt;0,B49+1,IF(I49=0,0,1))</f>
        <v>0</v>
      </c>
      <c r="C50" s="3" t="n">
        <f aca="false">IF(OR($C$4="",$C$4=0),+Curves!D50,$C$4)</f>
        <v>0.05</v>
      </c>
      <c r="D50" s="4" t="n">
        <f aca="false">+(1+C50/2)^(-2*(A50-$M$4)/365.25)</f>
        <v>0.847473017303991</v>
      </c>
      <c r="E50" s="2" t="n">
        <f aca="false">+IF(OR($E$4="",$E$4=0),IF(YEAR(A50)&gt;$M$38,$N$39,VLOOKUP(YEAR(A50),Curve,2,FALSE())),$E$4)</f>
        <v>5000</v>
      </c>
      <c r="F50" s="2" t="n">
        <f aca="false">+IF(MONTH(A50)=$G$4,$F$4,0)</f>
        <v>0</v>
      </c>
      <c r="G50" s="5" t="n">
        <f aca="false">+F50*D50</f>
        <v>0</v>
      </c>
      <c r="H50" s="6" t="n">
        <f aca="false">-G50*E50</f>
        <v>-0</v>
      </c>
      <c r="I50" s="2" t="n">
        <f aca="false">+IF(A50=$I$4,$H$4*D50,IF(I49=0,0,I49+J50+H50))</f>
        <v>0</v>
      </c>
      <c r="J50" s="2" t="n">
        <f aca="false">+IF(B50=0,0,D50*-IPMT(C50/12,B50,$B$8,I49))</f>
        <v>0</v>
      </c>
      <c r="K50" s="6" t="n">
        <f aca="false">+H50+J50</f>
        <v>0</v>
      </c>
      <c r="L50" s="39"/>
      <c r="N50" s="1"/>
    </row>
    <row r="51" customFormat="false" ht="12.75" hidden="false" customHeight="false" outlineLevel="0" collapsed="false">
      <c r="A51" s="38" t="n">
        <f aca="false">+Curves!C51</f>
        <v>47178</v>
      </c>
      <c r="B51" s="2" t="n">
        <f aca="false">+IF(B50&lt;&gt;0,B50+1,IF(I50=0,0,1))</f>
        <v>0</v>
      </c>
      <c r="C51" s="3" t="n">
        <f aca="false">IF(OR($C$4="",$C$4=0),+Curves!D51,$C$4)</f>
        <v>0.05</v>
      </c>
      <c r="D51" s="4" t="n">
        <f aca="false">+(1+C51/2)^(-2*(A51-$M$4)/365.25)</f>
        <v>0.844270666580271</v>
      </c>
      <c r="E51" s="2" t="n">
        <f aca="false">+IF(OR($E$4="",$E$4=0),IF(YEAR(A51)&gt;$M$38,$N$39,VLOOKUP(YEAR(A51),Curve,2,FALSE())),$E$4)</f>
        <v>5000</v>
      </c>
      <c r="F51" s="2" t="n">
        <f aca="false">+IF(MONTH(A51)=$G$4,$F$4,0)</f>
        <v>50</v>
      </c>
      <c r="G51" s="5" t="n">
        <f aca="false">+F51*D51</f>
        <v>42.2135333290136</v>
      </c>
      <c r="H51" s="6" t="n">
        <f aca="false">-G51*E51</f>
        <v>-211067.666645068</v>
      </c>
      <c r="I51" s="2" t="n">
        <f aca="false">+IF(A51=$I$4,$H$4*D51,IF(I50=0,0,I50+J51+H51))</f>
        <v>0</v>
      </c>
      <c r="J51" s="2" t="n">
        <f aca="false">+IF(B51=0,0,D51*-IPMT(C51/12,B51,$B$8,I50))</f>
        <v>0</v>
      </c>
      <c r="K51" s="6" t="n">
        <f aca="false">+H51+J51</f>
        <v>-211067.666645068</v>
      </c>
      <c r="L51" s="39"/>
      <c r="N51" s="1"/>
    </row>
    <row r="52" customFormat="false" ht="12.75" hidden="false" customHeight="false" outlineLevel="0" collapsed="false">
      <c r="A52" s="38" t="n">
        <f aca="false">+Curves!C52</f>
        <v>47209</v>
      </c>
      <c r="B52" s="2" t="n">
        <f aca="false">+IF(B51&lt;&gt;0,B51+1,IF(I51=0,0,1))</f>
        <v>0</v>
      </c>
      <c r="C52" s="3" t="n">
        <f aca="false">IF(OR($C$4="",$C$4=0),+Curves!D52,$C$4)</f>
        <v>0.05</v>
      </c>
      <c r="D52" s="4" t="n">
        <f aca="false">+(1+C52/2)^(-2*(A52-$M$4)/365.25)</f>
        <v>0.840739319900864</v>
      </c>
      <c r="E52" s="2" t="n">
        <f aca="false">+IF(OR($E$4="",$E$4=0),IF(YEAR(A52)&gt;$M$38,$N$39,VLOOKUP(YEAR(A52),Curve,2,FALSE())),$E$4)</f>
        <v>5000</v>
      </c>
      <c r="F52" s="2" t="n">
        <f aca="false">+IF(MONTH(A52)=$G$4,$F$4,0)</f>
        <v>0</v>
      </c>
      <c r="G52" s="5" t="n">
        <f aca="false">+F52*D52</f>
        <v>0</v>
      </c>
      <c r="H52" s="6" t="n">
        <f aca="false">-G52*E52</f>
        <v>-0</v>
      </c>
      <c r="I52" s="2" t="n">
        <f aca="false">+IF(A52=$I$4,$H$4*D52,IF(I51=0,0,I51+J52+H52))</f>
        <v>0</v>
      </c>
      <c r="J52" s="2" t="n">
        <f aca="false">+IF(B52=0,0,D52*-IPMT(C52/12,B52,$B$8,I51))</f>
        <v>0</v>
      </c>
      <c r="K52" s="6" t="n">
        <f aca="false">+H52+J52</f>
        <v>0</v>
      </c>
      <c r="L52" s="39"/>
      <c r="N52" s="1"/>
    </row>
    <row r="53" customFormat="false" ht="12.75" hidden="false" customHeight="false" outlineLevel="0" collapsed="false">
      <c r="A53" s="38" t="n">
        <f aca="false">+Curves!C53</f>
        <v>47239</v>
      </c>
      <c r="B53" s="2" t="n">
        <f aca="false">+IF(B52&lt;&gt;0,B52+1,IF(I52=0,0,1))</f>
        <v>0</v>
      </c>
      <c r="C53" s="3" t="n">
        <f aca="false">IF(OR($C$4="",$C$4=0),+Curves!D53,$C$4)</f>
        <v>0.05</v>
      </c>
      <c r="D53" s="4" t="n">
        <f aca="false">+(1+C53/2)^(-2*(A53-$M$4)/365.25)</f>
        <v>0.8373359518705</v>
      </c>
      <c r="E53" s="2" t="n">
        <f aca="false">+IF(OR($E$4="",$E$4=0),IF(YEAR(A53)&gt;$M$38,$N$39,VLOOKUP(YEAR(A53),Curve,2,FALSE())),$E$4)</f>
        <v>5000</v>
      </c>
      <c r="F53" s="2" t="n">
        <f aca="false">+IF(MONTH(A53)=$G$4,$F$4,0)</f>
        <v>0</v>
      </c>
      <c r="G53" s="5" t="n">
        <f aca="false">+F53*D53</f>
        <v>0</v>
      </c>
      <c r="H53" s="6" t="n">
        <f aca="false">-G53*E53</f>
        <v>-0</v>
      </c>
      <c r="I53" s="2" t="n">
        <f aca="false">+IF(A53=$I$4,$H$4*D53,IF(I52=0,0,I52+J53+H53))</f>
        <v>0</v>
      </c>
      <c r="J53" s="2" t="n">
        <f aca="false">+IF(B53=0,0,D53*-IPMT(C53/12,B53,$B$8,I52))</f>
        <v>0</v>
      </c>
      <c r="K53" s="6" t="n">
        <f aca="false">+H53+J53</f>
        <v>0</v>
      </c>
      <c r="L53" s="39"/>
      <c r="N53" s="1"/>
    </row>
    <row r="54" customFormat="false" ht="12.75" hidden="false" customHeight="false" outlineLevel="0" collapsed="false">
      <c r="A54" s="38" t="n">
        <f aca="false">+Curves!C54</f>
        <v>47270</v>
      </c>
      <c r="B54" s="2" t="n">
        <f aca="false">+IF(B53&lt;&gt;0,B53+1,IF(I53=0,0,1))</f>
        <v>0</v>
      </c>
      <c r="C54" s="3" t="n">
        <f aca="false">IF(OR($C$4="",$C$4=0),+Curves!D54,$C$4)</f>
        <v>0.05</v>
      </c>
      <c r="D54" s="4" t="n">
        <f aca="false">+(1+C54/2)^(-2*(A54-$M$4)/365.25)</f>
        <v>0.833833611151779</v>
      </c>
      <c r="E54" s="2" t="n">
        <f aca="false">+IF(OR($E$4="",$E$4=0),IF(YEAR(A54)&gt;$M$38,$N$39,VLOOKUP(YEAR(A54),Curve,2,FALSE())),$E$4)</f>
        <v>5000</v>
      </c>
      <c r="F54" s="2" t="n">
        <f aca="false">+IF(MONTH(A54)=$G$4,$F$4,0)</f>
        <v>0</v>
      </c>
      <c r="G54" s="5" t="n">
        <f aca="false">+F54*D54</f>
        <v>0</v>
      </c>
      <c r="H54" s="6" t="n">
        <f aca="false">-G54*E54</f>
        <v>-0</v>
      </c>
      <c r="I54" s="2" t="n">
        <f aca="false">+IF(A54=$I$4,$H$4*D54,IF(I53=0,0,I53+J54+H54))</f>
        <v>0</v>
      </c>
      <c r="J54" s="2" t="n">
        <f aca="false">+IF(B54=0,0,D54*-IPMT(C54/12,B54,$B$8,I53))</f>
        <v>0</v>
      </c>
      <c r="K54" s="6" t="n">
        <f aca="false">+H54+J54</f>
        <v>0</v>
      </c>
      <c r="L54" s="39"/>
      <c r="N54" s="1"/>
    </row>
    <row r="55" customFormat="false" ht="12.75" hidden="false" customHeight="false" outlineLevel="0" collapsed="false">
      <c r="A55" s="38" t="n">
        <f aca="false">+Curves!C55</f>
        <v>47300</v>
      </c>
      <c r="B55" s="2" t="n">
        <f aca="false">+IF(B54&lt;&gt;0,B54+1,IF(I54=0,0,1))</f>
        <v>0</v>
      </c>
      <c r="C55" s="3" t="n">
        <f aca="false">IF(OR($C$4="",$C$4=0),+Curves!D55,$C$4)</f>
        <v>0.05</v>
      </c>
      <c r="D55" s="4" t="n">
        <f aca="false">+(1+C55/2)^(-2*(A55-$M$4)/365.25)</f>
        <v>0.830458197884356</v>
      </c>
      <c r="E55" s="2" t="n">
        <f aca="false">+IF(OR($E$4="",$E$4=0),IF(YEAR(A55)&gt;$M$38,$N$39,VLOOKUP(YEAR(A55),Curve,2,FALSE())),$E$4)</f>
        <v>5000</v>
      </c>
      <c r="F55" s="2" t="n">
        <f aca="false">+IF(MONTH(A55)=$G$4,$F$4,0)</f>
        <v>0</v>
      </c>
      <c r="G55" s="5" t="n">
        <f aca="false">+F55*D55</f>
        <v>0</v>
      </c>
      <c r="H55" s="6" t="n">
        <f aca="false">-G55*E55</f>
        <v>-0</v>
      </c>
      <c r="I55" s="2" t="n">
        <f aca="false">+IF(A55=$I$4,$H$4*D55,IF(I54=0,0,I54+J55+H55))</f>
        <v>0</v>
      </c>
      <c r="J55" s="2" t="n">
        <f aca="false">+IF(B55=0,0,D55*-IPMT(C55/12,B55,$B$8,I54))</f>
        <v>0</v>
      </c>
      <c r="K55" s="6" t="n">
        <f aca="false">+H55+J55</f>
        <v>0</v>
      </c>
      <c r="L55" s="39"/>
      <c r="N55" s="1"/>
    </row>
    <row r="56" customFormat="false" ht="12.75" hidden="false" customHeight="false" outlineLevel="0" collapsed="false">
      <c r="A56" s="38" t="n">
        <f aca="false">+Curves!C56</f>
        <v>47331</v>
      </c>
      <c r="B56" s="2" t="n">
        <f aca="false">+IF(B55&lt;&gt;0,B55+1,IF(I55=0,0,1))</f>
        <v>0</v>
      </c>
      <c r="C56" s="3" t="n">
        <f aca="false">IF(OR($C$4="",$C$4=0),+Curves!D56,$C$4)</f>
        <v>0.05</v>
      </c>
      <c r="D56" s="4" t="n">
        <f aca="false">+(1+C56/2)^(-2*(A56-$M$4)/365.25)</f>
        <v>0.826984624875638</v>
      </c>
      <c r="E56" s="2" t="n">
        <f aca="false">+IF(OR($E$4="",$E$4=0),IF(YEAR(A56)&gt;$M$38,$N$39,VLOOKUP(YEAR(A56),Curve,2,FALSE())),$E$4)</f>
        <v>5000</v>
      </c>
      <c r="F56" s="2" t="n">
        <f aca="false">+IF(MONTH(A56)=$G$4,$F$4,0)</f>
        <v>0</v>
      </c>
      <c r="G56" s="5" t="n">
        <f aca="false">+F56*D56</f>
        <v>0</v>
      </c>
      <c r="H56" s="6" t="n">
        <f aca="false">-G56*E56</f>
        <v>-0</v>
      </c>
      <c r="I56" s="2" t="n">
        <f aca="false">+IF(A56=$I$4,$H$4*D56,IF(I55=0,0,I55+J56+H56))</f>
        <v>0</v>
      </c>
      <c r="J56" s="2" t="n">
        <f aca="false">+IF(B56=0,0,D56*-IPMT(C56/12,B56,$B$8,I55))</f>
        <v>0</v>
      </c>
      <c r="K56" s="6" t="n">
        <f aca="false">+H56+J56</f>
        <v>0</v>
      </c>
      <c r="L56" s="39"/>
      <c r="N56" s="1"/>
    </row>
    <row r="57" customFormat="false" ht="12.75" hidden="false" customHeight="false" outlineLevel="0" collapsed="false">
      <c r="A57" s="38" t="n">
        <f aca="false">+Curves!C57</f>
        <v>47362</v>
      </c>
      <c r="B57" s="2" t="n">
        <f aca="false">+IF(B56&lt;&gt;0,B56+1,IF(I56=0,0,1))</f>
        <v>0</v>
      </c>
      <c r="C57" s="3" t="n">
        <f aca="false">IF(OR($C$4="",$C$4=0),+Curves!D57,$C$4)</f>
        <v>0.05</v>
      </c>
      <c r="D57" s="4" t="n">
        <f aca="false">+(1+C57/2)^(-2*(A57-$M$4)/365.25)</f>
        <v>0.823525580845595</v>
      </c>
      <c r="E57" s="2" t="n">
        <f aca="false">+IF(OR($E$4="",$E$4=0),IF(YEAR(A57)&gt;$M$38,$N$39,VLOOKUP(YEAR(A57),Curve,2,FALSE())),$E$4)</f>
        <v>5000</v>
      </c>
      <c r="F57" s="2" t="n">
        <f aca="false">+IF(MONTH(A57)=$G$4,$F$4,0)</f>
        <v>0</v>
      </c>
      <c r="G57" s="5" t="n">
        <f aca="false">+F57*D57</f>
        <v>0</v>
      </c>
      <c r="H57" s="6" t="n">
        <f aca="false">-G57*E57</f>
        <v>-0</v>
      </c>
      <c r="I57" s="2" t="n">
        <f aca="false">+IF(A57=$I$4,$H$4*D57,IF(I56=0,0,I56+J57+H57))</f>
        <v>0</v>
      </c>
      <c r="J57" s="2" t="n">
        <f aca="false">+IF(B57=0,0,D57*-IPMT(C57/12,B57,$B$8,I56))</f>
        <v>0</v>
      </c>
      <c r="K57" s="6" t="n">
        <f aca="false">+H57+J57</f>
        <v>0</v>
      </c>
      <c r="L57" s="39"/>
      <c r="N57" s="1"/>
    </row>
    <row r="58" customFormat="false" ht="12.75" hidden="false" customHeight="false" outlineLevel="0" collapsed="false">
      <c r="A58" s="38" t="n">
        <f aca="false">+Curves!C58</f>
        <v>47392</v>
      </c>
      <c r="B58" s="2" t="n">
        <f aca="false">+IF(B57&lt;&gt;0,B57+1,IF(I57=0,0,1))</f>
        <v>0</v>
      </c>
      <c r="C58" s="3" t="n">
        <f aca="false">IF(OR($C$4="",$C$4=0),+Curves!D58,$C$4)</f>
        <v>0.05</v>
      </c>
      <c r="D58" s="4" t="n">
        <f aca="false">+(1+C58/2)^(-2*(A58-$M$4)/365.25)</f>
        <v>0.820191895162418</v>
      </c>
      <c r="E58" s="2" t="n">
        <f aca="false">+IF(OR($E$4="",$E$4=0),IF(YEAR(A58)&gt;$M$38,$N$39,VLOOKUP(YEAR(A58),Curve,2,FALSE())),$E$4)</f>
        <v>5000</v>
      </c>
      <c r="F58" s="2" t="n">
        <f aca="false">+IF(MONTH(A58)=$G$4,$F$4,0)</f>
        <v>0</v>
      </c>
      <c r="G58" s="5" t="n">
        <f aca="false">+F58*D58</f>
        <v>0</v>
      </c>
      <c r="H58" s="6" t="n">
        <f aca="false">-G58*E58</f>
        <v>-0</v>
      </c>
      <c r="I58" s="2" t="n">
        <f aca="false">+IF(A58=$I$4,$H$4*D58,IF(I57=0,0,I57+J58+H58))</f>
        <v>0</v>
      </c>
      <c r="J58" s="2" t="n">
        <f aca="false">+IF(B58=0,0,D58*-IPMT(C58/12,B58,$B$8,I57))</f>
        <v>0</v>
      </c>
      <c r="K58" s="6" t="n">
        <f aca="false">+H58+J58</f>
        <v>0</v>
      </c>
      <c r="L58" s="39"/>
      <c r="N58" s="1"/>
    </row>
    <row r="59" customFormat="false" ht="12.75" hidden="false" customHeight="false" outlineLevel="0" collapsed="false">
      <c r="A59" s="38" t="n">
        <f aca="false">+Curves!C59</f>
        <v>47423</v>
      </c>
      <c r="B59" s="2" t="n">
        <f aca="false">+IF(B58&lt;&gt;0,B58+1,IF(I58=0,0,1))</f>
        <v>0</v>
      </c>
      <c r="C59" s="3" t="n">
        <f aca="false">IF(OR($C$4="",$C$4=0),+Curves!D59,$C$4)</f>
        <v>0.05</v>
      </c>
      <c r="D59" s="4" t="n">
        <f aca="false">+(1+C59/2)^(-2*(A59-$M$4)/365.25)</f>
        <v>0.816761263209765</v>
      </c>
      <c r="E59" s="2" t="n">
        <f aca="false">+IF(OR($E$4="",$E$4=0),IF(YEAR(A59)&gt;$M$38,$N$39,VLOOKUP(YEAR(A59),Curve,2,FALSE())),$E$4)</f>
        <v>5000</v>
      </c>
      <c r="F59" s="2" t="n">
        <f aca="false">+IF(MONTH(A59)=$G$4,$F$4,0)</f>
        <v>0</v>
      </c>
      <c r="G59" s="5" t="n">
        <f aca="false">+F59*D59</f>
        <v>0</v>
      </c>
      <c r="H59" s="6" t="n">
        <f aca="false">-G59*E59</f>
        <v>-0</v>
      </c>
      <c r="I59" s="2" t="n">
        <f aca="false">+IF(A59=$I$4,$H$4*D59,IF(I58=0,0,I58+J59+H59))</f>
        <v>0</v>
      </c>
      <c r="J59" s="2" t="n">
        <f aca="false">+IF(B59=0,0,D59*-IPMT(C59/12,B59,$B$8,I58))</f>
        <v>0</v>
      </c>
      <c r="K59" s="6" t="n">
        <f aca="false">+H59+J59</f>
        <v>0</v>
      </c>
      <c r="L59" s="39"/>
      <c r="N59" s="1"/>
    </row>
    <row r="60" customFormat="false" ht="12.75" hidden="false" customHeight="false" outlineLevel="0" collapsed="false">
      <c r="A60" s="38" t="n">
        <f aca="false">+Curves!C60</f>
        <v>47453</v>
      </c>
      <c r="B60" s="2" t="n">
        <f aca="false">+IF(B59&lt;&gt;0,B59+1,IF(I59=0,0,1))</f>
        <v>0</v>
      </c>
      <c r="C60" s="3" t="n">
        <f aca="false">IF(OR($C$4="",$C$4=0),+Curves!D60,$C$4)</f>
        <v>0.05</v>
      </c>
      <c r="D60" s="4" t="n">
        <f aca="false">+(1+C60/2)^(-2*(A60-$M$4)/365.25)</f>
        <v>0.813454959929009</v>
      </c>
      <c r="E60" s="2" t="n">
        <f aca="false">+IF(OR($E$4="",$E$4=0),IF(YEAR(A60)&gt;$M$38,$N$39,VLOOKUP(YEAR(A60),Curve,2,FALSE())),$E$4)</f>
        <v>5000</v>
      </c>
      <c r="F60" s="2" t="n">
        <f aca="false">+IF(MONTH(A60)=$G$4,$F$4,0)</f>
        <v>0</v>
      </c>
      <c r="G60" s="5" t="n">
        <f aca="false">+F60*D60</f>
        <v>0</v>
      </c>
      <c r="H60" s="6" t="n">
        <f aca="false">-G60*E60</f>
        <v>-0</v>
      </c>
      <c r="I60" s="2" t="n">
        <f aca="false">+IF(A60=$I$4,$H$4*D60,IF(I59=0,0,I59+J60+H60))</f>
        <v>0</v>
      </c>
      <c r="J60" s="2" t="n">
        <f aca="false">+IF(B60=0,0,D60*-IPMT(C60/12,B60,$B$8,I59))</f>
        <v>0</v>
      </c>
      <c r="K60" s="6" t="n">
        <f aca="false">+H60+J60</f>
        <v>0</v>
      </c>
      <c r="L60" s="39"/>
      <c r="N60" s="1"/>
    </row>
    <row r="61" customFormat="false" ht="12.75" hidden="false" customHeight="false" outlineLevel="0" collapsed="false">
      <c r="A61" s="38" t="n">
        <f aca="false">+Curves!C61</f>
        <v>47484</v>
      </c>
      <c r="B61" s="2" t="n">
        <f aca="false">+IF(B60&lt;&gt;0,B60+1,IF(I60=0,0,1))</f>
        <v>0</v>
      </c>
      <c r="C61" s="3" t="n">
        <f aca="false">IF(OR($C$4="",$C$4=0),+Curves!D61,$C$4)</f>
        <v>0.05</v>
      </c>
      <c r="D61" s="4" t="n">
        <f aca="false">+(1+C61/2)^(-2*(A61-$M$4)/365.25)</f>
        <v>0.810052506681133</v>
      </c>
      <c r="E61" s="2" t="n">
        <f aca="false">+IF(OR($E$4="",$E$4=0),IF(YEAR(A61)&gt;$M$38,$N$39,VLOOKUP(YEAR(A61),Curve,2,FALSE())),$E$4)</f>
        <v>5000</v>
      </c>
      <c r="F61" s="2" t="n">
        <f aca="false">+IF(MONTH(A61)=$G$4,$F$4,0)</f>
        <v>0</v>
      </c>
      <c r="G61" s="5" t="n">
        <f aca="false">+F61*D61</f>
        <v>0</v>
      </c>
      <c r="H61" s="6" t="n">
        <f aca="false">-G61*E61</f>
        <v>-0</v>
      </c>
      <c r="I61" s="2" t="n">
        <f aca="false">+IF(A61=$I$4,$H$4*D61,IF(I60=0,0,I60+J61+H61))</f>
        <v>0</v>
      </c>
      <c r="J61" s="2" t="n">
        <f aca="false">+IF(B61=0,0,D61*-IPMT(C61/12,B61,$B$8,I60))</f>
        <v>0</v>
      </c>
      <c r="K61" s="6" t="n">
        <f aca="false">+H61+J61</f>
        <v>0</v>
      </c>
      <c r="L61" s="39"/>
      <c r="N61" s="1"/>
    </row>
    <row r="62" customFormat="false" ht="12.75" hidden="false" customHeight="false" outlineLevel="0" collapsed="false">
      <c r="A62" s="38" t="n">
        <f aca="false">+Curves!C62</f>
        <v>47515</v>
      </c>
      <c r="B62" s="2" t="n">
        <f aca="false">+IF(B61&lt;&gt;0,B61+1,IF(I61=0,0,1))</f>
        <v>0</v>
      </c>
      <c r="C62" s="3" t="n">
        <f aca="false">IF(OR($C$4="",$C$4=0),+Curves!D62,$C$4)</f>
        <v>0.05</v>
      </c>
      <c r="D62" s="4" t="n">
        <f aca="false">+(1+C62/2)^(-2*(A62-$M$4)/365.25)</f>
        <v>0.80666428493798</v>
      </c>
      <c r="E62" s="2" t="n">
        <f aca="false">+IF(OR($E$4="",$E$4=0),IF(YEAR(A62)&gt;$M$38,$N$39,VLOOKUP(YEAR(A62),Curve,2,FALSE())),$E$4)</f>
        <v>5000</v>
      </c>
      <c r="F62" s="2" t="n">
        <f aca="false">+IF(MONTH(A62)=$G$4,$F$4,0)</f>
        <v>0</v>
      </c>
      <c r="G62" s="5" t="n">
        <f aca="false">+F62*D62</f>
        <v>0</v>
      </c>
      <c r="H62" s="6" t="n">
        <f aca="false">-G62*E62</f>
        <v>-0</v>
      </c>
      <c r="I62" s="2" t="n">
        <f aca="false">+IF(A62=$I$4,$H$4*D62,IF(I61=0,0,I61+J62+H62))</f>
        <v>0</v>
      </c>
      <c r="J62" s="2" t="n">
        <f aca="false">+IF(B62=0,0,D62*-IPMT(C62/12,B62,$B$8,I61))</f>
        <v>0</v>
      </c>
      <c r="K62" s="6" t="n">
        <f aca="false">+H62+J62</f>
        <v>0</v>
      </c>
      <c r="L62" s="39"/>
    </row>
    <row r="63" customFormat="false" ht="12.75" hidden="false" customHeight="false" outlineLevel="0" collapsed="false">
      <c r="A63" s="38" t="n">
        <f aca="false">+Curves!C63</f>
        <v>47543</v>
      </c>
      <c r="B63" s="2" t="n">
        <f aca="false">+IF(B62&lt;&gt;0,B62+1,IF(I62=0,0,1))</f>
        <v>0</v>
      </c>
      <c r="C63" s="3" t="n">
        <f aca="false">IF(OR($C$4="",$C$4=0),+Curves!D63,$C$4)</f>
        <v>0.05</v>
      </c>
      <c r="D63" s="4" t="n">
        <f aca="false">+(1+C63/2)^(-2*(A63-$M$4)/365.25)</f>
        <v>0.803616138384727</v>
      </c>
      <c r="E63" s="2" t="n">
        <f aca="false">+IF(OR($E$4="",$E$4=0),IF(YEAR(A63)&gt;$M$38,$N$39,VLOOKUP(YEAR(A63),Curve,2,FALSE())),$E$4)</f>
        <v>5000</v>
      </c>
      <c r="F63" s="2" t="n">
        <f aca="false">+IF(MONTH(A63)=$G$4,$F$4,0)</f>
        <v>50</v>
      </c>
      <c r="G63" s="5" t="n">
        <f aca="false">+F63*D63</f>
        <v>40.1808069192364</v>
      </c>
      <c r="H63" s="6" t="n">
        <f aca="false">-G63*E63</f>
        <v>-200904.034596182</v>
      </c>
      <c r="I63" s="2" t="n">
        <f aca="false">+IF(A63=$I$4,$H$4*D63,IF(I62=0,0,I62+J63+H63))</f>
        <v>0</v>
      </c>
      <c r="J63" s="2" t="n">
        <f aca="false">+IF(B63=0,0,D63*-IPMT(C63/12,B63,$B$8,I62))</f>
        <v>0</v>
      </c>
      <c r="K63" s="6" t="n">
        <f aca="false">+H63+J63</f>
        <v>-200904.034596182</v>
      </c>
      <c r="L63" s="39"/>
    </row>
    <row r="64" customFormat="false" ht="12.75" hidden="false" customHeight="false" outlineLevel="0" collapsed="false">
      <c r="A64" s="38" t="n">
        <f aca="false">+Curves!C64</f>
        <v>47574</v>
      </c>
      <c r="B64" s="2" t="n">
        <f aca="false">+IF(B63&lt;&gt;0,B63+1,IF(I63=0,0,1))</f>
        <v>0</v>
      </c>
      <c r="C64" s="3" t="n">
        <f aca="false">IF(OR($C$4="",$C$4=0),+Curves!D64,$C$4)</f>
        <v>0.05</v>
      </c>
      <c r="D64" s="4" t="n">
        <f aca="false">+(1+C64/2)^(-2*(A64-$M$4)/365.25)</f>
        <v>0.800254838159412</v>
      </c>
      <c r="E64" s="2" t="n">
        <f aca="false">+IF(OR($E$4="",$E$4=0),IF(YEAR(A64)&gt;$M$38,$N$39,VLOOKUP(YEAR(A64),Curve,2,FALSE())),$E$4)</f>
        <v>5000</v>
      </c>
      <c r="F64" s="2" t="n">
        <f aca="false">+IF(MONTH(A64)=$G$4,$F$4,0)</f>
        <v>0</v>
      </c>
      <c r="G64" s="5" t="n">
        <f aca="false">+F64*D64</f>
        <v>0</v>
      </c>
      <c r="H64" s="6" t="n">
        <f aca="false">-G64*E64</f>
        <v>-0</v>
      </c>
      <c r="I64" s="2" t="n">
        <f aca="false">+IF(A64=$I$4,$H$4*D64,IF(I63=0,0,I63+J64+H64))</f>
        <v>0</v>
      </c>
      <c r="J64" s="2" t="n">
        <f aca="false">+IF(B64=0,0,D64*-IPMT(C64/12,B64,$B$8,I63))</f>
        <v>0</v>
      </c>
      <c r="K64" s="6" t="n">
        <f aca="false">+H64+J64</f>
        <v>0</v>
      </c>
      <c r="L64" s="39"/>
    </row>
    <row r="65" customFormat="false" ht="12.75" hidden="false" customHeight="false" outlineLevel="0" collapsed="false">
      <c r="A65" s="38" t="n">
        <f aca="false">+Curves!C65</f>
        <v>47604</v>
      </c>
      <c r="B65" s="2" t="n">
        <f aca="false">+IF(B64&lt;&gt;0,B64+1,IF(I64=0,0,1))</f>
        <v>0</v>
      </c>
      <c r="C65" s="3" t="n">
        <f aca="false">IF(OR($C$4="",$C$4=0),+Curves!D65,$C$4)</f>
        <v>0.05</v>
      </c>
      <c r="D65" s="4" t="n">
        <f aca="false">+(1+C65/2)^(-2*(A65-$M$4)/365.25)</f>
        <v>0.79701535397226</v>
      </c>
      <c r="E65" s="2" t="n">
        <f aca="false">+IF(OR($E$4="",$E$4=0),IF(YEAR(A65)&gt;$M$38,$N$39,VLOOKUP(YEAR(A65),Curve,2,FALSE())),$E$4)</f>
        <v>5000</v>
      </c>
      <c r="F65" s="2" t="n">
        <f aca="false">+IF(MONTH(A65)=$G$4,$F$4,0)</f>
        <v>0</v>
      </c>
      <c r="G65" s="5" t="n">
        <f aca="false">+F65*D65</f>
        <v>0</v>
      </c>
      <c r="H65" s="6" t="n">
        <f aca="false">-G65*E65</f>
        <v>-0</v>
      </c>
      <c r="I65" s="2" t="n">
        <f aca="false">+IF(A65=$I$4,$H$4*D65,IF(I64=0,0,I64+J65+H65))</f>
        <v>0</v>
      </c>
      <c r="J65" s="2" t="n">
        <f aca="false">+IF(B65=0,0,D65*-IPMT(C65/12,B65,$B$8,I64))</f>
        <v>0</v>
      </c>
      <c r="K65" s="6" t="n">
        <f aca="false">+H65+J65</f>
        <v>0</v>
      </c>
      <c r="L65" s="39"/>
    </row>
    <row r="66" customFormat="false" ht="12.75" hidden="false" customHeight="false" outlineLevel="0" collapsed="false">
      <c r="A66" s="38" t="n">
        <f aca="false">+Curves!C66</f>
        <v>47635</v>
      </c>
      <c r="B66" s="2" t="n">
        <f aca="false">+IF(B65&lt;&gt;0,B65+1,IF(I65=0,0,1))</f>
        <v>0</v>
      </c>
      <c r="C66" s="3" t="n">
        <f aca="false">IF(OR($C$4="",$C$4=0),+Curves!D66,$C$4)</f>
        <v>0.05</v>
      </c>
      <c r="D66" s="4" t="n">
        <f aca="false">+(1+C66/2)^(-2*(A66-$M$4)/365.25)</f>
        <v>0.793681662971142</v>
      </c>
      <c r="E66" s="2" t="n">
        <f aca="false">+IF(OR($E$4="",$E$4=0),IF(YEAR(A66)&gt;$M$38,$N$39,VLOOKUP(YEAR(A66),Curve,2,FALSE())),$E$4)</f>
        <v>5000</v>
      </c>
      <c r="F66" s="2" t="n">
        <f aca="false">+IF(MONTH(A66)=$G$4,$F$4,0)</f>
        <v>0</v>
      </c>
      <c r="G66" s="5" t="n">
        <f aca="false">+F66*D66</f>
        <v>0</v>
      </c>
      <c r="H66" s="6" t="n">
        <f aca="false">-G66*E66</f>
        <v>-0</v>
      </c>
      <c r="I66" s="2" t="n">
        <f aca="false">+IF(A66=$I$4,$H$4*D66,IF(I65=0,0,I65+J66+H66))</f>
        <v>0</v>
      </c>
      <c r="J66" s="2" t="n">
        <f aca="false">+IF(B66=0,0,D66*-IPMT(C66/12,B66,$B$8,I65))</f>
        <v>0</v>
      </c>
      <c r="K66" s="6" t="n">
        <f aca="false">+H66+J66</f>
        <v>0</v>
      </c>
      <c r="L66" s="39"/>
    </row>
    <row r="67" customFormat="false" ht="12.75" hidden="false" customHeight="false" outlineLevel="0" collapsed="false">
      <c r="A67" s="38" t="n">
        <f aca="false">+Curves!C67</f>
        <v>47665</v>
      </c>
      <c r="B67" s="2" t="n">
        <f aca="false">+IF(B66&lt;&gt;0,B66+1,IF(I66=0,0,1))</f>
        <v>0</v>
      </c>
      <c r="C67" s="3" t="n">
        <f aca="false">IF(OR($C$4="",$C$4=0),+Curves!D67,$C$4)</f>
        <v>0.05</v>
      </c>
      <c r="D67" s="4" t="n">
        <f aca="false">+(1+C67/2)^(-2*(A67-$M$4)/365.25)</f>
        <v>0.790468787429219</v>
      </c>
      <c r="E67" s="2" t="n">
        <f aca="false">+IF(OR($E$4="",$E$4=0),IF(YEAR(A67)&gt;$M$38,$N$39,VLOOKUP(YEAR(A67),Curve,2,FALSE())),$E$4)</f>
        <v>5000</v>
      </c>
      <c r="F67" s="2" t="n">
        <f aca="false">+IF(MONTH(A67)=$G$4,$F$4,0)</f>
        <v>0</v>
      </c>
      <c r="G67" s="5" t="n">
        <f aca="false">+F67*D67</f>
        <v>0</v>
      </c>
      <c r="H67" s="6" t="n">
        <f aca="false">-G67*E67</f>
        <v>-0</v>
      </c>
      <c r="I67" s="2" t="n">
        <f aca="false">+IF(A67=$I$4,$H$4*D67,IF(I66=0,0,I66+J67+H67))</f>
        <v>0</v>
      </c>
      <c r="J67" s="2" t="n">
        <f aca="false">+IF(B67=0,0,D67*-IPMT(C67/12,B67,$B$8,I66))</f>
        <v>0</v>
      </c>
      <c r="K67" s="6" t="n">
        <f aca="false">+H67+J67</f>
        <v>0</v>
      </c>
      <c r="L67" s="39"/>
    </row>
    <row r="68" customFormat="false" ht="12.75" hidden="false" customHeight="false" outlineLevel="0" collapsed="false">
      <c r="A68" s="38" t="n">
        <f aca="false">+Curves!C68</f>
        <v>47696</v>
      </c>
      <c r="B68" s="2" t="n">
        <f aca="false">+IF(B67&lt;&gt;0,B67+1,IF(I67=0,0,1))</f>
        <v>0</v>
      </c>
      <c r="C68" s="3" t="n">
        <f aca="false">IF(OR($C$4="",$C$4=0),+Curves!D68,$C$4)</f>
        <v>0.05</v>
      </c>
      <c r="D68" s="4" t="n">
        <f aca="false">+(1+C68/2)^(-2*(A68-$M$4)/365.25)</f>
        <v>0.787162478874203</v>
      </c>
      <c r="E68" s="2" t="n">
        <f aca="false">+IF(OR($E$4="",$E$4=0),IF(YEAR(A68)&gt;$M$38,$N$39,VLOOKUP(YEAR(A68),Curve,2,FALSE())),$E$4)</f>
        <v>5000</v>
      </c>
      <c r="F68" s="2" t="n">
        <f aca="false">+IF(MONTH(A68)=$G$4,$F$4,0)</f>
        <v>0</v>
      </c>
      <c r="G68" s="5" t="n">
        <f aca="false">+F68*D68</f>
        <v>0</v>
      </c>
      <c r="H68" s="6" t="n">
        <f aca="false">-G68*E68</f>
        <v>-0</v>
      </c>
      <c r="I68" s="2" t="n">
        <f aca="false">+IF(A68=$I$4,$H$4*D68,IF(I67=0,0,I67+J68+H68))</f>
        <v>0</v>
      </c>
      <c r="J68" s="2" t="n">
        <f aca="false">+IF(B68=0,0,D68*-IPMT(C68/12,B68,$B$8,I67))</f>
        <v>0</v>
      </c>
      <c r="K68" s="6" t="n">
        <f aca="false">+H68+J68</f>
        <v>0</v>
      </c>
      <c r="L68" s="39"/>
    </row>
    <row r="69" customFormat="false" ht="12.75" hidden="false" customHeight="false" outlineLevel="0" collapsed="false">
      <c r="A69" s="38" t="n">
        <f aca="false">+Curves!C69</f>
        <v>47727</v>
      </c>
      <c r="B69" s="2" t="n">
        <f aca="false">+IF(B68&lt;&gt;0,B68+1,IF(I68=0,0,1))</f>
        <v>0</v>
      </c>
      <c r="C69" s="3" t="n">
        <f aca="false">IF(OR($C$4="",$C$4=0),+Curves!D69,$C$4)</f>
        <v>0.05</v>
      </c>
      <c r="D69" s="4" t="n">
        <f aca="false">+(1+C69/2)^(-2*(A69-$M$4)/365.25)</f>
        <v>0.783869999677709</v>
      </c>
      <c r="E69" s="2" t="n">
        <f aca="false">+IF(OR($E$4="",$E$4=0),IF(YEAR(A69)&gt;$M$38,$N$39,VLOOKUP(YEAR(A69),Curve,2,FALSE())),$E$4)</f>
        <v>5000</v>
      </c>
      <c r="F69" s="2" t="n">
        <f aca="false">+IF(MONTH(A69)=$G$4,$F$4,0)</f>
        <v>0</v>
      </c>
      <c r="G69" s="5" t="n">
        <f aca="false">+F69*D69</f>
        <v>0</v>
      </c>
      <c r="H69" s="6" t="n">
        <f aca="false">-G69*E69</f>
        <v>-0</v>
      </c>
      <c r="I69" s="2" t="n">
        <f aca="false">+IF(A69=$I$4,$H$4*D69,IF(I68=0,0,I68+J69+H69))</f>
        <v>0</v>
      </c>
      <c r="J69" s="2" t="n">
        <f aca="false">+IF(B69=0,0,D69*-IPMT(C69/12,B69,$B$8,I68))</f>
        <v>0</v>
      </c>
      <c r="K69" s="6" t="n">
        <f aca="false">+H69+J69</f>
        <v>0</v>
      </c>
      <c r="L69" s="39"/>
    </row>
    <row r="70" customFormat="false" ht="12.75" hidden="false" customHeight="false" outlineLevel="0" collapsed="false">
      <c r="A70" s="38" t="n">
        <f aca="false">+Curves!C70</f>
        <v>47757</v>
      </c>
      <c r="B70" s="2" t="n">
        <f aca="false">+IF(B69&lt;&gt;0,B69+1,IF(I69=0,0,1))</f>
        <v>0</v>
      </c>
      <c r="C70" s="3" t="n">
        <f aca="false">IF(OR($C$4="",$C$4=0),+Curves!D70,$C$4)</f>
        <v>0.05</v>
      </c>
      <c r="D70" s="4" t="n">
        <f aca="false">+(1+C70/2)^(-2*(A70-$M$4)/365.25)</f>
        <v>0.780696842393737</v>
      </c>
      <c r="E70" s="2" t="n">
        <f aca="false">+IF(OR($E$4="",$E$4=0),IF(YEAR(A70)&gt;$M$38,$N$39,VLOOKUP(YEAR(A70),Curve,2,FALSE())),$E$4)</f>
        <v>5000</v>
      </c>
      <c r="F70" s="2" t="n">
        <f aca="false">+IF(MONTH(A70)=$G$4,$F$4,0)</f>
        <v>0</v>
      </c>
      <c r="G70" s="5" t="n">
        <f aca="false">+F70*D70</f>
        <v>0</v>
      </c>
      <c r="H70" s="6" t="n">
        <f aca="false">-G70*E70</f>
        <v>-0</v>
      </c>
      <c r="I70" s="2" t="n">
        <f aca="false">+IF(A70=$I$4,$H$4*D70,IF(I69=0,0,I69+J70+H70))</f>
        <v>0</v>
      </c>
      <c r="J70" s="2" t="n">
        <f aca="false">+IF(B70=0,0,D70*-IPMT(C70/12,B70,$B$8,I69))</f>
        <v>0</v>
      </c>
      <c r="K70" s="6" t="n">
        <f aca="false">+H70+J70</f>
        <v>0</v>
      </c>
      <c r="L70" s="39"/>
    </row>
    <row r="71" customFormat="false" ht="12.75" hidden="false" customHeight="false" outlineLevel="0" collapsed="false">
      <c r="A71" s="38" t="n">
        <f aca="false">+Curves!C71</f>
        <v>47788</v>
      </c>
      <c r="B71" s="2" t="n">
        <f aca="false">+IF(B70&lt;&gt;0,B70+1,IF(I70=0,0,1))</f>
        <v>0</v>
      </c>
      <c r="C71" s="3" t="n">
        <f aca="false">IF(OR($C$4="",$C$4=0),+Curves!D71,$C$4)</f>
        <v>0.05</v>
      </c>
      <c r="D71" s="4" t="n">
        <f aca="false">+(1+C71/2)^(-2*(A71-$M$4)/365.25)</f>
        <v>0.777431407135661</v>
      </c>
      <c r="E71" s="2" t="n">
        <f aca="false">+IF(OR($E$4="",$E$4=0),IF(YEAR(A71)&gt;$M$38,$N$39,VLOOKUP(YEAR(A71),Curve,2,FALSE())),$E$4)</f>
        <v>5000</v>
      </c>
      <c r="F71" s="2" t="n">
        <f aca="false">+IF(MONTH(A71)=$G$4,$F$4,0)</f>
        <v>0</v>
      </c>
      <c r="G71" s="5" t="n">
        <f aca="false">+F71*D71</f>
        <v>0</v>
      </c>
      <c r="H71" s="6" t="n">
        <f aca="false">-G71*E71</f>
        <v>-0</v>
      </c>
      <c r="I71" s="2" t="n">
        <f aca="false">+IF(A71=$I$4,$H$4*D71,IF(I70=0,0,I70+J71+H71))</f>
        <v>0</v>
      </c>
      <c r="J71" s="2" t="n">
        <f aca="false">+IF(B71=0,0,D71*-IPMT(C71/12,B71,$B$8,I70))</f>
        <v>0</v>
      </c>
      <c r="K71" s="6" t="n">
        <f aca="false">+H71+J71</f>
        <v>0</v>
      </c>
      <c r="L71" s="39"/>
    </row>
    <row r="72" customFormat="false" ht="12.75" hidden="false" customHeight="false" outlineLevel="0" collapsed="false">
      <c r="A72" s="38" t="n">
        <f aca="false">+Curves!C72</f>
        <v>47818</v>
      </c>
      <c r="B72" s="2" t="n">
        <f aca="false">+IF(B71&lt;&gt;0,B71+1,IF(I71=0,0,1))</f>
        <v>0</v>
      </c>
      <c r="C72" s="3" t="n">
        <f aca="false">IF(OR($C$4="",$C$4=0),+Curves!D72,$C$4)</f>
        <v>0.05</v>
      </c>
      <c r="D72" s="4" t="n">
        <f aca="false">+(1+C72/2)^(-2*(A72-$M$4)/365.25)</f>
        <v>0.77428431369752</v>
      </c>
      <c r="E72" s="2" t="n">
        <f aca="false">+IF(OR($E$4="",$E$4=0),IF(YEAR(A72)&gt;$M$38,$N$39,VLOOKUP(YEAR(A72),Curve,2,FALSE())),$E$4)</f>
        <v>5000</v>
      </c>
      <c r="F72" s="2" t="n">
        <f aca="false">+IF(MONTH(A72)=$G$4,$F$4,0)</f>
        <v>0</v>
      </c>
      <c r="G72" s="5" t="n">
        <f aca="false">+F72*D72</f>
        <v>0</v>
      </c>
      <c r="H72" s="6" t="n">
        <f aca="false">-G72*E72</f>
        <v>-0</v>
      </c>
      <c r="I72" s="2" t="n">
        <f aca="false">+IF(A72=$I$4,$H$4*D72,IF(I71=0,0,I71+J72+H72))</f>
        <v>0</v>
      </c>
      <c r="J72" s="2" t="n">
        <f aca="false">+IF(B72=0,0,D72*-IPMT(C72/12,B72,$B$8,I71))</f>
        <v>0</v>
      </c>
      <c r="K72" s="6" t="n">
        <f aca="false">+H72+J72</f>
        <v>0</v>
      </c>
      <c r="L72" s="39"/>
    </row>
    <row r="73" customFormat="false" ht="12.75" hidden="false" customHeight="false" outlineLevel="0" collapsed="false">
      <c r="A73" s="38" t="n">
        <f aca="false">+Curves!C73</f>
        <v>47849</v>
      </c>
      <c r="B73" s="2" t="n">
        <f aca="false">+IF(B72&lt;&gt;0,B72+1,IF(I72=0,0,1))</f>
        <v>0</v>
      </c>
      <c r="C73" s="3" t="n">
        <f aca="false">IF(OR($C$4="",$C$4=0),+Curves!D73,$C$4)</f>
        <v>0.05</v>
      </c>
      <c r="D73" s="4" t="n">
        <f aca="false">+(1+C73/2)^(-2*(A73-$M$4)/365.25)</f>
        <v>0.771045700242942</v>
      </c>
      <c r="E73" s="2" t="n">
        <f aca="false">+IF(OR($E$4="",$E$4=0),IF(YEAR(A73)&gt;$M$38,$N$39,VLOOKUP(YEAR(A73),Curve,2,FALSE())),$E$4)</f>
        <v>5000</v>
      </c>
      <c r="F73" s="2" t="n">
        <f aca="false">+IF(MONTH(A73)=$G$4,$F$4,0)</f>
        <v>0</v>
      </c>
      <c r="G73" s="5" t="n">
        <f aca="false">+F73*D73</f>
        <v>0</v>
      </c>
      <c r="H73" s="6" t="n">
        <f aca="false">-G73*E73</f>
        <v>-0</v>
      </c>
      <c r="I73" s="2" t="n">
        <f aca="false">+IF(A73=$I$4,$H$4*D73,IF(I72=0,0,I72+J73+H73))</f>
        <v>0</v>
      </c>
      <c r="J73" s="2" t="n">
        <f aca="false">+IF(B73=0,0,D73*-IPMT(C73/12,B73,$B$8,I72))</f>
        <v>0</v>
      </c>
      <c r="K73" s="6" t="n">
        <f aca="false">+H73+J73</f>
        <v>0</v>
      </c>
      <c r="L73" s="39"/>
    </row>
    <row r="74" customFormat="false" ht="12.75" hidden="false" customHeight="false" outlineLevel="0" collapsed="false">
      <c r="A74" s="38" t="n">
        <f aca="false">+Curves!C74</f>
        <v>47880</v>
      </c>
      <c r="B74" s="2" t="n">
        <f aca="false">+IF(B73&lt;&gt;0,B73+1,IF(I73=0,0,1))</f>
        <v>0</v>
      </c>
      <c r="C74" s="3" t="n">
        <f aca="false">IF(OR($C$4="",$C$4=0),+Curves!D74,$C$4)</f>
        <v>0.05</v>
      </c>
      <c r="D74" s="4" t="n">
        <f aca="false">+(1+C74/2)^(-2*(A74-$M$4)/365.25)</f>
        <v>0.767820632997324</v>
      </c>
      <c r="E74" s="2" t="n">
        <f aca="false">+IF(OR($E$4="",$E$4=0),IF(YEAR(A74)&gt;$M$38,$N$39,VLOOKUP(YEAR(A74),Curve,2,FALSE())),$E$4)</f>
        <v>5000</v>
      </c>
      <c r="F74" s="2" t="n">
        <f aca="false">+IF(MONTH(A74)=$G$4,$F$4,0)</f>
        <v>0</v>
      </c>
      <c r="G74" s="5" t="n">
        <f aca="false">+F74*D74</f>
        <v>0</v>
      </c>
      <c r="H74" s="6" t="n">
        <f aca="false">-G74*E74</f>
        <v>-0</v>
      </c>
      <c r="I74" s="2" t="n">
        <f aca="false">+IF(A74=$I$4,$H$4*D74,IF(I73=0,0,I73+J74+H74))</f>
        <v>0</v>
      </c>
      <c r="J74" s="2" t="n">
        <f aca="false">+IF(B74=0,0,D74*-IPMT(C74/12,B74,$B$8,I73))</f>
        <v>0</v>
      </c>
      <c r="K74" s="6" t="n">
        <f aca="false">+H74+J74</f>
        <v>0</v>
      </c>
      <c r="L74" s="39"/>
    </row>
    <row r="75" customFormat="false" ht="12.75" hidden="false" customHeight="false" outlineLevel="0" collapsed="false">
      <c r="A75" s="38" t="n">
        <f aca="false">+Curves!C75</f>
        <v>47908</v>
      </c>
      <c r="B75" s="2" t="n">
        <f aca="false">+IF(B74&lt;&gt;0,B74+1,IF(I74=0,0,1))</f>
        <v>0</v>
      </c>
      <c r="C75" s="3" t="n">
        <f aca="false">IF(OR($C$4="",$C$4=0),+Curves!D75,$C$4)</f>
        <v>0.05</v>
      </c>
      <c r="D75" s="4" t="n">
        <f aca="false">+(1+C75/2)^(-2*(A75-$M$4)/365.25)</f>
        <v>0.764919265154855</v>
      </c>
      <c r="E75" s="2" t="n">
        <f aca="false">+IF(OR($E$4="",$E$4=0),IF(YEAR(A75)&gt;$M$38,$N$39,VLOOKUP(YEAR(A75),Curve,2,FALSE())),$E$4)</f>
        <v>5000</v>
      </c>
      <c r="F75" s="2" t="n">
        <f aca="false">+IF(MONTH(A75)=$G$4,$F$4,0)</f>
        <v>50</v>
      </c>
      <c r="G75" s="5" t="n">
        <f aca="false">+F75*D75</f>
        <v>38.2459632577428</v>
      </c>
      <c r="H75" s="6" t="n">
        <f aca="false">-G75*E75</f>
        <v>-191229.816288714</v>
      </c>
      <c r="I75" s="2" t="n">
        <f aca="false">+IF(A75=$I$4,$H$4*D75,IF(I74=0,0,I74+J75+H75))</f>
        <v>0</v>
      </c>
      <c r="J75" s="2" t="n">
        <f aca="false">+IF(B75=0,0,D75*-IPMT(C75/12,B75,$B$8,I74))</f>
        <v>0</v>
      </c>
      <c r="K75" s="6" t="n">
        <f aca="false">+H75+J75</f>
        <v>-191229.816288714</v>
      </c>
      <c r="L75" s="39"/>
    </row>
    <row r="76" customFormat="false" ht="12.75" hidden="false" customHeight="false" outlineLevel="0" collapsed="false">
      <c r="A76" s="38" t="n">
        <f aca="false">+Curves!C76</f>
        <v>47939</v>
      </c>
      <c r="B76" s="2" t="n">
        <f aca="false">+IF(B75&lt;&gt;0,B75+1,IF(I75=0,0,1))</f>
        <v>0</v>
      </c>
      <c r="C76" s="3" t="n">
        <f aca="false">IF(OR($C$4="",$C$4=0),+Curves!D76,$C$4)</f>
        <v>0.05</v>
      </c>
      <c r="D76" s="4" t="n">
        <f aca="false">+(1+C76/2)^(-2*(A76-$M$4)/365.25)</f>
        <v>0.761719823063659</v>
      </c>
      <c r="E76" s="2" t="n">
        <f aca="false">+IF(OR($E$4="",$E$4=0),IF(YEAR(A76)&gt;$M$38,$N$39,VLOOKUP(YEAR(A76),Curve,2,FALSE())),$E$4)</f>
        <v>5000</v>
      </c>
      <c r="F76" s="2" t="n">
        <f aca="false">+IF(MONTH(A76)=$G$4,$F$4,0)</f>
        <v>0</v>
      </c>
      <c r="G76" s="5" t="n">
        <f aca="false">+F76*D76</f>
        <v>0</v>
      </c>
      <c r="H76" s="6" t="n">
        <f aca="false">-G76*E76</f>
        <v>-0</v>
      </c>
      <c r="I76" s="2" t="n">
        <f aca="false">+IF(A76=$I$4,$H$4*D76,IF(I75=0,0,I75+J76+H76))</f>
        <v>0</v>
      </c>
      <c r="J76" s="2" t="n">
        <f aca="false">+IF(B76=0,0,D76*-IPMT(C76/12,B76,$B$8,I75))</f>
        <v>0</v>
      </c>
      <c r="K76" s="6" t="n">
        <f aca="false">+H76+J76</f>
        <v>0</v>
      </c>
      <c r="L76" s="39"/>
    </row>
    <row r="77" customFormat="false" ht="12.75" hidden="false" customHeight="false" outlineLevel="0" collapsed="false">
      <c r="A77" s="38" t="n">
        <f aca="false">+Curves!C77</f>
        <v>47969</v>
      </c>
      <c r="B77" s="2" t="n">
        <f aca="false">+IF(B76&lt;&gt;0,B76+1,IF(I76=0,0,1))</f>
        <v>0</v>
      </c>
      <c r="C77" s="3" t="n">
        <f aca="false">IF(OR($C$4="",$C$4=0),+Curves!D77,$C$4)</f>
        <v>0.05</v>
      </c>
      <c r="D77" s="4" t="n">
        <f aca="false">+(1+C77/2)^(-2*(A77-$M$4)/365.25)</f>
        <v>0.758636331150594</v>
      </c>
      <c r="E77" s="2" t="n">
        <f aca="false">+IF(OR($E$4="",$E$4=0),IF(YEAR(A77)&gt;$M$38,$N$39,VLOOKUP(YEAR(A77),Curve,2,FALSE())),$E$4)</f>
        <v>5000</v>
      </c>
      <c r="F77" s="2" t="n">
        <f aca="false">+IF(MONTH(A77)=$G$4,$F$4,0)</f>
        <v>0</v>
      </c>
      <c r="G77" s="5" t="n">
        <f aca="false">+F77*D77</f>
        <v>0</v>
      </c>
      <c r="H77" s="6" t="n">
        <f aca="false">-G77*E77</f>
        <v>-0</v>
      </c>
      <c r="I77" s="2" t="n">
        <f aca="false">+IF(A77=$I$4,$H$4*D77,IF(I76=0,0,I76+J77+H77))</f>
        <v>0</v>
      </c>
      <c r="J77" s="2" t="n">
        <f aca="false">+IF(B77=0,0,D77*-IPMT(C77/12,B77,$B$8,I76))</f>
        <v>0</v>
      </c>
      <c r="K77" s="6" t="n">
        <f aca="false">+H77+J77</f>
        <v>0</v>
      </c>
      <c r="L77" s="39"/>
    </row>
    <row r="78" customFormat="false" ht="12.75" hidden="false" customHeight="false" outlineLevel="0" collapsed="false">
      <c r="A78" s="38" t="n">
        <f aca="false">+Curves!C78</f>
        <v>48000</v>
      </c>
      <c r="B78" s="2" t="n">
        <f aca="false">+IF(B77&lt;&gt;0,B77+1,IF(I77=0,0,1))</f>
        <v>0</v>
      </c>
      <c r="C78" s="3" t="n">
        <f aca="false">IF(OR($C$4="",$C$4=0),+Curves!D78,$C$4)</f>
        <v>0.05</v>
      </c>
      <c r="D78" s="4" t="n">
        <f aca="false">+(1+C78/2)^(-2*(A78-$M$4)/365.25)</f>
        <v>0.755463168804759</v>
      </c>
      <c r="E78" s="2" t="n">
        <f aca="false">+IF(OR($E$4="",$E$4=0),IF(YEAR(A78)&gt;$M$38,$N$39,VLOOKUP(YEAR(A78),Curve,2,FALSE())),$E$4)</f>
        <v>5000</v>
      </c>
      <c r="F78" s="2" t="n">
        <f aca="false">+IF(MONTH(A78)=$G$4,$F$4,0)</f>
        <v>0</v>
      </c>
      <c r="G78" s="5" t="n">
        <f aca="false">+F78*D78</f>
        <v>0</v>
      </c>
      <c r="H78" s="6" t="n">
        <f aca="false">-G78*E78</f>
        <v>-0</v>
      </c>
      <c r="I78" s="2" t="n">
        <f aca="false">+IF(A78=$I$4,$H$4*D78,IF(I77=0,0,I77+J78+H78))</f>
        <v>0</v>
      </c>
      <c r="J78" s="2" t="n">
        <f aca="false">+IF(B78=0,0,D78*-IPMT(C78/12,B78,$B$8,I77))</f>
        <v>0</v>
      </c>
      <c r="K78" s="6" t="n">
        <f aca="false">+H78+J78</f>
        <v>0</v>
      </c>
      <c r="L78" s="39"/>
    </row>
    <row r="79" customFormat="false" ht="12.75" hidden="false" customHeight="false" outlineLevel="0" collapsed="false">
      <c r="A79" s="38" t="n">
        <f aca="false">+Curves!C79</f>
        <v>48030</v>
      </c>
      <c r="B79" s="2" t="n">
        <f aca="false">+IF(B78&lt;&gt;0,B78+1,IF(I78=0,0,1))</f>
        <v>0</v>
      </c>
      <c r="C79" s="3" t="n">
        <f aca="false">IF(OR($C$4="",$C$4=0),+Curves!D79,$C$4)</f>
        <v>0.05</v>
      </c>
      <c r="D79" s="4" t="n">
        <f aca="false">+(1+C79/2)^(-2*(A79-$M$4)/365.25)</f>
        <v>0.752405004239396</v>
      </c>
      <c r="E79" s="2" t="n">
        <f aca="false">+IF(OR($E$4="",$E$4=0),IF(YEAR(A79)&gt;$M$38,$N$39,VLOOKUP(YEAR(A79),Curve,2,FALSE())),$E$4)</f>
        <v>5000</v>
      </c>
      <c r="F79" s="2" t="n">
        <f aca="false">+IF(MONTH(A79)=$G$4,$F$4,0)</f>
        <v>0</v>
      </c>
      <c r="G79" s="5" t="n">
        <f aca="false">+F79*D79</f>
        <v>0</v>
      </c>
      <c r="H79" s="6" t="n">
        <f aca="false">-G79*E79</f>
        <v>-0</v>
      </c>
      <c r="I79" s="2" t="n">
        <f aca="false">+IF(A79=$I$4,$H$4*D79,IF(I78=0,0,I78+J79+H79))</f>
        <v>0</v>
      </c>
      <c r="J79" s="2" t="n">
        <f aca="false">+IF(B79=0,0,D79*-IPMT(C79/12,B79,$B$8,I78))</f>
        <v>0</v>
      </c>
      <c r="K79" s="6" t="n">
        <f aca="false">+H79+J79</f>
        <v>0</v>
      </c>
      <c r="L79" s="39"/>
    </row>
    <row r="80" customFormat="false" ht="12.75" hidden="false" customHeight="false" outlineLevel="0" collapsed="false">
      <c r="A80" s="38" t="n">
        <f aca="false">+Curves!C80</f>
        <v>48061</v>
      </c>
      <c r="B80" s="2" t="n">
        <f aca="false">+IF(B79&lt;&gt;0,B79+1,IF(I79=0,0,1))</f>
        <v>0</v>
      </c>
      <c r="C80" s="3" t="n">
        <f aca="false">IF(OR($C$4="",$C$4=0),+Curves!D80,$C$4)</f>
        <v>0.05</v>
      </c>
      <c r="D80" s="4" t="n">
        <f aca="false">+(1+C80/2)^(-2*(A80-$M$4)/365.25)</f>
        <v>0.749257905780969</v>
      </c>
      <c r="E80" s="2" t="n">
        <f aca="false">+IF(OR($E$4="",$E$4=0),IF(YEAR(A80)&gt;$M$38,$N$39,VLOOKUP(YEAR(A80),Curve,2,FALSE())),$E$4)</f>
        <v>5000</v>
      </c>
      <c r="F80" s="2" t="n">
        <f aca="false">+IF(MONTH(A80)=$G$4,$F$4,0)</f>
        <v>0</v>
      </c>
      <c r="G80" s="5" t="n">
        <f aca="false">+F80*D80</f>
        <v>0</v>
      </c>
      <c r="H80" s="6" t="n">
        <f aca="false">-G80*E80</f>
        <v>-0</v>
      </c>
      <c r="I80" s="2" t="n">
        <f aca="false">+IF(A80=$I$4,$H$4*D80,IF(I79=0,0,I79+J80+H80))</f>
        <v>0</v>
      </c>
      <c r="J80" s="2" t="n">
        <f aca="false">+IF(B80=0,0,D80*-IPMT(C80/12,B80,$B$8,I79))</f>
        <v>0</v>
      </c>
      <c r="K80" s="6" t="n">
        <f aca="false">+H80+J80</f>
        <v>0</v>
      </c>
      <c r="L80" s="39"/>
    </row>
    <row r="81" customFormat="false" ht="12.75" hidden="false" customHeight="false" outlineLevel="0" collapsed="false">
      <c r="A81" s="38" t="n">
        <f aca="false">+Curves!C81</f>
        <v>48092</v>
      </c>
      <c r="B81" s="2" t="n">
        <f aca="false">+IF(B80&lt;&gt;0,B80+1,IF(I80=0,0,1))</f>
        <v>0</v>
      </c>
      <c r="C81" s="3" t="n">
        <f aca="false">IF(OR($C$4="",$C$4=0),+Curves!D81,$C$4)</f>
        <v>0.05</v>
      </c>
      <c r="D81" s="4" t="n">
        <f aca="false">+(1+C81/2)^(-2*(A81-$M$4)/365.25)</f>
        <v>0.746123970750019</v>
      </c>
      <c r="E81" s="2" t="n">
        <f aca="false">+IF(OR($E$4="",$E$4=0),IF(YEAR(A81)&gt;$M$38,$N$39,VLOOKUP(YEAR(A81),Curve,2,FALSE())),$E$4)</f>
        <v>5000</v>
      </c>
      <c r="F81" s="2" t="n">
        <f aca="false">+IF(MONTH(A81)=$G$4,$F$4,0)</f>
        <v>0</v>
      </c>
      <c r="G81" s="5" t="n">
        <f aca="false">+F81*D81</f>
        <v>0</v>
      </c>
      <c r="H81" s="6" t="n">
        <f aca="false">-G81*E81</f>
        <v>-0</v>
      </c>
      <c r="I81" s="2" t="n">
        <f aca="false">+IF(A81=$I$4,$H$4*D81,IF(I80=0,0,I80+J81+H81))</f>
        <v>0</v>
      </c>
      <c r="J81" s="2" t="n">
        <f aca="false">+IF(B81=0,0,D81*-IPMT(C81/12,B81,$B$8,I80))</f>
        <v>0</v>
      </c>
      <c r="K81" s="6" t="n">
        <f aca="false">+H81+J81</f>
        <v>0</v>
      </c>
      <c r="L81" s="39"/>
    </row>
    <row r="82" customFormat="false" ht="12.75" hidden="false" customHeight="false" outlineLevel="0" collapsed="false">
      <c r="A82" s="38" t="n">
        <f aca="false">+Curves!C82</f>
        <v>48122</v>
      </c>
      <c r="B82" s="2" t="n">
        <f aca="false">+IF(B81&lt;&gt;0,B81+1,IF(I81=0,0,1))</f>
        <v>0</v>
      </c>
      <c r="C82" s="3" t="n">
        <f aca="false">IF(OR($C$4="",$C$4=0),+Curves!D82,$C$4)</f>
        <v>0.05</v>
      </c>
      <c r="D82" s="4" t="n">
        <f aca="false">+(1+C82/2)^(-2*(A82-$M$4)/365.25)</f>
        <v>0.743103611872265</v>
      </c>
      <c r="E82" s="2" t="n">
        <f aca="false">+IF(OR($E$4="",$E$4=0),IF(YEAR(A82)&gt;$M$38,$N$39,VLOOKUP(YEAR(A82),Curve,2,FALSE())),$E$4)</f>
        <v>5000</v>
      </c>
      <c r="F82" s="2" t="n">
        <f aca="false">+IF(MONTH(A82)=$G$4,$F$4,0)</f>
        <v>0</v>
      </c>
      <c r="G82" s="5" t="n">
        <f aca="false">+F82*D82</f>
        <v>0</v>
      </c>
      <c r="H82" s="6" t="n">
        <f aca="false">-G82*E82</f>
        <v>-0</v>
      </c>
      <c r="I82" s="2" t="n">
        <f aca="false">+IF(A82=$I$4,$H$4*D82,IF(I81=0,0,I81+J82+H82))</f>
        <v>0</v>
      </c>
      <c r="J82" s="2" t="n">
        <f aca="false">+IF(B82=0,0,D82*-IPMT(C82/12,B82,$B$8,I81))</f>
        <v>0</v>
      </c>
      <c r="K82" s="6" t="n">
        <f aca="false">+H82+J82</f>
        <v>0</v>
      </c>
      <c r="L82" s="39"/>
    </row>
    <row r="83" customFormat="false" ht="12.75" hidden="false" customHeight="false" outlineLevel="0" collapsed="false">
      <c r="A83" s="38" t="n">
        <f aca="false">+Curves!C83</f>
        <v>48153</v>
      </c>
      <c r="B83" s="2" t="n">
        <f aca="false">+IF(B82&lt;&gt;0,B82+1,IF(I82=0,0,1))</f>
        <v>0</v>
      </c>
      <c r="C83" s="3" t="n">
        <f aca="false">IF(OR($C$4="",$C$4=0),+Curves!D83,$C$4)</f>
        <v>0.05</v>
      </c>
      <c r="D83" s="4" t="n">
        <f aca="false">+(1+C83/2)^(-2*(A83-$M$4)/365.25)</f>
        <v>0.739995418521347</v>
      </c>
      <c r="E83" s="2" t="n">
        <f aca="false">+IF(OR($E$4="",$E$4=0),IF(YEAR(A83)&gt;$M$38,$N$39,VLOOKUP(YEAR(A83),Curve,2,FALSE())),$E$4)</f>
        <v>5000</v>
      </c>
      <c r="F83" s="2" t="n">
        <f aca="false">+IF(MONTH(A83)=$G$4,$F$4,0)</f>
        <v>0</v>
      </c>
      <c r="G83" s="5" t="n">
        <f aca="false">+F83*D83</f>
        <v>0</v>
      </c>
      <c r="H83" s="6" t="n">
        <f aca="false">-G83*E83</f>
        <v>-0</v>
      </c>
      <c r="I83" s="2" t="n">
        <f aca="false">+IF(A83=$I$4,$H$4*D83,IF(I82=0,0,I82+J83+H83))</f>
        <v>0</v>
      </c>
      <c r="J83" s="2" t="n">
        <f aca="false">+IF(B83=0,0,D83*-IPMT(C83/12,B83,$B$8,I82))</f>
        <v>0</v>
      </c>
      <c r="K83" s="6" t="n">
        <f aca="false">+H83+J83</f>
        <v>0</v>
      </c>
      <c r="L83" s="39"/>
    </row>
    <row r="84" customFormat="false" ht="12.75" hidden="false" customHeight="false" outlineLevel="0" collapsed="false">
      <c r="A84" s="38" t="n">
        <f aca="false">+Curves!C84</f>
        <v>48183</v>
      </c>
      <c r="B84" s="2" t="n">
        <f aca="false">+IF(B83&lt;&gt;0,B83+1,IF(I83=0,0,1))</f>
        <v>0</v>
      </c>
      <c r="C84" s="3" t="n">
        <f aca="false">IF(OR($C$4="",$C$4=0),+Curves!D84,$C$4)</f>
        <v>0.05</v>
      </c>
      <c r="D84" s="4" t="n">
        <f aca="false">+(1+C84/2)^(-2*(A84-$M$4)/365.25)</f>
        <v>0.736999868425856</v>
      </c>
      <c r="E84" s="2" t="n">
        <f aca="false">+IF(OR($E$4="",$E$4=0),IF(YEAR(A84)&gt;$M$38,$N$39,VLOOKUP(YEAR(A84),Curve,2,FALSE())),$E$4)</f>
        <v>5000</v>
      </c>
      <c r="F84" s="2" t="n">
        <f aca="false">+IF(MONTH(A84)=$G$4,$F$4,0)</f>
        <v>0</v>
      </c>
      <c r="G84" s="5" t="n">
        <f aca="false">+F84*D84</f>
        <v>0</v>
      </c>
      <c r="H84" s="6" t="n">
        <f aca="false">-G84*E84</f>
        <v>-0</v>
      </c>
      <c r="I84" s="2" t="n">
        <f aca="false">+IF(A84=$I$4,$H$4*D84,IF(I83=0,0,I83+J84+H84))</f>
        <v>0</v>
      </c>
      <c r="J84" s="2" t="n">
        <f aca="false">+IF(B84=0,0,D84*-IPMT(C84/12,B84,$B$8,I83))</f>
        <v>0</v>
      </c>
      <c r="K84" s="6" t="n">
        <f aca="false">+H84+J84</f>
        <v>0</v>
      </c>
      <c r="L84" s="39"/>
    </row>
    <row r="85" customFormat="false" ht="12.75" hidden="false" customHeight="false" outlineLevel="0" collapsed="false">
      <c r="A85" s="38" t="n">
        <f aca="false">+Curves!C85</f>
        <v>48214</v>
      </c>
      <c r="B85" s="2" t="n">
        <f aca="false">+IF(B84&lt;&gt;0,B84+1,IF(I84=0,0,1))</f>
        <v>0</v>
      </c>
      <c r="C85" s="3" t="n">
        <f aca="false">IF(OR($C$4="",$C$4=0),+Curves!D85,$C$4)</f>
        <v>0.05</v>
      </c>
      <c r="D85" s="4" t="n">
        <f aca="false">+(1+C85/2)^(-2*(A85-$M$4)/365.25)</f>
        <v>0.733917205316606</v>
      </c>
      <c r="E85" s="2" t="n">
        <f aca="false">+IF(OR($E$4="",$E$4=0),IF(YEAR(A85)&gt;$M$38,$N$39,VLOOKUP(YEAR(A85),Curve,2,FALSE())),$E$4)</f>
        <v>5000</v>
      </c>
      <c r="F85" s="2" t="n">
        <f aca="false">+IF(MONTH(A85)=$G$4,$F$4,0)</f>
        <v>0</v>
      </c>
      <c r="G85" s="5" t="n">
        <f aca="false">+F85*D85</f>
        <v>0</v>
      </c>
      <c r="H85" s="6" t="n">
        <f aca="false">-G85*E85</f>
        <v>-0</v>
      </c>
      <c r="I85" s="2" t="n">
        <f aca="false">+IF(A85=$I$4,$H$4*D85,IF(I84=0,0,I84+J85+H85))</f>
        <v>0</v>
      </c>
      <c r="J85" s="2" t="n">
        <f aca="false">+IF(B85=0,0,D85*-IPMT(C85/12,B85,$B$8,I84))</f>
        <v>0</v>
      </c>
      <c r="K85" s="6" t="n">
        <f aca="false">+H85+J85</f>
        <v>0</v>
      </c>
      <c r="L85" s="39"/>
    </row>
    <row r="86" customFormat="false" ht="12.75" hidden="false" customHeight="false" outlineLevel="0" collapsed="false">
      <c r="A86" s="38" t="n">
        <f aca="false">+Curves!C86</f>
        <v>48245</v>
      </c>
      <c r="B86" s="2" t="n">
        <f aca="false">+IF(B85&lt;&gt;0,B85+1,IF(I85=0,0,1))</f>
        <v>0</v>
      </c>
      <c r="C86" s="3" t="n">
        <f aca="false">IF(OR($C$4="",$C$4=0),+Curves!D86,$C$4)</f>
        <v>0.05</v>
      </c>
      <c r="D86" s="4" t="n">
        <f aca="false">+(1+C86/2)^(-2*(A86-$M$4)/365.25)</f>
        <v>0.730847436119895</v>
      </c>
      <c r="E86" s="2" t="n">
        <f aca="false">+IF(OR($E$4="",$E$4=0),IF(YEAR(A86)&gt;$M$38,$N$39,VLOOKUP(YEAR(A86),Curve,2,FALSE())),$E$4)</f>
        <v>5000</v>
      </c>
      <c r="F86" s="2" t="n">
        <f aca="false">+IF(MONTH(A86)=$G$4,$F$4,0)</f>
        <v>0</v>
      </c>
      <c r="G86" s="5" t="n">
        <f aca="false">+F86*D86</f>
        <v>0</v>
      </c>
      <c r="H86" s="6" t="n">
        <f aca="false">-G86*E86</f>
        <v>-0</v>
      </c>
      <c r="I86" s="2" t="n">
        <f aca="false">+IF(A86=$I$4,$H$4*D86,IF(I85=0,0,I85+J86+H86))</f>
        <v>0</v>
      </c>
      <c r="J86" s="2" t="n">
        <f aca="false">+IF(B86=0,0,D86*-IPMT(C86/12,B86,$B$8,I85))</f>
        <v>0</v>
      </c>
      <c r="K86" s="6" t="n">
        <f aca="false">+H86+J86</f>
        <v>0</v>
      </c>
      <c r="L86" s="39"/>
    </row>
    <row r="87" customFormat="false" ht="12.75" hidden="false" customHeight="false" outlineLevel="0" collapsed="false">
      <c r="A87" s="38" t="n">
        <f aca="false">+Curves!C87</f>
        <v>48274</v>
      </c>
      <c r="B87" s="2" t="n">
        <f aca="false">+IF(B86&lt;&gt;0,B86+1,IF(I86=0,0,1))</f>
        <v>0</v>
      </c>
      <c r="C87" s="3" t="n">
        <f aca="false">IF(OR($C$4="",$C$4=0),+Curves!D87,$C$4)</f>
        <v>0.05</v>
      </c>
      <c r="D87" s="4" t="n">
        <f aca="false">+(1+C87/2)^(-2*(A87-$M$4)/365.25)</f>
        <v>0.727987341719801</v>
      </c>
      <c r="E87" s="2" t="n">
        <f aca="false">+IF(OR($E$4="",$E$4=0),IF(YEAR(A87)&gt;$M$38,$N$39,VLOOKUP(YEAR(A87),Curve,2,FALSE())),$E$4)</f>
        <v>5000</v>
      </c>
      <c r="F87" s="2" t="n">
        <f aca="false">+IF(MONTH(A87)=$G$4,$F$4,0)</f>
        <v>50</v>
      </c>
      <c r="G87" s="5" t="n">
        <f aca="false">+F87*D87</f>
        <v>36.3993670859901</v>
      </c>
      <c r="H87" s="6" t="n">
        <f aca="false">-G87*E87</f>
        <v>-181996.83542995</v>
      </c>
      <c r="I87" s="2" t="n">
        <f aca="false">+IF(A87=$I$4,$H$4*D87,IF(I86=0,0,I86+J87+H87))</f>
        <v>0</v>
      </c>
      <c r="J87" s="2" t="n">
        <f aca="false">+IF(B87=0,0,D87*-IPMT(C87/12,B87,$B$8,I86))</f>
        <v>0</v>
      </c>
      <c r="K87" s="6" t="n">
        <f aca="false">+H87+J87</f>
        <v>-181996.83542995</v>
      </c>
      <c r="L87" s="39"/>
    </row>
    <row r="88" customFormat="false" ht="12.75" hidden="false" customHeight="false" outlineLevel="0" collapsed="false">
      <c r="A88" s="38" t="n">
        <f aca="false">+Curves!C88</f>
        <v>48305</v>
      </c>
      <c r="B88" s="2" t="n">
        <f aca="false">+IF(B87&lt;&gt;0,B87+1,IF(I87=0,0,1))</f>
        <v>0</v>
      </c>
      <c r="C88" s="3" t="n">
        <f aca="false">IF(OR($C$4="",$C$4=0),+Curves!D88,$C$4)</f>
        <v>0.05</v>
      </c>
      <c r="D88" s="4" t="n">
        <f aca="false">+(1+C88/2)^(-2*(A88-$M$4)/365.25)</f>
        <v>0.724942375474266</v>
      </c>
      <c r="E88" s="2" t="n">
        <f aca="false">+IF(OR($E$4="",$E$4=0),IF(YEAR(A88)&gt;$M$38,$N$39,VLOOKUP(YEAR(A88),Curve,2,FALSE())),$E$4)</f>
        <v>5000</v>
      </c>
      <c r="F88" s="2" t="n">
        <f aca="false">+IF(MONTH(A88)=$G$4,$F$4,0)</f>
        <v>0</v>
      </c>
      <c r="G88" s="5" t="n">
        <f aca="false">+F88*D88</f>
        <v>0</v>
      </c>
      <c r="H88" s="6" t="n">
        <f aca="false">-G88*E88</f>
        <v>-0</v>
      </c>
      <c r="I88" s="2" t="n">
        <f aca="false">+IF(A88=$I$4,$H$4*D88,IF(I87=0,0,I87+J88+H88))</f>
        <v>0</v>
      </c>
      <c r="J88" s="2" t="n">
        <f aca="false">+IF(B88=0,0,D88*-IPMT(C88/12,B88,$B$8,I87))</f>
        <v>0</v>
      </c>
      <c r="K88" s="6" t="n">
        <f aca="false">+H88+J88</f>
        <v>0</v>
      </c>
      <c r="L88" s="39"/>
    </row>
    <row r="89" customFormat="false" ht="12.75" hidden="false" customHeight="false" outlineLevel="0" collapsed="false">
      <c r="A89" s="38" t="n">
        <f aca="false">+Curves!C89</f>
        <v>48335</v>
      </c>
      <c r="B89" s="2" t="n">
        <f aca="false">+IF(B88&lt;&gt;0,B88+1,IF(I88=0,0,1))</f>
        <v>0</v>
      </c>
      <c r="C89" s="3" t="n">
        <f aca="false">IF(OR($C$4="",$C$4=0),+Curves!D89,$C$4)</f>
        <v>0.05</v>
      </c>
      <c r="D89" s="4" t="n">
        <f aca="false">+(1+C89/2)^(-2*(A89-$M$4)/365.25)</f>
        <v>0.722007761086495</v>
      </c>
      <c r="E89" s="2" t="n">
        <f aca="false">+IF(OR($E$4="",$E$4=0),IF(YEAR(A89)&gt;$M$38,$N$39,VLOOKUP(YEAR(A89),Curve,2,FALSE())),$E$4)</f>
        <v>5000</v>
      </c>
      <c r="F89" s="2" t="n">
        <f aca="false">+IF(MONTH(A89)=$G$4,$F$4,0)</f>
        <v>0</v>
      </c>
      <c r="G89" s="5" t="n">
        <f aca="false">+F89*D89</f>
        <v>0</v>
      </c>
      <c r="H89" s="6" t="n">
        <f aca="false">-G89*E89</f>
        <v>-0</v>
      </c>
      <c r="I89" s="2" t="n">
        <f aca="false">+IF(A89=$I$4,$H$4*D89,IF(I88=0,0,I88+J89+H89))</f>
        <v>0</v>
      </c>
      <c r="J89" s="2" t="n">
        <f aca="false">+IF(B89=0,0,D89*-IPMT(C89/12,B89,$B$8,I88))</f>
        <v>0</v>
      </c>
      <c r="K89" s="6" t="n">
        <f aca="false">+H89+J89</f>
        <v>0</v>
      </c>
      <c r="L89" s="39"/>
    </row>
    <row r="90" customFormat="false" ht="12.75" hidden="false" customHeight="false" outlineLevel="0" collapsed="false">
      <c r="A90" s="38" t="n">
        <f aca="false">+Curves!C90</f>
        <v>48366</v>
      </c>
      <c r="B90" s="2" t="n">
        <f aca="false">+IF(B89&lt;&gt;0,B89+1,IF(I89=0,0,1))</f>
        <v>0</v>
      </c>
      <c r="C90" s="3" t="n">
        <f aca="false">IF(OR($C$4="",$C$4=0),+Curves!D90,$C$4)</f>
        <v>0.05</v>
      </c>
      <c r="D90" s="4" t="n">
        <f aca="false">+(1+C90/2)^(-2*(A90-$M$4)/365.25)</f>
        <v>0.718987805744512</v>
      </c>
      <c r="E90" s="2" t="n">
        <f aca="false">+IF(OR($E$4="",$E$4=0),IF(YEAR(A90)&gt;$M$38,$N$39,VLOOKUP(YEAR(A90),Curve,2,FALSE())),$E$4)</f>
        <v>5000</v>
      </c>
      <c r="F90" s="2" t="n">
        <f aca="false">+IF(MONTH(A90)=$G$4,$F$4,0)</f>
        <v>0</v>
      </c>
      <c r="G90" s="5" t="n">
        <f aca="false">+F90*D90</f>
        <v>0</v>
      </c>
      <c r="H90" s="6" t="n">
        <f aca="false">-G90*E90</f>
        <v>-0</v>
      </c>
      <c r="I90" s="2" t="n">
        <f aca="false">+IF(A90=$I$4,$H$4*D90,IF(I89=0,0,I89+J90+H90))</f>
        <v>0</v>
      </c>
      <c r="J90" s="2" t="n">
        <f aca="false">+IF(B90=0,0,D90*-IPMT(C90/12,B90,$B$8,I89))</f>
        <v>0</v>
      </c>
      <c r="K90" s="6" t="n">
        <f aca="false">+H90+J90</f>
        <v>0</v>
      </c>
      <c r="L90" s="39"/>
    </row>
    <row r="91" customFormat="false" ht="12.75" hidden="false" customHeight="false" outlineLevel="0" collapsed="false">
      <c r="A91" s="38" t="n">
        <f aca="false">+Curves!C91</f>
        <v>48396</v>
      </c>
      <c r="B91" s="2" t="n">
        <f aca="false">+IF(B90&lt;&gt;0,B90+1,IF(I90=0,0,1))</f>
        <v>0</v>
      </c>
      <c r="C91" s="3" t="n">
        <f aca="false">IF(OR($C$4="",$C$4=0),+Curves!D91,$C$4)</f>
        <v>0.05</v>
      </c>
      <c r="D91" s="4" t="n">
        <f aca="false">+(1+C91/2)^(-2*(A91-$M$4)/365.25)</f>
        <v>0.716077295846412</v>
      </c>
      <c r="E91" s="2" t="n">
        <f aca="false">+IF(OR($E$4="",$E$4=0),IF(YEAR(A91)&gt;$M$38,$N$39,VLOOKUP(YEAR(A91),Curve,2,FALSE())),$E$4)</f>
        <v>5000</v>
      </c>
      <c r="F91" s="2" t="n">
        <f aca="false">+IF(MONTH(A91)=$G$4,$F$4,0)</f>
        <v>0</v>
      </c>
      <c r="G91" s="5" t="n">
        <f aca="false">+F91*D91</f>
        <v>0</v>
      </c>
      <c r="H91" s="6" t="n">
        <f aca="false">-G91*E91</f>
        <v>-0</v>
      </c>
      <c r="I91" s="2" t="n">
        <f aca="false">+IF(A91=$I$4,$H$4*D91,IF(I90=0,0,I90+J91+H91))</f>
        <v>0</v>
      </c>
      <c r="J91" s="2" t="n">
        <f aca="false">+IF(B91=0,0,D91*-IPMT(C91/12,B91,$B$8,I90))</f>
        <v>0</v>
      </c>
      <c r="K91" s="6" t="n">
        <f aca="false">+H91+J91</f>
        <v>0</v>
      </c>
      <c r="L91" s="39"/>
    </row>
    <row r="92" customFormat="false" ht="12.75" hidden="false" customHeight="false" outlineLevel="0" collapsed="false">
      <c r="A92" s="38" t="n">
        <f aca="false">+Curves!C92</f>
        <v>48427</v>
      </c>
      <c r="B92" s="2" t="n">
        <f aca="false">+IF(B91&lt;&gt;0,B91+1,IF(I91=0,0,1))</f>
        <v>0</v>
      </c>
      <c r="C92" s="3" t="n">
        <f aca="false">IF(OR($C$4="",$C$4=0),+Curves!D92,$C$4)</f>
        <v>0.05</v>
      </c>
      <c r="D92" s="4" t="n">
        <f aca="false">+(1+C92/2)^(-2*(A92-$M$4)/365.25)</f>
        <v>0.713082145972109</v>
      </c>
      <c r="E92" s="2" t="n">
        <f aca="false">+IF(OR($E$4="",$E$4=0),IF(YEAR(A92)&gt;$M$38,$N$39,VLOOKUP(YEAR(A92),Curve,2,FALSE())),$E$4)</f>
        <v>5000</v>
      </c>
      <c r="F92" s="2" t="n">
        <f aca="false">+IF(MONTH(A92)=$G$4,$F$4,0)</f>
        <v>0</v>
      </c>
      <c r="G92" s="5" t="n">
        <f aca="false">+F92*D92</f>
        <v>0</v>
      </c>
      <c r="H92" s="6" t="n">
        <f aca="false">-G92*E92</f>
        <v>-0</v>
      </c>
      <c r="I92" s="2" t="n">
        <f aca="false">+IF(A92=$I$4,$H$4*D92,IF(I91=0,0,I91+J92+H92))</f>
        <v>0</v>
      </c>
      <c r="J92" s="2" t="n">
        <f aca="false">+IF(B92=0,0,D92*-IPMT(C92/12,B92,$B$8,I91))</f>
        <v>0</v>
      </c>
      <c r="K92" s="6" t="n">
        <f aca="false">+H92+J92</f>
        <v>0</v>
      </c>
      <c r="L92" s="39"/>
    </row>
    <row r="93" customFormat="false" ht="12.75" hidden="false" customHeight="false" outlineLevel="0" collapsed="false">
      <c r="A93" s="38" t="n">
        <f aca="false">+Curves!C93</f>
        <v>48458</v>
      </c>
      <c r="B93" s="2" t="n">
        <f aca="false">+IF(B92&lt;&gt;0,B92+1,IF(I92=0,0,1))</f>
        <v>0</v>
      </c>
      <c r="C93" s="3" t="n">
        <f aca="false">IF(OR($C$4="",$C$4=0),+Curves!D93,$C$4)</f>
        <v>0.05</v>
      </c>
      <c r="D93" s="4" t="n">
        <f aca="false">+(1+C93/2)^(-2*(A93-$M$4)/365.25)</f>
        <v>0.710099523967103</v>
      </c>
      <c r="E93" s="2" t="n">
        <f aca="false">+IF(OR($E$4="",$E$4=0),IF(YEAR(A93)&gt;$M$38,$N$39,VLOOKUP(YEAR(A93),Curve,2,FALSE())),$E$4)</f>
        <v>5000</v>
      </c>
      <c r="F93" s="2" t="n">
        <f aca="false">+IF(MONTH(A93)=$G$4,$F$4,0)</f>
        <v>0</v>
      </c>
      <c r="G93" s="5" t="n">
        <f aca="false">+F93*D93</f>
        <v>0</v>
      </c>
      <c r="H93" s="6" t="n">
        <f aca="false">-G93*E93</f>
        <v>-0</v>
      </c>
      <c r="I93" s="2" t="n">
        <f aca="false">+IF(A93=$I$4,$H$4*D93,IF(I92=0,0,I92+J93+H93))</f>
        <v>0</v>
      </c>
      <c r="J93" s="2" t="n">
        <f aca="false">+IF(B93=0,0,D93*-IPMT(C93/12,B93,$B$8,I92))</f>
        <v>0</v>
      </c>
      <c r="K93" s="6" t="n">
        <f aca="false">+H93+J93</f>
        <v>0</v>
      </c>
      <c r="L93" s="39"/>
    </row>
    <row r="94" customFormat="false" ht="12.75" hidden="false" customHeight="false" outlineLevel="0" collapsed="false">
      <c r="A94" s="38" t="n">
        <f aca="false">+Curves!C94</f>
        <v>48488</v>
      </c>
      <c r="B94" s="2" t="n">
        <f aca="false">+IF(B93&lt;&gt;0,B93+1,IF(I93=0,0,1))</f>
        <v>0</v>
      </c>
      <c r="C94" s="3" t="n">
        <f aca="false">IF(OR($C$4="",$C$4=0),+Curves!D94,$C$4)</f>
        <v>0.05</v>
      </c>
      <c r="D94" s="4" t="n">
        <f aca="false">+(1+C94/2)^(-2*(A94-$M$4)/365.25)</f>
        <v>0.707224994417883</v>
      </c>
      <c r="E94" s="2" t="n">
        <f aca="false">+IF(OR($E$4="",$E$4=0),IF(YEAR(A94)&gt;$M$38,$N$39,VLOOKUP(YEAR(A94),Curve,2,FALSE())),$E$4)</f>
        <v>5000</v>
      </c>
      <c r="F94" s="2" t="n">
        <f aca="false">+IF(MONTH(A94)=$G$4,$F$4,0)</f>
        <v>0</v>
      </c>
      <c r="G94" s="5" t="n">
        <f aca="false">+F94*D94</f>
        <v>0</v>
      </c>
      <c r="H94" s="6" t="n">
        <f aca="false">-G94*E94</f>
        <v>-0</v>
      </c>
      <c r="I94" s="2" t="n">
        <f aca="false">+IF(A94=$I$4,$H$4*D94,IF(I93=0,0,I93+J94+H94))</f>
        <v>0</v>
      </c>
      <c r="J94" s="2" t="n">
        <f aca="false">+IF(B94=0,0,D94*-IPMT(C94/12,B94,$B$8,I93))</f>
        <v>0</v>
      </c>
      <c r="K94" s="6" t="n">
        <f aca="false">+H94+J94</f>
        <v>0</v>
      </c>
      <c r="L94" s="39"/>
    </row>
    <row r="95" customFormat="false" ht="12.75" hidden="false" customHeight="false" outlineLevel="0" collapsed="false">
      <c r="A95" s="38" t="n">
        <f aca="false">+Curves!C95</f>
        <v>48519</v>
      </c>
      <c r="B95" s="2" t="n">
        <f aca="false">+IF(B94&lt;&gt;0,B94+1,IF(I94=0,0,1))</f>
        <v>0</v>
      </c>
      <c r="C95" s="3" t="n">
        <f aca="false">IF(OR($C$4="",$C$4=0),+Curves!D95,$C$4)</f>
        <v>0.05</v>
      </c>
      <c r="D95" s="4" t="n">
        <f aca="false">+(1+C95/2)^(-2*(A95-$M$4)/365.25)</f>
        <v>0.704266871230034</v>
      </c>
      <c r="E95" s="2" t="n">
        <f aca="false">+IF(OR($E$4="",$E$4=0),IF(YEAR(A95)&gt;$M$38,$N$39,VLOOKUP(YEAR(A95),Curve,2,FALSE())),$E$4)</f>
        <v>5000</v>
      </c>
      <c r="F95" s="2" t="n">
        <f aca="false">+IF(MONTH(A95)=$G$4,$F$4,0)</f>
        <v>0</v>
      </c>
      <c r="G95" s="5" t="n">
        <f aca="false">+F95*D95</f>
        <v>0</v>
      </c>
      <c r="H95" s="6" t="n">
        <f aca="false">-G95*E95</f>
        <v>-0</v>
      </c>
      <c r="I95" s="2" t="n">
        <f aca="false">+IF(A95=$I$4,$H$4*D95,IF(I94=0,0,I94+J95+H95))</f>
        <v>0</v>
      </c>
      <c r="J95" s="2" t="n">
        <f aca="false">+IF(B95=0,0,D95*-IPMT(C95/12,B95,$B$8,I94))</f>
        <v>0</v>
      </c>
      <c r="K95" s="6" t="n">
        <f aca="false">+H95+J95</f>
        <v>0</v>
      </c>
      <c r="L95" s="39"/>
    </row>
    <row r="96" customFormat="false" ht="12.75" hidden="false" customHeight="false" outlineLevel="0" collapsed="false">
      <c r="A96" s="38" t="n">
        <f aca="false">+Curves!C96</f>
        <v>48549</v>
      </c>
      <c r="B96" s="2" t="n">
        <f aca="false">+IF(B95&lt;&gt;0,B95+1,IF(I95=0,0,1))</f>
        <v>0</v>
      </c>
      <c r="C96" s="3" t="n">
        <f aca="false">IF(OR($C$4="",$C$4=0),+Curves!D96,$C$4)</f>
        <v>0.05</v>
      </c>
      <c r="D96" s="4" t="n">
        <f aca="false">+(1+C96/2)^(-2*(A96-$M$4)/365.25)</f>
        <v>0.701415952642485</v>
      </c>
      <c r="E96" s="2" t="n">
        <f aca="false">+IF(OR($E$4="",$E$4=0),IF(YEAR(A96)&gt;$M$38,$N$39,VLOOKUP(YEAR(A96),Curve,2,FALSE())),$E$4)</f>
        <v>5000</v>
      </c>
      <c r="F96" s="2" t="n">
        <f aca="false">+IF(MONTH(A96)=$G$4,$F$4,0)</f>
        <v>0</v>
      </c>
      <c r="G96" s="5" t="n">
        <f aca="false">+F96*D96</f>
        <v>0</v>
      </c>
      <c r="H96" s="6" t="n">
        <f aca="false">-G96*E96</f>
        <v>-0</v>
      </c>
      <c r="I96" s="2" t="n">
        <f aca="false">+IF(A96=$I$4,$H$4*D96,IF(I95=0,0,I95+J96+H96))</f>
        <v>0</v>
      </c>
      <c r="J96" s="2" t="n">
        <f aca="false">+IF(B96=0,0,D96*-IPMT(C96/12,B96,$B$8,I95))</f>
        <v>0</v>
      </c>
      <c r="K96" s="6" t="n">
        <f aca="false">+H96+J96</f>
        <v>0</v>
      </c>
      <c r="L96" s="39"/>
    </row>
    <row r="97" customFormat="false" ht="12.75" hidden="false" customHeight="false" outlineLevel="0" collapsed="false">
      <c r="A97" s="38" t="n">
        <f aca="false">+Curves!C97</f>
        <v>48580</v>
      </c>
      <c r="B97" s="2" t="n">
        <f aca="false">+IF(B96&lt;&gt;0,B96+1,IF(I96=0,0,1))</f>
        <v>0</v>
      </c>
      <c r="C97" s="3" t="n">
        <f aca="false">IF(OR($C$4="",$C$4=0),+Curves!D97,$C$4)</f>
        <v>0.05</v>
      </c>
      <c r="D97" s="4" t="n">
        <f aca="false">+(1+C97/2)^(-2*(A97-$M$4)/365.25)</f>
        <v>0.698482127042124</v>
      </c>
      <c r="E97" s="2" t="n">
        <f aca="false">+IF(OR($E$4="",$E$4=0),IF(YEAR(A97)&gt;$M$38,$N$39,VLOOKUP(YEAR(A97),Curve,2,FALSE())),$E$4)</f>
        <v>5000</v>
      </c>
      <c r="F97" s="2" t="n">
        <f aca="false">+IF(MONTH(A97)=$G$4,$F$4,0)</f>
        <v>0</v>
      </c>
      <c r="G97" s="5" t="n">
        <f aca="false">+F97*D97</f>
        <v>0</v>
      </c>
      <c r="H97" s="6" t="n">
        <f aca="false">-G97*E97</f>
        <v>-0</v>
      </c>
      <c r="I97" s="2" t="n">
        <f aca="false">+IF(A97=$I$4,$H$4*D97,IF(I96=0,0,I96+J97+H97))</f>
        <v>0</v>
      </c>
      <c r="J97" s="2" t="n">
        <f aca="false">+IF(B97=0,0,D97*-IPMT(C97/12,B97,$B$8,I96))</f>
        <v>0</v>
      </c>
      <c r="K97" s="6" t="n">
        <f aca="false">+H97+J97</f>
        <v>0</v>
      </c>
      <c r="L97" s="39"/>
    </row>
    <row r="98" customFormat="false" ht="12.75" hidden="false" customHeight="false" outlineLevel="0" collapsed="false">
      <c r="A98" s="38" t="n">
        <f aca="false">+Curves!C98</f>
        <v>48611</v>
      </c>
      <c r="B98" s="2" t="n">
        <f aca="false">+IF(B97&lt;&gt;0,B97+1,IF(I97=0,0,1))</f>
        <v>0</v>
      </c>
      <c r="C98" s="3" t="n">
        <f aca="false">IF(OR($C$4="",$C$4=0),+Curves!D98,$C$4)</f>
        <v>0.05</v>
      </c>
      <c r="D98" s="4" t="n">
        <f aca="false">+(1+C98/2)^(-2*(A98-$M$4)/365.25)</f>
        <v>0.695560572808875</v>
      </c>
      <c r="E98" s="2" t="n">
        <f aca="false">+IF(OR($E$4="",$E$4=0),IF(YEAR(A98)&gt;$M$38,$N$39,VLOOKUP(YEAR(A98),Curve,2,FALSE())),$E$4)</f>
        <v>5000</v>
      </c>
      <c r="F98" s="2" t="n">
        <f aca="false">+IF(MONTH(A98)=$G$4,$F$4,0)</f>
        <v>0</v>
      </c>
      <c r="G98" s="5" t="n">
        <f aca="false">+F98*D98</f>
        <v>0</v>
      </c>
      <c r="H98" s="6" t="n">
        <f aca="false">-G98*E98</f>
        <v>-0</v>
      </c>
      <c r="I98" s="2" t="n">
        <f aca="false">+IF(A98=$I$4,$H$4*D98,IF(I97=0,0,I97+J98+H98))</f>
        <v>0</v>
      </c>
      <c r="J98" s="2" t="n">
        <f aca="false">+IF(B98=0,0,D98*-IPMT(C98/12,B98,$B$8,I97))</f>
        <v>0</v>
      </c>
      <c r="K98" s="6" t="n">
        <f aca="false">+H98+J98</f>
        <v>0</v>
      </c>
      <c r="L98" s="39"/>
    </row>
    <row r="99" customFormat="false" ht="12.75" hidden="false" customHeight="false" outlineLevel="0" collapsed="false">
      <c r="A99" s="38" t="n">
        <f aca="false">+Curves!C99</f>
        <v>48639</v>
      </c>
      <c r="B99" s="2" t="n">
        <f aca="false">+IF(B98&lt;&gt;0,B98+1,IF(I98=0,0,1))</f>
        <v>0</v>
      </c>
      <c r="C99" s="3" t="n">
        <f aca="false">IF(OR($C$4="",$C$4=0),+Curves!D99,$C$4)</f>
        <v>0.05</v>
      </c>
      <c r="D99" s="4" t="n">
        <f aca="false">+(1+C99/2)^(-2*(A99-$M$4)/365.25)</f>
        <v>0.692932254433841</v>
      </c>
      <c r="E99" s="2" t="n">
        <f aca="false">+IF(OR($E$4="",$E$4=0),IF(YEAR(A99)&gt;$M$38,$N$39,VLOOKUP(YEAR(A99),Curve,2,FALSE())),$E$4)</f>
        <v>5000</v>
      </c>
      <c r="F99" s="2" t="n">
        <f aca="false">+IF(MONTH(A99)=$G$4,$F$4,0)</f>
        <v>50</v>
      </c>
      <c r="G99" s="5" t="n">
        <f aca="false">+F99*D99</f>
        <v>34.6466127216921</v>
      </c>
      <c r="H99" s="6" t="n">
        <f aca="false">-G99*E99</f>
        <v>-173233.06360846</v>
      </c>
      <c r="I99" s="2" t="n">
        <f aca="false">+IF(A99=$I$4,$H$4*D99,IF(I98=0,0,I98+J99+H99))</f>
        <v>0</v>
      </c>
      <c r="J99" s="2" t="n">
        <f aca="false">+IF(B99=0,0,D99*-IPMT(C99/12,B99,$B$8,I98))</f>
        <v>0</v>
      </c>
      <c r="K99" s="6" t="n">
        <f aca="false">+H99+J99</f>
        <v>-173233.06360846</v>
      </c>
      <c r="L99" s="39"/>
    </row>
    <row r="100" customFormat="false" ht="12.75" hidden="false" customHeight="false" outlineLevel="0" collapsed="false">
      <c r="A100" s="38" t="n">
        <f aca="false">+Curves!C100</f>
        <v>48670</v>
      </c>
      <c r="B100" s="2" t="n">
        <f aca="false">+IF(B99&lt;&gt;0,B99+1,IF(I99=0,0,1))</f>
        <v>0</v>
      </c>
      <c r="C100" s="3" t="n">
        <f aca="false">IF(OR($C$4="",$C$4=0),+Curves!D100,$C$4)</f>
        <v>0.05</v>
      </c>
      <c r="D100" s="4" t="n">
        <f aca="false">+(1+C100/2)^(-2*(A100-$M$4)/365.25)</f>
        <v>0.690033913756366</v>
      </c>
      <c r="E100" s="2" t="n">
        <f aca="false">+IF(OR($E$4="",$E$4=0),IF(YEAR(A100)&gt;$M$38,$N$39,VLOOKUP(YEAR(A100),Curve,2,FALSE())),$E$4)</f>
        <v>5000</v>
      </c>
      <c r="F100" s="2" t="n">
        <f aca="false">+IF(MONTH(A100)=$G$4,$F$4,0)</f>
        <v>0</v>
      </c>
      <c r="G100" s="5" t="n">
        <f aca="false">+F100*D100</f>
        <v>0</v>
      </c>
      <c r="H100" s="6" t="n">
        <f aca="false">-G100*E100</f>
        <v>-0</v>
      </c>
      <c r="I100" s="2" t="n">
        <f aca="false">+IF(A100=$I$4,$H$4*D100,IF(I99=0,0,I99+J100+H100))</f>
        <v>0</v>
      </c>
      <c r="J100" s="2" t="n">
        <f aca="false">+IF(B100=0,0,D100*-IPMT(C100/12,B100,$B$8,I99))</f>
        <v>0</v>
      </c>
      <c r="K100" s="6" t="n">
        <f aca="false">+H100+J100</f>
        <v>0</v>
      </c>
      <c r="L100" s="39"/>
    </row>
    <row r="101" customFormat="false" ht="12.75" hidden="false" customHeight="false" outlineLevel="0" collapsed="false">
      <c r="A101" s="38" t="n">
        <f aca="false">+Curves!C101</f>
        <v>48700</v>
      </c>
      <c r="B101" s="2" t="n">
        <f aca="false">+IF(B100&lt;&gt;0,B100+1,IF(I100=0,0,1))</f>
        <v>0</v>
      </c>
      <c r="C101" s="3" t="n">
        <f aca="false">IF(OR($C$4="",$C$4=0),+Curves!D101,$C$4)</f>
        <v>0.05</v>
      </c>
      <c r="D101" s="4" t="n">
        <f aca="false">+(1+C101/2)^(-2*(A101-$M$4)/365.25)</f>
        <v>0.687240611116229</v>
      </c>
      <c r="E101" s="2" t="n">
        <f aca="false">+IF(OR($E$4="",$E$4=0),IF(YEAR(A101)&gt;$M$38,$N$39,VLOOKUP(YEAR(A101),Curve,2,FALSE())),$E$4)</f>
        <v>5000</v>
      </c>
      <c r="F101" s="2" t="n">
        <f aca="false">+IF(MONTH(A101)=$G$4,$F$4,0)</f>
        <v>0</v>
      </c>
      <c r="G101" s="5" t="n">
        <f aca="false">+F101*D101</f>
        <v>0</v>
      </c>
      <c r="H101" s="6" t="n">
        <f aca="false">-G101*E101</f>
        <v>-0</v>
      </c>
      <c r="I101" s="2" t="n">
        <f aca="false">+IF(A101=$I$4,$H$4*D101,IF(I100=0,0,I100+J101+H101))</f>
        <v>0</v>
      </c>
      <c r="J101" s="2" t="n">
        <f aca="false">+IF(B101=0,0,D101*-IPMT(C101/12,B101,$B$8,I100))</f>
        <v>0</v>
      </c>
      <c r="K101" s="6" t="n">
        <f aca="false">+H101+J101</f>
        <v>0</v>
      </c>
      <c r="L101" s="39"/>
    </row>
    <row r="102" customFormat="false" ht="12.75" hidden="false" customHeight="false" outlineLevel="0" collapsed="false">
      <c r="A102" s="38" t="n">
        <f aca="false">+Curves!C102</f>
        <v>48731</v>
      </c>
      <c r="B102" s="2" t="n">
        <f aca="false">+IF(B101&lt;&gt;0,B101+1,IF(I101=0,0,1))</f>
        <v>0</v>
      </c>
      <c r="C102" s="3" t="n">
        <f aca="false">IF(OR($C$4="",$C$4=0),+Curves!D102,$C$4)</f>
        <v>0.05</v>
      </c>
      <c r="D102" s="4" t="n">
        <f aca="false">+(1+C102/2)^(-2*(A102-$M$4)/365.25)</f>
        <v>0.68436607698152</v>
      </c>
      <c r="E102" s="2" t="n">
        <f aca="false">+IF(OR($E$4="",$E$4=0),IF(YEAR(A102)&gt;$M$38,$N$39,VLOOKUP(YEAR(A102),Curve,2,FALSE())),$E$4)</f>
        <v>5000</v>
      </c>
      <c r="F102" s="2" t="n">
        <f aca="false">+IF(MONTH(A102)=$G$4,$F$4,0)</f>
        <v>0</v>
      </c>
      <c r="G102" s="5" t="n">
        <f aca="false">+F102*D102</f>
        <v>0</v>
      </c>
      <c r="H102" s="6" t="n">
        <f aca="false">-G102*E102</f>
        <v>-0</v>
      </c>
      <c r="I102" s="2" t="n">
        <f aca="false">+IF(A102=$I$4,$H$4*D102,IF(I101=0,0,I101+J102+H102))</f>
        <v>0</v>
      </c>
      <c r="J102" s="2" t="n">
        <f aca="false">+IF(B102=0,0,D102*-IPMT(C102/12,B102,$B$8,I101))</f>
        <v>0</v>
      </c>
      <c r="K102" s="6" t="n">
        <f aca="false">+H102+J102</f>
        <v>0</v>
      </c>
      <c r="L102" s="39"/>
    </row>
    <row r="103" customFormat="false" ht="12.75" hidden="false" customHeight="false" outlineLevel="0" collapsed="false">
      <c r="A103" s="38" t="n">
        <f aca="false">+Curves!C103</f>
        <v>48761</v>
      </c>
      <c r="B103" s="2" t="n">
        <f aca="false">+IF(B102&lt;&gt;0,B102+1,IF(I102=0,0,1))</f>
        <v>0</v>
      </c>
      <c r="C103" s="3" t="n">
        <f aca="false">IF(OR($C$4="",$C$4=0),+Curves!D103,$C$4)</f>
        <v>0.05</v>
      </c>
      <c r="D103" s="4" t="n">
        <f aca="false">+(1+C103/2)^(-2*(A103-$M$4)/365.25)</f>
        <v>0.681595718117205</v>
      </c>
      <c r="E103" s="2" t="n">
        <f aca="false">+IF(OR($E$4="",$E$4=0),IF(YEAR(A103)&gt;$M$38,$N$39,VLOOKUP(YEAR(A103),Curve,2,FALSE())),$E$4)</f>
        <v>5000</v>
      </c>
      <c r="F103" s="2" t="n">
        <f aca="false">+IF(MONTH(A103)=$G$4,$F$4,0)</f>
        <v>0</v>
      </c>
      <c r="G103" s="5" t="n">
        <f aca="false">+F103*D103</f>
        <v>0</v>
      </c>
      <c r="H103" s="6" t="n">
        <f aca="false">-G103*E103</f>
        <v>-0</v>
      </c>
      <c r="I103" s="2" t="n">
        <f aca="false">+IF(A103=$I$4,$H$4*D103,IF(I102=0,0,I102+J103+H103))</f>
        <v>0</v>
      </c>
      <c r="J103" s="2" t="n">
        <f aca="false">+IF(B103=0,0,D103*-IPMT(C103/12,B103,$B$8,I102))</f>
        <v>0</v>
      </c>
      <c r="K103" s="6" t="n">
        <f aca="false">+H103+J103</f>
        <v>0</v>
      </c>
      <c r="L103" s="39"/>
    </row>
    <row r="104" customFormat="false" ht="12.75" hidden="false" customHeight="false" outlineLevel="0" collapsed="false">
      <c r="A104" s="38" t="n">
        <f aca="false">+Curves!C104</f>
        <v>48792</v>
      </c>
      <c r="B104" s="2" t="n">
        <f aca="false">+IF(B103&lt;&gt;0,B103+1,IF(I103=0,0,1))</f>
        <v>0</v>
      </c>
      <c r="C104" s="3" t="n">
        <f aca="false">IF(OR($C$4="",$C$4=0),+Curves!D104,$C$4)</f>
        <v>0.05</v>
      </c>
      <c r="D104" s="4" t="n">
        <f aca="false">+(1+C104/2)^(-2*(A104-$M$4)/365.25)</f>
        <v>0.678744794981831</v>
      </c>
      <c r="E104" s="2" t="n">
        <f aca="false">+IF(OR($E$4="",$E$4=0),IF(YEAR(A104)&gt;$M$38,$N$39,VLOOKUP(YEAR(A104),Curve,2,FALSE())),$E$4)</f>
        <v>5000</v>
      </c>
      <c r="F104" s="2" t="n">
        <f aca="false">+IF(MONTH(A104)=$G$4,$F$4,0)</f>
        <v>0</v>
      </c>
      <c r="G104" s="5" t="n">
        <f aca="false">+F104*D104</f>
        <v>0</v>
      </c>
      <c r="H104" s="6" t="n">
        <f aca="false">-G104*E104</f>
        <v>-0</v>
      </c>
      <c r="I104" s="2" t="n">
        <f aca="false">+IF(A104=$I$4,$H$4*D104,IF(I103=0,0,I103+J104+H104))</f>
        <v>0</v>
      </c>
      <c r="J104" s="2" t="n">
        <f aca="false">+IF(B104=0,0,D104*-IPMT(C104/12,B104,$B$8,I103))</f>
        <v>0</v>
      </c>
      <c r="K104" s="6" t="n">
        <f aca="false">+H104+J104</f>
        <v>0</v>
      </c>
      <c r="L104" s="39"/>
    </row>
    <row r="105" customFormat="false" ht="12.75" hidden="false" customHeight="false" outlineLevel="0" collapsed="false">
      <c r="A105" s="38" t="n">
        <f aca="false">+Curves!C105</f>
        <v>48823</v>
      </c>
      <c r="B105" s="2" t="n">
        <f aca="false">+IF(B104&lt;&gt;0,B104+1,IF(I104=0,0,1))</f>
        <v>0</v>
      </c>
      <c r="C105" s="3" t="n">
        <f aca="false">IF(OR($C$4="",$C$4=0),+Curves!D105,$C$4)</f>
        <v>0.05</v>
      </c>
      <c r="D105" s="4" t="n">
        <f aca="false">+(1+C105/2)^(-2*(A105-$M$4)/365.25)</f>
        <v>0.675905796455882</v>
      </c>
      <c r="E105" s="2" t="n">
        <f aca="false">+IF(OR($E$4="",$E$4=0),IF(YEAR(A105)&gt;$M$38,$N$39,VLOOKUP(YEAR(A105),Curve,2,FALSE())),$E$4)</f>
        <v>5000</v>
      </c>
      <c r="F105" s="2" t="n">
        <f aca="false">+IF(MONTH(A105)=$G$4,$F$4,0)</f>
        <v>0</v>
      </c>
      <c r="G105" s="5" t="n">
        <f aca="false">+F105*D105</f>
        <v>0</v>
      </c>
      <c r="H105" s="6" t="n">
        <f aca="false">-G105*E105</f>
        <v>-0</v>
      </c>
      <c r="I105" s="2" t="n">
        <f aca="false">+IF(A105=$I$4,$H$4*D105,IF(I104=0,0,I104+J105+H105))</f>
        <v>0</v>
      </c>
      <c r="J105" s="2" t="n">
        <f aca="false">+IF(B105=0,0,D105*-IPMT(C105/12,B105,$B$8,I104))</f>
        <v>0</v>
      </c>
      <c r="K105" s="6" t="n">
        <f aca="false">+H105+J105</f>
        <v>0</v>
      </c>
      <c r="L105" s="39"/>
    </row>
    <row r="106" customFormat="false" ht="12.75" hidden="false" customHeight="false" outlineLevel="0" collapsed="false">
      <c r="A106" s="38" t="n">
        <f aca="false">+Curves!C106</f>
        <v>48853</v>
      </c>
      <c r="B106" s="2" t="n">
        <f aca="false">+IF(B105&lt;&gt;0,B105+1,IF(I105=0,0,1))</f>
        <v>0</v>
      </c>
      <c r="C106" s="3" t="n">
        <f aca="false">IF(OR($C$4="",$C$4=0),+Curves!D106,$C$4)</f>
        <v>0.05</v>
      </c>
      <c r="D106" s="4" t="n">
        <f aca="false">+(1+C106/2)^(-2*(A106-$M$4)/365.25)</f>
        <v>0.673169685363246</v>
      </c>
      <c r="E106" s="2" t="n">
        <f aca="false">+IF(OR($E$4="",$E$4=0),IF(YEAR(A106)&gt;$M$38,$N$39,VLOOKUP(YEAR(A106),Curve,2,FALSE())),$E$4)</f>
        <v>5000</v>
      </c>
      <c r="F106" s="2" t="n">
        <f aca="false">+IF(MONTH(A106)=$G$4,$F$4,0)</f>
        <v>0</v>
      </c>
      <c r="G106" s="5" t="n">
        <f aca="false">+F106*D106</f>
        <v>0</v>
      </c>
      <c r="H106" s="6" t="n">
        <f aca="false">-G106*E106</f>
        <v>-0</v>
      </c>
      <c r="I106" s="2" t="n">
        <f aca="false">+IF(A106=$I$4,$H$4*D106,IF(I105=0,0,I105+J106+H106))</f>
        <v>0</v>
      </c>
      <c r="J106" s="2" t="n">
        <f aca="false">+IF(B106=0,0,D106*-IPMT(C106/12,B106,$B$8,I105))</f>
        <v>0</v>
      </c>
      <c r="K106" s="6" t="n">
        <f aca="false">+H106+J106</f>
        <v>0</v>
      </c>
      <c r="L106" s="39"/>
    </row>
    <row r="107" customFormat="false" ht="12.75" hidden="false" customHeight="false" outlineLevel="0" collapsed="false">
      <c r="A107" s="38" t="n">
        <f aca="false">+Curves!C107</f>
        <v>48884</v>
      </c>
      <c r="B107" s="2" t="n">
        <f aca="false">+IF(B106&lt;&gt;0,B106+1,IF(I106=0,0,1))</f>
        <v>0</v>
      </c>
      <c r="C107" s="3" t="n">
        <f aca="false">IF(OR($C$4="",$C$4=0),+Curves!D107,$C$4)</f>
        <v>0.05</v>
      </c>
      <c r="D107" s="4" t="n">
        <f aca="false">+(1+C107/2)^(-2*(A107-$M$4)/365.25)</f>
        <v>0.670354005952384</v>
      </c>
      <c r="E107" s="2" t="n">
        <f aca="false">+IF(OR($E$4="",$E$4=0),IF(YEAR(A107)&gt;$M$38,$N$39,VLOOKUP(YEAR(A107),Curve,2,FALSE())),$E$4)</f>
        <v>5000</v>
      </c>
      <c r="F107" s="2" t="n">
        <f aca="false">+IF(MONTH(A107)=$G$4,$F$4,0)</f>
        <v>0</v>
      </c>
      <c r="G107" s="5" t="n">
        <f aca="false">+F107*D107</f>
        <v>0</v>
      </c>
      <c r="H107" s="6" t="n">
        <f aca="false">-G107*E107</f>
        <v>-0</v>
      </c>
      <c r="I107" s="2" t="n">
        <f aca="false">+IF(A107=$I$4,$H$4*D107,IF(I106=0,0,I106+J107+H107))</f>
        <v>0</v>
      </c>
      <c r="J107" s="2" t="n">
        <f aca="false">+IF(B107=0,0,D107*-IPMT(C107/12,B107,$B$8,I106))</f>
        <v>0</v>
      </c>
      <c r="K107" s="6" t="n">
        <f aca="false">+H107+J107</f>
        <v>0</v>
      </c>
      <c r="L107" s="39"/>
    </row>
    <row r="108" customFormat="false" ht="12.75" hidden="false" customHeight="false" outlineLevel="0" collapsed="false">
      <c r="A108" s="38" t="n">
        <f aca="false">+Curves!C108</f>
        <v>48914</v>
      </c>
      <c r="B108" s="2" t="n">
        <f aca="false">+IF(B107&lt;&gt;0,B107+1,IF(I107=0,0,1))</f>
        <v>0</v>
      </c>
      <c r="C108" s="3" t="n">
        <f aca="false">IF(OR($C$4="",$C$4=0),+Curves!D108,$C$4)</f>
        <v>0.05</v>
      </c>
      <c r="D108" s="4" t="n">
        <f aca="false">+(1+C108/2)^(-2*(A108-$M$4)/365.25)</f>
        <v>0.667640368872636</v>
      </c>
      <c r="E108" s="2" t="n">
        <f aca="false">+IF(OR($E$4="",$E$4=0),IF(YEAR(A108)&gt;$M$38,$N$39,VLOOKUP(YEAR(A108),Curve,2,FALSE())),$E$4)</f>
        <v>5000</v>
      </c>
      <c r="F108" s="2" t="n">
        <f aca="false">+IF(MONTH(A108)=$G$4,$F$4,0)</f>
        <v>0</v>
      </c>
      <c r="G108" s="5" t="n">
        <f aca="false">+F108*D108</f>
        <v>0</v>
      </c>
      <c r="H108" s="6" t="n">
        <f aca="false">-G108*E108</f>
        <v>-0</v>
      </c>
      <c r="I108" s="2" t="n">
        <f aca="false">+IF(A108=$I$4,$H$4*D108,IF(I107=0,0,I107+J108+H108))</f>
        <v>0</v>
      </c>
      <c r="J108" s="2" t="n">
        <f aca="false">+IF(B108=0,0,D108*-IPMT(C108/12,B108,$B$8,I107))</f>
        <v>0</v>
      </c>
      <c r="K108" s="6" t="n">
        <f aca="false">+H108+J108</f>
        <v>0</v>
      </c>
      <c r="L108" s="39"/>
    </row>
    <row r="109" customFormat="false" ht="12.75" hidden="false" customHeight="false" outlineLevel="0" collapsed="false">
      <c r="A109" s="38" t="n">
        <f aca="false">+Curves!C109</f>
        <v>48945</v>
      </c>
      <c r="B109" s="2" t="n">
        <f aca="false">+IF(B108&lt;&gt;0,B108+1,IF(I108=0,0,1))</f>
        <v>0</v>
      </c>
      <c r="C109" s="3" t="n">
        <f aca="false">IF(OR($C$4="",$C$4=0),+Curves!D109,$C$4)</f>
        <v>0.05</v>
      </c>
      <c r="D109" s="4" t="n">
        <f aca="false">+(1+C109/2)^(-2*(A109-$M$4)/365.25)</f>
        <v>0.664847817037089</v>
      </c>
      <c r="E109" s="2" t="n">
        <f aca="false">+IF(OR($E$4="",$E$4=0),IF(YEAR(A109)&gt;$M$38,$N$39,VLOOKUP(YEAR(A109),Curve,2,FALSE())),$E$4)</f>
        <v>5000</v>
      </c>
      <c r="F109" s="2" t="n">
        <f aca="false">+IF(MONTH(A109)=$G$4,$F$4,0)</f>
        <v>0</v>
      </c>
      <c r="G109" s="5" t="n">
        <f aca="false">+F109*D109</f>
        <v>0</v>
      </c>
      <c r="H109" s="6" t="n">
        <f aca="false">-G109*E109</f>
        <v>-0</v>
      </c>
      <c r="I109" s="2" t="n">
        <f aca="false">+IF(A109=$I$4,$H$4*D109,IF(I108=0,0,I108+J109+H109))</f>
        <v>0</v>
      </c>
      <c r="J109" s="2" t="n">
        <f aca="false">+IF(B109=0,0,D109*-IPMT(C109/12,B109,$B$8,I108))</f>
        <v>0</v>
      </c>
      <c r="K109" s="6" t="n">
        <f aca="false">+H109+J109</f>
        <v>0</v>
      </c>
      <c r="L109" s="39"/>
    </row>
    <row r="110" customFormat="false" ht="12.75" hidden="false" customHeight="false" outlineLevel="0" collapsed="false">
      <c r="A110" s="38" t="n">
        <f aca="false">+Curves!C110</f>
        <v>48976</v>
      </c>
      <c r="B110" s="2" t="n">
        <f aca="false">+IF(B109&lt;&gt;0,B109+1,IF(I109=0,0,1))</f>
        <v>0</v>
      </c>
      <c r="C110" s="3" t="n">
        <f aca="false">IF(OR($C$4="",$C$4=0),+Curves!D110,$C$4)</f>
        <v>0.05</v>
      </c>
      <c r="D110" s="4" t="n">
        <f aca="false">+(1+C110/2)^(-2*(A110-$M$4)/365.25)</f>
        <v>0.662066945660242</v>
      </c>
      <c r="E110" s="2" t="n">
        <f aca="false">+IF(OR($E$4="",$E$4=0),IF(YEAR(A110)&gt;$M$38,$N$39,VLOOKUP(YEAR(A110),Curve,2,FALSE())),$E$4)</f>
        <v>5000</v>
      </c>
      <c r="F110" s="2" t="n">
        <f aca="false">+IF(MONTH(A110)=$G$4,$F$4,0)</f>
        <v>0</v>
      </c>
      <c r="G110" s="5" t="n">
        <f aca="false">+F110*D110</f>
        <v>0</v>
      </c>
      <c r="H110" s="6" t="n">
        <f aca="false">-G110*E110</f>
        <v>-0</v>
      </c>
      <c r="I110" s="2" t="n">
        <f aca="false">+IF(A110=$I$4,$H$4*D110,IF(I109=0,0,I109+J110+H110))</f>
        <v>0</v>
      </c>
      <c r="J110" s="2" t="n">
        <f aca="false">+IF(B110=0,0,D110*-IPMT(C110/12,B110,$B$8,I109))</f>
        <v>0</v>
      </c>
      <c r="K110" s="6" t="n">
        <f aca="false">+H110+J110</f>
        <v>0</v>
      </c>
      <c r="L110" s="39"/>
    </row>
    <row r="111" customFormat="false" ht="12.75" hidden="false" customHeight="false" outlineLevel="0" collapsed="false">
      <c r="A111" s="38" t="n">
        <f aca="false">+Curves!C111</f>
        <v>49004</v>
      </c>
      <c r="B111" s="2" t="n">
        <f aca="false">+IF(B110&lt;&gt;0,B110+1,IF(I110=0,0,1))</f>
        <v>0</v>
      </c>
      <c r="C111" s="3" t="n">
        <f aca="false">IF(OR($C$4="",$C$4=0),+Curves!D111,$C$4)</f>
        <v>0.05</v>
      </c>
      <c r="D111" s="4" t="n">
        <f aca="false">+(1+C111/2)^(-2*(A111-$M$4)/365.25)</f>
        <v>0.659565189829324</v>
      </c>
      <c r="E111" s="2" t="n">
        <f aca="false">+IF(OR($E$4="",$E$4=0),IF(YEAR(A111)&gt;$M$38,$N$39,VLOOKUP(YEAR(A111),Curve,2,FALSE())),$E$4)</f>
        <v>5000</v>
      </c>
      <c r="F111" s="2" t="n">
        <f aca="false">+IF(MONTH(A111)=$G$4,$F$4,0)</f>
        <v>50</v>
      </c>
      <c r="G111" s="5" t="n">
        <f aca="false">+F111*D111</f>
        <v>32.9782594914662</v>
      </c>
      <c r="H111" s="6" t="n">
        <f aca="false">-G111*E111</f>
        <v>-164891.297457331</v>
      </c>
      <c r="I111" s="2" t="n">
        <f aca="false">+IF(A111=$I$4,$H$4*D111,IF(I110=0,0,I110+J111+H111))</f>
        <v>0</v>
      </c>
      <c r="J111" s="2" t="n">
        <f aca="false">+IF(B111=0,0,D111*-IPMT(C111/12,B111,$B$8,I110))</f>
        <v>0</v>
      </c>
      <c r="K111" s="6" t="n">
        <f aca="false">+H111+J111</f>
        <v>-164891.297457331</v>
      </c>
      <c r="L111" s="39"/>
    </row>
    <row r="112" customFormat="false" ht="12.75" hidden="false" customHeight="false" outlineLevel="0" collapsed="false">
      <c r="A112" s="38" t="n">
        <f aca="false">+Curves!C112</f>
        <v>49035</v>
      </c>
      <c r="B112" s="2" t="n">
        <f aca="false">+IF(B111&lt;&gt;0,B111+1,IF(I111=0,0,1))</f>
        <v>0</v>
      </c>
      <c r="C112" s="3" t="n">
        <f aca="false">IF(OR($C$4="",$C$4=0),+Curves!D112,$C$4)</f>
        <v>0.05</v>
      </c>
      <c r="D112" s="4" t="n">
        <f aca="false">+(1+C112/2)^(-2*(A112-$M$4)/365.25)</f>
        <v>0.656806414195924</v>
      </c>
      <c r="E112" s="2" t="n">
        <f aca="false">+IF(OR($E$4="",$E$4=0),IF(YEAR(A112)&gt;$M$38,$N$39,VLOOKUP(YEAR(A112),Curve,2,FALSE())),$E$4)</f>
        <v>5000</v>
      </c>
      <c r="F112" s="2" t="n">
        <f aca="false">+IF(MONTH(A112)=$G$4,$F$4,0)</f>
        <v>0</v>
      </c>
      <c r="G112" s="5" t="n">
        <f aca="false">+F112*D112</f>
        <v>0</v>
      </c>
      <c r="H112" s="6" t="n">
        <f aca="false">-G112*E112</f>
        <v>-0</v>
      </c>
      <c r="I112" s="2" t="n">
        <f aca="false">+IF(A112=$I$4,$H$4*D112,IF(I111=0,0,I111+J112+H112))</f>
        <v>0</v>
      </c>
      <c r="J112" s="2" t="n">
        <f aca="false">+IF(B112=0,0,D112*-IPMT(C112/12,B112,$B$8,I111))</f>
        <v>0</v>
      </c>
      <c r="K112" s="6" t="n">
        <f aca="false">+H112+J112</f>
        <v>0</v>
      </c>
      <c r="L112" s="39"/>
    </row>
    <row r="113" customFormat="false" ht="12.75" hidden="false" customHeight="false" outlineLevel="0" collapsed="false">
      <c r="A113" s="38" t="n">
        <f aca="false">+Curves!C113</f>
        <v>49065</v>
      </c>
      <c r="B113" s="2" t="n">
        <f aca="false">+IF(B112&lt;&gt;0,B112+1,IF(I112=0,0,1))</f>
        <v>0</v>
      </c>
      <c r="C113" s="3" t="n">
        <f aca="false">IF(OR($C$4="",$C$4=0),+Curves!D113,$C$4)</f>
        <v>0.05</v>
      </c>
      <c r="D113" s="4" t="n">
        <f aca="false">+(1+C113/2)^(-2*(A113-$M$4)/365.25)</f>
        <v>0.654147618658115</v>
      </c>
      <c r="E113" s="2" t="n">
        <f aca="false">+IF(OR($E$4="",$E$4=0),IF(YEAR(A113)&gt;$M$38,$N$39,VLOOKUP(YEAR(A113),Curve,2,FALSE())),$E$4)</f>
        <v>5000</v>
      </c>
      <c r="F113" s="2" t="n">
        <f aca="false">+IF(MONTH(A113)=$G$4,$F$4,0)</f>
        <v>0</v>
      </c>
      <c r="G113" s="5" t="n">
        <f aca="false">+F113*D113</f>
        <v>0</v>
      </c>
      <c r="H113" s="6" t="n">
        <f aca="false">-G113*E113</f>
        <v>-0</v>
      </c>
      <c r="I113" s="2" t="n">
        <f aca="false">+IF(A113=$I$4,$H$4*D113,IF(I112=0,0,I112+J113+H113))</f>
        <v>0</v>
      </c>
      <c r="J113" s="2" t="n">
        <f aca="false">+IF(B113=0,0,D113*-IPMT(C113/12,B113,$B$8,I112))</f>
        <v>0</v>
      </c>
      <c r="K113" s="6" t="n">
        <f aca="false">+H113+J113</f>
        <v>0</v>
      </c>
      <c r="L113" s="39"/>
    </row>
    <row r="114" customFormat="false" ht="12.75" hidden="false" customHeight="false" outlineLevel="0" collapsed="false">
      <c r="A114" s="38" t="n">
        <f aca="false">+Curves!C114</f>
        <v>49096</v>
      </c>
      <c r="B114" s="2" t="n">
        <f aca="false">+IF(B113&lt;&gt;0,B113+1,IF(I113=0,0,1))</f>
        <v>0</v>
      </c>
      <c r="C114" s="3" t="n">
        <f aca="false">IF(OR($C$4="",$C$4=0),+Curves!D114,$C$4)</f>
        <v>0.05</v>
      </c>
      <c r="D114" s="4" t="n">
        <f aca="false">+(1+C114/2)^(-2*(A114-$M$4)/365.25)</f>
        <v>0.651411503200797</v>
      </c>
      <c r="E114" s="2" t="n">
        <f aca="false">+IF(OR($E$4="",$E$4=0),IF(YEAR(A114)&gt;$M$38,$N$39,VLOOKUP(YEAR(A114),Curve,2,FALSE())),$E$4)</f>
        <v>5000</v>
      </c>
      <c r="F114" s="2" t="n">
        <f aca="false">+IF(MONTH(A114)=$G$4,$F$4,0)</f>
        <v>0</v>
      </c>
      <c r="G114" s="5" t="n">
        <f aca="false">+F114*D114</f>
        <v>0</v>
      </c>
      <c r="H114" s="6" t="n">
        <f aca="false">-G114*E114</f>
        <v>-0</v>
      </c>
      <c r="I114" s="2" t="n">
        <f aca="false">+IF(A114=$I$4,$H$4*D114,IF(I113=0,0,I113+J114+H114))</f>
        <v>0</v>
      </c>
      <c r="J114" s="2" t="n">
        <f aca="false">+IF(B114=0,0,D114*-IPMT(C114/12,B114,$B$8,I113))</f>
        <v>0</v>
      </c>
      <c r="K114" s="6" t="n">
        <f aca="false">+H114+J114</f>
        <v>0</v>
      </c>
      <c r="L114" s="39"/>
    </row>
    <row r="115" customFormat="false" ht="12.75" hidden="false" customHeight="false" outlineLevel="0" collapsed="false">
      <c r="A115" s="38" t="n">
        <f aca="false">+Curves!C115</f>
        <v>49126</v>
      </c>
      <c r="B115" s="2" t="n">
        <f aca="false">+IF(B114&lt;&gt;0,B114+1,IF(I114=0,0,1))</f>
        <v>0</v>
      </c>
      <c r="C115" s="3" t="n">
        <f aca="false">IF(OR($C$4="",$C$4=0),+Curves!D115,$C$4)</f>
        <v>0.05</v>
      </c>
      <c r="D115" s="4" t="n">
        <f aca="false">+(1+C115/2)^(-2*(A115-$M$4)/365.25)</f>
        <v>0.648774546617315</v>
      </c>
      <c r="E115" s="2" t="n">
        <f aca="false">+IF(OR($E$4="",$E$4=0),IF(YEAR(A115)&gt;$M$38,$N$39,VLOOKUP(YEAR(A115),Curve,2,FALSE())),$E$4)</f>
        <v>5000</v>
      </c>
      <c r="F115" s="2" t="n">
        <f aca="false">+IF(MONTH(A115)=$G$4,$F$4,0)</f>
        <v>0</v>
      </c>
      <c r="G115" s="5" t="n">
        <f aca="false">+F115*D115</f>
        <v>0</v>
      </c>
      <c r="H115" s="6" t="n">
        <f aca="false">-G115*E115</f>
        <v>-0</v>
      </c>
      <c r="I115" s="2" t="n">
        <f aca="false">+IF(A115=$I$4,$H$4*D115,IF(I114=0,0,I114+J115+H115))</f>
        <v>0</v>
      </c>
      <c r="J115" s="2" t="n">
        <f aca="false">+IF(B115=0,0,D115*-IPMT(C115/12,B115,$B$8,I114))</f>
        <v>0</v>
      </c>
      <c r="K115" s="6" t="n">
        <f aca="false">+H115+J115</f>
        <v>0</v>
      </c>
      <c r="L115" s="39"/>
    </row>
    <row r="116" customFormat="false" ht="12.75" hidden="false" customHeight="false" outlineLevel="0" collapsed="false">
      <c r="A116" s="38" t="n">
        <f aca="false">+Curves!C116</f>
        <v>49157</v>
      </c>
      <c r="B116" s="2" t="n">
        <f aca="false">+IF(B115&lt;&gt;0,B115+1,IF(I115=0,0,1))</f>
        <v>0</v>
      </c>
      <c r="C116" s="3" t="n">
        <f aca="false">IF(OR($C$4="",$C$4=0),+Curves!D116,$C$4)</f>
        <v>0.05</v>
      </c>
      <c r="D116" s="4" t="n">
        <f aca="false">+(1+C116/2)^(-2*(A116-$M$4)/365.25)</f>
        <v>0.646060905208736</v>
      </c>
      <c r="E116" s="2" t="n">
        <f aca="false">+IF(OR($E$4="",$E$4=0),IF(YEAR(A116)&gt;$M$38,$N$39,VLOOKUP(YEAR(A116),Curve,2,FALSE())),$E$4)</f>
        <v>5000</v>
      </c>
      <c r="F116" s="2" t="n">
        <f aca="false">+IF(MONTH(A116)=$G$4,$F$4,0)</f>
        <v>0</v>
      </c>
      <c r="G116" s="5" t="n">
        <f aca="false">+F116*D116</f>
        <v>0</v>
      </c>
      <c r="H116" s="6" t="n">
        <f aca="false">-G116*E116</f>
        <v>-0</v>
      </c>
      <c r="I116" s="2" t="n">
        <f aca="false">+IF(A116=$I$4,$H$4*D116,IF(I115=0,0,I115+J116+H116))</f>
        <v>0</v>
      </c>
      <c r="J116" s="2" t="n">
        <f aca="false">+IF(B116=0,0,D116*-IPMT(C116/12,B116,$B$8,I115))</f>
        <v>0</v>
      </c>
      <c r="K116" s="6" t="n">
        <f aca="false">+H116+J116</f>
        <v>0</v>
      </c>
      <c r="L116" s="39"/>
    </row>
    <row r="117" customFormat="false" ht="12.75" hidden="false" customHeight="false" outlineLevel="0" collapsed="false">
      <c r="A117" s="38" t="n">
        <f aca="false">+Curves!C117</f>
        <v>49188</v>
      </c>
      <c r="B117" s="2" t="n">
        <f aca="false">+IF(B116&lt;&gt;0,B116+1,IF(I116=0,0,1))</f>
        <v>0</v>
      </c>
      <c r="C117" s="3" t="n">
        <f aca="false">IF(OR($C$4="",$C$4=0),+Curves!D117,$C$4)</f>
        <v>0.05</v>
      </c>
      <c r="D117" s="4" t="n">
        <f aca="false">+(1+C117/2)^(-2*(A117-$M$4)/365.25)</f>
        <v>0.643358614198739</v>
      </c>
      <c r="E117" s="2" t="n">
        <f aca="false">+IF(OR($E$4="",$E$4=0),IF(YEAR(A117)&gt;$M$38,$N$39,VLOOKUP(YEAR(A117),Curve,2,FALSE())),$E$4)</f>
        <v>5000</v>
      </c>
      <c r="F117" s="2" t="n">
        <f aca="false">+IF(MONTH(A117)=$G$4,$F$4,0)</f>
        <v>0</v>
      </c>
      <c r="G117" s="5" t="n">
        <f aca="false">+F117*D117</f>
        <v>0</v>
      </c>
      <c r="H117" s="6" t="n">
        <f aca="false">-G117*E117</f>
        <v>-0</v>
      </c>
      <c r="I117" s="2" t="n">
        <f aca="false">+IF(A117=$I$4,$H$4*D117,IF(I116=0,0,I116+J117+H117))</f>
        <v>0</v>
      </c>
      <c r="J117" s="2" t="n">
        <f aca="false">+IF(B117=0,0,D117*-IPMT(C117/12,B117,$B$8,I116))</f>
        <v>0</v>
      </c>
      <c r="K117" s="6" t="n">
        <f aca="false">+H117+J117</f>
        <v>0</v>
      </c>
      <c r="L117" s="39"/>
    </row>
    <row r="118" customFormat="false" ht="12.75" hidden="false" customHeight="false" outlineLevel="0" collapsed="false">
      <c r="A118" s="38" t="n">
        <f aca="false">+Curves!C118</f>
        <v>49218</v>
      </c>
      <c r="B118" s="2" t="n">
        <f aca="false">+IF(B117&lt;&gt;0,B117+1,IF(I117=0,0,1))</f>
        <v>0</v>
      </c>
      <c r="C118" s="3" t="n">
        <f aca="false">IF(OR($C$4="",$C$4=0),+Curves!D118,$C$4)</f>
        <v>0.05</v>
      </c>
      <c r="D118" s="4" t="n">
        <f aca="false">+(1+C118/2)^(-2*(A118-$M$4)/365.25)</f>
        <v>0.640754256239269</v>
      </c>
      <c r="E118" s="2" t="n">
        <f aca="false">+IF(OR($E$4="",$E$4=0),IF(YEAR(A118)&gt;$M$38,$N$39,VLOOKUP(YEAR(A118),Curve,2,FALSE())),$E$4)</f>
        <v>5000</v>
      </c>
      <c r="F118" s="2" t="n">
        <f aca="false">+IF(MONTH(A118)=$G$4,$F$4,0)</f>
        <v>0</v>
      </c>
      <c r="G118" s="5" t="n">
        <f aca="false">+F118*D118</f>
        <v>0</v>
      </c>
      <c r="H118" s="6" t="n">
        <f aca="false">-G118*E118</f>
        <v>-0</v>
      </c>
      <c r="I118" s="2" t="n">
        <f aca="false">+IF(A118=$I$4,$H$4*D118,IF(I117=0,0,I117+J118+H118))</f>
        <v>0</v>
      </c>
      <c r="J118" s="2" t="n">
        <f aca="false">+IF(B118=0,0,D118*-IPMT(C118/12,B118,$B$8,I117))</f>
        <v>0</v>
      </c>
      <c r="K118" s="6" t="n">
        <f aca="false">+H118+J118</f>
        <v>0</v>
      </c>
      <c r="L118" s="39"/>
    </row>
    <row r="119" customFormat="false" ht="12.75" hidden="false" customHeight="false" outlineLevel="0" collapsed="false">
      <c r="A119" s="38" t="n">
        <f aca="false">+Curves!C119</f>
        <v>49249</v>
      </c>
      <c r="B119" s="2" t="n">
        <f aca="false">+IF(B118&lt;&gt;0,B118+1,IF(I118=0,0,1))</f>
        <v>0</v>
      </c>
      <c r="C119" s="3" t="n">
        <f aca="false">IF(OR($C$4="",$C$4=0),+Curves!D119,$C$4)</f>
        <v>0.05</v>
      </c>
      <c r="D119" s="4" t="n">
        <f aca="false">+(1+C119/2)^(-2*(A119-$M$4)/365.25)</f>
        <v>0.63807416144899</v>
      </c>
      <c r="E119" s="2" t="n">
        <f aca="false">+IF(OR($E$4="",$E$4=0),IF(YEAR(A119)&gt;$M$38,$N$39,VLOOKUP(YEAR(A119),Curve,2,FALSE())),$E$4)</f>
        <v>5000</v>
      </c>
      <c r="F119" s="2" t="n">
        <f aca="false">+IF(MONTH(A119)=$G$4,$F$4,0)</f>
        <v>0</v>
      </c>
      <c r="G119" s="5" t="n">
        <f aca="false">+F119*D119</f>
        <v>0</v>
      </c>
      <c r="H119" s="6" t="n">
        <f aca="false">-G119*E119</f>
        <v>-0</v>
      </c>
      <c r="I119" s="2" t="n">
        <f aca="false">+IF(A119=$I$4,$H$4*D119,IF(I118=0,0,I118+J119+H119))</f>
        <v>0</v>
      </c>
      <c r="J119" s="2" t="n">
        <f aca="false">+IF(B119=0,0,D119*-IPMT(C119/12,B119,$B$8,I118))</f>
        <v>0</v>
      </c>
      <c r="K119" s="6" t="n">
        <f aca="false">+H119+J119</f>
        <v>0</v>
      </c>
      <c r="L119" s="39"/>
    </row>
    <row r="120" customFormat="false" ht="12.75" hidden="false" customHeight="false" outlineLevel="0" collapsed="false">
      <c r="A120" s="38" t="n">
        <f aca="false">+Curves!C120</f>
        <v>49279</v>
      </c>
      <c r="B120" s="2" t="n">
        <f aca="false">+IF(B119&lt;&gt;0,B119+1,IF(I119=0,0,1))</f>
        <v>0</v>
      </c>
      <c r="C120" s="3" t="n">
        <f aca="false">IF(OR($C$4="",$C$4=0),+Curves!D120,$C$4)</f>
        <v>0.05</v>
      </c>
      <c r="D120" s="4" t="n">
        <f aca="false">+(1+C120/2)^(-2*(A120-$M$4)/365.25)</f>
        <v>0.635491195301608</v>
      </c>
      <c r="E120" s="2" t="n">
        <f aca="false">+IF(OR($E$4="",$E$4=0),IF(YEAR(A120)&gt;$M$38,$N$39,VLOOKUP(YEAR(A120),Curve,2,FALSE())),$E$4)</f>
        <v>5000</v>
      </c>
      <c r="F120" s="2" t="n">
        <f aca="false">+IF(MONTH(A120)=$G$4,$F$4,0)</f>
        <v>0</v>
      </c>
      <c r="G120" s="5" t="n">
        <f aca="false">+F120*D120</f>
        <v>0</v>
      </c>
      <c r="H120" s="6" t="n">
        <f aca="false">-G120*E120</f>
        <v>-0</v>
      </c>
      <c r="I120" s="2" t="n">
        <f aca="false">+IF(A120=$I$4,$H$4*D120,IF(I119=0,0,I119+J120+H120))</f>
        <v>0</v>
      </c>
      <c r="J120" s="2" t="n">
        <f aca="false">+IF(B120=0,0,D120*-IPMT(C120/12,B120,$B$8,I119))</f>
        <v>0</v>
      </c>
      <c r="K120" s="6" t="n">
        <f aca="false">+H120+J120</f>
        <v>0</v>
      </c>
      <c r="L120" s="39"/>
    </row>
    <row r="121" customFormat="false" ht="12.75" hidden="false" customHeight="false" outlineLevel="0" collapsed="false">
      <c r="A121" s="38" t="n">
        <f aca="false">+Curves!C121</f>
        <v>49310</v>
      </c>
      <c r="B121" s="2" t="n">
        <f aca="false">+IF(B120&lt;&gt;0,B120+1,IF(I120=0,0,1))</f>
        <v>0</v>
      </c>
      <c r="C121" s="3" t="n">
        <f aca="false">IF(OR($C$4="",$C$4=0),+Curves!D121,$C$4)</f>
        <v>0.05</v>
      </c>
      <c r="D121" s="4" t="n">
        <f aca="false">+(1+C121/2)^(-2*(A121-$M$4)/365.25)</f>
        <v>0.632833114414574</v>
      </c>
      <c r="E121" s="2" t="n">
        <f aca="false">+IF(OR($E$4="",$E$4=0),IF(YEAR(A121)&gt;$M$38,$N$39,VLOOKUP(YEAR(A121),Curve,2,FALSE())),$E$4)</f>
        <v>5000</v>
      </c>
      <c r="F121" s="2" t="n">
        <f aca="false">+IF(MONTH(A121)=$G$4,$F$4,0)</f>
        <v>0</v>
      </c>
      <c r="G121" s="5" t="n">
        <f aca="false">+F121*D121</f>
        <v>0</v>
      </c>
      <c r="H121" s="6" t="n">
        <f aca="false">-G121*E121</f>
        <v>-0</v>
      </c>
      <c r="I121" s="2" t="n">
        <f aca="false">+IF(A121=$I$4,$H$4*D121,IF(I120=0,0,I120+J121+H121))</f>
        <v>0</v>
      </c>
      <c r="J121" s="2" t="n">
        <f aca="false">+IF(B121=0,0,D121*-IPMT(C121/12,B121,$B$8,I120))</f>
        <v>0</v>
      </c>
      <c r="K121" s="6" t="n">
        <f aca="false">+H121+J121</f>
        <v>0</v>
      </c>
      <c r="L121" s="39"/>
    </row>
    <row r="122" customFormat="false" ht="12.75" hidden="false" customHeight="false" outlineLevel="0" collapsed="false">
      <c r="A122" s="38" t="n">
        <f aca="false">+Curves!C122</f>
        <v>49341</v>
      </c>
      <c r="B122" s="2" t="n">
        <f aca="false">+IF(B121&lt;&gt;0,B121+1,IF(I121=0,0,1))</f>
        <v>0</v>
      </c>
      <c r="C122" s="3" t="n">
        <f aca="false">IF(OR($C$4="",$C$4=0),+Curves!D122,$C$4)</f>
        <v>0.05</v>
      </c>
      <c r="D122" s="4" t="n">
        <f aca="false">+(1+C122/2)^(-2*(A122-$M$4)/365.25)</f>
        <v>0.630186151532091</v>
      </c>
      <c r="E122" s="2" t="n">
        <f aca="false">+IF(OR($E$4="",$E$4=0),IF(YEAR(A122)&gt;$M$38,$N$39,VLOOKUP(YEAR(A122),Curve,2,FALSE())),$E$4)</f>
        <v>5000</v>
      </c>
      <c r="F122" s="2" t="n">
        <f aca="false">+IF(MONTH(A122)=$G$4,$F$4,0)</f>
        <v>0</v>
      </c>
      <c r="G122" s="5" t="n">
        <f aca="false">+F122*D122</f>
        <v>0</v>
      </c>
      <c r="H122" s="6" t="n">
        <f aca="false">-G122*E122</f>
        <v>-0</v>
      </c>
      <c r="I122" s="2" t="n">
        <f aca="false">+IF(A122=$I$4,$H$4*D122,IF(I121=0,0,I121+J122+H122))</f>
        <v>0</v>
      </c>
      <c r="J122" s="2" t="n">
        <f aca="false">+IF(B122=0,0,D122*-IPMT(C122/12,B122,$B$8,I121))</f>
        <v>0</v>
      </c>
      <c r="K122" s="6" t="n">
        <f aca="false">+H122+J122</f>
        <v>0</v>
      </c>
      <c r="L122" s="39"/>
    </row>
    <row r="123" customFormat="false" ht="12.75" hidden="false" customHeight="false" outlineLevel="0" collapsed="false">
      <c r="A123" s="38" t="n">
        <f aca="false">+Curves!C123</f>
        <v>49369</v>
      </c>
      <c r="B123" s="2" t="n">
        <f aca="false">+IF(B122&lt;&gt;0,B122+1,IF(I122=0,0,1))</f>
        <v>0</v>
      </c>
      <c r="C123" s="3" t="n">
        <f aca="false">IF(OR($C$4="",$C$4=0),+Curves!D123,$C$4)</f>
        <v>0.05</v>
      </c>
      <c r="D123" s="4" t="n">
        <f aca="false">+(1+C123/2)^(-2*(A123-$M$4)/365.25)</f>
        <v>0.627804863824718</v>
      </c>
      <c r="E123" s="2" t="n">
        <f aca="false">+IF(OR($E$4="",$E$4=0),IF(YEAR(A123)&gt;$M$38,$N$39,VLOOKUP(YEAR(A123),Curve,2,FALSE())),$E$4)</f>
        <v>5000</v>
      </c>
      <c r="F123" s="2" t="n">
        <f aca="false">+IF(MONTH(A123)=$G$4,$F$4,0)</f>
        <v>50</v>
      </c>
      <c r="G123" s="5" t="n">
        <f aca="false">+F123*D123</f>
        <v>31.3902431912359</v>
      </c>
      <c r="H123" s="6" t="n">
        <f aca="false">-G123*E123</f>
        <v>-156951.215956179</v>
      </c>
      <c r="I123" s="2" t="n">
        <f aca="false">+IF(A123=$I$4,$H$4*D123,IF(I122=0,0,I122+J123+H123))</f>
        <v>0</v>
      </c>
      <c r="J123" s="2" t="n">
        <f aca="false">+IF(B123=0,0,D123*-IPMT(C123/12,B123,$B$8,I122))</f>
        <v>0</v>
      </c>
      <c r="K123" s="6" t="n">
        <f aca="false">+H123+J123</f>
        <v>-156951.215956179</v>
      </c>
      <c r="L123" s="39"/>
    </row>
    <row r="124" customFormat="false" ht="12.75" hidden="false" customHeight="false" outlineLevel="0" collapsed="false">
      <c r="A124" s="38" t="n">
        <f aca="false">+Curves!C124</f>
        <v>49400</v>
      </c>
      <c r="B124" s="2" t="n">
        <f aca="false">+IF(B123&lt;&gt;0,B123+1,IF(I123=0,0,1))</f>
        <v>0</v>
      </c>
      <c r="C124" s="3" t="n">
        <f aca="false">IF(OR($C$4="",$C$4=0),+Curves!D124,$C$4)</f>
        <v>0.05</v>
      </c>
      <c r="D124" s="4" t="n">
        <f aca="false">+(1+C124/2)^(-2*(A124-$M$4)/365.25)</f>
        <v>0.625178932699853</v>
      </c>
      <c r="E124" s="2" t="n">
        <f aca="false">+IF(OR($E$4="",$E$4=0),IF(YEAR(A124)&gt;$M$38,$N$39,VLOOKUP(YEAR(A124),Curve,2,FALSE())),$E$4)</f>
        <v>5000</v>
      </c>
      <c r="F124" s="2" t="n">
        <f aca="false">+IF(MONTH(A124)=$G$4,$F$4,0)</f>
        <v>0</v>
      </c>
      <c r="G124" s="5" t="n">
        <f aca="false">+F124*D124</f>
        <v>0</v>
      </c>
      <c r="H124" s="6" t="n">
        <f aca="false">-G124*E124</f>
        <v>-0</v>
      </c>
      <c r="I124" s="2" t="n">
        <f aca="false">+IF(A124=$I$4,$H$4*D124,IF(I123=0,0,I123+J124+H124))</f>
        <v>0</v>
      </c>
      <c r="J124" s="2" t="n">
        <f aca="false">+IF(B124=0,0,D124*-IPMT(C124/12,B124,$B$8,I123))</f>
        <v>0</v>
      </c>
      <c r="K124" s="6" t="n">
        <f aca="false">+H124+J124</f>
        <v>0</v>
      </c>
      <c r="L124" s="39"/>
    </row>
    <row r="125" customFormat="false" ht="12.75" hidden="false" customHeight="false" outlineLevel="0" collapsed="false">
      <c r="A125" s="38" t="n">
        <f aca="false">+Curves!C125</f>
        <v>49430</v>
      </c>
      <c r="B125" s="2" t="n">
        <f aca="false">+IF(B124&lt;&gt;0,B124+1,IF(I124=0,0,1))</f>
        <v>0</v>
      </c>
      <c r="C125" s="3" t="n">
        <f aca="false">IF(OR($C$4="",$C$4=0),+Curves!D125,$C$4)</f>
        <v>0.05</v>
      </c>
      <c r="D125" s="4" t="n">
        <f aca="false">+(1+C125/2)^(-2*(A125-$M$4)/365.25)</f>
        <v>0.622648167286076</v>
      </c>
      <c r="E125" s="2" t="n">
        <f aca="false">+IF(OR($E$4="",$E$4=0),IF(YEAR(A125)&gt;$M$38,$N$39,VLOOKUP(YEAR(A125),Curve,2,FALSE())),$E$4)</f>
        <v>5000</v>
      </c>
      <c r="F125" s="2" t="n">
        <f aca="false">+IF(MONTH(A125)=$G$4,$F$4,0)</f>
        <v>0</v>
      </c>
      <c r="G125" s="5" t="n">
        <f aca="false">+F125*D125</f>
        <v>0</v>
      </c>
      <c r="H125" s="6" t="n">
        <f aca="false">-G125*E125</f>
        <v>-0</v>
      </c>
      <c r="I125" s="2" t="n">
        <f aca="false">+IF(A125=$I$4,$H$4*D125,IF(I124=0,0,I124+J125+H125))</f>
        <v>0</v>
      </c>
      <c r="J125" s="2" t="n">
        <f aca="false">+IF(B125=0,0,D125*-IPMT(C125/12,B125,$B$8,I124))</f>
        <v>0</v>
      </c>
      <c r="K125" s="6" t="n">
        <f aca="false">+H125+J125</f>
        <v>0</v>
      </c>
      <c r="L125" s="39"/>
    </row>
    <row r="126" customFormat="false" ht="12.75" hidden="false" customHeight="false" outlineLevel="0" collapsed="false">
      <c r="A126" s="38" t="n">
        <f aca="false">+Curves!C126</f>
        <v>49461</v>
      </c>
      <c r="B126" s="2" t="n">
        <f aca="false">+IF(B125&lt;&gt;0,B125+1,IF(I125=0,0,1))</f>
        <v>0</v>
      </c>
      <c r="C126" s="3" t="n">
        <f aca="false">IF(OR($C$4="",$C$4=0),+Curves!D126,$C$4)</f>
        <v>0.05</v>
      </c>
      <c r="D126" s="4" t="n">
        <f aca="false">+(1+C126/2)^(-2*(A126-$M$4)/365.25)</f>
        <v>0.620043805172098</v>
      </c>
      <c r="E126" s="2" t="n">
        <f aca="false">+IF(OR($E$4="",$E$4=0),IF(YEAR(A126)&gt;$M$38,$N$39,VLOOKUP(YEAR(A126),Curve,2,FALSE())),$E$4)</f>
        <v>5000</v>
      </c>
      <c r="F126" s="2" t="n">
        <f aca="false">+IF(MONTH(A126)=$G$4,$F$4,0)</f>
        <v>0</v>
      </c>
      <c r="G126" s="5" t="n">
        <f aca="false">+F126*D126</f>
        <v>0</v>
      </c>
      <c r="H126" s="6" t="n">
        <f aca="false">-G126*E126</f>
        <v>-0</v>
      </c>
      <c r="I126" s="2" t="n">
        <f aca="false">+IF(A126=$I$4,$H$4*D126,IF(I125=0,0,I125+J126+H126))</f>
        <v>0</v>
      </c>
      <c r="J126" s="2" t="n">
        <f aca="false">+IF(B126=0,0,D126*-IPMT(C126/12,B126,$B$8,I125))</f>
        <v>0</v>
      </c>
      <c r="K126" s="6" t="n">
        <f aca="false">+H126+J126</f>
        <v>0</v>
      </c>
      <c r="L126" s="39"/>
    </row>
    <row r="127" customFormat="false" ht="12.75" hidden="false" customHeight="false" outlineLevel="0" collapsed="false">
      <c r="A127" s="38" t="n">
        <f aca="false">+Curves!C127</f>
        <v>49491</v>
      </c>
      <c r="B127" s="2" t="n">
        <f aca="false">+IF(B126&lt;&gt;0,B126+1,IF(I126=0,0,1))</f>
        <v>0</v>
      </c>
      <c r="C127" s="3" t="n">
        <f aca="false">IF(OR($C$4="",$C$4=0),+Curves!D127,$C$4)</f>
        <v>0.05</v>
      </c>
      <c r="D127" s="4" t="n">
        <f aca="false">+(1+C127/2)^(-2*(A127-$M$4)/365.25)</f>
        <v>0.617533827092094</v>
      </c>
      <c r="E127" s="2" t="n">
        <f aca="false">+IF(OR($E$4="",$E$4=0),IF(YEAR(A127)&gt;$M$38,$N$39,VLOOKUP(YEAR(A127),Curve,2,FALSE())),$E$4)</f>
        <v>5000</v>
      </c>
      <c r="F127" s="2" t="n">
        <f aca="false">+IF(MONTH(A127)=$G$4,$F$4,0)</f>
        <v>0</v>
      </c>
      <c r="G127" s="5" t="n">
        <f aca="false">+F127*D127</f>
        <v>0</v>
      </c>
      <c r="H127" s="6" t="n">
        <f aca="false">-G127*E127</f>
        <v>-0</v>
      </c>
      <c r="I127" s="2" t="n">
        <f aca="false">+IF(A127=$I$4,$H$4*D127,IF(I126=0,0,I126+J127+H127))</f>
        <v>0</v>
      </c>
      <c r="J127" s="2" t="n">
        <f aca="false">+IF(B127=0,0,D127*-IPMT(C127/12,B127,$B$8,I126))</f>
        <v>0</v>
      </c>
      <c r="K127" s="6" t="n">
        <f aca="false">+H127+J127</f>
        <v>0</v>
      </c>
      <c r="L127" s="39"/>
    </row>
    <row r="128" customFormat="false" ht="12.75" hidden="false" customHeight="false" outlineLevel="0" collapsed="false">
      <c r="A128" s="38" t="n">
        <f aca="false">+Curves!C128</f>
        <v>49522</v>
      </c>
      <c r="B128" s="2" t="n">
        <f aca="false">+IF(B127&lt;&gt;0,B127+1,IF(I127=0,0,1))</f>
        <v>0</v>
      </c>
      <c r="C128" s="3" t="n">
        <f aca="false">IF(OR($C$4="",$C$4=0),+Curves!D128,$C$4)</f>
        <v>0.05</v>
      </c>
      <c r="D128" s="4" t="n">
        <f aca="false">+(1+C128/2)^(-2*(A128-$M$4)/365.25)</f>
        <v>0.614950856824329</v>
      </c>
      <c r="E128" s="2" t="n">
        <f aca="false">+IF(OR($E$4="",$E$4=0),IF(YEAR(A128)&gt;$M$38,$N$39,VLOOKUP(YEAR(A128),Curve,2,FALSE())),$E$4)</f>
        <v>5000</v>
      </c>
      <c r="F128" s="2" t="n">
        <f aca="false">+IF(MONTH(A128)=$G$4,$F$4,0)</f>
        <v>0</v>
      </c>
      <c r="G128" s="5" t="n">
        <f aca="false">+F128*D128</f>
        <v>0</v>
      </c>
      <c r="H128" s="6" t="n">
        <f aca="false">-G128*E128</f>
        <v>-0</v>
      </c>
      <c r="I128" s="2" t="n">
        <f aca="false">+IF(A128=$I$4,$H$4*D128,IF(I127=0,0,I127+J128+H128))</f>
        <v>0</v>
      </c>
      <c r="J128" s="2" t="n">
        <f aca="false">+IF(B128=0,0,D128*-IPMT(C128/12,B128,$B$8,I127))</f>
        <v>0</v>
      </c>
      <c r="K128" s="6" t="n">
        <f aca="false">+H128+J128</f>
        <v>0</v>
      </c>
      <c r="L128" s="39"/>
    </row>
    <row r="129" customFormat="false" ht="12.75" hidden="false" customHeight="false" outlineLevel="0" collapsed="false">
      <c r="A129" s="38" t="n">
        <f aca="false">+Curves!C129</f>
        <v>49553</v>
      </c>
      <c r="B129" s="2" t="n">
        <f aca="false">+IF(B128&lt;&gt;0,B128+1,IF(I128=0,0,1))</f>
        <v>0</v>
      </c>
      <c r="C129" s="3" t="n">
        <f aca="false">IF(OR($C$4="",$C$4=0),+Curves!D129,$C$4)</f>
        <v>0.05</v>
      </c>
      <c r="D129" s="4" t="n">
        <f aca="false">+(1+C129/2)^(-2*(A129-$M$4)/365.25)</f>
        <v>0.612378690394526</v>
      </c>
      <c r="E129" s="2" t="n">
        <f aca="false">+IF(OR($E$4="",$E$4=0),IF(YEAR(A129)&gt;$M$38,$N$39,VLOOKUP(YEAR(A129),Curve,2,FALSE())),$E$4)</f>
        <v>5000</v>
      </c>
      <c r="F129" s="2" t="n">
        <f aca="false">+IF(MONTH(A129)=$G$4,$F$4,0)</f>
        <v>0</v>
      </c>
      <c r="G129" s="5" t="n">
        <f aca="false">+F129*D129</f>
        <v>0</v>
      </c>
      <c r="H129" s="6" t="n">
        <f aca="false">-G129*E129</f>
        <v>-0</v>
      </c>
      <c r="I129" s="2" t="n">
        <f aca="false">+IF(A129=$I$4,$H$4*D129,IF(I128=0,0,I128+J129+H129))</f>
        <v>0</v>
      </c>
      <c r="J129" s="2" t="n">
        <f aca="false">+IF(B129=0,0,D129*-IPMT(C129/12,B129,$B$8,I128))</f>
        <v>0</v>
      </c>
      <c r="K129" s="6" t="n">
        <f aca="false">+H129+J129</f>
        <v>0</v>
      </c>
      <c r="L129" s="39"/>
    </row>
    <row r="130" customFormat="false" ht="12.75" hidden="false" customHeight="false" outlineLevel="0" collapsed="false">
      <c r="A130" s="38" t="n">
        <f aca="false">+Curves!C130</f>
        <v>49583</v>
      </c>
      <c r="B130" s="2" t="n">
        <f aca="false">+IF(B129&lt;&gt;0,B129+1,IF(I129=0,0,1))</f>
        <v>0</v>
      </c>
      <c r="C130" s="3" t="n">
        <f aca="false">IF(OR($C$4="",$C$4=0),+Curves!D130,$C$4)</f>
        <v>0.05</v>
      </c>
      <c r="D130" s="4" t="n">
        <f aca="false">+(1+C130/2)^(-2*(A130-$M$4)/365.25)</f>
        <v>0.609899741202985</v>
      </c>
      <c r="E130" s="2" t="n">
        <f aca="false">+IF(OR($E$4="",$E$4=0),IF(YEAR(A130)&gt;$M$38,$N$39,VLOOKUP(YEAR(A130),Curve,2,FALSE())),$E$4)</f>
        <v>5000</v>
      </c>
      <c r="F130" s="2" t="n">
        <f aca="false">+IF(MONTH(A130)=$G$4,$F$4,0)</f>
        <v>0</v>
      </c>
      <c r="G130" s="5" t="n">
        <f aca="false">+F130*D130</f>
        <v>0</v>
      </c>
      <c r="H130" s="6" t="n">
        <f aca="false">-G130*E130</f>
        <v>-0</v>
      </c>
      <c r="I130" s="2" t="n">
        <f aca="false">+IF(A130=$I$4,$H$4*D130,IF(I129=0,0,I129+J130+H130))</f>
        <v>0</v>
      </c>
      <c r="J130" s="2" t="n">
        <f aca="false">+IF(B130=0,0,D130*-IPMT(C130/12,B130,$B$8,I129))</f>
        <v>0</v>
      </c>
      <c r="K130" s="6" t="n">
        <f aca="false">+H130+J130</f>
        <v>0</v>
      </c>
      <c r="L130" s="39"/>
    </row>
    <row r="131" customFormat="false" ht="12.75" hidden="false" customHeight="false" outlineLevel="0" collapsed="false">
      <c r="A131" s="38" t="n">
        <f aca="false">+Curves!C131</f>
        <v>49614</v>
      </c>
      <c r="B131" s="2" t="n">
        <f aca="false">+IF(B130&lt;&gt;0,B130+1,IF(I130=0,0,1))</f>
        <v>0</v>
      </c>
      <c r="C131" s="3" t="n">
        <f aca="false">IF(OR($C$4="",$C$4=0),+Curves!D131,$C$4)</f>
        <v>0.05</v>
      </c>
      <c r="D131" s="4" t="n">
        <f aca="false">+(1+C131/2)^(-2*(A131-$M$4)/365.25)</f>
        <v>0.607348702168794</v>
      </c>
      <c r="E131" s="2" t="n">
        <f aca="false">+IF(OR($E$4="",$E$4=0),IF(YEAR(A131)&gt;$M$38,$N$39,VLOOKUP(YEAR(A131),Curve,2,FALSE())),$E$4)</f>
        <v>5000</v>
      </c>
      <c r="F131" s="2" t="n">
        <f aca="false">+IF(MONTH(A131)=$G$4,$F$4,0)</f>
        <v>0</v>
      </c>
      <c r="G131" s="5" t="n">
        <f aca="false">+F131*D131</f>
        <v>0</v>
      </c>
      <c r="H131" s="6" t="n">
        <f aca="false">-G131*E131</f>
        <v>-0</v>
      </c>
      <c r="I131" s="2" t="n">
        <f aca="false">+IF(A131=$I$4,$H$4*D131,IF(I130=0,0,I130+J131+H131))</f>
        <v>0</v>
      </c>
      <c r="J131" s="2" t="n">
        <f aca="false">+IF(B131=0,0,D131*-IPMT(C131/12,B131,$B$8,I130))</f>
        <v>0</v>
      </c>
      <c r="K131" s="6" t="n">
        <f aca="false">+H131+J131</f>
        <v>0</v>
      </c>
      <c r="L131" s="39"/>
    </row>
    <row r="132" customFormat="false" ht="12.75" hidden="false" customHeight="false" outlineLevel="0" collapsed="false">
      <c r="A132" s="38" t="n">
        <f aca="false">+Curves!C132</f>
        <v>49644</v>
      </c>
      <c r="B132" s="2" t="n">
        <f aca="false">+IF(B131&lt;&gt;0,B131+1,IF(I131=0,0,1))</f>
        <v>0</v>
      </c>
      <c r="C132" s="3" t="n">
        <f aca="false">IF(OR($C$4="",$C$4=0),+Curves!D132,$C$4)</f>
        <v>0.05</v>
      </c>
      <c r="D132" s="4" t="n">
        <f aca="false">+(1+C132/2)^(-2*(A132-$M$4)/365.25)</f>
        <v>0.604890114700221</v>
      </c>
      <c r="E132" s="2" t="n">
        <f aca="false">+IF(OR($E$4="",$E$4=0),IF(YEAR(A132)&gt;$M$38,$N$39,VLOOKUP(YEAR(A132),Curve,2,FALSE())),$E$4)</f>
        <v>5000</v>
      </c>
      <c r="F132" s="2" t="n">
        <f aca="false">+IF(MONTH(A132)=$G$4,$F$4,0)</f>
        <v>0</v>
      </c>
      <c r="G132" s="5" t="n">
        <f aca="false">+F132*D132</f>
        <v>0</v>
      </c>
      <c r="H132" s="6" t="n">
        <f aca="false">-G132*E132</f>
        <v>-0</v>
      </c>
      <c r="I132" s="2" t="n">
        <f aca="false">+IF(A132=$I$4,$H$4*D132,IF(I131=0,0,I131+J132+H132))</f>
        <v>0</v>
      </c>
      <c r="J132" s="2" t="n">
        <f aca="false">+IF(B132=0,0,D132*-IPMT(C132/12,B132,$B$8,I131))</f>
        <v>0</v>
      </c>
      <c r="K132" s="6" t="n">
        <f aca="false">+H132+J132</f>
        <v>0</v>
      </c>
      <c r="L132" s="39"/>
    </row>
    <row r="133" customFormat="false" ht="12.75" hidden="false" customHeight="false" outlineLevel="0" collapsed="false">
      <c r="A133" s="38" t="n">
        <f aca="false">+Curves!C133</f>
        <v>49675</v>
      </c>
      <c r="B133" s="2" t="n">
        <f aca="false">+IF(B132&lt;&gt;0,B132+1,IF(I132=0,0,1))</f>
        <v>0</v>
      </c>
      <c r="C133" s="3" t="n">
        <f aca="false">IF(OR($C$4="",$C$4=0),+Curves!D133,$C$4)</f>
        <v>0.05</v>
      </c>
      <c r="D133" s="4" t="n">
        <f aca="false">+(1+C133/2)^(-2*(A133-$M$4)/365.25)</f>
        <v>0.602360029524332</v>
      </c>
      <c r="E133" s="2" t="n">
        <f aca="false">+IF(OR($E$4="",$E$4=0),IF(YEAR(A133)&gt;$M$38,$N$39,VLOOKUP(YEAR(A133),Curve,2,FALSE())),$E$4)</f>
        <v>5000</v>
      </c>
      <c r="F133" s="2" t="n">
        <f aca="false">+IF(MONTH(A133)=$G$4,$F$4,0)</f>
        <v>0</v>
      </c>
      <c r="G133" s="5" t="n">
        <f aca="false">+F133*D133</f>
        <v>0</v>
      </c>
      <c r="H133" s="6" t="n">
        <f aca="false">-G133*E133</f>
        <v>-0</v>
      </c>
      <c r="I133" s="2" t="n">
        <f aca="false">+IF(A133=$I$4,$H$4*D133,IF(I132=0,0,I132+J133+H133))</f>
        <v>0</v>
      </c>
      <c r="J133" s="2" t="n">
        <f aca="false">+IF(B133=0,0,D133*-IPMT(C133/12,B133,$B$8,I132))</f>
        <v>0</v>
      </c>
      <c r="K133" s="6" t="n">
        <f aca="false">+H133+J133</f>
        <v>0</v>
      </c>
      <c r="L133" s="39"/>
    </row>
    <row r="134" customFormat="false" ht="12.75" hidden="false" customHeight="false" outlineLevel="0" collapsed="false">
      <c r="A134" s="38" t="n">
        <f aca="false">+Curves!C134</f>
        <v>49706</v>
      </c>
      <c r="B134" s="2" t="n">
        <f aca="false">+IF(B133&lt;&gt;0,B133+1,IF(I133=0,0,1))</f>
        <v>0</v>
      </c>
      <c r="C134" s="3" t="n">
        <f aca="false">IF(OR($C$4="",$C$4=0),+Curves!D134,$C$4)</f>
        <v>0.05</v>
      </c>
      <c r="D134" s="4" t="n">
        <f aca="false">+(1+C134/2)^(-2*(A134-$M$4)/365.25)</f>
        <v>0.599840526982944</v>
      </c>
      <c r="E134" s="2" t="n">
        <f aca="false">+IF(OR($E$4="",$E$4=0),IF(YEAR(A134)&gt;$M$38,$N$39,VLOOKUP(YEAR(A134),Curve,2,FALSE())),$E$4)</f>
        <v>5000</v>
      </c>
      <c r="F134" s="2" t="n">
        <f aca="false">+IF(MONTH(A134)=$G$4,$F$4,0)</f>
        <v>0</v>
      </c>
      <c r="G134" s="5" t="n">
        <f aca="false">+F134*D134</f>
        <v>0</v>
      </c>
      <c r="H134" s="6" t="n">
        <f aca="false">-G134*E134</f>
        <v>-0</v>
      </c>
      <c r="I134" s="2" t="n">
        <f aca="false">+IF(A134=$I$4,$H$4*D134,IF(I133=0,0,I133+J134+H134))</f>
        <v>0</v>
      </c>
      <c r="J134" s="2" t="n">
        <f aca="false">+IF(B134=0,0,D134*-IPMT(C134/12,B134,$B$8,I133))</f>
        <v>0</v>
      </c>
      <c r="K134" s="6" t="n">
        <f aca="false">+H134+J134</f>
        <v>0</v>
      </c>
      <c r="L134" s="39"/>
    </row>
    <row r="135" customFormat="false" ht="12.75" hidden="false" customHeight="false" outlineLevel="0" collapsed="false">
      <c r="A135" s="38" t="n">
        <f aca="false">+Curves!C135</f>
        <v>49735</v>
      </c>
      <c r="B135" s="2" t="n">
        <f aca="false">+IF(B134&lt;&gt;0,B134+1,IF(I134=0,0,1))</f>
        <v>0</v>
      </c>
      <c r="C135" s="3" t="n">
        <f aca="false">IF(OR($C$4="",$C$4=0),+Curves!D135,$C$4)</f>
        <v>0.05</v>
      </c>
      <c r="D135" s="4" t="n">
        <f aca="false">+(1+C135/2)^(-2*(A135-$M$4)/365.25)</f>
        <v>0.597493114311866</v>
      </c>
      <c r="E135" s="2" t="n">
        <f aca="false">+IF(OR($E$4="",$E$4=0),IF(YEAR(A135)&gt;$M$38,$N$39,VLOOKUP(YEAR(A135),Curve,2,FALSE())),$E$4)</f>
        <v>5000</v>
      </c>
      <c r="F135" s="2" t="n">
        <f aca="false">+IF(MONTH(A135)=$G$4,$F$4,0)</f>
        <v>50</v>
      </c>
      <c r="G135" s="5" t="n">
        <f aca="false">+F135*D135</f>
        <v>29.8746557155933</v>
      </c>
      <c r="H135" s="6" t="n">
        <f aca="false">-G135*E135</f>
        <v>-149373.278577966</v>
      </c>
      <c r="I135" s="2" t="n">
        <f aca="false">+IF(A135=$I$4,$H$4*D135,IF(I134=0,0,I134+J135+H135))</f>
        <v>0</v>
      </c>
      <c r="J135" s="2" t="n">
        <f aca="false">+IF(B135=0,0,D135*-IPMT(C135/12,B135,$B$8,I134))</f>
        <v>0</v>
      </c>
      <c r="K135" s="6" t="n">
        <f aca="false">+H135+J135</f>
        <v>-149373.278577966</v>
      </c>
      <c r="L135" s="39"/>
    </row>
    <row r="136" customFormat="false" ht="12.75" hidden="false" customHeight="false" outlineLevel="0" collapsed="false">
      <c r="A136" s="38" t="n">
        <f aca="false">+Curves!C136</f>
        <v>49766</v>
      </c>
      <c r="B136" s="2" t="n">
        <f aca="false">+IF(B135&lt;&gt;0,B135+1,IF(I135=0,0,1))</f>
        <v>0</v>
      </c>
      <c r="C136" s="3" t="n">
        <f aca="false">IF(OR($C$4="",$C$4=0),+Curves!D136,$C$4)</f>
        <v>0.05</v>
      </c>
      <c r="D136" s="4" t="n">
        <f aca="false">+(1+C136/2)^(-2*(A136-$M$4)/365.25)</f>
        <v>0.594993968707601</v>
      </c>
      <c r="E136" s="2" t="n">
        <f aca="false">+IF(OR($E$4="",$E$4=0),IF(YEAR(A136)&gt;$M$38,$N$39,VLOOKUP(YEAR(A136),Curve,2,FALSE())),$E$4)</f>
        <v>5000</v>
      </c>
      <c r="F136" s="2" t="n">
        <f aca="false">+IF(MONTH(A136)=$G$4,$F$4,0)</f>
        <v>0</v>
      </c>
      <c r="G136" s="5" t="n">
        <f aca="false">+F136*D136</f>
        <v>0</v>
      </c>
      <c r="H136" s="6" t="n">
        <f aca="false">-G136*E136</f>
        <v>-0</v>
      </c>
      <c r="I136" s="2" t="n">
        <f aca="false">+IF(A136=$I$4,$H$4*D136,IF(I135=0,0,I135+J136+H136))</f>
        <v>0</v>
      </c>
      <c r="J136" s="2" t="n">
        <f aca="false">+IF(B136=0,0,D136*-IPMT(C136/12,B136,$B$8,I135))</f>
        <v>0</v>
      </c>
      <c r="K136" s="6" t="n">
        <f aca="false">+H136+J136</f>
        <v>0</v>
      </c>
      <c r="L136" s="39"/>
    </row>
    <row r="137" customFormat="false" ht="12.75" hidden="false" customHeight="false" outlineLevel="0" collapsed="false">
      <c r="A137" s="38" t="n">
        <f aca="false">+Curves!C137</f>
        <v>49796</v>
      </c>
      <c r="B137" s="2" t="n">
        <f aca="false">+IF(B136&lt;&gt;0,B136+1,IF(I136=0,0,1))</f>
        <v>0</v>
      </c>
      <c r="C137" s="3" t="n">
        <f aca="false">IF(OR($C$4="",$C$4=0),+Curves!D137,$C$4)</f>
        <v>0.05</v>
      </c>
      <c r="D137" s="4" t="n">
        <f aca="false">+(1+C137/2)^(-2*(A137-$M$4)/365.25)</f>
        <v>0.592585394012179</v>
      </c>
      <c r="E137" s="2" t="n">
        <f aca="false">+IF(OR($E$4="",$E$4=0),IF(YEAR(A137)&gt;$M$38,$N$39,VLOOKUP(YEAR(A137),Curve,2,FALSE())),$E$4)</f>
        <v>5000</v>
      </c>
      <c r="F137" s="2" t="n">
        <f aca="false">+IF(MONTH(A137)=$G$4,$F$4,0)</f>
        <v>0</v>
      </c>
      <c r="G137" s="5" t="n">
        <f aca="false">+F137*D137</f>
        <v>0</v>
      </c>
      <c r="H137" s="6" t="n">
        <f aca="false">-G137*E137</f>
        <v>-0</v>
      </c>
      <c r="I137" s="2" t="n">
        <f aca="false">+IF(A137=$I$4,$H$4*D137,IF(I136=0,0,I136+J137+H137))</f>
        <v>0</v>
      </c>
      <c r="J137" s="2" t="n">
        <f aca="false">+IF(B137=0,0,D137*-IPMT(C137/12,B137,$B$8,I136))</f>
        <v>0</v>
      </c>
      <c r="K137" s="6" t="n">
        <f aca="false">+H137+J137</f>
        <v>0</v>
      </c>
      <c r="L137" s="39"/>
    </row>
    <row r="138" customFormat="false" ht="12.75" hidden="false" customHeight="false" outlineLevel="0" collapsed="false">
      <c r="A138" s="38" t="n">
        <f aca="false">+Curves!C138</f>
        <v>49827</v>
      </c>
      <c r="B138" s="2" t="n">
        <f aca="false">+IF(B137&lt;&gt;0,B137+1,IF(I137=0,0,1))</f>
        <v>0</v>
      </c>
      <c r="C138" s="3" t="n">
        <f aca="false">IF(OR($C$4="",$C$4=0),+Curves!D138,$C$4)</f>
        <v>0.05</v>
      </c>
      <c r="D138" s="4" t="n">
        <f aca="false">+(1+C138/2)^(-2*(A138-$M$4)/365.25)</f>
        <v>0.590106776021238</v>
      </c>
      <c r="E138" s="2" t="n">
        <f aca="false">+IF(OR($E$4="",$E$4=0),IF(YEAR(A138)&gt;$M$38,$N$39,VLOOKUP(YEAR(A138),Curve,2,FALSE())),$E$4)</f>
        <v>5000</v>
      </c>
      <c r="F138" s="2" t="n">
        <f aca="false">+IF(MONTH(A138)=$G$4,$F$4,0)</f>
        <v>0</v>
      </c>
      <c r="G138" s="5" t="n">
        <f aca="false">+F138*D138</f>
        <v>0</v>
      </c>
      <c r="H138" s="6" t="n">
        <f aca="false">-G138*E138</f>
        <v>-0</v>
      </c>
      <c r="I138" s="2" t="n">
        <f aca="false">+IF(A138=$I$4,$H$4*D138,IF(I137=0,0,I137+J138+H138))</f>
        <v>0</v>
      </c>
      <c r="J138" s="2" t="n">
        <f aca="false">+IF(B138=0,0,D138*-IPMT(C138/12,B138,$B$8,I137))</f>
        <v>0</v>
      </c>
      <c r="K138" s="6" t="n">
        <f aca="false">+H138+J138</f>
        <v>0</v>
      </c>
      <c r="L138" s="39"/>
    </row>
    <row r="139" customFormat="false" ht="12.75" hidden="false" customHeight="false" outlineLevel="0" collapsed="false">
      <c r="A139" s="38" t="n">
        <f aca="false">+Curves!C139</f>
        <v>49857</v>
      </c>
      <c r="B139" s="2" t="n">
        <f aca="false">+IF(B138&lt;&gt;0,B138+1,IF(I138=0,0,1))</f>
        <v>0</v>
      </c>
      <c r="C139" s="3" t="n">
        <f aca="false">IF(OR($C$4="",$C$4=0),+Curves!D139,$C$4)</f>
        <v>0.05</v>
      </c>
      <c r="D139" s="4" t="n">
        <f aca="false">+(1+C139/2)^(-2*(A139-$M$4)/365.25)</f>
        <v>0.587717985003055</v>
      </c>
      <c r="E139" s="2" t="n">
        <f aca="false">+IF(OR($E$4="",$E$4=0),IF(YEAR(A139)&gt;$M$38,$N$39,VLOOKUP(YEAR(A139),Curve,2,FALSE())),$E$4)</f>
        <v>5000</v>
      </c>
      <c r="F139" s="2" t="n">
        <f aca="false">+IF(MONTH(A139)=$G$4,$F$4,0)</f>
        <v>0</v>
      </c>
      <c r="G139" s="5" t="n">
        <f aca="false">+F139*D139</f>
        <v>0</v>
      </c>
      <c r="H139" s="6" t="n">
        <f aca="false">-G139*E139</f>
        <v>-0</v>
      </c>
      <c r="I139" s="2" t="n">
        <f aca="false">+IF(A139=$I$4,$H$4*D139,IF(I138=0,0,I138+J139+H139))</f>
        <v>0</v>
      </c>
      <c r="J139" s="2" t="n">
        <f aca="false">+IF(B139=0,0,D139*-IPMT(C139/12,B139,$B$8,I138))</f>
        <v>0</v>
      </c>
      <c r="K139" s="6" t="n">
        <f aca="false">+H139+J139</f>
        <v>0</v>
      </c>
      <c r="L139" s="39"/>
    </row>
    <row r="140" customFormat="false" ht="12.75" hidden="false" customHeight="false" outlineLevel="0" collapsed="false">
      <c r="A140" s="38" t="n">
        <f aca="false">+Curves!C140</f>
        <v>49888</v>
      </c>
      <c r="B140" s="2" t="n">
        <f aca="false">+IF(B139&lt;&gt;0,B139+1,IF(I139=0,0,1))</f>
        <v>0</v>
      </c>
      <c r="C140" s="3" t="n">
        <f aca="false">IF(OR($C$4="",$C$4=0),+Curves!D140,$C$4)</f>
        <v>0.05</v>
      </c>
      <c r="D140" s="4" t="n">
        <f aca="false">+(1+C140/2)^(-2*(A140-$M$4)/365.25)</f>
        <v>0.585259726014649</v>
      </c>
      <c r="E140" s="2" t="n">
        <f aca="false">+IF(OR($E$4="",$E$4=0),IF(YEAR(A140)&gt;$M$38,$N$39,VLOOKUP(YEAR(A140),Curve,2,FALSE())),$E$4)</f>
        <v>5000</v>
      </c>
      <c r="F140" s="2" t="n">
        <f aca="false">+IF(MONTH(A140)=$G$4,$F$4,0)</f>
        <v>0</v>
      </c>
      <c r="G140" s="5" t="n">
        <f aca="false">+F140*D140</f>
        <v>0</v>
      </c>
      <c r="H140" s="6" t="n">
        <f aca="false">-G140*E140</f>
        <v>-0</v>
      </c>
      <c r="I140" s="2" t="n">
        <f aca="false">+IF(A140=$I$4,$H$4*D140,IF(I139=0,0,I139+J140+H140))</f>
        <v>0</v>
      </c>
      <c r="J140" s="2" t="n">
        <f aca="false">+IF(B140=0,0,D140*-IPMT(C140/12,B140,$B$8,I139))</f>
        <v>0</v>
      </c>
      <c r="K140" s="6" t="n">
        <f aca="false">+H140+J140</f>
        <v>0</v>
      </c>
      <c r="L140" s="39"/>
    </row>
    <row r="141" customFormat="false" ht="12.75" hidden="false" customHeight="false" outlineLevel="0" collapsed="false">
      <c r="A141" s="38" t="n">
        <f aca="false">+Curves!C141</f>
        <v>49919</v>
      </c>
      <c r="B141" s="2" t="n">
        <f aca="false">+IF(B140&lt;&gt;0,B140+1,IF(I140=0,0,1))</f>
        <v>0</v>
      </c>
      <c r="C141" s="3" t="n">
        <f aca="false">IF(OR($C$4="",$C$4=0),+Curves!D141,$C$4)</f>
        <v>0.05</v>
      </c>
      <c r="D141" s="4" t="n">
        <f aca="false">+(1+C141/2)^(-2*(A141-$M$4)/365.25)</f>
        <v>0.582811749232009</v>
      </c>
      <c r="E141" s="2" t="n">
        <f aca="false">+IF(OR($E$4="",$E$4=0),IF(YEAR(A141)&gt;$M$38,$N$39,VLOOKUP(YEAR(A141),Curve,2,FALSE())),$E$4)</f>
        <v>5000</v>
      </c>
      <c r="F141" s="2" t="n">
        <f aca="false">+IF(MONTH(A141)=$G$4,$F$4,0)</f>
        <v>0</v>
      </c>
      <c r="G141" s="5" t="n">
        <f aca="false">+F141*D141</f>
        <v>0</v>
      </c>
      <c r="H141" s="6" t="n">
        <f aca="false">-G141*E141</f>
        <v>-0</v>
      </c>
      <c r="I141" s="2" t="n">
        <f aca="false">+IF(A141=$I$4,$H$4*D141,IF(I140=0,0,I140+J141+H141))</f>
        <v>0</v>
      </c>
      <c r="J141" s="2" t="n">
        <f aca="false">+IF(B141=0,0,D141*-IPMT(C141/12,B141,$B$8,I140))</f>
        <v>0</v>
      </c>
      <c r="K141" s="6" t="n">
        <f aca="false">+H141+J141</f>
        <v>0</v>
      </c>
      <c r="L141" s="39"/>
    </row>
    <row r="142" customFormat="false" ht="12.75" hidden="false" customHeight="false" outlineLevel="0" collapsed="false">
      <c r="A142" s="38" t="n">
        <f aca="false">+Curves!C142</f>
        <v>49949</v>
      </c>
      <c r="B142" s="2" t="n">
        <f aca="false">+IF(B141&lt;&gt;0,B141+1,IF(I141=0,0,1))</f>
        <v>0</v>
      </c>
      <c r="C142" s="3" t="n">
        <f aca="false">IF(OR($C$4="",$C$4=0),+Curves!D142,$C$4)</f>
        <v>0.05</v>
      </c>
      <c r="D142" s="4" t="n">
        <f aca="false">+(1+C142/2)^(-2*(A142-$M$4)/365.25)</f>
        <v>0.580452488961786</v>
      </c>
      <c r="E142" s="2" t="n">
        <f aca="false">+IF(OR($E$4="",$E$4=0),IF(YEAR(A142)&gt;$M$38,$N$39,VLOOKUP(YEAR(A142),Curve,2,FALSE())),$E$4)</f>
        <v>5000</v>
      </c>
      <c r="F142" s="2" t="n">
        <f aca="false">+IF(MONTH(A142)=$G$4,$F$4,0)</f>
        <v>0</v>
      </c>
      <c r="G142" s="5" t="n">
        <f aca="false">+F142*D142</f>
        <v>0</v>
      </c>
      <c r="H142" s="6" t="n">
        <f aca="false">-G142*E142</f>
        <v>-0</v>
      </c>
      <c r="I142" s="2" t="n">
        <f aca="false">+IF(A142=$I$4,$H$4*D142,IF(I141=0,0,I141+J142+H142))</f>
        <v>0</v>
      </c>
      <c r="J142" s="2" t="n">
        <f aca="false">+IF(B142=0,0,D142*-IPMT(C142/12,B142,$B$8,I141))</f>
        <v>0</v>
      </c>
      <c r="K142" s="6" t="n">
        <f aca="false">+H142+J142</f>
        <v>0</v>
      </c>
      <c r="L142" s="39"/>
    </row>
    <row r="143" customFormat="false" ht="12.75" hidden="false" customHeight="false" outlineLevel="0" collapsed="false">
      <c r="A143" s="38" t="n">
        <f aca="false">+Curves!C143</f>
        <v>49980</v>
      </c>
      <c r="B143" s="2" t="n">
        <f aca="false">+IF(B142&lt;&gt;0,B142+1,IF(I142=0,0,1))</f>
        <v>0</v>
      </c>
      <c r="C143" s="3" t="n">
        <f aca="false">IF(OR($C$4="",$C$4=0),+Curves!D143,$C$4)</f>
        <v>0.05</v>
      </c>
      <c r="D143" s="4" t="n">
        <f aca="false">+(1+C143/2)^(-2*(A143-$M$4)/365.25)</f>
        <v>0.578024619499316</v>
      </c>
      <c r="E143" s="2" t="n">
        <f aca="false">+IF(OR($E$4="",$E$4=0),IF(YEAR(A143)&gt;$M$38,$N$39,VLOOKUP(YEAR(A143),Curve,2,FALSE())),$E$4)</f>
        <v>5000</v>
      </c>
      <c r="F143" s="2" t="n">
        <f aca="false">+IF(MONTH(A143)=$G$4,$F$4,0)</f>
        <v>0</v>
      </c>
      <c r="G143" s="5" t="n">
        <f aca="false">+F143*D143</f>
        <v>0</v>
      </c>
      <c r="H143" s="6" t="n">
        <f aca="false">-G143*E143</f>
        <v>-0</v>
      </c>
      <c r="I143" s="2" t="n">
        <f aca="false">+IF(A143=$I$4,$H$4*D143,IF(I142=0,0,I142+J143+H143))</f>
        <v>0</v>
      </c>
      <c r="J143" s="2" t="n">
        <f aca="false">+IF(B143=0,0,D143*-IPMT(C143/12,B143,$B$8,I142))</f>
        <v>0</v>
      </c>
      <c r="K143" s="6" t="n">
        <f aca="false">+H143+J143</f>
        <v>0</v>
      </c>
      <c r="L143" s="39"/>
    </row>
    <row r="144" customFormat="false" ht="12.75" hidden="false" customHeight="false" outlineLevel="0" collapsed="false">
      <c r="A144" s="38" t="n">
        <f aca="false">+Curves!C144</f>
        <v>50010</v>
      </c>
      <c r="B144" s="2" t="n">
        <f aca="false">+IF(B143&lt;&gt;0,B143+1,IF(I143=0,0,1))</f>
        <v>0</v>
      </c>
      <c r="C144" s="3" t="n">
        <f aca="false">IF(OR($C$4="",$C$4=0),+Curves!D144,$C$4)</f>
        <v>0.05</v>
      </c>
      <c r="D144" s="4" t="n">
        <f aca="false">+(1+C144/2)^(-2*(A144-$M$4)/365.25)</f>
        <v>0.575684737844918</v>
      </c>
      <c r="E144" s="2" t="n">
        <f aca="false">+IF(OR($E$4="",$E$4=0),IF(YEAR(A144)&gt;$M$38,$N$39,VLOOKUP(YEAR(A144),Curve,2,FALSE())),$E$4)</f>
        <v>5000</v>
      </c>
      <c r="F144" s="2" t="n">
        <f aca="false">+IF(MONTH(A144)=$G$4,$F$4,0)</f>
        <v>0</v>
      </c>
      <c r="G144" s="5" t="n">
        <f aca="false">+F144*D144</f>
        <v>0</v>
      </c>
      <c r="H144" s="6" t="n">
        <f aca="false">-G144*E144</f>
        <v>-0</v>
      </c>
      <c r="I144" s="2" t="n">
        <f aca="false">+IF(A144=$I$4,$H$4*D144,IF(I143=0,0,I143+J144+H144))</f>
        <v>0</v>
      </c>
      <c r="J144" s="2" t="n">
        <f aca="false">+IF(B144=0,0,D144*-IPMT(C144/12,B144,$B$8,I143))</f>
        <v>0</v>
      </c>
      <c r="K144" s="6" t="n">
        <f aca="false">+H144+J144</f>
        <v>0</v>
      </c>
      <c r="L144" s="39"/>
    </row>
    <row r="145" customFormat="false" ht="12.75" hidden="false" customHeight="false" outlineLevel="0" collapsed="false">
      <c r="A145" s="38" t="n">
        <f aca="false">+Curves!C145</f>
        <v>50041</v>
      </c>
      <c r="B145" s="2" t="n">
        <f aca="false">+IF(B144&lt;&gt;0,B144+1,IF(I144=0,0,1))</f>
        <v>0</v>
      </c>
      <c r="C145" s="3" t="n">
        <f aca="false">IF(OR($C$4="",$C$4=0),+Curves!D145,$C$4)</f>
        <v>0.05</v>
      </c>
      <c r="D145" s="4" t="n">
        <f aca="false">+(1+C145/2)^(-2*(A145-$M$4)/365.25)</f>
        <v>0.573276810544058</v>
      </c>
      <c r="E145" s="2" t="n">
        <f aca="false">+IF(OR($E$4="",$E$4=0),IF(YEAR(A145)&gt;$M$38,$N$39,VLOOKUP(YEAR(A145),Curve,2,FALSE())),$E$4)</f>
        <v>5000</v>
      </c>
      <c r="F145" s="2" t="n">
        <f aca="false">+IF(MONTH(A145)=$G$4,$F$4,0)</f>
        <v>0</v>
      </c>
      <c r="G145" s="5" t="n">
        <f aca="false">+F145*D145</f>
        <v>0</v>
      </c>
      <c r="H145" s="6" t="n">
        <f aca="false">-G145*E145</f>
        <v>-0</v>
      </c>
      <c r="I145" s="2" t="n">
        <f aca="false">+IF(A145=$I$4,$H$4*D145,IF(I144=0,0,I144+J145+H145))</f>
        <v>0</v>
      </c>
      <c r="J145" s="2" t="n">
        <f aca="false">+IF(B145=0,0,D145*-IPMT(C145/12,B145,$B$8,I144))</f>
        <v>0</v>
      </c>
      <c r="K145" s="6" t="n">
        <f aca="false">+H145+J145</f>
        <v>0</v>
      </c>
      <c r="L145" s="39"/>
    </row>
    <row r="146" customFormat="false" ht="12.75" hidden="false" customHeight="false" outlineLevel="0" collapsed="false">
      <c r="A146" s="38" t="n">
        <f aca="false">+Curves!C146</f>
        <v>50072</v>
      </c>
      <c r="B146" s="2" t="n">
        <f aca="false">+IF(B145&lt;&gt;0,B145+1,IF(I145=0,0,1))</f>
        <v>0</v>
      </c>
      <c r="C146" s="3" t="n">
        <f aca="false">IF(OR($C$4="",$C$4=0),+Curves!D146,$C$4)</f>
        <v>0.05</v>
      </c>
      <c r="D146" s="4" t="n">
        <f aca="false">+(1+C146/2)^(-2*(A146-$M$4)/365.25)</f>
        <v>0.570878954925674</v>
      </c>
      <c r="E146" s="2" t="n">
        <f aca="false">+IF(OR($E$4="",$E$4=0),IF(YEAR(A146)&gt;$M$38,$N$39,VLOOKUP(YEAR(A146),Curve,2,FALSE())),$E$4)</f>
        <v>5000</v>
      </c>
      <c r="F146" s="2" t="n">
        <f aca="false">+IF(MONTH(A146)=$G$4,$F$4,0)</f>
        <v>0</v>
      </c>
      <c r="G146" s="5" t="n">
        <f aca="false">+F146*D146</f>
        <v>0</v>
      </c>
      <c r="H146" s="6" t="n">
        <f aca="false">-G146*E146</f>
        <v>-0</v>
      </c>
      <c r="I146" s="2" t="n">
        <f aca="false">+IF(A146=$I$4,$H$4*D146,IF(I145=0,0,I145+J146+H146))</f>
        <v>0</v>
      </c>
      <c r="J146" s="2" t="n">
        <f aca="false">+IF(B146=0,0,D146*-IPMT(C146/12,B146,$B$8,I145))</f>
        <v>0</v>
      </c>
      <c r="K146" s="6" t="n">
        <f aca="false">+H146+J146</f>
        <v>0</v>
      </c>
      <c r="L146" s="39"/>
    </row>
    <row r="147" customFormat="false" ht="12.75" hidden="false" customHeight="false" outlineLevel="0" collapsed="false">
      <c r="A147" s="38" t="n">
        <f aca="false">+Curves!C147</f>
        <v>50100</v>
      </c>
      <c r="B147" s="2" t="n">
        <f aca="false">+IF(B146&lt;&gt;0,B146+1,IF(I146=0,0,1))</f>
        <v>0</v>
      </c>
      <c r="C147" s="3" t="n">
        <f aca="false">IF(OR($C$4="",$C$4=0),+Curves!D147,$C$4)</f>
        <v>0.05</v>
      </c>
      <c r="D147" s="4" t="n">
        <f aca="false">+(1+C147/2)^(-2*(A147-$M$4)/365.25)</f>
        <v>0.56872177163236</v>
      </c>
      <c r="E147" s="2" t="n">
        <f aca="false">+IF(OR($E$4="",$E$4=0),IF(YEAR(A147)&gt;$M$38,$N$39,VLOOKUP(YEAR(A147),Curve,2,FALSE())),$E$4)</f>
        <v>5000</v>
      </c>
      <c r="F147" s="2" t="n">
        <f aca="false">+IF(MONTH(A147)=$G$4,$F$4,0)</f>
        <v>50</v>
      </c>
      <c r="G147" s="5" t="n">
        <f aca="false">+F147*D147</f>
        <v>28.436088581618</v>
      </c>
      <c r="H147" s="6" t="n">
        <f aca="false">-G147*E147</f>
        <v>-142180.44290809</v>
      </c>
      <c r="I147" s="2" t="n">
        <f aca="false">+IF(A147=$I$4,$H$4*D147,IF(I146=0,0,I146+J147+H147))</f>
        <v>0</v>
      </c>
      <c r="J147" s="2" t="n">
        <f aca="false">+IF(B147=0,0,D147*-IPMT(C147/12,B147,$B$8,I146))</f>
        <v>0</v>
      </c>
      <c r="K147" s="6" t="n">
        <f aca="false">+H147+J147</f>
        <v>-142180.44290809</v>
      </c>
      <c r="L147" s="39"/>
    </row>
    <row r="148" customFormat="false" ht="12.75" hidden="false" customHeight="false" outlineLevel="0" collapsed="false">
      <c r="A148" s="38" t="n">
        <f aca="false">+Curves!C148</f>
        <v>50131</v>
      </c>
      <c r="B148" s="2" t="n">
        <f aca="false">+IF(B147&lt;&gt;0,B147+1,IF(I147=0,0,1))</f>
        <v>0</v>
      </c>
      <c r="C148" s="3" t="n">
        <f aca="false">IF(OR($C$4="",$C$4=0),+Curves!D148,$C$4)</f>
        <v>0.05</v>
      </c>
      <c r="D148" s="4" t="n">
        <f aca="false">+(1+C148/2)^(-2*(A148-$M$4)/365.25)</f>
        <v>0.566342968460274</v>
      </c>
      <c r="E148" s="2" t="n">
        <f aca="false">+IF(OR($E$4="",$E$4=0),IF(YEAR(A148)&gt;$M$38,$N$39,VLOOKUP(YEAR(A148),Curve,2,FALSE())),$E$4)</f>
        <v>5000</v>
      </c>
      <c r="F148" s="2" t="n">
        <f aca="false">+IF(MONTH(A148)=$G$4,$F$4,0)</f>
        <v>0</v>
      </c>
      <c r="G148" s="5" t="n">
        <f aca="false">+F148*D148</f>
        <v>0</v>
      </c>
      <c r="H148" s="6" t="n">
        <f aca="false">-G148*E148</f>
        <v>-0</v>
      </c>
      <c r="I148" s="2" t="n">
        <f aca="false">+IF(A148=$I$4,$H$4*D148,IF(I147=0,0,I147+J148+H148))</f>
        <v>0</v>
      </c>
      <c r="J148" s="2" t="n">
        <f aca="false">+IF(B148=0,0,D148*-IPMT(C148/12,B148,$B$8,I147))</f>
        <v>0</v>
      </c>
      <c r="K148" s="6" t="n">
        <f aca="false">+H148+J148</f>
        <v>0</v>
      </c>
      <c r="L148" s="39"/>
    </row>
    <row r="149" customFormat="false" ht="12.75" hidden="false" customHeight="false" outlineLevel="0" collapsed="false">
      <c r="A149" s="38" t="n">
        <f aca="false">+Curves!C149</f>
        <v>50161</v>
      </c>
      <c r="B149" s="2" t="n">
        <f aca="false">+IF(B148&lt;&gt;0,B148+1,IF(I148=0,0,1))</f>
        <v>0</v>
      </c>
      <c r="C149" s="3" t="n">
        <f aca="false">IF(OR($C$4="",$C$4=0),+Curves!D149,$C$4)</f>
        <v>0.05</v>
      </c>
      <c r="D149" s="4" t="n">
        <f aca="false">+(1+C149/2)^(-2*(A149-$M$4)/365.25)</f>
        <v>0.564050374897139</v>
      </c>
      <c r="E149" s="2" t="n">
        <f aca="false">+IF(OR($E$4="",$E$4=0),IF(YEAR(A149)&gt;$M$38,$N$39,VLOOKUP(YEAR(A149),Curve,2,FALSE())),$E$4)</f>
        <v>5000</v>
      </c>
      <c r="F149" s="2" t="n">
        <f aca="false">+IF(MONTH(A149)=$G$4,$F$4,0)</f>
        <v>0</v>
      </c>
      <c r="G149" s="5" t="n">
        <f aca="false">+F149*D149</f>
        <v>0</v>
      </c>
      <c r="H149" s="6" t="n">
        <f aca="false">-G149*E149</f>
        <v>-0</v>
      </c>
      <c r="I149" s="2" t="n">
        <f aca="false">+IF(A149=$I$4,$H$4*D149,IF(I148=0,0,I148+J149+H149))</f>
        <v>0</v>
      </c>
      <c r="J149" s="2" t="n">
        <f aca="false">+IF(B149=0,0,D149*-IPMT(C149/12,B149,$B$8,I148))</f>
        <v>0</v>
      </c>
      <c r="K149" s="6" t="n">
        <f aca="false">+H149+J149</f>
        <v>0</v>
      </c>
      <c r="L149" s="39"/>
    </row>
    <row r="150" customFormat="false" ht="12.75" hidden="false" customHeight="false" outlineLevel="0" collapsed="false">
      <c r="A150" s="38" t="n">
        <f aca="false">+Curves!C150</f>
        <v>50192</v>
      </c>
      <c r="B150" s="2" t="n">
        <f aca="false">+IF(B149&lt;&gt;0,B149+1,IF(I149=0,0,1))</f>
        <v>0</v>
      </c>
      <c r="C150" s="3" t="n">
        <f aca="false">IF(OR($C$4="",$C$4=0),+Curves!D150,$C$4)</f>
        <v>0.05</v>
      </c>
      <c r="D150" s="4" t="n">
        <f aca="false">+(1+C150/2)^(-2*(A150-$M$4)/365.25)</f>
        <v>0.561691110863391</v>
      </c>
      <c r="E150" s="2" t="n">
        <f aca="false">+IF(OR($E$4="",$E$4=0),IF(YEAR(A150)&gt;$M$38,$N$39,VLOOKUP(YEAR(A150),Curve,2,FALSE())),$E$4)</f>
        <v>5000</v>
      </c>
      <c r="F150" s="2" t="n">
        <f aca="false">+IF(MONTH(A150)=$G$4,$F$4,0)</f>
        <v>0</v>
      </c>
      <c r="G150" s="5" t="n">
        <f aca="false">+F150*D150</f>
        <v>0</v>
      </c>
      <c r="H150" s="6" t="n">
        <f aca="false">-G150*E150</f>
        <v>-0</v>
      </c>
      <c r="I150" s="2" t="n">
        <f aca="false">+IF(A150=$I$4,$H$4*D150,IF(I149=0,0,I149+J150+H150))</f>
        <v>0</v>
      </c>
      <c r="J150" s="2" t="n">
        <f aca="false">+IF(B150=0,0,D150*-IPMT(C150/12,B150,$B$8,I149))</f>
        <v>0</v>
      </c>
      <c r="K150" s="6" t="n">
        <f aca="false">+H150+J150</f>
        <v>0</v>
      </c>
      <c r="L150" s="39"/>
    </row>
    <row r="151" customFormat="false" ht="12.75" hidden="false" customHeight="false" outlineLevel="0" collapsed="false">
      <c r="A151" s="38" t="n">
        <f aca="false">+Curves!C151</f>
        <v>50222</v>
      </c>
      <c r="B151" s="2" t="n">
        <f aca="false">+IF(B150&lt;&gt;0,B150+1,IF(I150=0,0,1))</f>
        <v>0</v>
      </c>
      <c r="C151" s="3" t="n">
        <f aca="false">IF(OR($C$4="",$C$4=0),+Curves!D151,$C$4)</f>
        <v>0.05</v>
      </c>
      <c r="D151" s="4" t="n">
        <f aca="false">+(1+C151/2)^(-2*(A151-$M$4)/365.25)</f>
        <v>0.559417348325583</v>
      </c>
      <c r="E151" s="2" t="n">
        <f aca="false">+IF(OR($E$4="",$E$4=0),IF(YEAR(A151)&gt;$M$38,$N$39,VLOOKUP(YEAR(A151),Curve,2,FALSE())),$E$4)</f>
        <v>5000</v>
      </c>
      <c r="F151" s="2" t="n">
        <f aca="false">+IF(MONTH(A151)=$G$4,$F$4,0)</f>
        <v>0</v>
      </c>
      <c r="G151" s="5" t="n">
        <f aca="false">+F151*D151</f>
        <v>0</v>
      </c>
      <c r="H151" s="6" t="n">
        <f aca="false">-G151*E151</f>
        <v>-0</v>
      </c>
      <c r="I151" s="2" t="n">
        <f aca="false">+IF(A151=$I$4,$H$4*D151,IF(I150=0,0,I150+J151+H151))</f>
        <v>0</v>
      </c>
      <c r="J151" s="2" t="n">
        <f aca="false">+IF(B151=0,0,D151*-IPMT(C151/12,B151,$B$8,I150))</f>
        <v>0</v>
      </c>
      <c r="K151" s="6" t="n">
        <f aca="false">+H151+J151</f>
        <v>0</v>
      </c>
      <c r="L151" s="39"/>
    </row>
    <row r="152" customFormat="false" ht="12.75" hidden="false" customHeight="false" outlineLevel="0" collapsed="false">
      <c r="A152" s="38" t="n">
        <f aca="false">+Curves!C152</f>
        <v>50253</v>
      </c>
      <c r="B152" s="2" t="n">
        <f aca="false">+IF(B151&lt;&gt;0,B151+1,IF(I151=0,0,1))</f>
        <v>0</v>
      </c>
      <c r="C152" s="3" t="n">
        <f aca="false">IF(OR($C$4="",$C$4=0),+Curves!D152,$C$4)</f>
        <v>0.05</v>
      </c>
      <c r="D152" s="4" t="n">
        <f aca="false">+(1+C152/2)^(-2*(A152-$M$4)/365.25)</f>
        <v>0.557077462938573</v>
      </c>
      <c r="E152" s="2" t="n">
        <f aca="false">+IF(OR($E$4="",$E$4=0),IF(YEAR(A152)&gt;$M$38,$N$39,VLOOKUP(YEAR(A152),Curve,2,FALSE())),$E$4)</f>
        <v>5000</v>
      </c>
      <c r="F152" s="2" t="n">
        <f aca="false">+IF(MONTH(A152)=$G$4,$F$4,0)</f>
        <v>0</v>
      </c>
      <c r="G152" s="5" t="n">
        <f aca="false">+F152*D152</f>
        <v>0</v>
      </c>
      <c r="H152" s="6" t="n">
        <f aca="false">-G152*E152</f>
        <v>-0</v>
      </c>
      <c r="I152" s="2" t="n">
        <f aca="false">+IF(A152=$I$4,$H$4*D152,IF(I151=0,0,I151+J152+H152))</f>
        <v>0</v>
      </c>
      <c r="J152" s="2" t="n">
        <f aca="false">+IF(B152=0,0,D152*-IPMT(C152/12,B152,$B$8,I151))</f>
        <v>0</v>
      </c>
      <c r="K152" s="6" t="n">
        <f aca="false">+H152+J152</f>
        <v>0</v>
      </c>
      <c r="L152" s="39"/>
    </row>
    <row r="153" customFormat="false" ht="12.75" hidden="false" customHeight="false" outlineLevel="0" collapsed="false">
      <c r="A153" s="38" t="n">
        <f aca="false">+Curves!C153</f>
        <v>50284</v>
      </c>
      <c r="B153" s="2" t="n">
        <f aca="false">+IF(B152&lt;&gt;0,B152+1,IF(I152=0,0,1))</f>
        <v>0</v>
      </c>
      <c r="C153" s="3" t="n">
        <f aca="false">IF(OR($C$4="",$C$4=0),+Curves!D153,$C$4)</f>
        <v>0.05</v>
      </c>
      <c r="D153" s="4" t="n">
        <f aca="false">+(1+C153/2)^(-2*(A153-$M$4)/365.25)</f>
        <v>0.554747364633857</v>
      </c>
      <c r="E153" s="2" t="n">
        <f aca="false">+IF(OR($E$4="",$E$4=0),IF(YEAR(A153)&gt;$M$38,$N$39,VLOOKUP(YEAR(A153),Curve,2,FALSE())),$E$4)</f>
        <v>5000</v>
      </c>
      <c r="F153" s="2" t="n">
        <f aca="false">+IF(MONTH(A153)=$G$4,$F$4,0)</f>
        <v>0</v>
      </c>
      <c r="G153" s="5" t="n">
        <f aca="false">+F153*D153</f>
        <v>0</v>
      </c>
      <c r="H153" s="6" t="n">
        <f aca="false">-G153*E153</f>
        <v>-0</v>
      </c>
      <c r="I153" s="2" t="n">
        <f aca="false">+IF(A153=$I$4,$H$4*D153,IF(I152=0,0,I152+J153+H153))</f>
        <v>0</v>
      </c>
      <c r="J153" s="2" t="n">
        <f aca="false">+IF(B153=0,0,D153*-IPMT(C153/12,B153,$B$8,I152))</f>
        <v>0</v>
      </c>
      <c r="K153" s="6" t="n">
        <f aca="false">+H153+J153</f>
        <v>0</v>
      </c>
      <c r="L153" s="39"/>
    </row>
    <row r="154" customFormat="false" ht="12.75" hidden="false" customHeight="false" outlineLevel="0" collapsed="false">
      <c r="A154" s="38" t="n">
        <f aca="false">+Curves!C154</f>
        <v>50314</v>
      </c>
      <c r="B154" s="2" t="n">
        <f aca="false">+IF(B153&lt;&gt;0,B153+1,IF(I153=0,0,1))</f>
        <v>0</v>
      </c>
      <c r="C154" s="3" t="n">
        <f aca="false">IF(OR($C$4="",$C$4=0),+Curves!D154,$C$4)</f>
        <v>0.05</v>
      </c>
      <c r="D154" s="4" t="n">
        <f aca="false">+(1+C154/2)^(-2*(A154-$M$4)/365.25)</f>
        <v>0.552501710837212</v>
      </c>
      <c r="E154" s="2" t="n">
        <f aca="false">+IF(OR($E$4="",$E$4=0),IF(YEAR(A154)&gt;$M$38,$N$39,VLOOKUP(YEAR(A154),Curve,2,FALSE())),$E$4)</f>
        <v>5000</v>
      </c>
      <c r="F154" s="2" t="n">
        <f aca="false">+IF(MONTH(A154)=$G$4,$F$4,0)</f>
        <v>0</v>
      </c>
      <c r="G154" s="5" t="n">
        <f aca="false">+F154*D154</f>
        <v>0</v>
      </c>
      <c r="H154" s="6" t="n">
        <f aca="false">-G154*E154</f>
        <v>-0</v>
      </c>
      <c r="I154" s="2" t="n">
        <f aca="false">+IF(A154=$I$4,$H$4*D154,IF(I153=0,0,I153+J154+H154))</f>
        <v>0</v>
      </c>
      <c r="J154" s="2" t="n">
        <f aca="false">+IF(B154=0,0,D154*-IPMT(C154/12,B154,$B$8,I153))</f>
        <v>0</v>
      </c>
      <c r="K154" s="6" t="n">
        <f aca="false">+H154+J154</f>
        <v>0</v>
      </c>
      <c r="L154" s="39"/>
    </row>
    <row r="155" customFormat="false" ht="12.75" hidden="false" customHeight="false" outlineLevel="0" collapsed="false">
      <c r="A155" s="38" t="n">
        <f aca="false">+Curves!C155</f>
        <v>50345</v>
      </c>
      <c r="B155" s="2" t="n">
        <f aca="false">+IF(B154&lt;&gt;0,B154+1,IF(I154=0,0,1))</f>
        <v>0</v>
      </c>
      <c r="C155" s="3" t="n">
        <f aca="false">IF(OR($C$4="",$C$4=0),+Curves!D155,$C$4)</f>
        <v>0.05</v>
      </c>
      <c r="D155" s="4" t="n">
        <f aca="false">+(1+C155/2)^(-2*(A155-$M$4)/365.25)</f>
        <v>0.550190751616238</v>
      </c>
      <c r="E155" s="2" t="n">
        <f aca="false">+IF(OR($E$4="",$E$4=0),IF(YEAR(A155)&gt;$M$38,$N$39,VLOOKUP(YEAR(A155),Curve,2,FALSE())),$E$4)</f>
        <v>5000</v>
      </c>
      <c r="F155" s="2" t="n">
        <f aca="false">+IF(MONTH(A155)=$G$4,$F$4,0)</f>
        <v>0</v>
      </c>
      <c r="G155" s="5" t="n">
        <f aca="false">+F155*D155</f>
        <v>0</v>
      </c>
      <c r="H155" s="6" t="n">
        <f aca="false">-G155*E155</f>
        <v>-0</v>
      </c>
      <c r="I155" s="2" t="n">
        <f aca="false">+IF(A155=$I$4,$H$4*D155,IF(I154=0,0,I154+J155+H155))</f>
        <v>0</v>
      </c>
      <c r="J155" s="2" t="n">
        <f aca="false">+IF(B155=0,0,D155*-IPMT(C155/12,B155,$B$8,I154))</f>
        <v>0</v>
      </c>
      <c r="K155" s="6" t="n">
        <f aca="false">+H155+J155</f>
        <v>0</v>
      </c>
      <c r="L155" s="39"/>
    </row>
    <row r="156" customFormat="false" ht="12.75" hidden="false" customHeight="false" outlineLevel="0" collapsed="false">
      <c r="A156" s="38" t="n">
        <f aca="false">+Curves!C156</f>
        <v>50375</v>
      </c>
      <c r="B156" s="2" t="n">
        <f aca="false">+IF(B155&lt;&gt;0,B155+1,IF(I155=0,0,1))</f>
        <v>0</v>
      </c>
      <c r="C156" s="3" t="n">
        <f aca="false">IF(OR($C$4="",$C$4=0),+Curves!D156,$C$4)</f>
        <v>0.05</v>
      </c>
      <c r="D156" s="4" t="n">
        <f aca="false">+(1+C156/2)^(-2*(A156-$M$4)/365.25)</f>
        <v>0.547963543288604</v>
      </c>
      <c r="E156" s="2" t="n">
        <f aca="false">+IF(OR($E$4="",$E$4=0),IF(YEAR(A156)&gt;$M$38,$N$39,VLOOKUP(YEAR(A156),Curve,2,FALSE())),$E$4)</f>
        <v>5000</v>
      </c>
      <c r="F156" s="2" t="n">
        <f aca="false">+IF(MONTH(A156)=$G$4,$F$4,0)</f>
        <v>0</v>
      </c>
      <c r="G156" s="5" t="n">
        <f aca="false">+F156*D156</f>
        <v>0</v>
      </c>
      <c r="H156" s="6" t="n">
        <f aca="false">-G156*E156</f>
        <v>-0</v>
      </c>
      <c r="I156" s="2" t="n">
        <f aca="false">+IF(A156=$I$4,$H$4*D156,IF(I155=0,0,I155+J156+H156))</f>
        <v>0</v>
      </c>
      <c r="J156" s="2" t="n">
        <f aca="false">+IF(B156=0,0,D156*-IPMT(C156/12,B156,$B$8,I155))</f>
        <v>0</v>
      </c>
      <c r="K156" s="6" t="n">
        <f aca="false">+H156+J156</f>
        <v>0</v>
      </c>
      <c r="L156" s="39"/>
    </row>
    <row r="157" customFormat="false" ht="12.75" hidden="false" customHeight="false" outlineLevel="0" collapsed="false">
      <c r="A157" s="38" t="n">
        <f aca="false">+Curves!C157</f>
        <v>50406</v>
      </c>
      <c r="B157" s="2" t="n">
        <f aca="false">+IF(B156&lt;&gt;0,B156+1,IF(I156=0,0,1))</f>
        <v>0</v>
      </c>
      <c r="C157" s="3" t="n">
        <f aca="false">IF(OR($C$4="",$C$4=0),+Curves!D157,$C$4)</f>
        <v>0.05</v>
      </c>
      <c r="D157" s="4" t="n">
        <f aca="false">+(1+C157/2)^(-2*(A157-$M$4)/365.25)</f>
        <v>0.545671565945761</v>
      </c>
      <c r="E157" s="2" t="n">
        <f aca="false">+IF(OR($E$4="",$E$4=0),IF(YEAR(A157)&gt;$M$38,$N$39,VLOOKUP(YEAR(A157),Curve,2,FALSE())),$E$4)</f>
        <v>5000</v>
      </c>
      <c r="F157" s="2" t="n">
        <f aca="false">+IF(MONTH(A157)=$G$4,$F$4,0)</f>
        <v>0</v>
      </c>
      <c r="G157" s="5" t="n">
        <f aca="false">+F157*D157</f>
        <v>0</v>
      </c>
      <c r="H157" s="6" t="n">
        <f aca="false">-G157*E157</f>
        <v>-0</v>
      </c>
      <c r="I157" s="2" t="n">
        <f aca="false">+IF(A157=$I$4,$H$4*D157,IF(I156=0,0,I156+J157+H157))</f>
        <v>0</v>
      </c>
      <c r="J157" s="2" t="n">
        <f aca="false">+IF(B157=0,0,D157*-IPMT(C157/12,B157,$B$8,I156))</f>
        <v>0</v>
      </c>
      <c r="K157" s="6" t="n">
        <f aca="false">+H157+J157</f>
        <v>0</v>
      </c>
      <c r="L157" s="39"/>
    </row>
    <row r="158" customFormat="false" ht="12.75" hidden="false" customHeight="false" outlineLevel="0" collapsed="false">
      <c r="A158" s="38" t="n">
        <f aca="false">+Curves!C158</f>
        <v>50437</v>
      </c>
      <c r="B158" s="2" t="n">
        <f aca="false">+IF(B157&lt;&gt;0,B157+1,IF(I157=0,0,1))</f>
        <v>0</v>
      </c>
      <c r="C158" s="3" t="n">
        <f aca="false">IF(OR($C$4="",$C$4=0),+Curves!D158,$C$4)</f>
        <v>0.05</v>
      </c>
      <c r="D158" s="4" t="n">
        <f aca="false">+(1+C158/2)^(-2*(A158-$M$4)/365.25)</f>
        <v>0.543389175299341</v>
      </c>
      <c r="E158" s="2" t="n">
        <f aca="false">+IF(OR($E$4="",$E$4=0),IF(YEAR(A158)&gt;$M$38,$N$39,VLOOKUP(YEAR(A158),Curve,2,FALSE())),$E$4)</f>
        <v>5000</v>
      </c>
      <c r="F158" s="2" t="n">
        <f aca="false">+IF(MONTH(A158)=$G$4,$F$4,0)</f>
        <v>0</v>
      </c>
      <c r="G158" s="5" t="n">
        <f aca="false">+F158*D158</f>
        <v>0</v>
      </c>
      <c r="H158" s="6" t="n">
        <f aca="false">-G158*E158</f>
        <v>-0</v>
      </c>
      <c r="I158" s="2" t="n">
        <f aca="false">+IF(A158=$I$4,$H$4*D158,IF(I157=0,0,I157+J158+H158))</f>
        <v>0</v>
      </c>
      <c r="J158" s="2" t="n">
        <f aca="false">+IF(B158=0,0,D158*-IPMT(C158/12,B158,$B$8,I157))</f>
        <v>0</v>
      </c>
      <c r="K158" s="6" t="n">
        <f aca="false">+H158+J158</f>
        <v>0</v>
      </c>
      <c r="L158" s="39"/>
    </row>
    <row r="159" customFormat="false" ht="12.75" hidden="false" customHeight="false" outlineLevel="0" collapsed="false">
      <c r="A159" s="38" t="n">
        <f aca="false">+Curves!C159</f>
        <v>50465</v>
      </c>
      <c r="B159" s="2" t="n">
        <f aca="false">+IF(B158&lt;&gt;0,B158+1,IF(I158=0,0,1))</f>
        <v>0</v>
      </c>
      <c r="C159" s="3" t="n">
        <f aca="false">IF(OR($C$4="",$C$4=0),+Curves!D159,$C$4)</f>
        <v>0.05</v>
      </c>
      <c r="D159" s="4" t="n">
        <f aca="false">+(1+C159/2)^(-2*(A159-$M$4)/365.25)</f>
        <v>0.541335867780104</v>
      </c>
      <c r="E159" s="2" t="n">
        <f aca="false">+IF(OR($E$4="",$E$4=0),IF(YEAR(A159)&gt;$M$38,$N$39,VLOOKUP(YEAR(A159),Curve,2,FALSE())),$E$4)</f>
        <v>5000</v>
      </c>
      <c r="F159" s="2" t="n">
        <f aca="false">+IF(MONTH(A159)=$G$4,$F$4,0)</f>
        <v>50</v>
      </c>
      <c r="G159" s="5" t="n">
        <f aca="false">+F159*D159</f>
        <v>27.0667933890052</v>
      </c>
      <c r="H159" s="6" t="n">
        <f aca="false">-G159*E159</f>
        <v>-135333.966945026</v>
      </c>
      <c r="I159" s="2" t="n">
        <f aca="false">+IF(A159=$I$4,$H$4*D159,IF(I158=0,0,I158+J159+H159))</f>
        <v>0</v>
      </c>
      <c r="J159" s="2" t="n">
        <f aca="false">+IF(B159=0,0,D159*-IPMT(C159/12,B159,$B$8,I158))</f>
        <v>0</v>
      </c>
      <c r="K159" s="6" t="n">
        <f aca="false">+H159+J159</f>
        <v>-135333.966945026</v>
      </c>
      <c r="L159" s="39"/>
    </row>
    <row r="160" customFormat="false" ht="12.75" hidden="false" customHeight="false" outlineLevel="0" collapsed="false">
      <c r="A160" s="38" t="n">
        <f aca="false">+Curves!C160</f>
        <v>50496</v>
      </c>
      <c r="B160" s="2" t="n">
        <f aca="false">+IF(B159&lt;&gt;0,B159+1,IF(I159=0,0,1))</f>
        <v>0</v>
      </c>
      <c r="C160" s="3" t="n">
        <f aca="false">IF(OR($C$4="",$C$4=0),+Curves!D160,$C$4)</f>
        <v>0.05</v>
      </c>
      <c r="D160" s="4" t="n">
        <f aca="false">+(1+C160/2)^(-2*(A160-$M$4)/365.25)</f>
        <v>0.539071612139348</v>
      </c>
      <c r="E160" s="2" t="n">
        <f aca="false">+IF(OR($E$4="",$E$4=0),IF(YEAR(A160)&gt;$M$38,$N$39,VLOOKUP(YEAR(A160),Curve,2,FALSE())),$E$4)</f>
        <v>5000</v>
      </c>
      <c r="F160" s="2" t="n">
        <f aca="false">+IF(MONTH(A160)=$G$4,$F$4,0)</f>
        <v>0</v>
      </c>
      <c r="G160" s="5" t="n">
        <f aca="false">+F160*D160</f>
        <v>0</v>
      </c>
      <c r="H160" s="6" t="n">
        <f aca="false">-G160*E160</f>
        <v>-0</v>
      </c>
      <c r="I160" s="2" t="n">
        <f aca="false">+IF(A160=$I$4,$H$4*D160,IF(I159=0,0,I159+J160+H160))</f>
        <v>0</v>
      </c>
      <c r="J160" s="2" t="n">
        <f aca="false">+IF(B160=0,0,D160*-IPMT(C160/12,B160,$B$8,I159))</f>
        <v>0</v>
      </c>
      <c r="K160" s="6" t="n">
        <f aca="false">+H160+J160</f>
        <v>0</v>
      </c>
      <c r="L160" s="39"/>
    </row>
    <row r="161" customFormat="false" ht="12.75" hidden="false" customHeight="false" outlineLevel="0" collapsed="false">
      <c r="A161" s="38" t="n">
        <f aca="false">+Curves!C161</f>
        <v>50526</v>
      </c>
      <c r="B161" s="2" t="n">
        <f aca="false">+IF(B160&lt;&gt;0,B160+1,IF(I160=0,0,1))</f>
        <v>0</v>
      </c>
      <c r="C161" s="3" t="n">
        <f aca="false">IF(OR($C$4="",$C$4=0),+Curves!D161,$C$4)</f>
        <v>0.05</v>
      </c>
      <c r="D161" s="4" t="n">
        <f aca="false">+(1+C161/2)^(-2*(A161-$M$4)/365.25)</f>
        <v>0.536889414819198</v>
      </c>
      <c r="E161" s="2" t="n">
        <f aca="false">+IF(OR($E$4="",$E$4=0),IF(YEAR(A161)&gt;$M$38,$N$39,VLOOKUP(YEAR(A161),Curve,2,FALSE())),$E$4)</f>
        <v>5000</v>
      </c>
      <c r="F161" s="2" t="n">
        <f aca="false">+IF(MONTH(A161)=$G$4,$F$4,0)</f>
        <v>0</v>
      </c>
      <c r="G161" s="5" t="n">
        <f aca="false">+F161*D161</f>
        <v>0</v>
      </c>
      <c r="H161" s="6" t="n">
        <f aca="false">-G161*E161</f>
        <v>-0</v>
      </c>
      <c r="I161" s="2" t="n">
        <f aca="false">+IF(A161=$I$4,$H$4*D161,IF(I160=0,0,I160+J161+H161))</f>
        <v>0</v>
      </c>
      <c r="J161" s="2" t="n">
        <f aca="false">+IF(B161=0,0,D161*-IPMT(C161/12,B161,$B$8,I160))</f>
        <v>0</v>
      </c>
      <c r="K161" s="6" t="n">
        <f aca="false">+H161+J161</f>
        <v>0</v>
      </c>
      <c r="L161" s="39"/>
    </row>
    <row r="162" customFormat="false" ht="12.75" hidden="false" customHeight="false" outlineLevel="0" collapsed="false">
      <c r="A162" s="38" t="n">
        <f aca="false">+Curves!C162</f>
        <v>50557</v>
      </c>
      <c r="B162" s="2" t="n">
        <f aca="false">+IF(B161&lt;&gt;0,B161+1,IF(I161=0,0,1))</f>
        <v>0</v>
      </c>
      <c r="C162" s="3" t="n">
        <f aca="false">IF(OR($C$4="",$C$4=0),+Curves!D162,$C$4)</f>
        <v>0.05</v>
      </c>
      <c r="D162" s="4" t="n">
        <f aca="false">+(1+C162/2)^(-2*(A162-$M$4)/365.25)</f>
        <v>0.534643757440256</v>
      </c>
      <c r="E162" s="2" t="n">
        <f aca="false">+IF(OR($E$4="",$E$4=0),IF(YEAR(A162)&gt;$M$38,$N$39,VLOOKUP(YEAR(A162),Curve,2,FALSE())),$E$4)</f>
        <v>5000</v>
      </c>
      <c r="F162" s="2" t="n">
        <f aca="false">+IF(MONTH(A162)=$G$4,$F$4,0)</f>
        <v>0</v>
      </c>
      <c r="G162" s="5" t="n">
        <f aca="false">+F162*D162</f>
        <v>0</v>
      </c>
      <c r="H162" s="6" t="n">
        <f aca="false">-G162*E162</f>
        <v>-0</v>
      </c>
      <c r="I162" s="2" t="n">
        <f aca="false">+IF(A162=$I$4,$H$4*D162,IF(I161=0,0,I161+J162+H162))</f>
        <v>0</v>
      </c>
      <c r="J162" s="2" t="n">
        <f aca="false">+IF(B162=0,0,D162*-IPMT(C162/12,B162,$B$8,I161))</f>
        <v>0</v>
      </c>
      <c r="K162" s="6" t="n">
        <f aca="false">+H162+J162</f>
        <v>0</v>
      </c>
      <c r="L162" s="39"/>
    </row>
    <row r="163" customFormat="false" ht="12.75" hidden="false" customHeight="false" outlineLevel="0" collapsed="false">
      <c r="A163" s="38" t="n">
        <f aca="false">+Curves!C163</f>
        <v>50587</v>
      </c>
      <c r="B163" s="2" t="n">
        <f aca="false">+IF(B162&lt;&gt;0,B162+1,IF(I162=0,0,1))</f>
        <v>0</v>
      </c>
      <c r="C163" s="3" t="n">
        <f aca="false">IF(OR($C$4="",$C$4=0),+Curves!D163,$C$4)</f>
        <v>0.05</v>
      </c>
      <c r="D163" s="4" t="n">
        <f aca="false">+(1+C163/2)^(-2*(A163-$M$4)/365.25)</f>
        <v>0.532479484366979</v>
      </c>
      <c r="E163" s="2" t="n">
        <f aca="false">+IF(OR($E$4="",$E$4=0),IF(YEAR(A163)&gt;$M$38,$N$39,VLOOKUP(YEAR(A163),Curve,2,FALSE())),$E$4)</f>
        <v>5000</v>
      </c>
      <c r="F163" s="2" t="n">
        <f aca="false">+IF(MONTH(A163)=$G$4,$F$4,0)</f>
        <v>0</v>
      </c>
      <c r="G163" s="5" t="n">
        <f aca="false">+F163*D163</f>
        <v>0</v>
      </c>
      <c r="H163" s="6" t="n">
        <f aca="false">-G163*E163</f>
        <v>-0</v>
      </c>
      <c r="I163" s="2" t="n">
        <f aca="false">+IF(A163=$I$4,$H$4*D163,IF(I162=0,0,I162+J163+H163))</f>
        <v>0</v>
      </c>
      <c r="J163" s="2" t="n">
        <f aca="false">+IF(B163=0,0,D163*-IPMT(C163/12,B163,$B$8,I162))</f>
        <v>0</v>
      </c>
      <c r="K163" s="6" t="n">
        <f aca="false">+H163+J163</f>
        <v>0</v>
      </c>
      <c r="L163" s="39"/>
    </row>
    <row r="164" customFormat="false" ht="12.75" hidden="false" customHeight="false" outlineLevel="0" collapsed="false">
      <c r="A164" s="38" t="n">
        <f aca="false">+Curves!C164</f>
        <v>50618</v>
      </c>
      <c r="B164" s="2" t="n">
        <f aca="false">+IF(B163&lt;&gt;0,B163+1,IF(I163=0,0,1))</f>
        <v>0</v>
      </c>
      <c r="C164" s="3" t="n">
        <f aca="false">IF(OR($C$4="",$C$4=0),+Curves!D164,$C$4)</f>
        <v>0.05</v>
      </c>
      <c r="D164" s="4" t="n">
        <f aca="false">+(1+C164/2)^(-2*(A164-$M$4)/365.25)</f>
        <v>0.530252272486472</v>
      </c>
      <c r="E164" s="2" t="n">
        <f aca="false">+IF(OR($E$4="",$E$4=0),IF(YEAR(A164)&gt;$M$38,$N$39,VLOOKUP(YEAR(A164),Curve,2,FALSE())),$E$4)</f>
        <v>5000</v>
      </c>
      <c r="F164" s="2" t="n">
        <f aca="false">+IF(MONTH(A164)=$G$4,$F$4,0)</f>
        <v>0</v>
      </c>
      <c r="G164" s="5" t="n">
        <f aca="false">+F164*D164</f>
        <v>0</v>
      </c>
      <c r="H164" s="6" t="n">
        <f aca="false">-G164*E164</f>
        <v>-0</v>
      </c>
      <c r="I164" s="2" t="n">
        <f aca="false">+IF(A164=$I$4,$H$4*D164,IF(I163=0,0,I163+J164+H164))</f>
        <v>0</v>
      </c>
      <c r="J164" s="2" t="n">
        <f aca="false">+IF(B164=0,0,D164*-IPMT(C164/12,B164,$B$8,I163))</f>
        <v>0</v>
      </c>
      <c r="K164" s="6" t="n">
        <f aca="false">+H164+J164</f>
        <v>0</v>
      </c>
      <c r="L164" s="39"/>
    </row>
    <row r="165" customFormat="false" ht="12.75" hidden="false" customHeight="false" outlineLevel="0" collapsed="false">
      <c r="A165" s="38" t="n">
        <f aca="false">+Curves!C165</f>
        <v>50649</v>
      </c>
      <c r="B165" s="2" t="n">
        <f aca="false">+IF(B164&lt;&gt;0,B164+1,IF(I164=0,0,1))</f>
        <v>0</v>
      </c>
      <c r="C165" s="3" t="n">
        <f aca="false">IF(OR($C$4="",$C$4=0),+Curves!D165,$C$4)</f>
        <v>0.05</v>
      </c>
      <c r="D165" s="4" t="n">
        <f aca="false">+(1+C165/2)^(-2*(A165-$M$4)/365.25)</f>
        <v>0.528034376406678</v>
      </c>
      <c r="E165" s="2" t="n">
        <f aca="false">+IF(OR($E$4="",$E$4=0),IF(YEAR(A165)&gt;$M$38,$N$39,VLOOKUP(YEAR(A165),Curve,2,FALSE())),$E$4)</f>
        <v>5000</v>
      </c>
      <c r="F165" s="2" t="n">
        <f aca="false">+IF(MONTH(A165)=$G$4,$F$4,0)</f>
        <v>0</v>
      </c>
      <c r="G165" s="5" t="n">
        <f aca="false">+F165*D165</f>
        <v>0</v>
      </c>
      <c r="H165" s="6" t="n">
        <f aca="false">-G165*E165</f>
        <v>-0</v>
      </c>
      <c r="I165" s="2" t="n">
        <f aca="false">+IF(A165=$I$4,$H$4*D165,IF(I164=0,0,I164+J165+H165))</f>
        <v>0</v>
      </c>
      <c r="J165" s="2" t="n">
        <f aca="false">+IF(B165=0,0,D165*-IPMT(C165/12,B165,$B$8,I164))</f>
        <v>0</v>
      </c>
      <c r="K165" s="6" t="n">
        <f aca="false">+H165+J165</f>
        <v>0</v>
      </c>
      <c r="L165" s="39"/>
    </row>
    <row r="166" customFormat="false" ht="12.75" hidden="false" customHeight="false" outlineLevel="0" collapsed="false">
      <c r="A166" s="38" t="n">
        <f aca="false">+Curves!C166</f>
        <v>50679</v>
      </c>
      <c r="B166" s="2" t="n">
        <f aca="false">+IF(B165&lt;&gt;0,B165+1,IF(I165=0,0,1))</f>
        <v>0</v>
      </c>
      <c r="C166" s="3" t="n">
        <f aca="false">IF(OR($C$4="",$C$4=0),+Curves!D166,$C$4)</f>
        <v>0.05</v>
      </c>
      <c r="D166" s="4" t="n">
        <f aca="false">+(1+C166/2)^(-2*(A166-$M$4)/365.25)</f>
        <v>0.525896858542273</v>
      </c>
      <c r="E166" s="2" t="n">
        <f aca="false">+IF(OR($E$4="",$E$4=0),IF(YEAR(A166)&gt;$M$38,$N$39,VLOOKUP(YEAR(A166),Curve,2,FALSE())),$E$4)</f>
        <v>5000</v>
      </c>
      <c r="F166" s="2" t="n">
        <f aca="false">+IF(MONTH(A166)=$G$4,$F$4,0)</f>
        <v>0</v>
      </c>
      <c r="G166" s="5" t="n">
        <f aca="false">+F166*D166</f>
        <v>0</v>
      </c>
      <c r="H166" s="6" t="n">
        <f aca="false">-G166*E166</f>
        <v>-0</v>
      </c>
      <c r="I166" s="2" t="n">
        <f aca="false">+IF(A166=$I$4,$H$4*D166,IF(I165=0,0,I165+J166+H166))</f>
        <v>0</v>
      </c>
      <c r="J166" s="2" t="n">
        <f aca="false">+IF(B166=0,0,D166*-IPMT(C166/12,B166,$B$8,I165))</f>
        <v>0</v>
      </c>
      <c r="K166" s="6" t="n">
        <f aca="false">+H166+J166</f>
        <v>0</v>
      </c>
      <c r="L166" s="39"/>
    </row>
    <row r="167" customFormat="false" ht="12.75" hidden="false" customHeight="false" outlineLevel="0" collapsed="false">
      <c r="A167" s="38" t="n">
        <f aca="false">+Curves!C167</f>
        <v>50710</v>
      </c>
      <c r="B167" s="2" t="n">
        <f aca="false">+IF(B166&lt;&gt;0,B166+1,IF(I166=0,0,1))</f>
        <v>0</v>
      </c>
      <c r="C167" s="3" t="n">
        <f aca="false">IF(OR($C$4="",$C$4=0),+Curves!D167,$C$4)</f>
        <v>0.05</v>
      </c>
      <c r="D167" s="4" t="n">
        <f aca="false">+(1+C167/2)^(-2*(A167-$M$4)/365.25)</f>
        <v>0.523697179933698</v>
      </c>
      <c r="E167" s="2" t="n">
        <f aca="false">+IF(OR($E$4="",$E$4=0),IF(YEAR(A167)&gt;$M$38,$N$39,VLOOKUP(YEAR(A167),Curve,2,FALSE())),$E$4)</f>
        <v>5000</v>
      </c>
      <c r="F167" s="2" t="n">
        <f aca="false">+IF(MONTH(A167)=$G$4,$F$4,0)</f>
        <v>0</v>
      </c>
      <c r="G167" s="5" t="n">
        <f aca="false">+F167*D167</f>
        <v>0</v>
      </c>
      <c r="H167" s="6" t="n">
        <f aca="false">-G167*E167</f>
        <v>-0</v>
      </c>
      <c r="I167" s="2" t="n">
        <f aca="false">+IF(A167=$I$4,$H$4*D167,IF(I166=0,0,I166+J167+H167))</f>
        <v>0</v>
      </c>
      <c r="J167" s="2" t="n">
        <f aca="false">+IF(B167=0,0,D167*-IPMT(C167/12,B167,$B$8,I166))</f>
        <v>0</v>
      </c>
      <c r="K167" s="6" t="n">
        <f aca="false">+H167+J167</f>
        <v>0</v>
      </c>
      <c r="L167" s="39"/>
    </row>
    <row r="168" customFormat="false" ht="12.75" hidden="false" customHeight="false" outlineLevel="0" collapsed="false">
      <c r="A168" s="38" t="n">
        <f aca="false">+Curves!C168</f>
        <v>50740</v>
      </c>
      <c r="B168" s="2" t="n">
        <f aca="false">+IF(B167&lt;&gt;0,B167+1,IF(I167=0,0,1))</f>
        <v>0</v>
      </c>
      <c r="C168" s="3" t="n">
        <f aca="false">IF(OR($C$4="",$C$4=0),+Curves!D168,$C$4)</f>
        <v>0.05</v>
      </c>
      <c r="D168" s="4" t="n">
        <f aca="false">+(1+C168/2)^(-2*(A168-$M$4)/365.25)</f>
        <v>0.521577219325708</v>
      </c>
      <c r="E168" s="2" t="n">
        <f aca="false">+IF(OR($E$4="",$E$4=0),IF(YEAR(A168)&gt;$M$38,$N$39,VLOOKUP(YEAR(A168),Curve,2,FALSE())),$E$4)</f>
        <v>5000</v>
      </c>
      <c r="F168" s="2" t="n">
        <f aca="false">+IF(MONTH(A168)=$G$4,$F$4,0)</f>
        <v>0</v>
      </c>
      <c r="G168" s="5" t="n">
        <f aca="false">+F168*D168</f>
        <v>0</v>
      </c>
      <c r="H168" s="6" t="n">
        <f aca="false">-G168*E168</f>
        <v>-0</v>
      </c>
      <c r="I168" s="2" t="n">
        <f aca="false">+IF(A168=$I$4,$H$4*D168,IF(I167=0,0,I167+J168+H168))</f>
        <v>0</v>
      </c>
      <c r="J168" s="2" t="n">
        <f aca="false">+IF(B168=0,0,D168*-IPMT(C168/12,B168,$B$8,I167))</f>
        <v>0</v>
      </c>
      <c r="K168" s="6" t="n">
        <f aca="false">+H168+J168</f>
        <v>0</v>
      </c>
      <c r="L168" s="39"/>
    </row>
    <row r="169" customFormat="false" ht="12.75" hidden="false" customHeight="false" outlineLevel="0" collapsed="false">
      <c r="A169" s="38" t="n">
        <f aca="false">+Curves!C169</f>
        <v>50771</v>
      </c>
      <c r="B169" s="2" t="n">
        <f aca="false">+IF(B168&lt;&gt;0,B168+1,IF(I168=0,0,1))</f>
        <v>0</v>
      </c>
      <c r="C169" s="3" t="n">
        <f aca="false">IF(OR($C$4="",$C$4=0),+Curves!D169,$C$4)</f>
        <v>0.05</v>
      </c>
      <c r="D169" s="4" t="n">
        <f aca="false">+(1+C169/2)^(-2*(A169-$M$4)/365.25)</f>
        <v>0.519395608552731</v>
      </c>
      <c r="E169" s="2" t="n">
        <f aca="false">+IF(OR($E$4="",$E$4=0),IF(YEAR(A169)&gt;$M$38,$N$39,VLOOKUP(YEAR(A169),Curve,2,FALSE())),$E$4)</f>
        <v>5000</v>
      </c>
      <c r="F169" s="2" t="n">
        <f aca="false">+IF(MONTH(A169)=$G$4,$F$4,0)</f>
        <v>0</v>
      </c>
      <c r="G169" s="5" t="n">
        <f aca="false">+F169*D169</f>
        <v>0</v>
      </c>
      <c r="H169" s="6" t="n">
        <f aca="false">-G169*E169</f>
        <v>-0</v>
      </c>
      <c r="I169" s="2" t="n">
        <f aca="false">+IF(A169=$I$4,$H$4*D169,IF(I168=0,0,I168+J169+H169))</f>
        <v>0</v>
      </c>
      <c r="J169" s="2" t="n">
        <f aca="false">+IF(B169=0,0,D169*-IPMT(C169/12,B169,$B$8,I168))</f>
        <v>0</v>
      </c>
      <c r="K169" s="6" t="n">
        <f aca="false">+H169+J169</f>
        <v>0</v>
      </c>
      <c r="L169" s="39"/>
    </row>
    <row r="170" customFormat="false" ht="12.75" hidden="false" customHeight="false" outlineLevel="0" collapsed="false">
      <c r="A170" s="38" t="n">
        <f aca="false">+Curves!C170</f>
        <v>50802</v>
      </c>
      <c r="B170" s="2" t="n">
        <f aca="false">+IF(B169&lt;&gt;0,B169+1,IF(I169=0,0,1))</f>
        <v>0</v>
      </c>
      <c r="C170" s="3" t="n">
        <f aca="false">IF(OR($C$4="",$C$4=0),+Curves!D170,$C$4)</f>
        <v>0.05</v>
      </c>
      <c r="D170" s="4" t="n">
        <f aca="false">+(1+C170/2)^(-2*(A170-$M$4)/365.25)</f>
        <v>0.517223122843864</v>
      </c>
      <c r="E170" s="2" t="n">
        <f aca="false">+IF(OR($E$4="",$E$4=0),IF(YEAR(A170)&gt;$M$38,$N$39,VLOOKUP(YEAR(A170),Curve,2,FALSE())),$E$4)</f>
        <v>5000</v>
      </c>
      <c r="F170" s="2" t="n">
        <f aca="false">+IF(MONTH(A170)=$G$4,$F$4,0)</f>
        <v>0</v>
      </c>
      <c r="G170" s="5" t="n">
        <f aca="false">+F170*D170</f>
        <v>0</v>
      </c>
      <c r="H170" s="6" t="n">
        <f aca="false">-G170*E170</f>
        <v>-0</v>
      </c>
      <c r="I170" s="2" t="n">
        <f aca="false">+IF(A170=$I$4,$H$4*D170,IF(I169=0,0,I169+J170+H170))</f>
        <v>0</v>
      </c>
      <c r="J170" s="2" t="n">
        <f aca="false">+IF(B170=0,0,D170*-IPMT(C170/12,B170,$B$8,I169))</f>
        <v>0</v>
      </c>
      <c r="K170" s="6" t="n">
        <f aca="false">+H170+J170</f>
        <v>0</v>
      </c>
      <c r="L170" s="39"/>
    </row>
    <row r="171" customFormat="false" ht="12.75" hidden="false" customHeight="false" outlineLevel="0" collapsed="false">
      <c r="A171" s="38" t="n">
        <f aca="false">+Curves!C171</f>
        <v>50830</v>
      </c>
      <c r="B171" s="2" t="n">
        <f aca="false">+IF(B170&lt;&gt;0,B170+1,IF(I170=0,0,1))</f>
        <v>0</v>
      </c>
      <c r="C171" s="3" t="n">
        <f aca="false">IF(OR($C$4="",$C$4=0),+Curves!D171,$C$4)</f>
        <v>0.05</v>
      </c>
      <c r="D171" s="4" t="n">
        <f aca="false">+(1+C171/2)^(-2*(A171-$M$4)/365.25)</f>
        <v>0.515268689123917</v>
      </c>
      <c r="E171" s="2" t="n">
        <f aca="false">+IF(OR($E$4="",$E$4=0),IF(YEAR(A171)&gt;$M$38,$N$39,VLOOKUP(YEAR(A171),Curve,2,FALSE())),$E$4)</f>
        <v>5000</v>
      </c>
      <c r="F171" s="2" t="n">
        <f aca="false">+IF(MONTH(A171)=$G$4,$F$4,0)</f>
        <v>50</v>
      </c>
      <c r="G171" s="5" t="n">
        <f aca="false">+F171*D171</f>
        <v>25.7634344561959</v>
      </c>
      <c r="H171" s="6" t="n">
        <f aca="false">-G171*E171</f>
        <v>-128817.172280979</v>
      </c>
      <c r="I171" s="2" t="n">
        <f aca="false">+IF(A171=$I$4,$H$4*D171,IF(I170=0,0,I170+J171+H171))</f>
        <v>0</v>
      </c>
      <c r="J171" s="2" t="n">
        <f aca="false">+IF(B171=0,0,D171*-IPMT(C171/12,B171,$B$8,I170))</f>
        <v>0</v>
      </c>
      <c r="K171" s="6" t="n">
        <f aca="false">+H171+J171</f>
        <v>-128817.172280979</v>
      </c>
      <c r="L171" s="39"/>
    </row>
    <row r="172" customFormat="false" ht="12.75" hidden="false" customHeight="false" outlineLevel="0" collapsed="false">
      <c r="A172" s="38" t="n">
        <f aca="false">+Curves!C172</f>
        <v>50861</v>
      </c>
      <c r="B172" s="2" t="n">
        <f aca="false">+IF(B171&lt;&gt;0,B171+1,IF(I171=0,0,1))</f>
        <v>0</v>
      </c>
      <c r="C172" s="3" t="n">
        <f aca="false">IF(OR($C$4="",$C$4=0),+Curves!D172,$C$4)</f>
        <v>0.05</v>
      </c>
      <c r="D172" s="4" t="n">
        <f aca="false">+(1+C172/2)^(-2*(A172-$M$4)/365.25)</f>
        <v>0.513113465157994</v>
      </c>
      <c r="E172" s="2" t="n">
        <f aca="false">+IF(OR($E$4="",$E$4=0),IF(YEAR(A172)&gt;$M$38,$N$39,VLOOKUP(YEAR(A172),Curve,2,FALSE())),$E$4)</f>
        <v>5000</v>
      </c>
      <c r="F172" s="2" t="n">
        <f aca="false">+IF(MONTH(A172)=$G$4,$F$4,0)</f>
        <v>0</v>
      </c>
      <c r="G172" s="5" t="n">
        <f aca="false">+F172*D172</f>
        <v>0</v>
      </c>
      <c r="H172" s="6" t="n">
        <f aca="false">-G172*E172</f>
        <v>-0</v>
      </c>
      <c r="I172" s="2" t="n">
        <f aca="false">+IF(A172=$I$4,$H$4*D172,IF(I171=0,0,I171+J172+H172))</f>
        <v>0</v>
      </c>
      <c r="J172" s="2" t="n">
        <f aca="false">+IF(B172=0,0,D172*-IPMT(C172/12,B172,$B$8,I171))</f>
        <v>0</v>
      </c>
      <c r="K172" s="6" t="n">
        <f aca="false">+H172+J172</f>
        <v>0</v>
      </c>
      <c r="L172" s="39"/>
    </row>
    <row r="173" customFormat="false" ht="12.75" hidden="false" customHeight="false" outlineLevel="0" collapsed="false">
      <c r="A173" s="38" t="n">
        <f aca="false">+Curves!C173</f>
        <v>50891</v>
      </c>
      <c r="B173" s="2" t="n">
        <f aca="false">+IF(B172&lt;&gt;0,B172+1,IF(I172=0,0,1))</f>
        <v>0</v>
      </c>
      <c r="C173" s="3" t="n">
        <f aca="false">IF(OR($C$4="",$C$4=0),+Curves!D173,$C$4)</f>
        <v>0.05</v>
      </c>
      <c r="D173" s="4" t="n">
        <f aca="false">+(1+C173/2)^(-2*(A173-$M$4)/365.25)</f>
        <v>0.511036348123103</v>
      </c>
      <c r="E173" s="2" t="n">
        <f aca="false">+IF(OR($E$4="",$E$4=0),IF(YEAR(A173)&gt;$M$38,$N$39,VLOOKUP(YEAR(A173),Curve,2,FALSE())),$E$4)</f>
        <v>5000</v>
      </c>
      <c r="F173" s="2" t="n">
        <f aca="false">+IF(MONTH(A173)=$G$4,$F$4,0)</f>
        <v>0</v>
      </c>
      <c r="G173" s="5" t="n">
        <f aca="false">+F173*D173</f>
        <v>0</v>
      </c>
      <c r="H173" s="6" t="n">
        <f aca="false">-G173*E173</f>
        <v>-0</v>
      </c>
      <c r="I173" s="2" t="n">
        <f aca="false">+IF(A173=$I$4,$H$4*D173,IF(I172=0,0,I172+J173+H173))</f>
        <v>0</v>
      </c>
      <c r="J173" s="2" t="n">
        <f aca="false">+IF(B173=0,0,D173*-IPMT(C173/12,B173,$B$8,I172))</f>
        <v>0</v>
      </c>
      <c r="K173" s="6" t="n">
        <f aca="false">+H173+J173</f>
        <v>0</v>
      </c>
      <c r="L173" s="39"/>
    </row>
    <row r="174" customFormat="false" ht="12.75" hidden="false" customHeight="false" outlineLevel="0" collapsed="false">
      <c r="A174" s="38" t="n">
        <f aca="false">+Curves!C174</f>
        <v>50922</v>
      </c>
      <c r="B174" s="2" t="n">
        <f aca="false">+IF(B173&lt;&gt;0,B173+1,IF(I173=0,0,1))</f>
        <v>0</v>
      </c>
      <c r="C174" s="3" t="n">
        <f aca="false">IF(OR($C$4="",$C$4=0),+Curves!D174,$C$4)</f>
        <v>0.05</v>
      </c>
      <c r="D174" s="4" t="n">
        <f aca="false">+(1+C174/2)^(-2*(A174-$M$4)/365.25)</f>
        <v>0.5088988268489</v>
      </c>
      <c r="E174" s="2" t="n">
        <f aca="false">+IF(OR($E$4="",$E$4=0),IF(YEAR(A174)&gt;$M$38,$N$39,VLOOKUP(YEAR(A174),Curve,2,FALSE())),$E$4)</f>
        <v>5000</v>
      </c>
      <c r="F174" s="2" t="n">
        <f aca="false">+IF(MONTH(A174)=$G$4,$F$4,0)</f>
        <v>0</v>
      </c>
      <c r="G174" s="5" t="n">
        <f aca="false">+F174*D174</f>
        <v>0</v>
      </c>
      <c r="H174" s="6" t="n">
        <f aca="false">-G174*E174</f>
        <v>-0</v>
      </c>
      <c r="I174" s="2" t="n">
        <f aca="false">+IF(A174=$I$4,$H$4*D174,IF(I173=0,0,I173+J174+H174))</f>
        <v>0</v>
      </c>
      <c r="J174" s="2" t="n">
        <f aca="false">+IF(B174=0,0,D174*-IPMT(C174/12,B174,$B$8,I173))</f>
        <v>0</v>
      </c>
      <c r="K174" s="6" t="n">
        <f aca="false">+H174+J174</f>
        <v>0</v>
      </c>
      <c r="L174" s="39"/>
    </row>
    <row r="175" customFormat="false" ht="12.75" hidden="false" customHeight="false" outlineLevel="0" collapsed="false">
      <c r="A175" s="38" t="n">
        <f aca="false">+Curves!C175</f>
        <v>50952</v>
      </c>
      <c r="B175" s="2" t="n">
        <f aca="false">+IF(B174&lt;&gt;0,B174+1,IF(I174=0,0,1))</f>
        <v>0</v>
      </c>
      <c r="C175" s="3" t="n">
        <f aca="false">IF(OR($C$4="",$C$4=0),+Curves!D175,$C$4)</f>
        <v>0.05</v>
      </c>
      <c r="D175" s="4" t="n">
        <f aca="false">+(1+C175/2)^(-2*(A175-$M$4)/365.25)</f>
        <v>0.506838770946921</v>
      </c>
      <c r="E175" s="2" t="n">
        <f aca="false">+IF(OR($E$4="",$E$4=0),IF(YEAR(A175)&gt;$M$38,$N$39,VLOOKUP(YEAR(A175),Curve,2,FALSE())),$E$4)</f>
        <v>5000</v>
      </c>
      <c r="F175" s="2" t="n">
        <f aca="false">+IF(MONTH(A175)=$G$4,$F$4,0)</f>
        <v>0</v>
      </c>
      <c r="G175" s="5" t="n">
        <f aca="false">+F175*D175</f>
        <v>0</v>
      </c>
      <c r="H175" s="6" t="n">
        <f aca="false">-G175*E175</f>
        <v>-0</v>
      </c>
      <c r="I175" s="2" t="n">
        <f aca="false">+IF(A175=$I$4,$H$4*D175,IF(I174=0,0,I174+J175+H175))</f>
        <v>0</v>
      </c>
      <c r="J175" s="2" t="n">
        <f aca="false">+IF(B175=0,0,D175*-IPMT(C175/12,B175,$B$8,I174))</f>
        <v>0</v>
      </c>
      <c r="K175" s="6" t="n">
        <f aca="false">+H175+J175</f>
        <v>0</v>
      </c>
      <c r="L175" s="39"/>
    </row>
    <row r="176" customFormat="false" ht="12.75" hidden="false" customHeight="false" outlineLevel="0" collapsed="false">
      <c r="A176" s="38" t="n">
        <f aca="false">+Curves!C176</f>
        <v>50983</v>
      </c>
      <c r="B176" s="2" t="n">
        <f aca="false">+IF(B175&lt;&gt;0,B175+1,IF(I175=0,0,1))</f>
        <v>0</v>
      </c>
      <c r="C176" s="3" t="n">
        <f aca="false">IF(OR($C$4="",$C$4=0),+Curves!D176,$C$4)</f>
        <v>0.05</v>
      </c>
      <c r="D176" s="4" t="n">
        <f aca="false">+(1+C176/2)^(-2*(A176-$M$4)/365.25)</f>
        <v>0.504718806957141</v>
      </c>
      <c r="E176" s="2" t="n">
        <f aca="false">+IF(OR($E$4="",$E$4=0),IF(YEAR(A176)&gt;$M$38,$N$39,VLOOKUP(YEAR(A176),Curve,2,FALSE())),$E$4)</f>
        <v>5000</v>
      </c>
      <c r="F176" s="2" t="n">
        <f aca="false">+IF(MONTH(A176)=$G$4,$F$4,0)</f>
        <v>0</v>
      </c>
      <c r="G176" s="5" t="n">
        <f aca="false">+F176*D176</f>
        <v>0</v>
      </c>
      <c r="H176" s="6" t="n">
        <f aca="false">-G176*E176</f>
        <v>-0</v>
      </c>
      <c r="I176" s="2" t="n">
        <f aca="false">+IF(A176=$I$4,$H$4*D176,IF(I175=0,0,I175+J176+H176))</f>
        <v>0</v>
      </c>
      <c r="J176" s="2" t="n">
        <f aca="false">+IF(B176=0,0,D176*-IPMT(C176/12,B176,$B$8,I175))</f>
        <v>0</v>
      </c>
      <c r="K176" s="6" t="n">
        <f aca="false">+H176+J176</f>
        <v>0</v>
      </c>
      <c r="L176" s="39"/>
    </row>
    <row r="177" customFormat="false" ht="12.75" hidden="false" customHeight="false" outlineLevel="0" collapsed="false">
      <c r="A177" s="38" t="n">
        <f aca="false">+Curves!C177</f>
        <v>51014</v>
      </c>
      <c r="B177" s="2" t="n">
        <f aca="false">+IF(B176&lt;&gt;0,B176+1,IF(I176=0,0,1))</f>
        <v>0</v>
      </c>
      <c r="C177" s="3" t="n">
        <f aca="false">IF(OR($C$4="",$C$4=0),+Curves!D177,$C$4)</f>
        <v>0.05</v>
      </c>
      <c r="D177" s="4" t="n">
        <f aca="false">+(1+C177/2)^(-2*(A177-$M$4)/365.25)</f>
        <v>0.502607710180319</v>
      </c>
      <c r="E177" s="2" t="n">
        <f aca="false">+IF(OR($E$4="",$E$4=0),IF(YEAR(A177)&gt;$M$38,$N$39,VLOOKUP(YEAR(A177),Curve,2,FALSE())),$E$4)</f>
        <v>5000</v>
      </c>
      <c r="F177" s="2" t="n">
        <f aca="false">+IF(MONTH(A177)=$G$4,$F$4,0)</f>
        <v>0</v>
      </c>
      <c r="G177" s="5" t="n">
        <f aca="false">+F177*D177</f>
        <v>0</v>
      </c>
      <c r="H177" s="6" t="n">
        <f aca="false">-G177*E177</f>
        <v>-0</v>
      </c>
      <c r="I177" s="2" t="n">
        <f aca="false">+IF(A177=$I$4,$H$4*D177,IF(I176=0,0,I176+J177+H177))</f>
        <v>0</v>
      </c>
      <c r="J177" s="2" t="n">
        <f aca="false">+IF(B177=0,0,D177*-IPMT(C177/12,B177,$B$8,I176))</f>
        <v>0</v>
      </c>
      <c r="K177" s="6" t="n">
        <f aca="false">+H177+J177</f>
        <v>0</v>
      </c>
      <c r="L177" s="39"/>
    </row>
    <row r="178" customFormat="false" ht="12.75" hidden="false" customHeight="false" outlineLevel="0" collapsed="false">
      <c r="A178" s="38" t="n">
        <f aca="false">+Curves!C178</f>
        <v>51044</v>
      </c>
      <c r="B178" s="2" t="n">
        <f aca="false">+IF(B177&lt;&gt;0,B177+1,IF(I177=0,0,1))</f>
        <v>0</v>
      </c>
      <c r="C178" s="3" t="n">
        <f aca="false">IF(OR($C$4="",$C$4=0),+Curves!D178,$C$4)</f>
        <v>0.05</v>
      </c>
      <c r="D178" s="4" t="n">
        <f aca="false">+(1+C178/2)^(-2*(A178-$M$4)/365.25)</f>
        <v>0.500573121132142</v>
      </c>
      <c r="E178" s="2" t="n">
        <f aca="false">+IF(OR($E$4="",$E$4=0),IF(YEAR(A178)&gt;$M$38,$N$39,VLOOKUP(YEAR(A178),Curve,2,FALSE())),$E$4)</f>
        <v>5000</v>
      </c>
      <c r="F178" s="2" t="n">
        <f aca="false">+IF(MONTH(A178)=$G$4,$F$4,0)</f>
        <v>0</v>
      </c>
      <c r="G178" s="5" t="n">
        <f aca="false">+F178*D178</f>
        <v>0</v>
      </c>
      <c r="H178" s="6" t="n">
        <f aca="false">-G178*E178</f>
        <v>-0</v>
      </c>
      <c r="I178" s="2" t="n">
        <f aca="false">+IF(A178=$I$4,$H$4*D178,IF(I177=0,0,I177+J178+H178))</f>
        <v>0</v>
      </c>
      <c r="J178" s="2" t="n">
        <f aca="false">+IF(B178=0,0,D178*-IPMT(C178/12,B178,$B$8,I177))</f>
        <v>0</v>
      </c>
      <c r="K178" s="6" t="n">
        <f aca="false">+H178+J178</f>
        <v>0</v>
      </c>
      <c r="L178" s="39"/>
    </row>
    <row r="179" customFormat="false" ht="12.75" hidden="false" customHeight="false" outlineLevel="0" collapsed="false">
      <c r="A179" s="38" t="n">
        <f aca="false">+Curves!C179</f>
        <v>51075</v>
      </c>
      <c r="B179" s="2" t="n">
        <f aca="false">+IF(B178&lt;&gt;0,B178+1,IF(I178=0,0,1))</f>
        <v>0</v>
      </c>
      <c r="C179" s="3" t="n">
        <f aca="false">IF(OR($C$4="",$C$4=0),+Curves!D179,$C$4)</f>
        <v>0.05</v>
      </c>
      <c r="D179" s="4" t="n">
        <f aca="false">+(1+C179/2)^(-2*(A179-$M$4)/365.25)</f>
        <v>0.49847936459282</v>
      </c>
      <c r="E179" s="2" t="n">
        <f aca="false">+IF(OR($E$4="",$E$4=0),IF(YEAR(A179)&gt;$M$38,$N$39,VLOOKUP(YEAR(A179),Curve,2,FALSE())),$E$4)</f>
        <v>5000</v>
      </c>
      <c r="F179" s="2" t="n">
        <f aca="false">+IF(MONTH(A179)=$G$4,$F$4,0)</f>
        <v>0</v>
      </c>
      <c r="G179" s="5" t="n">
        <f aca="false">+F179*D179</f>
        <v>0</v>
      </c>
      <c r="H179" s="6" t="n">
        <f aca="false">-G179*E179</f>
        <v>-0</v>
      </c>
      <c r="I179" s="2" t="n">
        <f aca="false">+IF(A179=$I$4,$H$4*D179,IF(I178=0,0,I178+J179+H179))</f>
        <v>0</v>
      </c>
      <c r="J179" s="2" t="n">
        <f aca="false">+IF(B179=0,0,D179*-IPMT(C179/12,B179,$B$8,I178))</f>
        <v>0</v>
      </c>
      <c r="K179" s="6" t="n">
        <f aca="false">+H179+J179</f>
        <v>0</v>
      </c>
      <c r="L179" s="39"/>
    </row>
    <row r="180" customFormat="false" ht="12.75" hidden="false" customHeight="false" outlineLevel="0" collapsed="false">
      <c r="A180" s="38" t="n">
        <f aca="false">+Curves!C180</f>
        <v>51105</v>
      </c>
      <c r="B180" s="2" t="n">
        <f aca="false">+IF(B179&lt;&gt;0,B179+1,IF(I179=0,0,1))</f>
        <v>0</v>
      </c>
      <c r="C180" s="3" t="n">
        <f aca="false">IF(OR($C$4="",$C$4=0),+Curves!D180,$C$4)</f>
        <v>0.05</v>
      </c>
      <c r="D180" s="4" t="n">
        <f aca="false">+(1+C180/2)^(-2*(A180-$M$4)/365.25)</f>
        <v>0.496461487358945</v>
      </c>
      <c r="E180" s="2" t="n">
        <f aca="false">+IF(OR($E$4="",$E$4=0),IF(YEAR(A180)&gt;$M$38,$N$39,VLOOKUP(YEAR(A180),Curve,2,FALSE())),$E$4)</f>
        <v>5000</v>
      </c>
      <c r="F180" s="2" t="n">
        <f aca="false">+IF(MONTH(A180)=$G$4,$F$4,0)</f>
        <v>0</v>
      </c>
      <c r="G180" s="5" t="n">
        <f aca="false">+F180*D180</f>
        <v>0</v>
      </c>
      <c r="H180" s="6" t="n">
        <f aca="false">-G180*E180</f>
        <v>-0</v>
      </c>
      <c r="I180" s="2" t="n">
        <f aca="false">+IF(A180=$I$4,$H$4*D180,IF(I179=0,0,I179+J180+H180))</f>
        <v>0</v>
      </c>
      <c r="J180" s="2" t="n">
        <f aca="false">+IF(B180=0,0,D180*-IPMT(C180/12,B180,$B$8,I179))</f>
        <v>0</v>
      </c>
      <c r="K180" s="6" t="n">
        <f aca="false">+H180+J180</f>
        <v>0</v>
      </c>
      <c r="L180" s="39"/>
    </row>
    <row r="181" customFormat="false" ht="12.75" hidden="false" customHeight="false" outlineLevel="0" collapsed="false">
      <c r="A181" s="38" t="n">
        <f aca="false">+Curves!C181</f>
        <v>51136</v>
      </c>
      <c r="B181" s="2" t="n">
        <f aca="false">+IF(B180&lt;&gt;0,B180+1,IF(I180=0,0,1))</f>
        <v>0</v>
      </c>
      <c r="C181" s="3" t="n">
        <f aca="false">IF(OR($C$4="",$C$4=0),+Curves!D181,$C$4)</f>
        <v>0.05</v>
      </c>
      <c r="D181" s="4" t="n">
        <f aca="false">+(1+C181/2)^(-2*(A181-$M$4)/365.25)</f>
        <v>0.494384928626969</v>
      </c>
      <c r="E181" s="2" t="n">
        <f aca="false">+IF(OR($E$4="",$E$4=0),IF(YEAR(A181)&gt;$M$38,$N$39,VLOOKUP(YEAR(A181),Curve,2,FALSE())),$E$4)</f>
        <v>5000</v>
      </c>
      <c r="F181" s="2" t="n">
        <f aca="false">+IF(MONTH(A181)=$G$4,$F$4,0)</f>
        <v>0</v>
      </c>
      <c r="G181" s="5" t="n">
        <f aca="false">+F181*D181</f>
        <v>0</v>
      </c>
      <c r="H181" s="6" t="n">
        <f aca="false">-G181*E181</f>
        <v>-0</v>
      </c>
      <c r="I181" s="2" t="n">
        <f aca="false">+IF(A181=$I$4,$H$4*D181,IF(I180=0,0,I180+J181+H181))</f>
        <v>0</v>
      </c>
      <c r="J181" s="2" t="n">
        <f aca="false">+IF(B181=0,0,D181*-IPMT(C181/12,B181,$B$8,I180))</f>
        <v>0</v>
      </c>
      <c r="K181" s="6" t="n">
        <f aca="false">+H181+J181</f>
        <v>0</v>
      </c>
      <c r="L181" s="39"/>
    </row>
    <row r="182" customFormat="false" ht="12.75" hidden="false" customHeight="false" outlineLevel="0" collapsed="false">
      <c r="A182" s="38" t="n">
        <f aca="false">+Curves!C182</f>
        <v>51167</v>
      </c>
      <c r="B182" s="2" t="n">
        <f aca="false">+IF(B181&lt;&gt;0,B181+1,IF(I181=0,0,1))</f>
        <v>0</v>
      </c>
      <c r="C182" s="3" t="n">
        <f aca="false">IF(OR($C$4="",$C$4=0),+Curves!D182,$C$4)</f>
        <v>0.05</v>
      </c>
      <c r="D182" s="4" t="n">
        <f aca="false">+(1+C182/2)^(-2*(A182-$M$4)/365.25)</f>
        <v>0.49231705555597</v>
      </c>
      <c r="E182" s="2" t="n">
        <f aca="false">+IF(OR($E$4="",$E$4=0),IF(YEAR(A182)&gt;$M$38,$N$39,VLOOKUP(YEAR(A182),Curve,2,FALSE())),$E$4)</f>
        <v>5000</v>
      </c>
      <c r="F182" s="2" t="n">
        <f aca="false">+IF(MONTH(A182)=$G$4,$F$4,0)</f>
        <v>0</v>
      </c>
      <c r="G182" s="5" t="n">
        <f aca="false">+F182*D182</f>
        <v>0</v>
      </c>
      <c r="H182" s="6" t="n">
        <f aca="false">-G182*E182</f>
        <v>-0</v>
      </c>
      <c r="I182" s="2" t="n">
        <f aca="false">+IF(A182=$I$4,$H$4*D182,IF(I181=0,0,I181+J182+H182))</f>
        <v>0</v>
      </c>
      <c r="J182" s="2" t="n">
        <f aca="false">+IF(B182=0,0,D182*-IPMT(C182/12,B182,$B$8,I181))</f>
        <v>0</v>
      </c>
      <c r="K182" s="6" t="n">
        <f aca="false">+H182+J182</f>
        <v>0</v>
      </c>
      <c r="L182" s="39"/>
    </row>
    <row r="183" customFormat="false" ht="12.75" hidden="false" customHeight="false" outlineLevel="0" collapsed="false">
      <c r="A183" s="38" t="n">
        <f aca="false">+Curves!C183</f>
        <v>51196</v>
      </c>
      <c r="B183" s="2" t="n">
        <f aca="false">+IF(B182&lt;&gt;0,B182+1,IF(I182=0,0,1))</f>
        <v>0</v>
      </c>
      <c r="C183" s="3" t="n">
        <f aca="false">IF(OR($C$4="",$C$4=0),+Curves!D183,$C$4)</f>
        <v>0.05</v>
      </c>
      <c r="D183" s="4" t="n">
        <f aca="false">+(1+C183/2)^(-2*(A183-$M$4)/365.25)</f>
        <v>0.490390424655898</v>
      </c>
      <c r="E183" s="2" t="n">
        <f aca="false">+IF(OR($E$4="",$E$4=0),IF(YEAR(A183)&gt;$M$38,$N$39,VLOOKUP(YEAR(A183),Curve,2,FALSE())),$E$4)</f>
        <v>5000</v>
      </c>
      <c r="F183" s="2" t="n">
        <f aca="false">+IF(MONTH(A183)=$G$4,$F$4,0)</f>
        <v>50</v>
      </c>
      <c r="G183" s="5" t="n">
        <f aca="false">+F183*D183</f>
        <v>24.5195212327949</v>
      </c>
      <c r="H183" s="6" t="n">
        <f aca="false">-G183*E183</f>
        <v>-122597.606163975</v>
      </c>
      <c r="I183" s="2" t="n">
        <f aca="false">+IF(A183=$I$4,$H$4*D183,IF(I182=0,0,I182+J183+H183))</f>
        <v>0</v>
      </c>
      <c r="J183" s="2" t="n">
        <f aca="false">+IF(B183=0,0,D183*-IPMT(C183/12,B183,$B$8,I182))</f>
        <v>0</v>
      </c>
      <c r="K183" s="6" t="n">
        <f aca="false">+H183+J183</f>
        <v>-122597.606163975</v>
      </c>
      <c r="L183" s="39"/>
    </row>
    <row r="184" customFormat="false" ht="12.75" hidden="false" customHeight="false" outlineLevel="0" collapsed="false">
      <c r="A184" s="38" t="n">
        <f aca="false">+Curves!C184</f>
        <v>51227</v>
      </c>
      <c r="B184" s="2" t="n">
        <f aca="false">+IF(B183&lt;&gt;0,B183+1,IF(I183=0,0,1))</f>
        <v>0</v>
      </c>
      <c r="C184" s="3" t="n">
        <f aca="false">IF(OR($C$4="",$C$4=0),+Curves!D184,$C$4)</f>
        <v>0.05</v>
      </c>
      <c r="D184" s="4" t="n">
        <f aca="false">+(1+C184/2)^(-2*(A184-$M$4)/365.25)</f>
        <v>0.488339259471236</v>
      </c>
      <c r="E184" s="2" t="n">
        <f aca="false">+IF(OR($E$4="",$E$4=0),IF(YEAR(A184)&gt;$M$38,$N$39,VLOOKUP(YEAR(A184),Curve,2,FALSE())),$E$4)</f>
        <v>5000</v>
      </c>
      <c r="F184" s="2" t="n">
        <f aca="false">+IF(MONTH(A184)=$G$4,$F$4,0)</f>
        <v>0</v>
      </c>
      <c r="G184" s="5" t="n">
        <f aca="false">+F184*D184</f>
        <v>0</v>
      </c>
      <c r="H184" s="6" t="n">
        <f aca="false">-G184*E184</f>
        <v>-0</v>
      </c>
      <c r="I184" s="2" t="n">
        <f aca="false">+IF(A184=$I$4,$H$4*D184,IF(I183=0,0,I183+J184+H184))</f>
        <v>0</v>
      </c>
      <c r="J184" s="2" t="n">
        <f aca="false">+IF(B184=0,0,D184*-IPMT(C184/12,B184,$B$8,I183))</f>
        <v>0</v>
      </c>
      <c r="K184" s="6" t="n">
        <f aca="false">+H184+J184</f>
        <v>0</v>
      </c>
      <c r="L184" s="39"/>
    </row>
    <row r="185" customFormat="false" ht="12.75" hidden="false" customHeight="false" outlineLevel="0" collapsed="false">
      <c r="A185" s="38" t="n">
        <f aca="false">+Curves!C185</f>
        <v>51257</v>
      </c>
      <c r="B185" s="2" t="n">
        <f aca="false">+IF(B184&lt;&gt;0,B184+1,IF(I184=0,0,1))</f>
        <v>0</v>
      </c>
      <c r="C185" s="3" t="n">
        <f aca="false">IF(OR($C$4="",$C$4=0),+Curves!D185,$C$4)</f>
        <v>0.05</v>
      </c>
      <c r="D185" s="4" t="n">
        <f aca="false">+(1+C185/2)^(-2*(A185-$M$4)/365.25)</f>
        <v>0.486362430049421</v>
      </c>
      <c r="E185" s="2" t="n">
        <f aca="false">+IF(OR($E$4="",$E$4=0),IF(YEAR(A185)&gt;$M$38,$N$39,VLOOKUP(YEAR(A185),Curve,2,FALSE())),$E$4)</f>
        <v>5000</v>
      </c>
      <c r="F185" s="2" t="n">
        <f aca="false">+IF(MONTH(A185)=$G$4,$F$4,0)</f>
        <v>0</v>
      </c>
      <c r="G185" s="5" t="n">
        <f aca="false">+F185*D185</f>
        <v>0</v>
      </c>
      <c r="H185" s="6" t="n">
        <f aca="false">-G185*E185</f>
        <v>-0</v>
      </c>
      <c r="I185" s="2" t="n">
        <f aca="false">+IF(A185=$I$4,$H$4*D185,IF(I184=0,0,I184+J185+H185))</f>
        <v>0</v>
      </c>
      <c r="J185" s="2" t="n">
        <f aca="false">+IF(B185=0,0,D185*-IPMT(C185/12,B185,$B$8,I184))</f>
        <v>0</v>
      </c>
      <c r="K185" s="6" t="n">
        <f aca="false">+H185+J185</f>
        <v>0</v>
      </c>
      <c r="L185" s="39"/>
    </row>
    <row r="186" customFormat="false" ht="12.75" hidden="false" customHeight="false" outlineLevel="0" collapsed="false">
      <c r="A186" s="38" t="n">
        <f aca="false">+Curves!C186</f>
        <v>51288</v>
      </c>
      <c r="B186" s="2" t="n">
        <f aca="false">+IF(B185&lt;&gt;0,B185+1,IF(I185=0,0,1))</f>
        <v>0</v>
      </c>
      <c r="C186" s="3" t="n">
        <f aca="false">IF(OR($C$4="",$C$4=0),+Curves!D186,$C$4)</f>
        <v>0.05</v>
      </c>
      <c r="D186" s="4" t="n">
        <f aca="false">+(1+C186/2)^(-2*(A186-$M$4)/365.25)</f>
        <v>0.484328112833</v>
      </c>
      <c r="E186" s="2" t="n">
        <f aca="false">+IF(OR($E$4="",$E$4=0),IF(YEAR(A186)&gt;$M$38,$N$39,VLOOKUP(YEAR(A186),Curve,2,FALSE())),$E$4)</f>
        <v>5000</v>
      </c>
      <c r="F186" s="2" t="n">
        <f aca="false">+IF(MONTH(A186)=$G$4,$F$4,0)</f>
        <v>0</v>
      </c>
      <c r="G186" s="5" t="n">
        <f aca="false">+F186*D186</f>
        <v>0</v>
      </c>
      <c r="H186" s="6" t="n">
        <f aca="false">-G186*E186</f>
        <v>-0</v>
      </c>
      <c r="I186" s="2" t="n">
        <f aca="false">+IF(A186=$I$4,$H$4*D186,IF(I185=0,0,I185+J186+H186))</f>
        <v>0</v>
      </c>
      <c r="J186" s="2" t="n">
        <f aca="false">+IF(B186=0,0,D186*-IPMT(C186/12,B186,$B$8,I185))</f>
        <v>0</v>
      </c>
      <c r="K186" s="6" t="n">
        <f aca="false">+H186+J186</f>
        <v>0</v>
      </c>
      <c r="L186" s="39"/>
    </row>
    <row r="187" customFormat="false" ht="12.75" hidden="false" customHeight="false" outlineLevel="0" collapsed="false">
      <c r="A187" s="38" t="n">
        <f aca="false">+Curves!C187</f>
        <v>51318</v>
      </c>
      <c r="B187" s="2" t="n">
        <f aca="false">+IF(B186&lt;&gt;0,B186+1,IF(I186=0,0,1))</f>
        <v>0</v>
      </c>
      <c r="C187" s="3" t="n">
        <f aca="false">IF(OR($C$4="",$C$4=0),+Curves!D187,$C$4)</f>
        <v>0.05</v>
      </c>
      <c r="D187" s="4" t="n">
        <f aca="false">+(1+C187/2)^(-2*(A187-$M$4)/365.25)</f>
        <v>0.482367520796438</v>
      </c>
      <c r="E187" s="2" t="n">
        <f aca="false">+IF(OR($E$4="",$E$4=0),IF(YEAR(A187)&gt;$M$38,$N$39,VLOOKUP(YEAR(A187),Curve,2,FALSE())),$E$4)</f>
        <v>5000</v>
      </c>
      <c r="F187" s="2" t="n">
        <f aca="false">+IF(MONTH(A187)=$G$4,$F$4,0)</f>
        <v>0</v>
      </c>
      <c r="G187" s="5" t="n">
        <f aca="false">+F187*D187</f>
        <v>0</v>
      </c>
      <c r="H187" s="6" t="n">
        <f aca="false">-G187*E187</f>
        <v>-0</v>
      </c>
      <c r="I187" s="2" t="n">
        <f aca="false">+IF(A187=$I$4,$H$4*D187,IF(I186=0,0,I186+J187+H187))</f>
        <v>0</v>
      </c>
      <c r="J187" s="2" t="n">
        <f aca="false">+IF(B187=0,0,D187*-IPMT(C187/12,B187,$B$8,I186))</f>
        <v>0</v>
      </c>
      <c r="K187" s="6" t="n">
        <f aca="false">+H187+J187</f>
        <v>0</v>
      </c>
      <c r="L187" s="39"/>
    </row>
    <row r="188" customFormat="false" ht="12.75" hidden="false" customHeight="false" outlineLevel="0" collapsed="false">
      <c r="A188" s="38" t="n">
        <f aca="false">+Curves!C188</f>
        <v>51349</v>
      </c>
      <c r="B188" s="2" t="n">
        <f aca="false">+IF(B187&lt;&gt;0,B187+1,IF(I187=0,0,1))</f>
        <v>0</v>
      </c>
      <c r="C188" s="3" t="n">
        <f aca="false">IF(OR($C$4="",$C$4=0),+Curves!D188,$C$4)</f>
        <v>0.05</v>
      </c>
      <c r="D188" s="4" t="n">
        <f aca="false">+(1+C188/2)^(-2*(A188-$M$4)/365.25)</f>
        <v>0.480349913161533</v>
      </c>
      <c r="E188" s="2" t="n">
        <f aca="false">+IF(OR($E$4="",$E$4=0),IF(YEAR(A188)&gt;$M$38,$N$39,VLOOKUP(YEAR(A188),Curve,2,FALSE())),$E$4)</f>
        <v>5000</v>
      </c>
      <c r="F188" s="2" t="n">
        <f aca="false">+IF(MONTH(A188)=$G$4,$F$4,0)</f>
        <v>0</v>
      </c>
      <c r="G188" s="5" t="n">
        <f aca="false">+F188*D188</f>
        <v>0</v>
      </c>
      <c r="H188" s="6" t="n">
        <f aca="false">-G188*E188</f>
        <v>-0</v>
      </c>
      <c r="I188" s="2" t="n">
        <f aca="false">+IF(A188=$I$4,$H$4*D188,IF(I187=0,0,I187+J188+H188))</f>
        <v>0</v>
      </c>
      <c r="J188" s="2" t="n">
        <f aca="false">+IF(B188=0,0,D188*-IPMT(C188/12,B188,$B$8,I187))</f>
        <v>0</v>
      </c>
      <c r="K188" s="6" t="n">
        <f aca="false">+H188+J188</f>
        <v>0</v>
      </c>
      <c r="L188" s="39"/>
    </row>
    <row r="189" customFormat="false" ht="12.75" hidden="false" customHeight="false" outlineLevel="0" collapsed="false">
      <c r="A189" s="38" t="n">
        <f aca="false">+Curves!C189</f>
        <v>51380</v>
      </c>
      <c r="B189" s="2" t="n">
        <f aca="false">+IF(B188&lt;&gt;0,B188+1,IF(I188=0,0,1))</f>
        <v>0</v>
      </c>
      <c r="C189" s="3" t="n">
        <f aca="false">IF(OR($C$4="",$C$4=0),+Curves!D189,$C$4)</f>
        <v>0.05</v>
      </c>
      <c r="D189" s="4" t="n">
        <f aca="false">+(1+C189/2)^(-2*(A189-$M$4)/365.25)</f>
        <v>0.478340744611751</v>
      </c>
      <c r="E189" s="2" t="n">
        <f aca="false">+IF(OR($E$4="",$E$4=0),IF(YEAR(A189)&gt;$M$38,$N$39,VLOOKUP(YEAR(A189),Curve,2,FALSE())),$E$4)</f>
        <v>5000</v>
      </c>
      <c r="F189" s="2" t="n">
        <f aca="false">+IF(MONTH(A189)=$G$4,$F$4,0)</f>
        <v>0</v>
      </c>
      <c r="G189" s="5" t="n">
        <f aca="false">+F189*D189</f>
        <v>0</v>
      </c>
      <c r="H189" s="6" t="n">
        <f aca="false">-G189*E189</f>
        <v>-0</v>
      </c>
      <c r="I189" s="2" t="n">
        <f aca="false">+IF(A189=$I$4,$H$4*D189,IF(I188=0,0,I188+J189+H189))</f>
        <v>0</v>
      </c>
      <c r="J189" s="2" t="n">
        <f aca="false">+IF(B189=0,0,D189*-IPMT(C189/12,B189,$B$8,I188))</f>
        <v>0</v>
      </c>
      <c r="K189" s="6" t="n">
        <f aca="false">+H189+J189</f>
        <v>0</v>
      </c>
      <c r="L189" s="39"/>
    </row>
    <row r="190" customFormat="false" ht="12.75" hidden="false" customHeight="false" outlineLevel="0" collapsed="false">
      <c r="A190" s="38" t="n">
        <f aca="false">+Curves!C190</f>
        <v>51410</v>
      </c>
      <c r="B190" s="2" t="n">
        <f aca="false">+IF(B189&lt;&gt;0,B189+1,IF(I189=0,0,1))</f>
        <v>0</v>
      </c>
      <c r="C190" s="3" t="n">
        <f aca="false">IF(OR($C$4="",$C$4=0),+Curves!D190,$C$4)</f>
        <v>0.05</v>
      </c>
      <c r="D190" s="4" t="n">
        <f aca="false">+(1+C190/2)^(-2*(A190-$M$4)/365.25)</f>
        <v>0.47640438983531</v>
      </c>
      <c r="E190" s="2" t="n">
        <f aca="false">+IF(OR($E$4="",$E$4=0),IF(YEAR(A190)&gt;$M$38,$N$39,VLOOKUP(YEAR(A190),Curve,2,FALSE())),$E$4)</f>
        <v>5000</v>
      </c>
      <c r="F190" s="2" t="n">
        <f aca="false">+IF(MONTH(A190)=$G$4,$F$4,0)</f>
        <v>0</v>
      </c>
      <c r="G190" s="5" t="n">
        <f aca="false">+F190*D190</f>
        <v>0</v>
      </c>
      <c r="H190" s="6" t="n">
        <f aca="false">-G190*E190</f>
        <v>-0</v>
      </c>
      <c r="I190" s="2" t="n">
        <f aca="false">+IF(A190=$I$4,$H$4*D190,IF(I189=0,0,I189+J190+H190))</f>
        <v>0</v>
      </c>
      <c r="J190" s="2" t="n">
        <f aca="false">+IF(B190=0,0,D190*-IPMT(C190/12,B190,$B$8,I189))</f>
        <v>0</v>
      </c>
      <c r="K190" s="6" t="n">
        <f aca="false">+H190+J190</f>
        <v>0</v>
      </c>
      <c r="L190" s="39"/>
    </row>
    <row r="191" customFormat="false" ht="12.75" hidden="false" customHeight="false" outlineLevel="0" collapsed="false">
      <c r="A191" s="38" t="n">
        <f aca="false">+Curves!C191</f>
        <v>51441</v>
      </c>
      <c r="B191" s="2" t="n">
        <f aca="false">+IF(B190&lt;&gt;0,B190+1,IF(I190=0,0,1))</f>
        <v>0</v>
      </c>
      <c r="C191" s="3" t="n">
        <f aca="false">IF(OR($C$4="",$C$4=0),+Curves!D191,$C$4)</f>
        <v>0.05</v>
      </c>
      <c r="D191" s="4" t="n">
        <f aca="false">+(1+C191/2)^(-2*(A191-$M$4)/365.25)</f>
        <v>0.474411724299606</v>
      </c>
      <c r="E191" s="2" t="n">
        <f aca="false">+IF(OR($E$4="",$E$4=0),IF(YEAR(A191)&gt;$M$38,$N$39,VLOOKUP(YEAR(A191),Curve,2,FALSE())),$E$4)</f>
        <v>5000</v>
      </c>
      <c r="F191" s="2" t="n">
        <f aca="false">+IF(MONTH(A191)=$G$4,$F$4,0)</f>
        <v>0</v>
      </c>
      <c r="G191" s="5" t="n">
        <f aca="false">+F191*D191</f>
        <v>0</v>
      </c>
      <c r="H191" s="6" t="n">
        <f aca="false">-G191*E191</f>
        <v>-0</v>
      </c>
      <c r="I191" s="2" t="n">
        <f aca="false">+IF(A191=$I$4,$H$4*D191,IF(I190=0,0,I190+J191+H191))</f>
        <v>0</v>
      </c>
      <c r="J191" s="2" t="n">
        <f aca="false">+IF(B191=0,0,D191*-IPMT(C191/12,B191,$B$8,I190))</f>
        <v>0</v>
      </c>
      <c r="K191" s="6" t="n">
        <f aca="false">+H191+J191</f>
        <v>0</v>
      </c>
      <c r="L191" s="39"/>
    </row>
    <row r="192" customFormat="false" ht="12.75" hidden="false" customHeight="false" outlineLevel="0" collapsed="false">
      <c r="A192" s="38" t="n">
        <f aca="false">+Curves!C192</f>
        <v>51471</v>
      </c>
      <c r="B192" s="2" t="n">
        <f aca="false">+IF(B191&lt;&gt;0,B191+1,IF(I191=0,0,1))</f>
        <v>0</v>
      </c>
      <c r="C192" s="3" t="n">
        <f aca="false">IF(OR($C$4="",$C$4=0),+Curves!D192,$C$4)</f>
        <v>0.05</v>
      </c>
      <c r="D192" s="4" t="n">
        <f aca="false">+(1+C192/2)^(-2*(A192-$M$4)/365.25)</f>
        <v>0.47249127445565</v>
      </c>
      <c r="E192" s="2" t="n">
        <f aca="false">+IF(OR($E$4="",$E$4=0),IF(YEAR(A192)&gt;$M$38,$N$39,VLOOKUP(YEAR(A192),Curve,2,FALSE())),$E$4)</f>
        <v>5000</v>
      </c>
      <c r="F192" s="2" t="n">
        <f aca="false">+IF(MONTH(A192)=$G$4,$F$4,0)</f>
        <v>0</v>
      </c>
      <c r="G192" s="5" t="n">
        <f aca="false">+F192*D192</f>
        <v>0</v>
      </c>
      <c r="H192" s="6" t="n">
        <f aca="false">-G192*E192</f>
        <v>-0</v>
      </c>
      <c r="I192" s="2" t="n">
        <f aca="false">+IF(A192=$I$4,$H$4*D192,IF(I191=0,0,I191+J192+H192))</f>
        <v>0</v>
      </c>
      <c r="J192" s="2" t="n">
        <f aca="false">+IF(B192=0,0,D192*-IPMT(C192/12,B192,$B$8,I191))</f>
        <v>0</v>
      </c>
      <c r="K192" s="6" t="n">
        <f aca="false">+H192+J192</f>
        <v>0</v>
      </c>
      <c r="L192" s="39"/>
    </row>
    <row r="193" customFormat="false" ht="12.75" hidden="false" customHeight="false" outlineLevel="0" collapsed="false">
      <c r="A193" s="38" t="n">
        <f aca="false">+Curves!C193</f>
        <v>51502</v>
      </c>
      <c r="B193" s="2" t="n">
        <f aca="false">+IF(B192&lt;&gt;0,B192+1,IF(I192=0,0,1))</f>
        <v>0</v>
      </c>
      <c r="C193" s="3" t="n">
        <f aca="false">IF(OR($C$4="",$C$4=0),+Curves!D193,$C$4)</f>
        <v>0.05</v>
      </c>
      <c r="D193" s="4" t="n">
        <f aca="false">+(1+C193/2)^(-2*(A193-$M$4)/365.25)</f>
        <v>0.470514976380702</v>
      </c>
      <c r="E193" s="2" t="n">
        <f aca="false">+IF(OR($E$4="",$E$4=0),IF(YEAR(A193)&gt;$M$38,$N$39,VLOOKUP(YEAR(A193),Curve,2,FALSE())),$E$4)</f>
        <v>5000</v>
      </c>
      <c r="F193" s="2" t="n">
        <f aca="false">+IF(MONTH(A193)=$G$4,$F$4,0)</f>
        <v>0</v>
      </c>
      <c r="G193" s="5" t="n">
        <f aca="false">+F193*D193</f>
        <v>0</v>
      </c>
      <c r="H193" s="6" t="n">
        <f aca="false">-G193*E193</f>
        <v>-0</v>
      </c>
      <c r="I193" s="2" t="n">
        <f aca="false">+IF(A193=$I$4,$H$4*D193,IF(I192=0,0,I192+J193+H193))</f>
        <v>0</v>
      </c>
      <c r="J193" s="2" t="n">
        <f aca="false">+IF(B193=0,0,D193*-IPMT(C193/12,B193,$B$8,I192))</f>
        <v>0</v>
      </c>
      <c r="K193" s="6" t="n">
        <f aca="false">+H193+J193</f>
        <v>0</v>
      </c>
      <c r="L193" s="39"/>
    </row>
    <row r="194" customFormat="false" ht="12.75" hidden="false" customHeight="false" outlineLevel="0" collapsed="false">
      <c r="A194" s="38" t="n">
        <f aca="false">+Curves!C194</f>
        <v>51533</v>
      </c>
      <c r="B194" s="2" t="n">
        <f aca="false">+IF(B193&lt;&gt;0,B193+1,IF(I193=0,0,1))</f>
        <v>0</v>
      </c>
      <c r="C194" s="3" t="n">
        <f aca="false">IF(OR($C$4="",$C$4=0),+Curves!D194,$C$4)</f>
        <v>0.05</v>
      </c>
      <c r="D194" s="4" t="n">
        <f aca="false">+(1+C194/2)^(-2*(A194-$M$4)/365.25)</f>
        <v>0.468546944604609</v>
      </c>
      <c r="E194" s="2" t="n">
        <f aca="false">+IF(OR($E$4="",$E$4=0),IF(YEAR(A194)&gt;$M$38,$N$39,VLOOKUP(YEAR(A194),Curve,2,FALSE())),$E$4)</f>
        <v>5000</v>
      </c>
      <c r="F194" s="2" t="n">
        <f aca="false">+IF(MONTH(A194)=$G$4,$F$4,0)</f>
        <v>0</v>
      </c>
      <c r="G194" s="5" t="n">
        <f aca="false">+F194*D194</f>
        <v>0</v>
      </c>
      <c r="H194" s="6" t="n">
        <f aca="false">-G194*E194</f>
        <v>-0</v>
      </c>
      <c r="I194" s="2" t="n">
        <f aca="false">+IF(A194=$I$4,$H$4*D194,IF(I193=0,0,I193+J194+H194))</f>
        <v>0</v>
      </c>
      <c r="J194" s="2" t="n">
        <f aca="false">+IF(B194=0,0,D194*-IPMT(C194/12,B194,$B$8,I193))</f>
        <v>0</v>
      </c>
      <c r="K194" s="6" t="n">
        <f aca="false">+H194+J194</f>
        <v>0</v>
      </c>
      <c r="L194" s="39"/>
    </row>
    <row r="195" customFormat="false" ht="12.75" hidden="false" customHeight="false" outlineLevel="0" collapsed="false">
      <c r="A195" s="38" t="n">
        <f aca="false">+Curves!C195</f>
        <v>51561</v>
      </c>
      <c r="B195" s="2" t="n">
        <f aca="false">+IF(B194&lt;&gt;0,B194+1,IF(I194=0,0,1))</f>
        <v>0</v>
      </c>
      <c r="C195" s="3" t="n">
        <f aca="false">IF(OR($C$4="",$C$4=0),+Curves!D195,$C$4)</f>
        <v>0.05</v>
      </c>
      <c r="D195" s="4" t="n">
        <f aca="false">+(1+C195/2)^(-2*(A195-$M$4)/365.25)</f>
        <v>0.466776443814006</v>
      </c>
      <c r="E195" s="2" t="n">
        <f aca="false">+IF(OR($E$4="",$E$4=0),IF(YEAR(A195)&gt;$M$38,$N$39,VLOOKUP(YEAR(A195),Curve,2,FALSE())),$E$4)</f>
        <v>5000</v>
      </c>
      <c r="F195" s="2" t="n">
        <f aca="false">+IF(MONTH(A195)=$G$4,$F$4,0)</f>
        <v>50</v>
      </c>
      <c r="G195" s="5" t="n">
        <f aca="false">+F195*D195</f>
        <v>23.3388221907003</v>
      </c>
      <c r="H195" s="6" t="n">
        <f aca="false">-G195*E195</f>
        <v>-116694.110953502</v>
      </c>
      <c r="I195" s="2" t="n">
        <f aca="false">+IF(A195=$I$4,$H$4*D195,IF(I194=0,0,I194+J195+H195))</f>
        <v>0</v>
      </c>
      <c r="J195" s="2" t="n">
        <f aca="false">+IF(B195=0,0,D195*-IPMT(C195/12,B195,$B$8,I194))</f>
        <v>0</v>
      </c>
      <c r="K195" s="6" t="n">
        <f aca="false">+H195+J195</f>
        <v>-116694.110953502</v>
      </c>
      <c r="L195" s="39"/>
    </row>
    <row r="196" customFormat="false" ht="12.75" hidden="false" customHeight="false" outlineLevel="0" collapsed="false">
      <c r="A196" s="38" t="n">
        <f aca="false">+Curves!C196</f>
        <v>51592</v>
      </c>
      <c r="B196" s="2" t="n">
        <f aca="false">+IF(B195&lt;&gt;0,B195+1,IF(I195=0,0,1))</f>
        <v>0</v>
      </c>
      <c r="C196" s="3" t="n">
        <f aca="false">IF(OR($C$4="",$C$4=0),+Curves!D196,$C$4)</f>
        <v>0.05</v>
      </c>
      <c r="D196" s="4" t="n">
        <f aca="false">+(1+C196/2)^(-2*(A196-$M$4)/365.25)</f>
        <v>0.464824049267877</v>
      </c>
      <c r="E196" s="2" t="n">
        <f aca="false">+IF(OR($E$4="",$E$4=0),IF(YEAR(A196)&gt;$M$38,$N$39,VLOOKUP(YEAR(A196),Curve,2,FALSE())),$E$4)</f>
        <v>5000</v>
      </c>
      <c r="F196" s="2" t="n">
        <f aca="false">+IF(MONTH(A196)=$G$4,$F$4,0)</f>
        <v>0</v>
      </c>
      <c r="G196" s="5" t="n">
        <f aca="false">+F196*D196</f>
        <v>0</v>
      </c>
      <c r="H196" s="6" t="n">
        <f aca="false">-G196*E196</f>
        <v>-0</v>
      </c>
      <c r="I196" s="2" t="n">
        <f aca="false">+IF(A196=$I$4,$H$4*D196,IF(I195=0,0,I195+J196+H196))</f>
        <v>0</v>
      </c>
      <c r="J196" s="2" t="n">
        <f aca="false">+IF(B196=0,0,D196*-IPMT(C196/12,B196,$B$8,I195))</f>
        <v>0</v>
      </c>
      <c r="K196" s="6" t="n">
        <f aca="false">+H196+J196</f>
        <v>0</v>
      </c>
      <c r="L196" s="39"/>
    </row>
    <row r="197" customFormat="false" ht="12.75" hidden="false" customHeight="false" outlineLevel="0" collapsed="false">
      <c r="A197" s="38" t="n">
        <f aca="false">+Curves!C197</f>
        <v>51622</v>
      </c>
      <c r="B197" s="2" t="n">
        <f aca="false">+IF(B196&lt;&gt;0,B196+1,IF(I196=0,0,1))</f>
        <v>0</v>
      </c>
      <c r="C197" s="3" t="n">
        <f aca="false">IF(OR($C$4="",$C$4=0),+Curves!D197,$C$4)</f>
        <v>0.05</v>
      </c>
      <c r="D197" s="4" t="n">
        <f aca="false">+(1+C197/2)^(-2*(A197-$M$4)/365.25)</f>
        <v>0.462942410962666</v>
      </c>
      <c r="E197" s="2" t="n">
        <f aca="false">+IF(OR($E$4="",$E$4=0),IF(YEAR(A197)&gt;$M$38,$N$39,VLOOKUP(YEAR(A197),Curve,2,FALSE())),$E$4)</f>
        <v>5000</v>
      </c>
      <c r="F197" s="2" t="n">
        <f aca="false">+IF(MONTH(A197)=$G$4,$F$4,0)</f>
        <v>0</v>
      </c>
      <c r="G197" s="5" t="n">
        <f aca="false">+F197*D197</f>
        <v>0</v>
      </c>
      <c r="H197" s="6" t="n">
        <f aca="false">-G197*E197</f>
        <v>-0</v>
      </c>
      <c r="I197" s="2" t="n">
        <f aca="false">+IF(A197=$I$4,$H$4*D197,IF(I196=0,0,I196+J197+H197))</f>
        <v>0</v>
      </c>
      <c r="J197" s="2" t="n">
        <f aca="false">+IF(B197=0,0,D197*-IPMT(C197/12,B197,$B$8,I196))</f>
        <v>0</v>
      </c>
      <c r="K197" s="6" t="n">
        <f aca="false">+H197+J197</f>
        <v>0</v>
      </c>
      <c r="L197" s="39"/>
    </row>
    <row r="198" customFormat="false" ht="12.75" hidden="false" customHeight="false" outlineLevel="0" collapsed="false">
      <c r="A198" s="38" t="n">
        <f aca="false">+Curves!C198</f>
        <v>51653</v>
      </c>
      <c r="B198" s="2" t="n">
        <f aca="false">+IF(B197&lt;&gt;0,B197+1,IF(I197=0,0,1))</f>
        <v>0</v>
      </c>
      <c r="C198" s="3" t="n">
        <f aca="false">IF(OR($C$4="",$C$4=0),+Curves!D198,$C$4)</f>
        <v>0.05</v>
      </c>
      <c r="D198" s="4" t="n">
        <f aca="false">+(1+C198/2)^(-2*(A198-$M$4)/365.25)</f>
        <v>0.461006053097324</v>
      </c>
      <c r="E198" s="2" t="n">
        <f aca="false">+IF(OR($E$4="",$E$4=0),IF(YEAR(A198)&gt;$M$38,$N$39,VLOOKUP(YEAR(A198),Curve,2,FALSE())),$E$4)</f>
        <v>5000</v>
      </c>
      <c r="F198" s="2" t="n">
        <f aca="false">+IF(MONTH(A198)=$G$4,$F$4,0)</f>
        <v>0</v>
      </c>
      <c r="G198" s="5" t="n">
        <f aca="false">+F198*D198</f>
        <v>0</v>
      </c>
      <c r="H198" s="6" t="n">
        <f aca="false">-G198*E198</f>
        <v>-0</v>
      </c>
      <c r="I198" s="2" t="n">
        <f aca="false">+IF(A198=$I$4,$H$4*D198,IF(I197=0,0,I197+J198+H198))</f>
        <v>0</v>
      </c>
      <c r="J198" s="2" t="n">
        <f aca="false">+IF(B198=0,0,D198*-IPMT(C198/12,B198,$B$8,I197))</f>
        <v>0</v>
      </c>
      <c r="K198" s="6" t="n">
        <f aca="false">+H198+J198</f>
        <v>0</v>
      </c>
      <c r="L198" s="39"/>
    </row>
    <row r="199" customFormat="false" ht="12.75" hidden="false" customHeight="false" outlineLevel="0" collapsed="false">
      <c r="A199" s="38" t="n">
        <f aca="false">+Curves!C199</f>
        <v>51683</v>
      </c>
      <c r="B199" s="2" t="n">
        <f aca="false">+IF(B198&lt;&gt;0,B198+1,IF(I198=0,0,1))</f>
        <v>0</v>
      </c>
      <c r="C199" s="3" t="n">
        <f aca="false">IF(OR($C$4="",$C$4=0),+Curves!D199,$C$4)</f>
        <v>0.05</v>
      </c>
      <c r="D199" s="4" t="n">
        <f aca="false">+(1+C199/2)^(-2*(A199-$M$4)/365.25)</f>
        <v>0.459139870291576</v>
      </c>
      <c r="E199" s="2" t="n">
        <f aca="false">+IF(OR($E$4="",$E$4=0),IF(YEAR(A199)&gt;$M$38,$N$39,VLOOKUP(YEAR(A199),Curve,2,FALSE())),$E$4)</f>
        <v>5000</v>
      </c>
      <c r="F199" s="2" t="n">
        <f aca="false">+IF(MONTH(A199)=$G$4,$F$4,0)</f>
        <v>0</v>
      </c>
      <c r="G199" s="5" t="n">
        <f aca="false">+F199*D199</f>
        <v>0</v>
      </c>
      <c r="H199" s="6" t="n">
        <f aca="false">-G199*E199</f>
        <v>-0</v>
      </c>
      <c r="I199" s="2" t="n">
        <f aca="false">+IF(A199=$I$4,$H$4*D199,IF(I198=0,0,I198+J199+H199))</f>
        <v>0</v>
      </c>
      <c r="J199" s="2" t="n">
        <f aca="false">+IF(B199=0,0,D199*-IPMT(C199/12,B199,$B$8,I198))</f>
        <v>0</v>
      </c>
      <c r="K199" s="6" t="n">
        <f aca="false">+H199+J199</f>
        <v>0</v>
      </c>
      <c r="L199" s="39"/>
    </row>
    <row r="200" customFormat="false" ht="12.75" hidden="false" customHeight="false" outlineLevel="0" collapsed="false">
      <c r="A200" s="38" t="n">
        <f aca="false">+Curves!C200</f>
        <v>51714</v>
      </c>
      <c r="B200" s="2" t="n">
        <f aca="false">+IF(B199&lt;&gt;0,B199+1,IF(I199=0,0,1))</f>
        <v>0</v>
      </c>
      <c r="C200" s="3" t="n">
        <f aca="false">IF(OR($C$4="",$C$4=0),+Curves!D200,$C$4)</f>
        <v>0.05</v>
      </c>
      <c r="D200" s="4" t="n">
        <f aca="false">+(1+C200/2)^(-2*(A200-$M$4)/365.25)</f>
        <v>0.457219417384092</v>
      </c>
      <c r="E200" s="2" t="n">
        <f aca="false">+IF(OR($E$4="",$E$4=0),IF(YEAR(A200)&gt;$M$38,$N$39,VLOOKUP(YEAR(A200),Curve,2,FALSE())),$E$4)</f>
        <v>5000</v>
      </c>
      <c r="F200" s="2" t="n">
        <f aca="false">+IF(MONTH(A200)=$G$4,$F$4,0)</f>
        <v>0</v>
      </c>
      <c r="G200" s="5" t="n">
        <f aca="false">+F200*D200</f>
        <v>0</v>
      </c>
      <c r="H200" s="6" t="n">
        <f aca="false">-G200*E200</f>
        <v>-0</v>
      </c>
      <c r="I200" s="2" t="n">
        <f aca="false">+IF(A200=$I$4,$H$4*D200,IF(I199=0,0,I199+J200+H200))</f>
        <v>0</v>
      </c>
      <c r="J200" s="2" t="n">
        <f aca="false">+IF(B200=0,0,D200*-IPMT(C200/12,B200,$B$8,I199))</f>
        <v>0</v>
      </c>
      <c r="K200" s="6" t="n">
        <f aca="false">+H200+J200</f>
        <v>0</v>
      </c>
      <c r="L200" s="39"/>
    </row>
    <row r="201" customFormat="false" ht="12.75" hidden="false" customHeight="false" outlineLevel="0" collapsed="false">
      <c r="A201" s="38" t="n">
        <f aca="false">+Curves!C201</f>
        <v>51745</v>
      </c>
      <c r="B201" s="2" t="n">
        <f aca="false">+IF(B200&lt;&gt;0,B200+1,IF(I200=0,0,1))</f>
        <v>0</v>
      </c>
      <c r="C201" s="3" t="n">
        <f aca="false">IF(OR($C$4="",$C$4=0),+Curves!D201,$C$4)</f>
        <v>0.05</v>
      </c>
      <c r="D201" s="4" t="n">
        <f aca="false">+(1+C201/2)^(-2*(A201-$M$4)/365.25)</f>
        <v>0.455306997190838</v>
      </c>
      <c r="E201" s="2" t="n">
        <f aca="false">+IF(OR($E$4="",$E$4=0),IF(YEAR(A201)&gt;$M$38,$N$39,VLOOKUP(YEAR(A201),Curve,2,FALSE())),$E$4)</f>
        <v>5000</v>
      </c>
      <c r="F201" s="2" t="n">
        <f aca="false">+IF(MONTH(A201)=$G$4,$F$4,0)</f>
        <v>0</v>
      </c>
      <c r="G201" s="5" t="n">
        <f aca="false">+F201*D201</f>
        <v>0</v>
      </c>
      <c r="H201" s="6" t="n">
        <f aca="false">-G201*E201</f>
        <v>-0</v>
      </c>
      <c r="I201" s="2" t="n">
        <f aca="false">+IF(A201=$I$4,$H$4*D201,IF(I200=0,0,I200+J201+H201))</f>
        <v>0</v>
      </c>
      <c r="J201" s="2" t="n">
        <f aca="false">+IF(B201=0,0,D201*-IPMT(C201/12,B201,$B$8,I200))</f>
        <v>0</v>
      </c>
      <c r="K201" s="6" t="n">
        <f aca="false">+H201+J201</f>
        <v>0</v>
      </c>
      <c r="L201" s="39"/>
    </row>
    <row r="202" customFormat="false" ht="12.75" hidden="false" customHeight="false" outlineLevel="0" collapsed="false">
      <c r="A202" s="38" t="n">
        <f aca="false">+Curves!C202</f>
        <v>51775</v>
      </c>
      <c r="B202" s="2" t="n">
        <f aca="false">+IF(B201&lt;&gt;0,B201+1,IF(I201=0,0,1))</f>
        <v>0</v>
      </c>
      <c r="C202" s="3" t="n">
        <f aca="false">IF(OR($C$4="",$C$4=0),+Curves!D202,$C$4)</f>
        <v>0.05</v>
      </c>
      <c r="D202" s="4" t="n">
        <f aca="false">+(1+C202/2)^(-2*(A202-$M$4)/365.25)</f>
        <v>0.453463884538009</v>
      </c>
      <c r="E202" s="2" t="n">
        <f aca="false">+IF(OR($E$4="",$E$4=0),IF(YEAR(A202)&gt;$M$38,$N$39,VLOOKUP(YEAR(A202),Curve,2,FALSE())),$E$4)</f>
        <v>5000</v>
      </c>
      <c r="F202" s="2" t="n">
        <f aca="false">+IF(MONTH(A202)=$G$4,$F$4,0)</f>
        <v>0</v>
      </c>
      <c r="G202" s="5" t="n">
        <f aca="false">+F202*D202</f>
        <v>0</v>
      </c>
      <c r="H202" s="6" t="n">
        <f aca="false">-G202*E202</f>
        <v>-0</v>
      </c>
      <c r="I202" s="2" t="n">
        <f aca="false">+IF(A202=$I$4,$H$4*D202,IF(I201=0,0,I201+J202+H202))</f>
        <v>0</v>
      </c>
      <c r="J202" s="2" t="n">
        <f aca="false">+IF(B202=0,0,D202*-IPMT(C202/12,B202,$B$8,I201))</f>
        <v>0</v>
      </c>
      <c r="K202" s="6" t="n">
        <f aca="false">+H202+J202</f>
        <v>0</v>
      </c>
      <c r="L202" s="39"/>
    </row>
    <row r="203" customFormat="false" ht="12.75" hidden="false" customHeight="false" outlineLevel="0" collapsed="false">
      <c r="A203" s="38" t="n">
        <f aca="false">+Curves!C203</f>
        <v>51806</v>
      </c>
      <c r="B203" s="2" t="n">
        <f aca="false">+IF(B202&lt;&gt;0,B202+1,IF(I202=0,0,1))</f>
        <v>0</v>
      </c>
      <c r="C203" s="3" t="n">
        <f aca="false">IF(OR($C$4="",$C$4=0),+Curves!D203,$C$4)</f>
        <v>0.05</v>
      </c>
      <c r="D203" s="4" t="n">
        <f aca="false">+(1+C203/2)^(-2*(A203-$M$4)/365.25)</f>
        <v>0.451567172682105</v>
      </c>
      <c r="E203" s="2" t="n">
        <f aca="false">+IF(OR($E$4="",$E$4=0),IF(YEAR(A203)&gt;$M$38,$N$39,VLOOKUP(YEAR(A203),Curve,2,FALSE())),$E$4)</f>
        <v>5000</v>
      </c>
      <c r="F203" s="2" t="n">
        <f aca="false">+IF(MONTH(A203)=$G$4,$F$4,0)</f>
        <v>0</v>
      </c>
      <c r="G203" s="5" t="n">
        <f aca="false">+F203*D203</f>
        <v>0</v>
      </c>
      <c r="H203" s="6" t="n">
        <f aca="false">-G203*E203</f>
        <v>-0</v>
      </c>
      <c r="I203" s="2" t="n">
        <f aca="false">+IF(A203=$I$4,$H$4*D203,IF(I202=0,0,I202+J203+H203))</f>
        <v>0</v>
      </c>
      <c r="J203" s="2" t="n">
        <f aca="false">+IF(B203=0,0,D203*-IPMT(C203/12,B203,$B$8,I202))</f>
        <v>0</v>
      </c>
      <c r="K203" s="6" t="n">
        <f aca="false">+H203+J203</f>
        <v>0</v>
      </c>
      <c r="L203" s="39"/>
    </row>
    <row r="204" customFormat="false" ht="12.75" hidden="false" customHeight="false" outlineLevel="0" collapsed="false">
      <c r="A204" s="38" t="n">
        <f aca="false">+Curves!C204</f>
        <v>51836</v>
      </c>
      <c r="B204" s="2" t="n">
        <f aca="false">+IF(B203&lt;&gt;0,B203+1,IF(I203=0,0,1))</f>
        <v>0</v>
      </c>
      <c r="C204" s="3" t="n">
        <f aca="false">IF(OR($C$4="",$C$4=0),+Curves!D204,$C$4)</f>
        <v>0.05</v>
      </c>
      <c r="D204" s="4" t="n">
        <f aca="false">+(1+C204/2)^(-2*(A204-$M$4)/365.25)</f>
        <v>0.449739199084713</v>
      </c>
      <c r="E204" s="2" t="n">
        <f aca="false">+IF(OR($E$4="",$E$4=0),IF(YEAR(A204)&gt;$M$38,$N$39,VLOOKUP(YEAR(A204),Curve,2,FALSE())),$E$4)</f>
        <v>5000</v>
      </c>
      <c r="F204" s="2" t="n">
        <f aca="false">+IF(MONTH(A204)=$G$4,$F$4,0)</f>
        <v>0</v>
      </c>
      <c r="G204" s="5" t="n">
        <f aca="false">+F204*D204</f>
        <v>0</v>
      </c>
      <c r="H204" s="6" t="n">
        <f aca="false">-G204*E204</f>
        <v>-0</v>
      </c>
      <c r="I204" s="2" t="n">
        <f aca="false">+IF(A204=$I$4,$H$4*D204,IF(I203=0,0,I203+J204+H204))</f>
        <v>0</v>
      </c>
      <c r="J204" s="2" t="n">
        <f aca="false">+IF(B204=0,0,D204*-IPMT(C204/12,B204,$B$8,I203))</f>
        <v>0</v>
      </c>
      <c r="K204" s="6" t="n">
        <f aca="false">+H204+J204</f>
        <v>0</v>
      </c>
      <c r="L204" s="39"/>
    </row>
    <row r="205" customFormat="false" ht="12.75" hidden="false" customHeight="false" outlineLevel="0" collapsed="false">
      <c r="A205" s="38" t="n">
        <f aca="false">+Curves!C205</f>
        <v>51867</v>
      </c>
      <c r="B205" s="2" t="n">
        <f aca="false">+IF(B204&lt;&gt;0,B204+1,IF(I204=0,0,1))</f>
        <v>0</v>
      </c>
      <c r="C205" s="3" t="n">
        <f aca="false">IF(OR($C$4="",$C$4=0),+Curves!D205,$C$4)</f>
        <v>0.05</v>
      </c>
      <c r="D205" s="4" t="n">
        <f aca="false">+(1+C205/2)^(-2*(A205-$M$4)/365.25)</f>
        <v>0.447858066540194</v>
      </c>
      <c r="E205" s="2" t="n">
        <f aca="false">+IF(OR($E$4="",$E$4=0),IF(YEAR(A205)&gt;$M$38,$N$39,VLOOKUP(YEAR(A205),Curve,2,FALSE())),$E$4)</f>
        <v>5000</v>
      </c>
      <c r="F205" s="2" t="n">
        <f aca="false">+IF(MONTH(A205)=$G$4,$F$4,0)</f>
        <v>0</v>
      </c>
      <c r="G205" s="5" t="n">
        <f aca="false">+F205*D205</f>
        <v>0</v>
      </c>
      <c r="H205" s="6" t="n">
        <f aca="false">-G205*E205</f>
        <v>-0</v>
      </c>
      <c r="I205" s="2" t="n">
        <f aca="false">+IF(A205=$I$4,$H$4*D205,IF(I204=0,0,I204+J205+H205))</f>
        <v>0</v>
      </c>
      <c r="J205" s="2" t="n">
        <f aca="false">+IF(B205=0,0,D205*-IPMT(C205/12,B205,$B$8,I204))</f>
        <v>0</v>
      </c>
      <c r="K205" s="6" t="n">
        <f aca="false">+H205+J205</f>
        <v>0</v>
      </c>
      <c r="L205" s="39"/>
    </row>
    <row r="206" customFormat="false" ht="12.75" hidden="false" customHeight="false" outlineLevel="0" collapsed="false">
      <c r="A206" s="38" t="n">
        <f aca="false">+Curves!C206</f>
        <v>51898</v>
      </c>
      <c r="B206" s="2" t="n">
        <f aca="false">+IF(B205&lt;&gt;0,B205+1,IF(I205=0,0,1))</f>
        <v>0</v>
      </c>
      <c r="C206" s="3" t="n">
        <f aca="false">IF(OR($C$4="",$C$4=0),+Curves!D206,$C$4)</f>
        <v>0.05</v>
      </c>
      <c r="D206" s="4" t="n">
        <f aca="false">+(1+C206/2)^(-2*(A206-$M$4)/365.25)</f>
        <v>0.445984802243889</v>
      </c>
      <c r="E206" s="2" t="n">
        <f aca="false">+IF(OR($E$4="",$E$4=0),IF(YEAR(A206)&gt;$M$38,$N$39,VLOOKUP(YEAR(A206),Curve,2,FALSE())),$E$4)</f>
        <v>5000</v>
      </c>
      <c r="F206" s="2" t="n">
        <f aca="false">+IF(MONTH(A206)=$G$4,$F$4,0)</f>
        <v>0</v>
      </c>
      <c r="G206" s="5" t="n">
        <f aca="false">+F206*D206</f>
        <v>0</v>
      </c>
      <c r="H206" s="6" t="n">
        <f aca="false">-G206*E206</f>
        <v>-0</v>
      </c>
      <c r="I206" s="2" t="n">
        <f aca="false">+IF(A206=$I$4,$H$4*D206,IF(I205=0,0,I205+J206+H206))</f>
        <v>0</v>
      </c>
      <c r="J206" s="2" t="n">
        <f aca="false">+IF(B206=0,0,D206*-IPMT(C206/12,B206,$B$8,I205))</f>
        <v>0</v>
      </c>
      <c r="K206" s="6" t="n">
        <f aca="false">+H206+J206</f>
        <v>0</v>
      </c>
      <c r="L206" s="39"/>
    </row>
    <row r="207" customFormat="false" ht="12.75" hidden="false" customHeight="false" outlineLevel="0" collapsed="false">
      <c r="A207" s="38" t="n">
        <f aca="false">+Curves!C207</f>
        <v>51926</v>
      </c>
      <c r="B207" s="2" t="n">
        <f aca="false">+IF(B206&lt;&gt;0,B206+1,IF(I206=0,0,1))</f>
        <v>0</v>
      </c>
      <c r="C207" s="3" t="n">
        <f aca="false">IF(OR($C$4="",$C$4=0),+Curves!D207,$C$4)</f>
        <v>0.05</v>
      </c>
      <c r="D207" s="4" t="n">
        <f aca="false">+(1+C207/2)^(-2*(A207-$M$4)/365.25)</f>
        <v>0.44429955713865</v>
      </c>
      <c r="E207" s="2" t="n">
        <f aca="false">+IF(OR($E$4="",$E$4=0),IF(YEAR(A207)&gt;$M$38,$N$39,VLOOKUP(YEAR(A207),Curve,2,FALSE())),$E$4)</f>
        <v>5000</v>
      </c>
      <c r="F207" s="2" t="n">
        <f aca="false">+IF(MONTH(A207)=$G$4,$F$4,0)</f>
        <v>50</v>
      </c>
      <c r="G207" s="5" t="n">
        <f aca="false">+F207*D207</f>
        <v>22.2149778569325</v>
      </c>
      <c r="H207" s="6" t="n">
        <f aca="false">-G207*E207</f>
        <v>-111074.889284662</v>
      </c>
      <c r="I207" s="2" t="n">
        <f aca="false">+IF(A207=$I$4,$H$4*D207,IF(I206=0,0,I206+J207+H207))</f>
        <v>0</v>
      </c>
      <c r="J207" s="2" t="n">
        <f aca="false">+IF(B207=0,0,D207*-IPMT(C207/12,B207,$B$8,I206))</f>
        <v>0</v>
      </c>
      <c r="K207" s="6" t="n">
        <f aca="false">+H207+J207</f>
        <v>-111074.889284662</v>
      </c>
      <c r="L207" s="39"/>
    </row>
    <row r="208" customFormat="false" ht="12.75" hidden="false" customHeight="false" outlineLevel="0" collapsed="false">
      <c r="A208" s="38" t="n">
        <f aca="false">+Curves!C208</f>
        <v>51957</v>
      </c>
      <c r="B208" s="2" t="n">
        <f aca="false">+IF(B207&lt;&gt;0,B207+1,IF(I207=0,0,1))</f>
        <v>0</v>
      </c>
      <c r="C208" s="3" t="n">
        <f aca="false">IF(OR($C$4="",$C$4=0),+Curves!D208,$C$4)</f>
        <v>0.05</v>
      </c>
      <c r="D208" s="4" t="n">
        <f aca="false">+(1+C208/2)^(-2*(A208-$M$4)/365.25)</f>
        <v>0.442441177086055</v>
      </c>
      <c r="E208" s="2" t="n">
        <f aca="false">+IF(OR($E$4="",$E$4=0),IF(YEAR(A208)&gt;$M$38,$N$39,VLOOKUP(YEAR(A208),Curve,2,FALSE())),$E$4)</f>
        <v>5000</v>
      </c>
      <c r="F208" s="2" t="n">
        <f aca="false">+IF(MONTH(A208)=$G$4,$F$4,0)</f>
        <v>0</v>
      </c>
      <c r="G208" s="5" t="n">
        <f aca="false">+F208*D208</f>
        <v>0</v>
      </c>
      <c r="H208" s="6" t="n">
        <f aca="false">-G208*E208</f>
        <v>-0</v>
      </c>
      <c r="I208" s="2" t="n">
        <f aca="false">+IF(A208=$I$4,$H$4*D208,IF(I207=0,0,I207+J208+H208))</f>
        <v>0</v>
      </c>
      <c r="J208" s="2" t="n">
        <f aca="false">+IF(B208=0,0,D208*-IPMT(C208/12,B208,$B$8,I207))</f>
        <v>0</v>
      </c>
      <c r="K208" s="6" t="n">
        <f aca="false">+H208+J208</f>
        <v>0</v>
      </c>
      <c r="L208" s="39"/>
    </row>
    <row r="209" customFormat="false" ht="12.75" hidden="false" customHeight="false" outlineLevel="0" collapsed="false">
      <c r="A209" s="38" t="n">
        <f aca="false">+Curves!C209</f>
        <v>51987</v>
      </c>
      <c r="B209" s="2" t="n">
        <f aca="false">+IF(B208&lt;&gt;0,B208+1,IF(I208=0,0,1))</f>
        <v>0</v>
      </c>
      <c r="C209" s="3" t="n">
        <f aca="false">IF(OR($C$4="",$C$4=0),+Curves!D209,$C$4)</f>
        <v>0.05</v>
      </c>
      <c r="D209" s="4" t="n">
        <f aca="false">+(1+C209/2)^(-2*(A209-$M$4)/365.25)</f>
        <v>0.440650146118705</v>
      </c>
      <c r="E209" s="2" t="n">
        <f aca="false">+IF(OR($E$4="",$E$4=0),IF(YEAR(A209)&gt;$M$38,$N$39,VLOOKUP(YEAR(A209),Curve,2,FALSE())),$E$4)</f>
        <v>5000</v>
      </c>
      <c r="F209" s="2" t="n">
        <f aca="false">+IF(MONTH(A209)=$G$4,$F$4,0)</f>
        <v>0</v>
      </c>
      <c r="G209" s="5" t="n">
        <f aca="false">+F209*D209</f>
        <v>0</v>
      </c>
      <c r="H209" s="6" t="n">
        <f aca="false">-G209*E209</f>
        <v>-0</v>
      </c>
      <c r="I209" s="2" t="n">
        <f aca="false">+IF(A209=$I$4,$H$4*D209,IF(I208=0,0,I208+J209+H209))</f>
        <v>0</v>
      </c>
      <c r="J209" s="2" t="n">
        <f aca="false">+IF(B209=0,0,D209*-IPMT(C209/12,B209,$B$8,I208))</f>
        <v>0</v>
      </c>
      <c r="K209" s="6" t="n">
        <f aca="false">+H209+J209</f>
        <v>0</v>
      </c>
      <c r="L209" s="39"/>
    </row>
    <row r="210" customFormat="false" ht="12.75" hidden="false" customHeight="false" outlineLevel="0" collapsed="false">
      <c r="A210" s="38" t="n">
        <f aca="false">+Curves!C210</f>
        <v>52018</v>
      </c>
      <c r="B210" s="2" t="n">
        <f aca="false">+IF(B209&lt;&gt;0,B209+1,IF(I209=0,0,1))</f>
        <v>0</v>
      </c>
      <c r="C210" s="3" t="n">
        <f aca="false">IF(OR($C$4="",$C$4=0),+Curves!D210,$C$4)</f>
        <v>0.05</v>
      </c>
      <c r="D210" s="4" t="n">
        <f aca="false">+(1+C210/2)^(-2*(A210-$M$4)/365.25)</f>
        <v>0.438807030525717</v>
      </c>
      <c r="E210" s="2" t="n">
        <f aca="false">+IF(OR($E$4="",$E$4=0),IF(YEAR(A210)&gt;$M$38,$N$39,VLOOKUP(YEAR(A210),Curve,2,FALSE())),$E$4)</f>
        <v>5000</v>
      </c>
      <c r="F210" s="2" t="n">
        <f aca="false">+IF(MONTH(A210)=$G$4,$F$4,0)</f>
        <v>0</v>
      </c>
      <c r="G210" s="5" t="n">
        <f aca="false">+F210*D210</f>
        <v>0</v>
      </c>
      <c r="H210" s="6" t="n">
        <f aca="false">-G210*E210</f>
        <v>-0</v>
      </c>
      <c r="I210" s="2" t="n">
        <f aca="false">+IF(A210=$I$4,$H$4*D210,IF(I209=0,0,I209+J210+H210))</f>
        <v>0</v>
      </c>
      <c r="J210" s="2" t="n">
        <f aca="false">+IF(B210=0,0,D210*-IPMT(C210/12,B210,$B$8,I209))</f>
        <v>0</v>
      </c>
      <c r="K210" s="6" t="n">
        <f aca="false">+H210+J210</f>
        <v>0</v>
      </c>
      <c r="L210" s="39"/>
    </row>
    <row r="211" customFormat="false" ht="12.75" hidden="false" customHeight="false" outlineLevel="0" collapsed="false">
      <c r="A211" s="38" t="n">
        <f aca="false">+Curves!C211</f>
        <v>52048</v>
      </c>
      <c r="B211" s="2" t="n">
        <f aca="false">+IF(B210&lt;&gt;0,B210+1,IF(I210=0,0,1))</f>
        <v>0</v>
      </c>
      <c r="C211" s="3" t="n">
        <f aca="false">IF(OR($C$4="",$C$4=0),+Curves!D211,$C$4)</f>
        <v>0.05</v>
      </c>
      <c r="D211" s="4" t="n">
        <f aca="false">+(1+C211/2)^(-2*(A211-$M$4)/365.25)</f>
        <v>0.437030710822522</v>
      </c>
      <c r="E211" s="2" t="n">
        <f aca="false">+IF(OR($E$4="",$E$4=0),IF(YEAR(A211)&gt;$M$38,$N$39,VLOOKUP(YEAR(A211),Curve,2,FALSE())),$E$4)</f>
        <v>5000</v>
      </c>
      <c r="F211" s="2" t="n">
        <f aca="false">+IF(MONTH(A211)=$G$4,$F$4,0)</f>
        <v>0</v>
      </c>
      <c r="G211" s="5" t="n">
        <f aca="false">+F211*D211</f>
        <v>0</v>
      </c>
      <c r="H211" s="6" t="n">
        <f aca="false">-G211*E211</f>
        <v>-0</v>
      </c>
      <c r="I211" s="2" t="n">
        <f aca="false">+IF(A211=$I$4,$H$4*D211,IF(I210=0,0,I210+J211+H211))</f>
        <v>0</v>
      </c>
      <c r="J211" s="2" t="n">
        <f aca="false">+IF(B211=0,0,D211*-IPMT(C211/12,B211,$B$8,I210))</f>
        <v>0</v>
      </c>
      <c r="K211" s="6" t="n">
        <f aca="false">+H211+J211</f>
        <v>0</v>
      </c>
      <c r="L211" s="39"/>
    </row>
    <row r="212" customFormat="false" ht="12.75" hidden="false" customHeight="false" outlineLevel="0" collapsed="false">
      <c r="A212" s="38" t="n">
        <f aca="false">+Curves!C212</f>
        <v>52079</v>
      </c>
      <c r="B212" s="2" t="n">
        <f aca="false">+IF(B211&lt;&gt;0,B211+1,IF(I211=0,0,1))</f>
        <v>0</v>
      </c>
      <c r="C212" s="3" t="n">
        <f aca="false">IF(OR($C$4="",$C$4=0),+Curves!D212,$C$4)</f>
        <v>0.05</v>
      </c>
      <c r="D212" s="4" t="n">
        <f aca="false">+(1+C212/2)^(-2*(A212-$M$4)/365.25)</f>
        <v>0.435202734309121</v>
      </c>
      <c r="E212" s="2" t="n">
        <f aca="false">+IF(OR($E$4="",$E$4=0),IF(YEAR(A212)&gt;$M$38,$N$39,VLOOKUP(YEAR(A212),Curve,2,FALSE())),$E$4)</f>
        <v>5000</v>
      </c>
      <c r="F212" s="2" t="n">
        <f aca="false">+IF(MONTH(A212)=$G$4,$F$4,0)</f>
        <v>0</v>
      </c>
      <c r="G212" s="5" t="n">
        <f aca="false">+F212*D212</f>
        <v>0</v>
      </c>
      <c r="H212" s="6" t="n">
        <f aca="false">-G212*E212</f>
        <v>-0</v>
      </c>
      <c r="I212" s="2" t="n">
        <f aca="false">+IF(A212=$I$4,$H$4*D212,IF(I211=0,0,I211+J212+H212))</f>
        <v>0</v>
      </c>
      <c r="J212" s="2" t="n">
        <f aca="false">+IF(B212=0,0,D212*-IPMT(C212/12,B212,$B$8,I211))</f>
        <v>0</v>
      </c>
      <c r="K212" s="6" t="n">
        <f aca="false">+H212+J212</f>
        <v>0</v>
      </c>
      <c r="L212" s="39"/>
    </row>
    <row r="213" customFormat="false" ht="12.75" hidden="false" customHeight="false" outlineLevel="0" collapsed="false">
      <c r="A213" s="38" t="n">
        <f aca="false">+Curves!C213</f>
        <v>52110</v>
      </c>
      <c r="B213" s="2" t="n">
        <f aca="false">+IF(B212&lt;&gt;0,B212+1,IF(I212=0,0,1))</f>
        <v>0</v>
      </c>
      <c r="C213" s="3" t="n">
        <f aca="false">IF(OR($C$4="",$C$4=0),+Curves!D213,$C$4)</f>
        <v>0.05</v>
      </c>
      <c r="D213" s="4" t="n">
        <f aca="false">+(1+C213/2)^(-2*(A213-$M$4)/365.25)</f>
        <v>0.433382403707211</v>
      </c>
      <c r="E213" s="2" t="n">
        <f aca="false">+IF(OR($E$4="",$E$4=0),IF(YEAR(A213)&gt;$M$38,$N$39,VLOOKUP(YEAR(A213),Curve,2,FALSE())),$E$4)</f>
        <v>5000</v>
      </c>
      <c r="F213" s="2" t="n">
        <f aca="false">+IF(MONTH(A213)=$G$4,$F$4,0)</f>
        <v>0</v>
      </c>
      <c r="G213" s="5" t="n">
        <f aca="false">+F213*D213</f>
        <v>0</v>
      </c>
      <c r="H213" s="6" t="n">
        <f aca="false">-G213*E213</f>
        <v>-0</v>
      </c>
      <c r="I213" s="2" t="n">
        <f aca="false">+IF(A213=$I$4,$H$4*D213,IF(I212=0,0,I212+J213+H213))</f>
        <v>0</v>
      </c>
      <c r="J213" s="2" t="n">
        <f aca="false">+IF(B213=0,0,D213*-IPMT(C213/12,B213,$B$8,I212))</f>
        <v>0</v>
      </c>
      <c r="K213" s="6" t="n">
        <f aca="false">+H213+J213</f>
        <v>0</v>
      </c>
      <c r="L213" s="39"/>
    </row>
    <row r="214" customFormat="false" ht="12.75" hidden="false" customHeight="false" outlineLevel="0" collapsed="false">
      <c r="A214" s="38" t="n">
        <f aca="false">+Curves!C214</f>
        <v>52140</v>
      </c>
      <c r="B214" s="2" t="n">
        <f aca="false">+IF(B213&lt;&gt;0,B213+1,IF(I213=0,0,1))</f>
        <v>0</v>
      </c>
      <c r="C214" s="3" t="n">
        <f aca="false">IF(OR($C$4="",$C$4=0),+Curves!D214,$C$4)</f>
        <v>0.05</v>
      </c>
      <c r="D214" s="4" t="n">
        <f aca="false">+(1+C214/2)^(-2*(A214-$M$4)/365.25)</f>
        <v>0.431628043249948</v>
      </c>
      <c r="E214" s="2" t="n">
        <f aca="false">+IF(OR($E$4="",$E$4=0),IF(YEAR(A214)&gt;$M$38,$N$39,VLOOKUP(YEAR(A214),Curve,2,FALSE())),$E$4)</f>
        <v>5000</v>
      </c>
      <c r="F214" s="2" t="n">
        <f aca="false">+IF(MONTH(A214)=$G$4,$F$4,0)</f>
        <v>0</v>
      </c>
      <c r="G214" s="5" t="n">
        <f aca="false">+F214*D214</f>
        <v>0</v>
      </c>
      <c r="H214" s="6" t="n">
        <f aca="false">-G214*E214</f>
        <v>-0</v>
      </c>
      <c r="I214" s="2" t="n">
        <f aca="false">+IF(A214=$I$4,$H$4*D214,IF(I213=0,0,I213+J214+H214))</f>
        <v>0</v>
      </c>
      <c r="J214" s="2" t="n">
        <f aca="false">+IF(B214=0,0,D214*-IPMT(C214/12,B214,$B$8,I213))</f>
        <v>0</v>
      </c>
      <c r="K214" s="6" t="n">
        <f aca="false">+H214+J214</f>
        <v>0</v>
      </c>
      <c r="L214" s="39"/>
    </row>
    <row r="215" customFormat="false" ht="12.75" hidden="false" customHeight="false" outlineLevel="0" collapsed="false">
      <c r="A215" s="38" t="n">
        <f aca="false">+Curves!C215</f>
        <v>52171</v>
      </c>
      <c r="B215" s="2" t="n">
        <f aca="false">+IF(B214&lt;&gt;0,B214+1,IF(I214=0,0,1))</f>
        <v>0</v>
      </c>
      <c r="C215" s="3" t="n">
        <f aca="false">IF(OR($C$4="",$C$4=0),+Curves!D215,$C$4)</f>
        <v>0.05</v>
      </c>
      <c r="D215" s="4" t="n">
        <f aca="false">+(1+C215/2)^(-2*(A215-$M$4)/365.25)</f>
        <v>0.42982266457507</v>
      </c>
      <c r="E215" s="2" t="n">
        <f aca="false">+IF(OR($E$4="",$E$4=0),IF(YEAR(A215)&gt;$M$38,$N$39,VLOOKUP(YEAR(A215),Curve,2,FALSE())),$E$4)</f>
        <v>5000</v>
      </c>
      <c r="F215" s="2" t="n">
        <f aca="false">+IF(MONTH(A215)=$G$4,$F$4,0)</f>
        <v>0</v>
      </c>
      <c r="G215" s="5" t="n">
        <f aca="false">+F215*D215</f>
        <v>0</v>
      </c>
      <c r="H215" s="6" t="n">
        <f aca="false">-G215*E215</f>
        <v>-0</v>
      </c>
      <c r="I215" s="2" t="n">
        <f aca="false">+IF(A215=$I$4,$H$4*D215,IF(I214=0,0,I214+J215+H215))</f>
        <v>0</v>
      </c>
      <c r="J215" s="2" t="n">
        <f aca="false">+IF(B215=0,0,D215*-IPMT(C215/12,B215,$B$8,I214))</f>
        <v>0</v>
      </c>
      <c r="K215" s="6" t="n">
        <f aca="false">+H215+J215</f>
        <v>0</v>
      </c>
      <c r="L215" s="39"/>
    </row>
    <row r="216" customFormat="false" ht="12.75" hidden="false" customHeight="false" outlineLevel="0" collapsed="false">
      <c r="A216" s="38" t="n">
        <f aca="false">+Curves!C216</f>
        <v>52201</v>
      </c>
      <c r="B216" s="2" t="n">
        <f aca="false">+IF(B215&lt;&gt;0,B215+1,IF(I215=0,0,1))</f>
        <v>0</v>
      </c>
      <c r="C216" s="3" t="n">
        <f aca="false">IF(OR($C$4="",$C$4=0),+Curves!D216,$C$4)</f>
        <v>0.05</v>
      </c>
      <c r="D216" s="4" t="n">
        <f aca="false">+(1+C216/2)^(-2*(A216-$M$4)/365.25)</f>
        <v>0.428082714175803</v>
      </c>
      <c r="E216" s="2" t="n">
        <f aca="false">+IF(OR($E$4="",$E$4=0),IF(YEAR(A216)&gt;$M$38,$N$39,VLOOKUP(YEAR(A216),Curve,2,FALSE())),$E$4)</f>
        <v>5000</v>
      </c>
      <c r="F216" s="2" t="n">
        <f aca="false">+IF(MONTH(A216)=$G$4,$F$4,0)</f>
        <v>0</v>
      </c>
      <c r="G216" s="5" t="n">
        <f aca="false">+F216*D216</f>
        <v>0</v>
      </c>
      <c r="H216" s="6" t="n">
        <f aca="false">-G216*E216</f>
        <v>-0</v>
      </c>
      <c r="I216" s="2" t="n">
        <f aca="false">+IF(A216=$I$4,$H$4*D216,IF(I215=0,0,I215+J216+H216))</f>
        <v>0</v>
      </c>
      <c r="J216" s="2" t="n">
        <f aca="false">+IF(B216=0,0,D216*-IPMT(C216/12,B216,$B$8,I215))</f>
        <v>0</v>
      </c>
      <c r="K216" s="6" t="n">
        <f aca="false">+H216+J216</f>
        <v>0</v>
      </c>
      <c r="L216" s="39"/>
    </row>
    <row r="217" customFormat="false" ht="12.75" hidden="false" customHeight="false" outlineLevel="0" collapsed="false">
      <c r="A217" s="38" t="n">
        <f aca="false">+Curves!C217</f>
        <v>52232</v>
      </c>
      <c r="B217" s="2" t="n">
        <f aca="false">+IF(B216&lt;&gt;0,B216+1,IF(I216=0,0,1))</f>
        <v>0</v>
      </c>
      <c r="C217" s="3" t="n">
        <f aca="false">IF(OR($C$4="",$C$4=0),+Curves!D217,$C$4)</f>
        <v>0.05</v>
      </c>
      <c r="D217" s="4" t="n">
        <f aca="false">+(1+C217/2)^(-2*(A217-$M$4)/365.25)</f>
        <v>0.426292164615033</v>
      </c>
      <c r="E217" s="2" t="n">
        <f aca="false">+IF(OR($E$4="",$E$4=0),IF(YEAR(A217)&gt;$M$38,$N$39,VLOOKUP(YEAR(A217),Curve,2,FALSE())),$E$4)</f>
        <v>5000</v>
      </c>
      <c r="F217" s="2" t="n">
        <f aca="false">+IF(MONTH(A217)=$G$4,$F$4,0)</f>
        <v>0</v>
      </c>
      <c r="G217" s="5" t="n">
        <f aca="false">+F217*D217</f>
        <v>0</v>
      </c>
      <c r="H217" s="6" t="n">
        <f aca="false">-G217*E217</f>
        <v>-0</v>
      </c>
      <c r="I217" s="2" t="n">
        <f aca="false">+IF(A217=$I$4,$H$4*D217,IF(I216=0,0,I216+J217+H217))</f>
        <v>0</v>
      </c>
      <c r="J217" s="2" t="n">
        <f aca="false">+IF(B217=0,0,D217*-IPMT(C217/12,B217,$B$8,I216))</f>
        <v>0</v>
      </c>
      <c r="K217" s="6" t="n">
        <f aca="false">+H217+J217</f>
        <v>0</v>
      </c>
      <c r="L217" s="39"/>
    </row>
    <row r="218" customFormat="false" ht="12.75" hidden="false" customHeight="false" outlineLevel="0" collapsed="false">
      <c r="A218" s="38" t="n">
        <f aca="false">+Curves!C218</f>
        <v>52263</v>
      </c>
      <c r="B218" s="2" t="n">
        <f aca="false">+IF(B217&lt;&gt;0,B217+1,IF(I217=0,0,1))</f>
        <v>0</v>
      </c>
      <c r="C218" s="3" t="n">
        <f aca="false">IF(OR($C$4="",$C$4=0),+Curves!D218,$C$4)</f>
        <v>0.05</v>
      </c>
      <c r="D218" s="4" t="n">
        <f aca="false">+(1+C218/2)^(-2*(A218-$M$4)/365.25)</f>
        <v>0.42450910441934</v>
      </c>
      <c r="E218" s="2" t="n">
        <f aca="false">+IF(OR($E$4="",$E$4=0),IF(YEAR(A218)&gt;$M$38,$N$39,VLOOKUP(YEAR(A218),Curve,2,FALSE())),$E$4)</f>
        <v>5000</v>
      </c>
      <c r="F218" s="2" t="n">
        <f aca="false">+IF(MONTH(A218)=$G$4,$F$4,0)</f>
        <v>0</v>
      </c>
      <c r="G218" s="5" t="n">
        <f aca="false">+F218*D218</f>
        <v>0</v>
      </c>
      <c r="H218" s="6" t="n">
        <f aca="false">-G218*E218</f>
        <v>-0</v>
      </c>
      <c r="I218" s="2" t="n">
        <f aca="false">+IF(A218=$I$4,$H$4*D218,IF(I217=0,0,I217+J218+H218))</f>
        <v>0</v>
      </c>
      <c r="J218" s="2" t="n">
        <f aca="false">+IF(B218=0,0,D218*-IPMT(C218/12,B218,$B$8,I217))</f>
        <v>0</v>
      </c>
      <c r="K218" s="6" t="n">
        <f aca="false">+H218+J218</f>
        <v>0</v>
      </c>
      <c r="L218" s="39"/>
    </row>
    <row r="219" customFormat="false" ht="12.75" hidden="false" customHeight="false" outlineLevel="0" collapsed="false">
      <c r="A219" s="38" t="n">
        <f aca="false">+Curves!C219</f>
        <v>52291</v>
      </c>
      <c r="B219" s="2" t="n">
        <f aca="false">+IF(B218&lt;&gt;0,B218+1,IF(I218=0,0,1))</f>
        <v>0</v>
      </c>
      <c r="C219" s="3" t="n">
        <f aca="false">IF(OR($C$4="",$C$4=0),+Curves!D219,$C$4)</f>
        <v>0.05</v>
      </c>
      <c r="D219" s="4" t="n">
        <f aca="false">+(1+C219/2)^(-2*(A219-$M$4)/365.25)</f>
        <v>0.422905009645812</v>
      </c>
      <c r="E219" s="2" t="n">
        <f aca="false">+IF(OR($E$4="",$E$4=0),IF(YEAR(A219)&gt;$M$38,$N$39,VLOOKUP(YEAR(A219),Curve,2,FALSE())),$E$4)</f>
        <v>5000</v>
      </c>
      <c r="F219" s="2" t="n">
        <f aca="false">+IF(MONTH(A219)=$G$4,$F$4,0)</f>
        <v>50</v>
      </c>
      <c r="G219" s="5" t="n">
        <f aca="false">+F219*D219</f>
        <v>21.1452504822906</v>
      </c>
      <c r="H219" s="6" t="n">
        <f aca="false">-G219*E219</f>
        <v>-105726.252411453</v>
      </c>
      <c r="I219" s="2" t="n">
        <f aca="false">+IF(A219=$I$4,$H$4*D219,IF(I218=0,0,I218+J219+H219))</f>
        <v>0</v>
      </c>
      <c r="J219" s="2" t="n">
        <f aca="false">+IF(B219=0,0,D219*-IPMT(C219/12,B219,$B$8,I218))</f>
        <v>0</v>
      </c>
      <c r="K219" s="6" t="n">
        <f aca="false">+H219+J219</f>
        <v>-105726.252411453</v>
      </c>
      <c r="L219" s="39"/>
    </row>
    <row r="220" customFormat="false" ht="12.75" hidden="false" customHeight="false" outlineLevel="0" collapsed="false">
      <c r="A220" s="38" t="n">
        <f aca="false">+Curves!C220</f>
        <v>52322</v>
      </c>
      <c r="B220" s="2" t="n">
        <f aca="false">+IF(B219&lt;&gt;0,B219+1,IF(I219=0,0,1))</f>
        <v>0</v>
      </c>
      <c r="C220" s="3" t="n">
        <f aca="false">IF(OR($C$4="",$C$4=0),+Curves!D220,$C$4)</f>
        <v>0.05</v>
      </c>
      <c r="D220" s="4" t="n">
        <f aca="false">+(1+C220/2)^(-2*(A220-$M$4)/365.25)</f>
        <v>0.421136116966446</v>
      </c>
      <c r="E220" s="2" t="n">
        <f aca="false">+IF(OR($E$4="",$E$4=0),IF(YEAR(A220)&gt;$M$38,$N$39,VLOOKUP(YEAR(A220),Curve,2,FALSE())),$E$4)</f>
        <v>5000</v>
      </c>
      <c r="F220" s="2" t="n">
        <f aca="false">+IF(MONTH(A220)=$G$4,$F$4,0)</f>
        <v>0</v>
      </c>
      <c r="G220" s="5" t="n">
        <f aca="false">+F220*D220</f>
        <v>0</v>
      </c>
      <c r="H220" s="6" t="n">
        <f aca="false">-G220*E220</f>
        <v>-0</v>
      </c>
      <c r="I220" s="2" t="n">
        <f aca="false">+IF(A220=$I$4,$H$4*D220,IF(I219=0,0,I219+J220+H220))</f>
        <v>0</v>
      </c>
      <c r="J220" s="2" t="n">
        <f aca="false">+IF(B220=0,0,D220*-IPMT(C220/12,B220,$B$8,I219))</f>
        <v>0</v>
      </c>
      <c r="K220" s="6" t="n">
        <f aca="false">+H220+J220</f>
        <v>0</v>
      </c>
      <c r="L220" s="39"/>
    </row>
    <row r="221" customFormat="false" ht="12.75" hidden="false" customHeight="false" outlineLevel="0" collapsed="false">
      <c r="A221" s="38" t="n">
        <f aca="false">+Curves!C221</f>
        <v>52352</v>
      </c>
      <c r="B221" s="2" t="n">
        <f aca="false">+IF(B220&lt;&gt;0,B220+1,IF(I220=0,0,1))</f>
        <v>0</v>
      </c>
      <c r="C221" s="3" t="n">
        <f aca="false">IF(OR($C$4="",$C$4=0),+Curves!D221,$C$4)</f>
        <v>0.05</v>
      </c>
      <c r="D221" s="4" t="n">
        <f aca="false">+(1+C221/2)^(-2*(A221-$M$4)/365.25)</f>
        <v>0.419431330282882</v>
      </c>
      <c r="E221" s="2" t="n">
        <f aca="false">+IF(OR($E$4="",$E$4=0),IF(YEAR(A221)&gt;$M$38,$N$39,VLOOKUP(YEAR(A221),Curve,2,FALSE())),$E$4)</f>
        <v>5000</v>
      </c>
      <c r="F221" s="2" t="n">
        <f aca="false">+IF(MONTH(A221)=$G$4,$F$4,0)</f>
        <v>0</v>
      </c>
      <c r="G221" s="5" t="n">
        <f aca="false">+F221*D221</f>
        <v>0</v>
      </c>
      <c r="H221" s="6" t="n">
        <f aca="false">-G221*E221</f>
        <v>-0</v>
      </c>
      <c r="I221" s="2" t="n">
        <f aca="false">+IF(A221=$I$4,$H$4*D221,IF(I220=0,0,I220+J221+H221))</f>
        <v>0</v>
      </c>
      <c r="J221" s="2" t="n">
        <f aca="false">+IF(B221=0,0,D221*-IPMT(C221/12,B221,$B$8,I220))</f>
        <v>0</v>
      </c>
      <c r="K221" s="6" t="n">
        <f aca="false">+H221+J221</f>
        <v>0</v>
      </c>
      <c r="L221" s="39"/>
    </row>
    <row r="222" customFormat="false" ht="12.75" hidden="false" customHeight="false" outlineLevel="0" collapsed="false">
      <c r="A222" s="38" t="n">
        <f aca="false">+Curves!C222</f>
        <v>52383</v>
      </c>
      <c r="B222" s="2" t="n">
        <f aca="false">+IF(B221&lt;&gt;0,B221+1,IF(I221=0,0,1))</f>
        <v>0</v>
      </c>
      <c r="C222" s="3" t="n">
        <f aca="false">IF(OR($C$4="",$C$4=0),+Curves!D222,$C$4)</f>
        <v>0.05</v>
      </c>
      <c r="D222" s="4" t="n">
        <f aca="false">+(1+C222/2)^(-2*(A222-$M$4)/365.25)</f>
        <v>0.41767696702704</v>
      </c>
      <c r="E222" s="2" t="n">
        <f aca="false">+IF(OR($E$4="",$E$4=0),IF(YEAR(A222)&gt;$M$38,$N$39,VLOOKUP(YEAR(A222),Curve,2,FALSE())),$E$4)</f>
        <v>5000</v>
      </c>
      <c r="F222" s="2" t="n">
        <f aca="false">+IF(MONTH(A222)=$G$4,$F$4,0)</f>
        <v>0</v>
      </c>
      <c r="G222" s="5" t="n">
        <f aca="false">+F222*D222</f>
        <v>0</v>
      </c>
      <c r="H222" s="6" t="n">
        <f aca="false">-G222*E222</f>
        <v>-0</v>
      </c>
      <c r="I222" s="2" t="n">
        <f aca="false">+IF(A222=$I$4,$H$4*D222,IF(I221=0,0,I221+J222+H222))</f>
        <v>0</v>
      </c>
      <c r="J222" s="2" t="n">
        <f aca="false">+IF(B222=0,0,D222*-IPMT(C222/12,B222,$B$8,I221))</f>
        <v>0</v>
      </c>
      <c r="K222" s="6" t="n">
        <f aca="false">+H222+J222</f>
        <v>0</v>
      </c>
      <c r="L222" s="39"/>
    </row>
    <row r="223" customFormat="false" ht="12.75" hidden="false" customHeight="false" outlineLevel="0" collapsed="false">
      <c r="A223" s="38" t="n">
        <f aca="false">+Curves!C223</f>
        <v>52413</v>
      </c>
      <c r="B223" s="2" t="n">
        <f aca="false">+IF(B222&lt;&gt;0,B222+1,IF(I222=0,0,1))</f>
        <v>0</v>
      </c>
      <c r="C223" s="3" t="n">
        <f aca="false">IF(OR($C$4="",$C$4=0),+Curves!D223,$C$4)</f>
        <v>0.05</v>
      </c>
      <c r="D223" s="4" t="n">
        <f aca="false">+(1+C223/2)^(-2*(A223-$M$4)/365.25)</f>
        <v>0.415986183209808</v>
      </c>
      <c r="E223" s="2" t="n">
        <f aca="false">+IF(OR($E$4="",$E$4=0),IF(YEAR(A223)&gt;$M$38,$N$39,VLOOKUP(YEAR(A223),Curve,2,FALSE())),$E$4)</f>
        <v>5000</v>
      </c>
      <c r="F223" s="2" t="n">
        <f aca="false">+IF(MONTH(A223)=$G$4,$F$4,0)</f>
        <v>0</v>
      </c>
      <c r="G223" s="5" t="n">
        <f aca="false">+F223*D223</f>
        <v>0</v>
      </c>
      <c r="H223" s="6" t="n">
        <f aca="false">-G223*E223</f>
        <v>-0</v>
      </c>
      <c r="I223" s="2" t="n">
        <f aca="false">+IF(A223=$I$4,$H$4*D223,IF(I222=0,0,I222+J223+H223))</f>
        <v>0</v>
      </c>
      <c r="J223" s="2" t="n">
        <f aca="false">+IF(B223=0,0,D223*-IPMT(C223/12,B223,$B$8,I222))</f>
        <v>0</v>
      </c>
      <c r="K223" s="6" t="n">
        <f aca="false">+H223+J223</f>
        <v>0</v>
      </c>
      <c r="L223" s="39"/>
    </row>
    <row r="224" customFormat="false" ht="12.75" hidden="false" customHeight="false" outlineLevel="0" collapsed="false">
      <c r="A224" s="38" t="n">
        <f aca="false">+Curves!C224</f>
        <v>52444</v>
      </c>
      <c r="B224" s="2" t="n">
        <f aca="false">+IF(B223&lt;&gt;0,B223+1,IF(I223=0,0,1))</f>
        <v>0</v>
      </c>
      <c r="C224" s="3" t="n">
        <f aca="false">IF(OR($C$4="",$C$4=0),+Curves!D224,$C$4)</f>
        <v>0.05</v>
      </c>
      <c r="D224" s="4" t="n">
        <f aca="false">+(1+C224/2)^(-2*(A224-$M$4)/365.25)</f>
        <v>0.414246230034948</v>
      </c>
      <c r="E224" s="2" t="n">
        <f aca="false">+IF(OR($E$4="",$E$4=0),IF(YEAR(A224)&gt;$M$38,$N$39,VLOOKUP(YEAR(A224),Curve,2,FALSE())),$E$4)</f>
        <v>5000</v>
      </c>
      <c r="F224" s="2" t="n">
        <f aca="false">+IF(MONTH(A224)=$G$4,$F$4,0)</f>
        <v>0</v>
      </c>
      <c r="G224" s="5" t="n">
        <f aca="false">+F224*D224</f>
        <v>0</v>
      </c>
      <c r="H224" s="6" t="n">
        <f aca="false">-G224*E224</f>
        <v>-0</v>
      </c>
      <c r="I224" s="2" t="n">
        <f aca="false">+IF(A224=$I$4,$H$4*D224,IF(I223=0,0,I223+J224+H224))</f>
        <v>0</v>
      </c>
      <c r="J224" s="2" t="n">
        <f aca="false">+IF(B224=0,0,D224*-IPMT(C224/12,B224,$B$8,I223))</f>
        <v>0</v>
      </c>
      <c r="K224" s="6" t="n">
        <f aca="false">+H224+J224</f>
        <v>0</v>
      </c>
      <c r="L224" s="39"/>
    </row>
    <row r="225" customFormat="false" ht="12.75" hidden="false" customHeight="false" outlineLevel="0" collapsed="false">
      <c r="A225" s="38" t="n">
        <f aca="false">+Curves!C225</f>
        <v>52475</v>
      </c>
      <c r="B225" s="2" t="n">
        <f aca="false">+IF(B224&lt;&gt;0,B224+1,IF(I224=0,0,1))</f>
        <v>0</v>
      </c>
      <c r="C225" s="3" t="n">
        <f aca="false">IF(OR($C$4="",$C$4=0),+Curves!D225,$C$4)</f>
        <v>0.05</v>
      </c>
      <c r="D225" s="4" t="n">
        <f aca="false">+(1+C225/2)^(-2*(A225-$M$4)/365.25)</f>
        <v>0.412513554594718</v>
      </c>
      <c r="E225" s="2" t="n">
        <f aca="false">+IF(OR($E$4="",$E$4=0),IF(YEAR(A225)&gt;$M$38,$N$39,VLOOKUP(YEAR(A225),Curve,2,FALSE())),$E$4)</f>
        <v>5000</v>
      </c>
      <c r="F225" s="2" t="n">
        <f aca="false">+IF(MONTH(A225)=$G$4,$F$4,0)</f>
        <v>0</v>
      </c>
      <c r="G225" s="5" t="n">
        <f aca="false">+F225*D225</f>
        <v>0</v>
      </c>
      <c r="H225" s="6" t="n">
        <f aca="false">-G225*E225</f>
        <v>-0</v>
      </c>
      <c r="I225" s="2" t="n">
        <f aca="false">+IF(A225=$I$4,$H$4*D225,IF(I224=0,0,I224+J225+H225))</f>
        <v>0</v>
      </c>
      <c r="J225" s="2" t="n">
        <f aca="false">+IF(B225=0,0,D225*-IPMT(C225/12,B225,$B$8,I224))</f>
        <v>0</v>
      </c>
      <c r="K225" s="6" t="n">
        <f aca="false">+H225+J225</f>
        <v>0</v>
      </c>
      <c r="L225" s="39"/>
    </row>
    <row r="226" customFormat="false" ht="12.75" hidden="false" customHeight="false" outlineLevel="0" collapsed="false">
      <c r="A226" s="38" t="n">
        <f aca="false">+Curves!C226</f>
        <v>52505</v>
      </c>
      <c r="B226" s="2" t="n">
        <f aca="false">+IF(B225&lt;&gt;0,B225+1,IF(I225=0,0,1))</f>
        <v>0</v>
      </c>
      <c r="C226" s="3" t="n">
        <f aca="false">IF(OR($C$4="",$C$4=0),+Curves!D226,$C$4)</f>
        <v>0.05</v>
      </c>
      <c r="D226" s="4" t="n">
        <f aca="false">+(1+C226/2)^(-2*(A226-$M$4)/365.25)</f>
        <v>0.410843672610412</v>
      </c>
      <c r="E226" s="2" t="n">
        <f aca="false">+IF(OR($E$4="",$E$4=0),IF(YEAR(A226)&gt;$M$38,$N$39,VLOOKUP(YEAR(A226),Curve,2,FALSE())),$E$4)</f>
        <v>5000</v>
      </c>
      <c r="F226" s="2" t="n">
        <f aca="false">+IF(MONTH(A226)=$G$4,$F$4,0)</f>
        <v>0</v>
      </c>
      <c r="G226" s="5" t="n">
        <f aca="false">+F226*D226</f>
        <v>0</v>
      </c>
      <c r="H226" s="6" t="n">
        <f aca="false">-G226*E226</f>
        <v>-0</v>
      </c>
      <c r="I226" s="2" t="n">
        <f aca="false">+IF(A226=$I$4,$H$4*D226,IF(I225=0,0,I225+J226+H226))</f>
        <v>0</v>
      </c>
      <c r="J226" s="2" t="n">
        <f aca="false">+IF(B226=0,0,D226*-IPMT(C226/12,B226,$B$8,I225))</f>
        <v>0</v>
      </c>
      <c r="K226" s="6" t="n">
        <f aca="false">+H226+J226</f>
        <v>0</v>
      </c>
      <c r="L226" s="39"/>
    </row>
    <row r="227" customFormat="false" ht="12.75" hidden="false" customHeight="false" outlineLevel="0" collapsed="false">
      <c r="A227" s="38" t="n">
        <f aca="false">+Curves!C227</f>
        <v>52536</v>
      </c>
      <c r="B227" s="2" t="n">
        <f aca="false">+IF(B226&lt;&gt;0,B226+1,IF(I226=0,0,1))</f>
        <v>0</v>
      </c>
      <c r="C227" s="3" t="n">
        <f aca="false">IF(OR($C$4="",$C$4=0),+Curves!D227,$C$4)</f>
        <v>0.05</v>
      </c>
      <c r="D227" s="4" t="n">
        <f aca="false">+(1+C227/2)^(-2*(A227-$M$4)/365.25)</f>
        <v>0.409125229110646</v>
      </c>
      <c r="E227" s="2" t="n">
        <f aca="false">+IF(OR($E$4="",$E$4=0),IF(YEAR(A227)&gt;$M$38,$N$39,VLOOKUP(YEAR(A227),Curve,2,FALSE())),$E$4)</f>
        <v>5000</v>
      </c>
      <c r="F227" s="2" t="n">
        <f aca="false">+IF(MONTH(A227)=$G$4,$F$4,0)</f>
        <v>0</v>
      </c>
      <c r="G227" s="5" t="n">
        <f aca="false">+F227*D227</f>
        <v>0</v>
      </c>
      <c r="H227" s="6" t="n">
        <f aca="false">-G227*E227</f>
        <v>-0</v>
      </c>
      <c r="I227" s="2" t="n">
        <f aca="false">+IF(A227=$I$4,$H$4*D227,IF(I226=0,0,I226+J227+H227))</f>
        <v>0</v>
      </c>
      <c r="J227" s="2" t="n">
        <f aca="false">+IF(B227=0,0,D227*-IPMT(C227/12,B227,$B$8,I226))</f>
        <v>0</v>
      </c>
      <c r="K227" s="6" t="n">
        <f aca="false">+H227+J227</f>
        <v>0</v>
      </c>
      <c r="L227" s="39"/>
    </row>
    <row r="228" customFormat="false" ht="12.75" hidden="false" customHeight="false" outlineLevel="0" collapsed="false">
      <c r="A228" s="38" t="n">
        <f aca="false">+Curves!C228</f>
        <v>52566</v>
      </c>
      <c r="B228" s="2" t="n">
        <f aca="false">+IF(B227&lt;&gt;0,B227+1,IF(I227=0,0,1))</f>
        <v>0</v>
      </c>
      <c r="C228" s="3" t="n">
        <f aca="false">IF(OR($C$4="",$C$4=0),+Curves!D228,$C$4)</f>
        <v>0.05</v>
      </c>
      <c r="D228" s="4" t="n">
        <f aca="false">+(1+C228/2)^(-2*(A228-$M$4)/365.25)</f>
        <v>0.407469063290621</v>
      </c>
      <c r="E228" s="2" t="n">
        <f aca="false">+IF(OR($E$4="",$E$4=0),IF(YEAR(A228)&gt;$M$38,$N$39,VLOOKUP(YEAR(A228),Curve,2,FALSE())),$E$4)</f>
        <v>5000</v>
      </c>
      <c r="F228" s="2" t="n">
        <f aca="false">+IF(MONTH(A228)=$G$4,$F$4,0)</f>
        <v>0</v>
      </c>
      <c r="G228" s="5" t="n">
        <f aca="false">+F228*D228</f>
        <v>0</v>
      </c>
      <c r="H228" s="6" t="n">
        <f aca="false">-G228*E228</f>
        <v>-0</v>
      </c>
      <c r="I228" s="2" t="n">
        <f aca="false">+IF(A228=$I$4,$H$4*D228,IF(I227=0,0,I227+J228+H228))</f>
        <v>0</v>
      </c>
      <c r="J228" s="2" t="n">
        <f aca="false">+IF(B228=0,0,D228*-IPMT(C228/12,B228,$B$8,I227))</f>
        <v>0</v>
      </c>
      <c r="K228" s="6" t="n">
        <f aca="false">+H228+J228</f>
        <v>0</v>
      </c>
      <c r="L228" s="39"/>
    </row>
    <row r="229" customFormat="false" ht="12.75" hidden="false" customHeight="false" outlineLevel="0" collapsed="false">
      <c r="A229" s="38" t="n">
        <f aca="false">+Curves!C229</f>
        <v>52597</v>
      </c>
      <c r="B229" s="2" t="n">
        <f aca="false">+IF(B228&lt;&gt;0,B228+1,IF(I228=0,0,1))</f>
        <v>0</v>
      </c>
      <c r="C229" s="3" t="n">
        <f aca="false">IF(OR($C$4="",$C$4=0),+Curves!D229,$C$4)</f>
        <v>0.05</v>
      </c>
      <c r="D229" s="4" t="n">
        <f aca="false">+(1+C229/2)^(-2*(A229-$M$4)/365.25)</f>
        <v>0.40576473483226</v>
      </c>
      <c r="E229" s="2" t="n">
        <f aca="false">+IF(OR($E$4="",$E$4=0),IF(YEAR(A229)&gt;$M$38,$N$39,VLOOKUP(YEAR(A229),Curve,2,FALSE())),$E$4)</f>
        <v>5000</v>
      </c>
      <c r="F229" s="2" t="n">
        <f aca="false">+IF(MONTH(A229)=$G$4,$F$4,0)</f>
        <v>0</v>
      </c>
      <c r="G229" s="5" t="n">
        <f aca="false">+F229*D229</f>
        <v>0</v>
      </c>
      <c r="H229" s="6" t="n">
        <f aca="false">-G229*E229</f>
        <v>-0</v>
      </c>
      <c r="I229" s="2" t="n">
        <f aca="false">+IF(A229=$I$4,$H$4*D229,IF(I228=0,0,I228+J229+H229))</f>
        <v>0</v>
      </c>
      <c r="J229" s="2" t="n">
        <f aca="false">+IF(B229=0,0,D229*-IPMT(C229/12,B229,$B$8,I228))</f>
        <v>0</v>
      </c>
      <c r="K229" s="6" t="n">
        <f aca="false">+H229+J229</f>
        <v>0</v>
      </c>
      <c r="L229" s="39"/>
    </row>
    <row r="230" customFormat="false" ht="12.75" hidden="false" customHeight="false" outlineLevel="0" collapsed="false">
      <c r="A230" s="38" t="n">
        <f aca="false">+Curves!C230</f>
        <v>52628</v>
      </c>
      <c r="B230" s="2" t="n">
        <f aca="false">+IF(B229&lt;&gt;0,B229+1,IF(I229=0,0,1))</f>
        <v>0</v>
      </c>
      <c r="C230" s="3" t="n">
        <f aca="false">IF(OR($C$4="",$C$4=0),+Curves!D230,$C$4)</f>
        <v>0.05</v>
      </c>
      <c r="D230" s="4" t="n">
        <f aca="false">+(1+C230/2)^(-2*(A230-$M$4)/365.25)</f>
        <v>0.404067535100361</v>
      </c>
      <c r="E230" s="2" t="n">
        <f aca="false">+IF(OR($E$4="",$E$4=0),IF(YEAR(A230)&gt;$M$38,$N$39,VLOOKUP(YEAR(A230),Curve,2,FALSE())),$E$4)</f>
        <v>5000</v>
      </c>
      <c r="F230" s="2" t="n">
        <f aca="false">+IF(MONTH(A230)=$G$4,$F$4,0)</f>
        <v>0</v>
      </c>
      <c r="G230" s="5" t="n">
        <f aca="false">+F230*D230</f>
        <v>0</v>
      </c>
      <c r="H230" s="6" t="n">
        <f aca="false">-G230*E230</f>
        <v>-0</v>
      </c>
      <c r="I230" s="2" t="n">
        <f aca="false">+IF(A230=$I$4,$H$4*D230,IF(I229=0,0,I229+J230+H230))</f>
        <v>0</v>
      </c>
      <c r="J230" s="2" t="n">
        <f aca="false">+IF(B230=0,0,D230*-IPMT(C230/12,B230,$B$8,I229))</f>
        <v>0</v>
      </c>
      <c r="K230" s="6" t="n">
        <f aca="false">+H230+J230</f>
        <v>0</v>
      </c>
      <c r="L230" s="39"/>
    </row>
    <row r="231" customFormat="false" ht="12.75" hidden="false" customHeight="false" outlineLevel="0" collapsed="false">
      <c r="A231" s="38" t="n">
        <f aca="false">+Curves!C231</f>
        <v>52657</v>
      </c>
      <c r="B231" s="2" t="n">
        <f aca="false">+IF(B230&lt;&gt;0,B230+1,IF(I230=0,0,1))</f>
        <v>0</v>
      </c>
      <c r="C231" s="3" t="n">
        <f aca="false">IF(OR($C$4="",$C$4=0),+Curves!D231,$C$4)</f>
        <v>0.05</v>
      </c>
      <c r="D231" s="4" t="n">
        <f aca="false">+(1+C231/2)^(-2*(A231-$M$4)/365.25)</f>
        <v>0.402486259395905</v>
      </c>
      <c r="E231" s="2" t="n">
        <f aca="false">+IF(OR($E$4="",$E$4=0),IF(YEAR(A231)&gt;$M$38,$N$39,VLOOKUP(YEAR(A231),Curve,2,FALSE())),$E$4)</f>
        <v>5000</v>
      </c>
      <c r="F231" s="2" t="n">
        <f aca="false">+IF(MONTH(A231)=$G$4,$F$4,0)</f>
        <v>50</v>
      </c>
      <c r="G231" s="5" t="n">
        <f aca="false">+F231*D231</f>
        <v>20.1243129697952</v>
      </c>
      <c r="H231" s="6" t="n">
        <f aca="false">-G231*E231</f>
        <v>-100621.564848976</v>
      </c>
      <c r="I231" s="2" t="n">
        <f aca="false">+IF(A231=$I$4,$H$4*D231,IF(I230=0,0,I230+J231+H231))</f>
        <v>0</v>
      </c>
      <c r="J231" s="2" t="n">
        <f aca="false">+IF(B231=0,0,D231*-IPMT(C231/12,B231,$B$8,I230))</f>
        <v>0</v>
      </c>
      <c r="K231" s="6" t="n">
        <f aca="false">+H231+J231</f>
        <v>-100621.564848976</v>
      </c>
      <c r="L231" s="39"/>
    </row>
    <row r="232" customFormat="false" ht="12.75" hidden="false" customHeight="false" outlineLevel="0" collapsed="false">
      <c r="A232" s="38" t="n">
        <f aca="false">+Curves!C232</f>
        <v>52688</v>
      </c>
      <c r="B232" s="2" t="n">
        <f aca="false">+IF(B231&lt;&gt;0,B231+1,IF(I231=0,0,1))</f>
        <v>0</v>
      </c>
      <c r="C232" s="3" t="n">
        <f aca="false">IF(OR($C$4="",$C$4=0),+Curves!D232,$C$4)</f>
        <v>0.05</v>
      </c>
      <c r="D232" s="4" t="n">
        <f aca="false">+(1+C232/2)^(-2*(A232-$M$4)/365.25)</f>
        <v>0.400802772604421</v>
      </c>
      <c r="E232" s="2" t="n">
        <f aca="false">+IF(OR($E$4="",$E$4=0),IF(YEAR(A232)&gt;$M$38,$N$39,VLOOKUP(YEAR(A232),Curve,2,FALSE())),$E$4)</f>
        <v>5000</v>
      </c>
      <c r="F232" s="2" t="n">
        <f aca="false">+IF(MONTH(A232)=$G$4,$F$4,0)</f>
        <v>0</v>
      </c>
      <c r="G232" s="5" t="n">
        <f aca="false">+F232*D232</f>
        <v>0</v>
      </c>
      <c r="H232" s="6" t="n">
        <f aca="false">-G232*E232</f>
        <v>-0</v>
      </c>
      <c r="I232" s="2" t="n">
        <f aca="false">+IF(A232=$I$4,$H$4*D232,IF(I231=0,0,I231+J232+H232))</f>
        <v>0</v>
      </c>
      <c r="J232" s="2" t="n">
        <f aca="false">+IF(B232=0,0,D232*-IPMT(C232/12,B232,$B$8,I231))</f>
        <v>0</v>
      </c>
      <c r="K232" s="6" t="n">
        <f aca="false">+H232+J232</f>
        <v>0</v>
      </c>
      <c r="L232" s="39"/>
    </row>
    <row r="233" customFormat="false" ht="12.75" hidden="false" customHeight="false" outlineLevel="0" collapsed="false">
      <c r="A233" s="38" t="n">
        <f aca="false">+Curves!C233</f>
        <v>52718</v>
      </c>
      <c r="B233" s="2" t="n">
        <f aca="false">+IF(B232&lt;&gt;0,B232+1,IF(I232=0,0,1))</f>
        <v>0</v>
      </c>
      <c r="C233" s="3" t="n">
        <f aca="false">IF(OR($C$4="",$C$4=0),+Curves!D233,$C$4)</f>
        <v>0.05</v>
      </c>
      <c r="D233" s="4" t="n">
        <f aca="false">+(1+C233/2)^(-2*(A233-$M$4)/365.25)</f>
        <v>0.399180296635385</v>
      </c>
      <c r="E233" s="2" t="n">
        <f aca="false">+IF(OR($E$4="",$E$4=0),IF(YEAR(A233)&gt;$M$38,$N$39,VLOOKUP(YEAR(A233),Curve,2,FALSE())),$E$4)</f>
        <v>5000</v>
      </c>
      <c r="F233" s="2" t="n">
        <f aca="false">+IF(MONTH(A233)=$G$4,$F$4,0)</f>
        <v>0</v>
      </c>
      <c r="G233" s="5" t="n">
        <f aca="false">+F233*D233</f>
        <v>0</v>
      </c>
      <c r="H233" s="6" t="n">
        <f aca="false">-G233*E233</f>
        <v>-0</v>
      </c>
      <c r="I233" s="2" t="n">
        <f aca="false">+IF(A233=$I$4,$H$4*D233,IF(I232=0,0,I232+J233+H233))</f>
        <v>0</v>
      </c>
      <c r="J233" s="2" t="n">
        <f aca="false">+IF(B233=0,0,D233*-IPMT(C233/12,B233,$B$8,I232))</f>
        <v>0</v>
      </c>
      <c r="K233" s="6" t="n">
        <f aca="false">+H233+J233</f>
        <v>0</v>
      </c>
      <c r="L233" s="39"/>
    </row>
    <row r="234" customFormat="false" ht="12.75" hidden="false" customHeight="false" outlineLevel="0" collapsed="false">
      <c r="A234" s="38" t="n">
        <f aca="false">+Curves!C234</f>
        <v>52749</v>
      </c>
      <c r="B234" s="2" t="n">
        <f aca="false">+IF(B233&lt;&gt;0,B233+1,IF(I233=0,0,1))</f>
        <v>0</v>
      </c>
      <c r="C234" s="3" t="n">
        <f aca="false">IF(OR($C$4="",$C$4=0),+Curves!D234,$C$4)</f>
        <v>0.05</v>
      </c>
      <c r="D234" s="4" t="n">
        <f aca="false">+(1+C234/2)^(-2*(A234-$M$4)/365.25)</f>
        <v>0.397510637756061</v>
      </c>
      <c r="E234" s="2" t="n">
        <f aca="false">+IF(OR($E$4="",$E$4=0),IF(YEAR(A234)&gt;$M$38,$N$39,VLOOKUP(YEAR(A234),Curve,2,FALSE())),$E$4)</f>
        <v>5000</v>
      </c>
      <c r="F234" s="2" t="n">
        <f aca="false">+IF(MONTH(A234)=$G$4,$F$4,0)</f>
        <v>0</v>
      </c>
      <c r="G234" s="5" t="n">
        <f aca="false">+F234*D234</f>
        <v>0</v>
      </c>
      <c r="H234" s="6" t="n">
        <f aca="false">-G234*E234</f>
        <v>-0</v>
      </c>
      <c r="I234" s="2" t="n">
        <f aca="false">+IF(A234=$I$4,$H$4*D234,IF(I233=0,0,I233+J234+H234))</f>
        <v>0</v>
      </c>
      <c r="J234" s="2" t="n">
        <f aca="false">+IF(B234=0,0,D234*-IPMT(C234/12,B234,$B$8,I233))</f>
        <v>0</v>
      </c>
      <c r="K234" s="6" t="n">
        <f aca="false">+H234+J234</f>
        <v>0</v>
      </c>
      <c r="L234" s="39"/>
    </row>
    <row r="235" customFormat="false" ht="12.75" hidden="false" customHeight="false" outlineLevel="0" collapsed="false">
      <c r="A235" s="38" t="n">
        <f aca="false">+Curves!C235</f>
        <v>52779</v>
      </c>
      <c r="B235" s="2" t="n">
        <f aca="false">+IF(B234&lt;&gt;0,B234+1,IF(I234=0,0,1))</f>
        <v>0</v>
      </c>
      <c r="C235" s="3" t="n">
        <f aca="false">IF(OR($C$4="",$C$4=0),+Curves!D235,$C$4)</f>
        <v>0.05</v>
      </c>
      <c r="D235" s="4" t="n">
        <f aca="false">+(1+C235/2)^(-2*(A235-$M$4)/365.25)</f>
        <v>0.395901488565289</v>
      </c>
      <c r="E235" s="2" t="n">
        <f aca="false">+IF(OR($E$4="",$E$4=0),IF(YEAR(A235)&gt;$M$38,$N$39,VLOOKUP(YEAR(A235),Curve,2,FALSE())),$E$4)</f>
        <v>5000</v>
      </c>
      <c r="F235" s="2" t="n">
        <f aca="false">+IF(MONTH(A235)=$G$4,$F$4,0)</f>
        <v>0</v>
      </c>
      <c r="G235" s="5" t="n">
        <f aca="false">+F235*D235</f>
        <v>0</v>
      </c>
      <c r="H235" s="6" t="n">
        <f aca="false">-G235*E235</f>
        <v>-0</v>
      </c>
      <c r="I235" s="2" t="n">
        <f aca="false">+IF(A235=$I$4,$H$4*D235,IF(I234=0,0,I234+J235+H235))</f>
        <v>0</v>
      </c>
      <c r="J235" s="2" t="n">
        <f aca="false">+IF(B235=0,0,D235*-IPMT(C235/12,B235,$B$8,I234))</f>
        <v>0</v>
      </c>
      <c r="K235" s="6" t="n">
        <f aca="false">+H235+J235</f>
        <v>0</v>
      </c>
      <c r="L235" s="39"/>
    </row>
    <row r="236" customFormat="false" ht="12.75" hidden="false" customHeight="false" outlineLevel="0" collapsed="false">
      <c r="A236" s="38" t="n">
        <f aca="false">+Curves!C236</f>
        <v>52810</v>
      </c>
      <c r="B236" s="2" t="n">
        <f aca="false">+IF(B235&lt;&gt;0,B235+1,IF(I235=0,0,1))</f>
        <v>0</v>
      </c>
      <c r="C236" s="3" t="n">
        <f aca="false">IF(OR($C$4="",$C$4=0),+Curves!D236,$C$4)</f>
        <v>0.05</v>
      </c>
      <c r="D236" s="4" t="n">
        <f aca="false">+(1+C236/2)^(-2*(A236-$M$4)/365.25)</f>
        <v>0.394245544017695</v>
      </c>
      <c r="E236" s="2" t="n">
        <f aca="false">+IF(OR($E$4="",$E$4=0),IF(YEAR(A236)&gt;$M$38,$N$39,VLOOKUP(YEAR(A236),Curve,2,FALSE())),$E$4)</f>
        <v>5000</v>
      </c>
      <c r="F236" s="2" t="n">
        <f aca="false">+IF(MONTH(A236)=$G$4,$F$4,0)</f>
        <v>0</v>
      </c>
      <c r="G236" s="5" t="n">
        <f aca="false">+F236*D236</f>
        <v>0</v>
      </c>
      <c r="H236" s="6" t="n">
        <f aca="false">-G236*E236</f>
        <v>-0</v>
      </c>
      <c r="I236" s="2" t="n">
        <f aca="false">+IF(A236=$I$4,$H$4*D236,IF(I235=0,0,I235+J236+H236))</f>
        <v>0</v>
      </c>
      <c r="J236" s="2" t="n">
        <f aca="false">+IF(B236=0,0,D236*-IPMT(C236/12,B236,$B$8,I235))</f>
        <v>0</v>
      </c>
      <c r="K236" s="6" t="n">
        <f aca="false">+H236+J236</f>
        <v>0</v>
      </c>
      <c r="L236" s="39"/>
    </row>
    <row r="237" customFormat="false" ht="12.75" hidden="false" customHeight="false" outlineLevel="0" collapsed="false">
      <c r="A237" s="38" t="n">
        <f aca="false">+Curves!C237</f>
        <v>52841</v>
      </c>
      <c r="B237" s="2" t="n">
        <f aca="false">+IF(B236&lt;&gt;0,B236+1,IF(I236=0,0,1))</f>
        <v>0</v>
      </c>
      <c r="C237" s="3" t="n">
        <f aca="false">IF(OR($C$4="",$C$4=0),+Curves!D237,$C$4)</f>
        <v>0.05</v>
      </c>
      <c r="D237" s="4" t="n">
        <f aca="false">+(1+C237/2)^(-2*(A237-$M$4)/365.25)</f>
        <v>0.392596525820276</v>
      </c>
      <c r="E237" s="2" t="n">
        <f aca="false">+IF(OR($E$4="",$E$4=0),IF(YEAR(A237)&gt;$M$38,$N$39,VLOOKUP(YEAR(A237),Curve,2,FALSE())),$E$4)</f>
        <v>5000</v>
      </c>
      <c r="F237" s="2" t="n">
        <f aca="false">+IF(MONTH(A237)=$G$4,$F$4,0)</f>
        <v>0</v>
      </c>
      <c r="G237" s="5" t="n">
        <f aca="false">+F237*D237</f>
        <v>0</v>
      </c>
      <c r="H237" s="6" t="n">
        <f aca="false">-G237*E237</f>
        <v>-0</v>
      </c>
      <c r="I237" s="2" t="n">
        <f aca="false">+IF(A237=$I$4,$H$4*D237,IF(I236=0,0,I236+J237+H237))</f>
        <v>0</v>
      </c>
      <c r="J237" s="2" t="n">
        <f aca="false">+IF(B237=0,0,D237*-IPMT(C237/12,B237,$B$8,I236))</f>
        <v>0</v>
      </c>
      <c r="K237" s="6" t="n">
        <f aca="false">+H237+J237</f>
        <v>0</v>
      </c>
      <c r="L237" s="39"/>
    </row>
    <row r="238" customFormat="false" ht="12.75" hidden="false" customHeight="false" outlineLevel="0" collapsed="false">
      <c r="A238" s="38" t="n">
        <f aca="false">+Curves!C238</f>
        <v>52871</v>
      </c>
      <c r="B238" s="2" t="n">
        <f aca="false">+IF(B237&lt;&gt;0,B237+1,IF(I237=0,0,1))</f>
        <v>0</v>
      </c>
      <c r="C238" s="3" t="n">
        <f aca="false">IF(OR($C$4="",$C$4=0),+Curves!D238,$C$4)</f>
        <v>0.05</v>
      </c>
      <c r="D238" s="4" t="n">
        <f aca="false">+(1+C238/2)^(-2*(A238-$M$4)/365.25)</f>
        <v>0.391007269277634</v>
      </c>
      <c r="E238" s="2" t="n">
        <f aca="false">+IF(OR($E$4="",$E$4=0),IF(YEAR(A238)&gt;$M$38,$N$39,VLOOKUP(YEAR(A238),Curve,2,FALSE())),$E$4)</f>
        <v>5000</v>
      </c>
      <c r="F238" s="2" t="n">
        <f aca="false">+IF(MONTH(A238)=$G$4,$F$4,0)</f>
        <v>0</v>
      </c>
      <c r="G238" s="5" t="n">
        <f aca="false">+F238*D238</f>
        <v>0</v>
      </c>
      <c r="H238" s="6" t="n">
        <f aca="false">-G238*E238</f>
        <v>-0</v>
      </c>
      <c r="I238" s="2" t="n">
        <f aca="false">+IF(A238=$I$4,$H$4*D238,IF(I237=0,0,I237+J238+H238))</f>
        <v>0</v>
      </c>
      <c r="J238" s="2" t="n">
        <f aca="false">+IF(B238=0,0,D238*-IPMT(C238/12,B238,$B$8,I237))</f>
        <v>0</v>
      </c>
      <c r="K238" s="6" t="n">
        <f aca="false">+H238+J238</f>
        <v>0</v>
      </c>
      <c r="L238" s="39"/>
    </row>
    <row r="239" customFormat="false" ht="12.75" hidden="false" customHeight="false" outlineLevel="0" collapsed="false">
      <c r="A239" s="38" t="n">
        <f aca="false">+Curves!C239</f>
        <v>52902</v>
      </c>
      <c r="B239" s="2" t="n">
        <f aca="false">+IF(B238&lt;&gt;0,B238+1,IF(I238=0,0,1))</f>
        <v>0</v>
      </c>
      <c r="C239" s="3" t="n">
        <f aca="false">IF(OR($C$4="",$C$4=0),+Curves!D239,$C$4)</f>
        <v>0.05</v>
      </c>
      <c r="D239" s="4" t="n">
        <f aca="false">+(1+C239/2)^(-2*(A239-$M$4)/365.25)</f>
        <v>0.389371795872428</v>
      </c>
      <c r="E239" s="2" t="n">
        <f aca="false">+IF(OR($E$4="",$E$4=0),IF(YEAR(A239)&gt;$M$38,$N$39,VLOOKUP(YEAR(A239),Curve,2,FALSE())),$E$4)</f>
        <v>5000</v>
      </c>
      <c r="F239" s="2" t="n">
        <f aca="false">+IF(MONTH(A239)=$G$4,$F$4,0)</f>
        <v>0</v>
      </c>
      <c r="G239" s="5" t="n">
        <f aca="false">+F239*D239</f>
        <v>0</v>
      </c>
      <c r="H239" s="6" t="n">
        <f aca="false">-G239*E239</f>
        <v>-0</v>
      </c>
      <c r="I239" s="2" t="n">
        <f aca="false">+IF(A239=$I$4,$H$4*D239,IF(I238=0,0,I238+J239+H239))</f>
        <v>0</v>
      </c>
      <c r="J239" s="2" t="n">
        <f aca="false">+IF(B239=0,0,D239*-IPMT(C239/12,B239,$B$8,I238))</f>
        <v>0</v>
      </c>
      <c r="K239" s="6" t="n">
        <f aca="false">+H239+J239</f>
        <v>0</v>
      </c>
      <c r="L239" s="39"/>
    </row>
    <row r="240" customFormat="false" ht="12.75" hidden="false" customHeight="false" outlineLevel="0" collapsed="false">
      <c r="A240" s="38" t="n">
        <f aca="false">+Curves!C240</f>
        <v>52932</v>
      </c>
      <c r="B240" s="2" t="n">
        <f aca="false">+IF(B239&lt;&gt;0,B239+1,IF(I239=0,0,1))</f>
        <v>0</v>
      </c>
      <c r="C240" s="3" t="n">
        <f aca="false">IF(OR($C$4="",$C$4=0),+Curves!D240,$C$4)</f>
        <v>0.05</v>
      </c>
      <c r="D240" s="4" t="n">
        <f aca="false">+(1+C240/2)^(-2*(A240-$M$4)/365.25)</f>
        <v>0.387795593248582</v>
      </c>
      <c r="E240" s="2" t="n">
        <f aca="false">+IF(OR($E$4="",$E$4=0),IF(YEAR(A240)&gt;$M$38,$N$39,VLOOKUP(YEAR(A240),Curve,2,FALSE())),$E$4)</f>
        <v>5000</v>
      </c>
      <c r="F240" s="2" t="n">
        <f aca="false">+IF(MONTH(A240)=$G$4,$F$4,0)</f>
        <v>0</v>
      </c>
      <c r="G240" s="5" t="n">
        <f aca="false">+F240*D240</f>
        <v>0</v>
      </c>
      <c r="H240" s="6" t="n">
        <f aca="false">-G240*E240</f>
        <v>-0</v>
      </c>
      <c r="I240" s="2" t="n">
        <f aca="false">+IF(A240=$I$4,$H$4*D240,IF(I239=0,0,I239+J240+H240))</f>
        <v>0</v>
      </c>
      <c r="J240" s="2" t="n">
        <f aca="false">+IF(B240=0,0,D240*-IPMT(C240/12,B240,$B$8,I239))</f>
        <v>0</v>
      </c>
      <c r="K240" s="6" t="n">
        <f aca="false">+H240+J240</f>
        <v>0</v>
      </c>
      <c r="L240" s="39"/>
    </row>
    <row r="241" customFormat="false" ht="12.75" hidden="false" customHeight="false" outlineLevel="0" collapsed="false">
      <c r="A241" s="38" t="n">
        <f aca="false">+Curves!C241</f>
        <v>52963</v>
      </c>
      <c r="B241" s="2" t="n">
        <f aca="false">+IF(B240&lt;&gt;0,B240+1,IF(I240=0,0,1))</f>
        <v>0</v>
      </c>
      <c r="C241" s="3" t="n">
        <f aca="false">IF(OR($C$4="",$C$4=0),+Curves!D241,$C$4)</f>
        <v>0.05</v>
      </c>
      <c r="D241" s="4" t="n">
        <f aca="false">+(1+C241/2)^(-2*(A241-$M$4)/365.25)</f>
        <v>0.386173553380664</v>
      </c>
      <c r="E241" s="2" t="n">
        <f aca="false">+IF(OR($E$4="",$E$4=0),IF(YEAR(A241)&gt;$M$38,$N$39,VLOOKUP(YEAR(A241),Curve,2,FALSE())),$E$4)</f>
        <v>5000</v>
      </c>
      <c r="F241" s="2" t="n">
        <f aca="false">+IF(MONTH(A241)=$G$4,$F$4,0)</f>
        <v>0</v>
      </c>
      <c r="G241" s="5" t="n">
        <f aca="false">+F241*D241</f>
        <v>0</v>
      </c>
      <c r="H241" s="6" t="n">
        <f aca="false">-G241*E241</f>
        <v>-0</v>
      </c>
      <c r="I241" s="2" t="n">
        <f aca="false">+IF(A241=$I$4,$H$4*D241,IF(I240=0,0,I240+J241+H241))</f>
        <v>0</v>
      </c>
      <c r="J241" s="2" t="n">
        <f aca="false">+IF(B241=0,0,D241*-IPMT(C241/12,B241,$B$8,I240))</f>
        <v>0</v>
      </c>
      <c r="K241" s="6" t="n">
        <f aca="false">+H241+J241</f>
        <v>0</v>
      </c>
      <c r="L241" s="39"/>
    </row>
    <row r="242" customFormat="false" ht="12.75" hidden="false" customHeight="false" outlineLevel="0" collapsed="false">
      <c r="A242" s="38" t="n">
        <f aca="false">+Curves!C242</f>
        <v>52994</v>
      </c>
      <c r="B242" s="2" t="n">
        <f aca="false">+IF(B241&lt;&gt;0,B241+1,IF(I241=0,0,1))</f>
        <v>0</v>
      </c>
      <c r="C242" s="3" t="n">
        <f aca="false">IF(OR($C$4="",$C$4=0),+Curves!D242,$C$4)</f>
        <v>0.05</v>
      </c>
      <c r="D242" s="4" t="n">
        <f aca="false">+(1+C242/2)^(-2*(A242-$M$4)/365.25)</f>
        <v>0.384558298049185</v>
      </c>
      <c r="E242" s="2" t="n">
        <f aca="false">+IF(OR($E$4="",$E$4=0),IF(YEAR(A242)&gt;$M$38,$N$39,VLOOKUP(YEAR(A242),Curve,2,FALSE())),$E$4)</f>
        <v>5000</v>
      </c>
      <c r="F242" s="2" t="n">
        <f aca="false">+IF(MONTH(A242)=$G$4,$F$4,0)</f>
        <v>0</v>
      </c>
      <c r="G242" s="5" t="n">
        <f aca="false">+F242*D242</f>
        <v>0</v>
      </c>
      <c r="H242" s="6" t="n">
        <f aca="false">-G242*E242</f>
        <v>-0</v>
      </c>
      <c r="I242" s="2" t="n">
        <f aca="false">+IF(A242=$I$4,$H$4*D242,IF(I241=0,0,I241+J242+H242))</f>
        <v>0</v>
      </c>
      <c r="J242" s="2" t="n">
        <f aca="false">+IF(B242=0,0,D242*-IPMT(C242/12,B242,$B$8,I241))</f>
        <v>0</v>
      </c>
      <c r="K242" s="6" t="n">
        <f aca="false">+H242+J242</f>
        <v>0</v>
      </c>
      <c r="L242" s="39"/>
    </row>
    <row r="243" customFormat="false" ht="12.75" hidden="false" customHeight="false" outlineLevel="0" collapsed="false">
      <c r="A243" s="38" t="n">
        <f aca="false">+Curves!C243</f>
        <v>53022</v>
      </c>
      <c r="B243" s="2" t="n">
        <f aca="false">+IF(B242&lt;&gt;0,B242+1,IF(I242=0,0,1))</f>
        <v>0</v>
      </c>
      <c r="C243" s="3" t="n">
        <f aca="false">IF(OR($C$4="",$C$4=0),+Curves!D243,$C$4)</f>
        <v>0.05</v>
      </c>
      <c r="D243" s="4" t="n">
        <f aca="false">+(1+C243/2)^(-2*(A243-$M$4)/365.25)</f>
        <v>0.383105165596675</v>
      </c>
      <c r="E243" s="2" t="n">
        <f aca="false">+IF(OR($E$4="",$E$4=0),IF(YEAR(A243)&gt;$M$38,$N$39,VLOOKUP(YEAR(A243),Curve,2,FALSE())),$E$4)</f>
        <v>5000</v>
      </c>
      <c r="F243" s="2" t="n">
        <f aca="false">+IF(MONTH(A243)=$G$4,$F$4,0)</f>
        <v>50</v>
      </c>
      <c r="G243" s="5" t="n">
        <f aca="false">+F243*D243</f>
        <v>19.1552582798338</v>
      </c>
      <c r="H243" s="6" t="n">
        <f aca="false">-G243*E243</f>
        <v>-95776.2913991689</v>
      </c>
      <c r="I243" s="2" t="n">
        <f aca="false">+IF(A243=$I$4,$H$4*D243,IF(I242=0,0,I242+J243+H243))</f>
        <v>0</v>
      </c>
      <c r="J243" s="2" t="n">
        <f aca="false">+IF(B243=0,0,D243*-IPMT(C243/12,B243,$B$8,I242))</f>
        <v>0</v>
      </c>
      <c r="K243" s="6" t="n">
        <f aca="false">+H243+J243</f>
        <v>-95776.2913991689</v>
      </c>
      <c r="L243" s="39"/>
    </row>
    <row r="244" customFormat="false" ht="12.75" hidden="false" customHeight="false" outlineLevel="0" collapsed="false">
      <c r="A244" s="38" t="n">
        <f aca="false">+Curves!C244</f>
        <v>53053</v>
      </c>
      <c r="B244" s="2" t="n">
        <f aca="false">+IF(B243&lt;&gt;0,B243+1,IF(I243=0,0,1))</f>
        <v>0</v>
      </c>
      <c r="C244" s="3" t="n">
        <f aca="false">IF(OR($C$4="",$C$4=0),+Curves!D244,$C$4)</f>
        <v>0.05</v>
      </c>
      <c r="D244" s="4" t="n">
        <f aca="false">+(1+C244/2)^(-2*(A244-$M$4)/365.25)</f>
        <v>0.381502744468066</v>
      </c>
      <c r="E244" s="2" t="n">
        <f aca="false">+IF(OR($E$4="",$E$4=0),IF(YEAR(A244)&gt;$M$38,$N$39,VLOOKUP(YEAR(A244),Curve,2,FALSE())),$E$4)</f>
        <v>5000</v>
      </c>
      <c r="F244" s="2" t="n">
        <f aca="false">+IF(MONTH(A244)=$G$4,$F$4,0)</f>
        <v>0</v>
      </c>
      <c r="G244" s="5" t="n">
        <f aca="false">+F244*D244</f>
        <v>0</v>
      </c>
      <c r="H244" s="6" t="n">
        <f aca="false">-G244*E244</f>
        <v>-0</v>
      </c>
      <c r="I244" s="2" t="n">
        <f aca="false">+IF(A244=$I$4,$H$4*D244,IF(I243=0,0,I243+J244+H244))</f>
        <v>0</v>
      </c>
      <c r="J244" s="2" t="n">
        <f aca="false">+IF(B244=0,0,D244*-IPMT(C244/12,B244,$B$8,I243))</f>
        <v>0</v>
      </c>
      <c r="K244" s="6" t="n">
        <f aca="false">+H244+J244</f>
        <v>0</v>
      </c>
      <c r="L244" s="39"/>
    </row>
    <row r="245" customFormat="false" ht="12.75" hidden="false" customHeight="false" outlineLevel="0" collapsed="false">
      <c r="A245" s="38" t="n">
        <f aca="false">+Curves!C245</f>
        <v>53083</v>
      </c>
      <c r="B245" s="2" t="n">
        <f aca="false">+IF(B244&lt;&gt;0,B244+1,IF(I244=0,0,1))</f>
        <v>0</v>
      </c>
      <c r="C245" s="3" t="n">
        <f aca="false">IF(OR($C$4="",$C$4=0),+Curves!D245,$C$4)</f>
        <v>0.05</v>
      </c>
      <c r="D245" s="4" t="n">
        <f aca="false">+(1+C245/2)^(-2*(A245-$M$4)/365.25)</f>
        <v>0.379958396281553</v>
      </c>
      <c r="E245" s="2" t="n">
        <f aca="false">+IF(OR($E$4="",$E$4=0),IF(YEAR(A245)&gt;$M$38,$N$39,VLOOKUP(YEAR(A245),Curve,2,FALSE())),$E$4)</f>
        <v>5000</v>
      </c>
      <c r="F245" s="2" t="n">
        <f aca="false">+IF(MONTH(A245)=$G$4,$F$4,0)</f>
        <v>0</v>
      </c>
      <c r="G245" s="5" t="n">
        <f aca="false">+F245*D245</f>
        <v>0</v>
      </c>
      <c r="H245" s="6" t="n">
        <f aca="false">-G245*E245</f>
        <v>-0</v>
      </c>
      <c r="I245" s="2" t="n">
        <f aca="false">+IF(A245=$I$4,$H$4*D245,IF(I244=0,0,I244+J245+H245))</f>
        <v>0</v>
      </c>
      <c r="J245" s="2" t="n">
        <f aca="false">+IF(B245=0,0,D245*-IPMT(C245/12,B245,$B$8,I244))</f>
        <v>0</v>
      </c>
      <c r="K245" s="6" t="n">
        <f aca="false">+H245+J245</f>
        <v>0</v>
      </c>
      <c r="L245" s="39"/>
    </row>
    <row r="246" customFormat="false" ht="12.75" hidden="false" customHeight="false" outlineLevel="0" collapsed="false">
      <c r="A246" s="38" t="n">
        <f aca="false">+Curves!C246</f>
        <v>53114</v>
      </c>
      <c r="B246" s="2" t="n">
        <f aca="false">+IF(B245&lt;&gt;0,B245+1,IF(I245=0,0,1))</f>
        <v>0</v>
      </c>
      <c r="C246" s="3" t="n">
        <f aca="false">IF(OR($C$4="",$C$4=0),+Curves!D246,$C$4)</f>
        <v>0.05</v>
      </c>
      <c r="D246" s="4" t="n">
        <f aca="false">+(1+C246/2)^(-2*(A246-$M$4)/365.25)</f>
        <v>0.378369137203707</v>
      </c>
      <c r="E246" s="2" t="n">
        <f aca="false">+IF(OR($E$4="",$E$4=0),IF(YEAR(A246)&gt;$M$38,$N$39,VLOOKUP(YEAR(A246),Curve,2,FALSE())),$E$4)</f>
        <v>5000</v>
      </c>
      <c r="F246" s="2" t="n">
        <f aca="false">+IF(MONTH(A246)=$G$4,$F$4,0)</f>
        <v>0</v>
      </c>
      <c r="G246" s="5" t="n">
        <f aca="false">+F246*D246</f>
        <v>0</v>
      </c>
      <c r="H246" s="6" t="n">
        <f aca="false">-G246*E246</f>
        <v>-0</v>
      </c>
      <c r="I246" s="2" t="n">
        <f aca="false">+IF(A246=$I$4,$H$4*D246,IF(I245=0,0,I245+J246+H246))</f>
        <v>0</v>
      </c>
      <c r="J246" s="2" t="n">
        <f aca="false">+IF(B246=0,0,D246*-IPMT(C246/12,B246,$B$8,I245))</f>
        <v>0</v>
      </c>
      <c r="K246" s="6" t="n">
        <f aca="false">+H246+J246</f>
        <v>0</v>
      </c>
      <c r="L246" s="39"/>
    </row>
    <row r="247" customFormat="false" ht="12.75" hidden="false" customHeight="false" outlineLevel="0" collapsed="false">
      <c r="A247" s="38" t="n">
        <f aca="false">+Curves!C247</f>
        <v>53144</v>
      </c>
      <c r="B247" s="2" t="n">
        <f aca="false">+IF(B246&lt;&gt;0,B246+1,IF(I246=0,0,1))</f>
        <v>0</v>
      </c>
      <c r="C247" s="3" t="n">
        <f aca="false">IF(OR($C$4="",$C$4=0),+Curves!D247,$C$4)</f>
        <v>0.05</v>
      </c>
      <c r="D247" s="4" t="n">
        <f aca="false">+(1+C247/2)^(-2*(A247-$M$4)/365.25)</f>
        <v>0.376837474065379</v>
      </c>
      <c r="E247" s="2" t="n">
        <f aca="false">+IF(OR($E$4="",$E$4=0),IF(YEAR(A247)&gt;$M$38,$N$39,VLOOKUP(YEAR(A247),Curve,2,FALSE())),$E$4)</f>
        <v>5000</v>
      </c>
      <c r="F247" s="2" t="n">
        <f aca="false">+IF(MONTH(A247)=$G$4,$F$4,0)</f>
        <v>0</v>
      </c>
      <c r="G247" s="5" t="n">
        <f aca="false">+F247*D247</f>
        <v>0</v>
      </c>
      <c r="H247" s="6" t="n">
        <f aca="false">-G247*E247</f>
        <v>-0</v>
      </c>
      <c r="I247" s="2" t="n">
        <f aca="false">+IF(A247=$I$4,$H$4*D247,IF(I246=0,0,I246+J247+H247))</f>
        <v>0</v>
      </c>
      <c r="J247" s="2" t="n">
        <f aca="false">+IF(B247=0,0,D247*-IPMT(C247/12,B247,$B$8,I246))</f>
        <v>0</v>
      </c>
      <c r="K247" s="6" t="n">
        <f aca="false">+H247+J247</f>
        <v>0</v>
      </c>
      <c r="L247" s="39"/>
    </row>
    <row r="248" customFormat="false" ht="12.75" hidden="false" customHeight="false" outlineLevel="0" collapsed="false">
      <c r="A248" s="38" t="n">
        <f aca="false">+Curves!C248</f>
        <v>53175</v>
      </c>
      <c r="B248" s="2" t="n">
        <f aca="false">+IF(B247&lt;&gt;0,B247+1,IF(I247=0,0,1))</f>
        <v>0</v>
      </c>
      <c r="C248" s="3" t="n">
        <f aca="false">IF(OR($C$4="",$C$4=0),+Curves!D248,$C$4)</f>
        <v>0.05</v>
      </c>
      <c r="D248" s="4" t="n">
        <f aca="false">+(1+C248/2)^(-2*(A248-$M$4)/365.25)</f>
        <v>0.375261268927153</v>
      </c>
      <c r="E248" s="2" t="n">
        <f aca="false">+IF(OR($E$4="",$E$4=0),IF(YEAR(A248)&gt;$M$38,$N$39,VLOOKUP(YEAR(A248),Curve,2,FALSE())),$E$4)</f>
        <v>5000</v>
      </c>
      <c r="F248" s="2" t="n">
        <f aca="false">+IF(MONTH(A248)=$G$4,$F$4,0)</f>
        <v>0</v>
      </c>
      <c r="G248" s="5" t="n">
        <f aca="false">+F248*D248</f>
        <v>0</v>
      </c>
      <c r="H248" s="6" t="n">
        <f aca="false">-G248*E248</f>
        <v>-0</v>
      </c>
      <c r="I248" s="2" t="n">
        <f aca="false">+IF(A248=$I$4,$H$4*D248,IF(I247=0,0,I247+J248+H248))</f>
        <v>0</v>
      </c>
      <c r="J248" s="2" t="n">
        <f aca="false">+IF(B248=0,0,D248*-IPMT(C248/12,B248,$B$8,I247))</f>
        <v>0</v>
      </c>
      <c r="K248" s="6" t="n">
        <f aca="false">+H248+J248</f>
        <v>0</v>
      </c>
      <c r="L248" s="39"/>
    </row>
    <row r="249" customFormat="false" ht="12.75" hidden="false" customHeight="false" outlineLevel="0" collapsed="false">
      <c r="A249" s="38" t="n">
        <f aca="false">+Curves!C249</f>
        <v>53206</v>
      </c>
      <c r="B249" s="2" t="n">
        <f aca="false">+IF(B248&lt;&gt;0,B248+1,IF(I248=0,0,1))</f>
        <v>0</v>
      </c>
      <c r="C249" s="3" t="n">
        <f aca="false">IF(OR($C$4="",$C$4=0),+Curves!D249,$C$4)</f>
        <v>0.05</v>
      </c>
      <c r="D249" s="4" t="n">
        <f aca="false">+(1+C249/2)^(-2*(A249-$M$4)/365.25)</f>
        <v>0.373691656611586</v>
      </c>
      <c r="E249" s="2" t="n">
        <f aca="false">+IF(OR($E$4="",$E$4=0),IF(YEAR(A249)&gt;$M$38,$N$39,VLOOKUP(YEAR(A249),Curve,2,FALSE())),$E$4)</f>
        <v>5000</v>
      </c>
      <c r="F249" s="2" t="n">
        <f aca="false">+IF(MONTH(A249)=$G$4,$F$4,0)</f>
        <v>0</v>
      </c>
      <c r="G249" s="5" t="n">
        <f aca="false">+F249*D249</f>
        <v>0</v>
      </c>
      <c r="H249" s="6" t="n">
        <f aca="false">-G249*E249</f>
        <v>-0</v>
      </c>
      <c r="I249" s="2" t="n">
        <f aca="false">+IF(A249=$I$4,$H$4*D249,IF(I248=0,0,I248+J249+H249))</f>
        <v>0</v>
      </c>
      <c r="J249" s="2" t="n">
        <f aca="false">+IF(B249=0,0,D249*-IPMT(C249/12,B249,$B$8,I248))</f>
        <v>0</v>
      </c>
      <c r="K249" s="6" t="n">
        <f aca="false">+H249+J249</f>
        <v>0</v>
      </c>
      <c r="L249" s="39"/>
    </row>
    <row r="250" customFormat="false" ht="12.75" hidden="false" customHeight="false" outlineLevel="0" collapsed="false">
      <c r="A250" s="38" t="n">
        <f aca="false">+Curves!C250</f>
        <v>53236</v>
      </c>
      <c r="B250" s="2" t="n">
        <f aca="false">+IF(B249&lt;&gt;0,B249+1,IF(I249=0,0,1))</f>
        <v>0</v>
      </c>
      <c r="C250" s="3" t="n">
        <f aca="false">IF(OR($C$4="",$C$4=0),+Curves!D250,$C$4)</f>
        <v>0.05</v>
      </c>
      <c r="D250" s="4" t="n">
        <f aca="false">+(1+C250/2)^(-2*(A250-$M$4)/365.25)</f>
        <v>0.372178928222154</v>
      </c>
      <c r="E250" s="2" t="n">
        <f aca="false">+IF(OR($E$4="",$E$4=0),IF(YEAR(A250)&gt;$M$38,$N$39,VLOOKUP(YEAR(A250),Curve,2,FALSE())),$E$4)</f>
        <v>5000</v>
      </c>
      <c r="F250" s="2" t="n">
        <f aca="false">+IF(MONTH(A250)=$G$4,$F$4,0)</f>
        <v>0</v>
      </c>
      <c r="G250" s="5" t="n">
        <f aca="false">+F250*D250</f>
        <v>0</v>
      </c>
      <c r="H250" s="6" t="n">
        <f aca="false">-G250*E250</f>
        <v>-0</v>
      </c>
      <c r="I250" s="2" t="n">
        <f aca="false">+IF(A250=$I$4,$H$4*D250,IF(I249=0,0,I249+J250+H250))</f>
        <v>0</v>
      </c>
      <c r="J250" s="2" t="n">
        <f aca="false">+IF(B250=0,0,D250*-IPMT(C250/12,B250,$B$8,I249))</f>
        <v>0</v>
      </c>
      <c r="K250" s="6" t="n">
        <f aca="false">+H250+J250</f>
        <v>0</v>
      </c>
      <c r="L250" s="39"/>
    </row>
    <row r="251" customFormat="false" ht="12.75" hidden="false" customHeight="false" outlineLevel="0" collapsed="false">
      <c r="A251" s="38" t="n">
        <f aca="false">+Curves!C251</f>
        <v>53267</v>
      </c>
      <c r="B251" s="2" t="n">
        <f aca="false">+IF(B250&lt;&gt;0,B250+1,IF(I250=0,0,1))</f>
        <v>0</v>
      </c>
      <c r="C251" s="3" t="n">
        <f aca="false">IF(OR($C$4="",$C$4=0),+Curves!D251,$C$4)</f>
        <v>0.05</v>
      </c>
      <c r="D251" s="4" t="n">
        <f aca="false">+(1+C251/2)^(-2*(A251-$M$4)/365.25)</f>
        <v>0.370622208470601</v>
      </c>
      <c r="E251" s="2" t="n">
        <f aca="false">+IF(OR($E$4="",$E$4=0),IF(YEAR(A251)&gt;$M$38,$N$39,VLOOKUP(YEAR(A251),Curve,2,FALSE())),$E$4)</f>
        <v>5000</v>
      </c>
      <c r="F251" s="2" t="n">
        <f aca="false">+IF(MONTH(A251)=$G$4,$F$4,0)</f>
        <v>0</v>
      </c>
      <c r="G251" s="5" t="n">
        <f aca="false">+F251*D251</f>
        <v>0</v>
      </c>
      <c r="H251" s="6" t="n">
        <f aca="false">-G251*E251</f>
        <v>-0</v>
      </c>
      <c r="I251" s="2" t="n">
        <f aca="false">+IF(A251=$I$4,$H$4*D251,IF(I250=0,0,I250+J251+H251))</f>
        <v>0</v>
      </c>
      <c r="J251" s="2" t="n">
        <f aca="false">+IF(B251=0,0,D251*-IPMT(C251/12,B251,$B$8,I250))</f>
        <v>0</v>
      </c>
      <c r="K251" s="6" t="n">
        <f aca="false">+H251+J251</f>
        <v>0</v>
      </c>
      <c r="L251" s="39"/>
    </row>
    <row r="252" customFormat="false" ht="12.75" hidden="false" customHeight="false" outlineLevel="0" collapsed="false">
      <c r="A252" s="38" t="n">
        <f aca="false">+Curves!C252</f>
        <v>53297</v>
      </c>
      <c r="B252" s="2" t="n">
        <f aca="false">+IF(B251&lt;&gt;0,B251+1,IF(I251=0,0,1))</f>
        <v>0</v>
      </c>
      <c r="C252" s="3" t="n">
        <f aca="false">IF(OR($C$4="",$C$4=0),+Curves!D252,$C$4)</f>
        <v>0.05</v>
      </c>
      <c r="D252" s="4" t="n">
        <f aca="false">+(1+C252/2)^(-2*(A252-$M$4)/365.25)</f>
        <v>0.369121905409004</v>
      </c>
      <c r="E252" s="2" t="n">
        <f aca="false">+IF(OR($E$4="",$E$4=0),IF(YEAR(A252)&gt;$M$38,$N$39,VLOOKUP(YEAR(A252),Curve,2,FALSE())),$E$4)</f>
        <v>5000</v>
      </c>
      <c r="F252" s="2" t="n">
        <f aca="false">+IF(MONTH(A252)=$G$4,$F$4,0)</f>
        <v>0</v>
      </c>
      <c r="G252" s="5" t="n">
        <f aca="false">+F252*D252</f>
        <v>0</v>
      </c>
      <c r="H252" s="6" t="n">
        <f aca="false">-G252*E252</f>
        <v>-0</v>
      </c>
      <c r="I252" s="2" t="n">
        <f aca="false">+IF(A252=$I$4,$H$4*D252,IF(I251=0,0,I251+J252+H252))</f>
        <v>0</v>
      </c>
      <c r="J252" s="2" t="n">
        <f aca="false">+IF(B252=0,0,D252*-IPMT(C252/12,B252,$B$8,I251))</f>
        <v>0</v>
      </c>
      <c r="K252" s="6" t="n">
        <f aca="false">+H252+J252</f>
        <v>0</v>
      </c>
      <c r="L252" s="39"/>
    </row>
    <row r="253" customFormat="false" ht="12.75" hidden="false" customHeight="false" outlineLevel="0" collapsed="false">
      <c r="A253" s="38" t="n">
        <f aca="false">+Curves!C253</f>
        <v>53328</v>
      </c>
      <c r="B253" s="2" t="n">
        <f aca="false">+IF(B252&lt;&gt;0,B252+1,IF(I252=0,0,1))</f>
        <v>0</v>
      </c>
      <c r="C253" s="3" t="n">
        <f aca="false">IF(OR($C$4="",$C$4=0),+Curves!D253,$C$4)</f>
        <v>0.05</v>
      </c>
      <c r="D253" s="4" t="n">
        <f aca="false">+(1+C253/2)^(-2*(A253-$M$4)/365.25)</f>
        <v>0.367577972323846</v>
      </c>
      <c r="E253" s="2" t="n">
        <f aca="false">+IF(OR($E$4="",$E$4=0),IF(YEAR(A253)&gt;$M$38,$N$39,VLOOKUP(YEAR(A253),Curve,2,FALSE())),$E$4)</f>
        <v>5000</v>
      </c>
      <c r="F253" s="2" t="n">
        <f aca="false">+IF(MONTH(A253)=$G$4,$F$4,0)</f>
        <v>0</v>
      </c>
      <c r="G253" s="5" t="n">
        <f aca="false">+F253*D253</f>
        <v>0</v>
      </c>
      <c r="H253" s="6" t="n">
        <f aca="false">-G253*E253</f>
        <v>-0</v>
      </c>
      <c r="I253" s="2" t="n">
        <f aca="false">+IF(A253=$I$4,$H$4*D253,IF(I252=0,0,I252+J253+H253))</f>
        <v>0</v>
      </c>
      <c r="J253" s="2" t="n">
        <f aca="false">+IF(B253=0,0,D253*-IPMT(C253/12,B253,$B$8,I252))</f>
        <v>0</v>
      </c>
      <c r="K253" s="6" t="n">
        <f aca="false">+H253+J253</f>
        <v>0</v>
      </c>
      <c r="L253" s="39"/>
    </row>
    <row r="254" customFormat="false" ht="12.75" hidden="false" customHeight="false" outlineLevel="0" collapsed="false">
      <c r="A254" s="38" t="n">
        <f aca="false">+Curves!C254</f>
        <v>53359</v>
      </c>
      <c r="B254" s="2" t="n">
        <f aca="false">+IF(B253&lt;&gt;0,B253+1,IF(I253=0,0,1))</f>
        <v>0</v>
      </c>
      <c r="C254" s="3" t="n">
        <f aca="false">IF(OR($C$4="",$C$4=0),+Curves!D254,$C$4)</f>
        <v>0.05</v>
      </c>
      <c r="D254" s="4" t="n">
        <f aca="false">+(1+C254/2)^(-2*(A254-$M$4)/365.25)</f>
        <v>0.366040497076427</v>
      </c>
      <c r="E254" s="2" t="n">
        <f aca="false">+IF(OR($E$4="",$E$4=0),IF(YEAR(A254)&gt;$M$38,$N$39,VLOOKUP(YEAR(A254),Curve,2,FALSE())),$E$4)</f>
        <v>5000</v>
      </c>
      <c r="F254" s="2" t="n">
        <f aca="false">+IF(MONTH(A254)=$G$4,$F$4,0)</f>
        <v>0</v>
      </c>
      <c r="G254" s="5" t="n">
        <f aca="false">+F254*D254</f>
        <v>0</v>
      </c>
      <c r="H254" s="6" t="n">
        <f aca="false">-G254*E254</f>
        <v>-0</v>
      </c>
      <c r="I254" s="2" t="n">
        <f aca="false">+IF(A254=$I$4,$H$4*D254,IF(I253=0,0,I253+J254+H254))</f>
        <v>0</v>
      </c>
      <c r="J254" s="2" t="n">
        <f aca="false">+IF(B254=0,0,D254*-IPMT(C254/12,B254,$B$8,I253))</f>
        <v>0</v>
      </c>
      <c r="K254" s="6" t="n">
        <f aca="false">+H254+J254</f>
        <v>0</v>
      </c>
      <c r="L254" s="39"/>
    </row>
    <row r="255" customFormat="false" ht="12.75" hidden="false" customHeight="false" outlineLevel="0" collapsed="false">
      <c r="A255" s="38" t="n">
        <f aca="false">+Curves!C255</f>
        <v>53387</v>
      </c>
      <c r="B255" s="2" t="n">
        <f aca="false">+IF(B254&lt;&gt;0,B254+1,IF(I254=0,0,1))</f>
        <v>0</v>
      </c>
      <c r="C255" s="3" t="n">
        <f aca="false">IF(OR($C$4="",$C$4=0),+Curves!D255,$C$4)</f>
        <v>0.05</v>
      </c>
      <c r="D255" s="4" t="n">
        <f aca="false">+(1+C255/2)^(-2*(A255-$M$4)/365.25)</f>
        <v>0.364657337935322</v>
      </c>
      <c r="E255" s="2" t="n">
        <f aca="false">+IF(OR($E$4="",$E$4=0),IF(YEAR(A255)&gt;$M$38,$N$39,VLOOKUP(YEAR(A255),Curve,2,FALSE())),$E$4)</f>
        <v>5000</v>
      </c>
      <c r="F255" s="2" t="n">
        <f aca="false">+IF(MONTH(A255)=$G$4,$F$4,0)</f>
        <v>50</v>
      </c>
      <c r="G255" s="5" t="n">
        <f aca="false">+F255*D255</f>
        <v>18.2328668967661</v>
      </c>
      <c r="H255" s="6" t="n">
        <f aca="false">-G255*E255</f>
        <v>-91164.3344838306</v>
      </c>
      <c r="I255" s="2" t="n">
        <f aca="false">+IF(A255=$I$4,$H$4*D255,IF(I254=0,0,I254+J255+H255))</f>
        <v>0</v>
      </c>
      <c r="J255" s="2" t="n">
        <f aca="false">+IF(B255=0,0,D255*-IPMT(C255/12,B255,$B$8,I254))</f>
        <v>0</v>
      </c>
      <c r="K255" s="6" t="n">
        <f aca="false">+H255+J255</f>
        <v>-91164.3344838306</v>
      </c>
      <c r="L255" s="39"/>
    </row>
    <row r="256" customFormat="false" ht="12.75" hidden="false" customHeight="false" outlineLevel="0" collapsed="false">
      <c r="A256" s="38" t="n">
        <f aca="false">+Curves!C256</f>
        <v>53418</v>
      </c>
      <c r="B256" s="2" t="n">
        <f aca="false">+IF(B255&lt;&gt;0,B255+1,IF(I255=0,0,1))</f>
        <v>0</v>
      </c>
      <c r="C256" s="3" t="n">
        <f aca="false">IF(OR($C$4="",$C$4=0),+Curves!D256,$C$4)</f>
        <v>0.05</v>
      </c>
      <c r="D256" s="4" t="n">
        <f aca="false">+(1+C256/2)^(-2*(A256-$M$4)/365.25)</f>
        <v>0.363132078879888</v>
      </c>
      <c r="E256" s="2" t="n">
        <f aca="false">+IF(OR($E$4="",$E$4=0),IF(YEAR(A256)&gt;$M$38,$N$39,VLOOKUP(YEAR(A256),Curve,2,FALSE())),$E$4)</f>
        <v>5000</v>
      </c>
      <c r="F256" s="2" t="n">
        <f aca="false">+IF(MONTH(A256)=$G$4,$F$4,0)</f>
        <v>0</v>
      </c>
      <c r="G256" s="5" t="n">
        <f aca="false">+F256*D256</f>
        <v>0</v>
      </c>
      <c r="H256" s="6" t="n">
        <f aca="false">-G256*E256</f>
        <v>-0</v>
      </c>
      <c r="I256" s="2" t="n">
        <f aca="false">+IF(A256=$I$4,$H$4*D256,IF(I255=0,0,I255+J256+H256))</f>
        <v>0</v>
      </c>
      <c r="J256" s="2" t="n">
        <f aca="false">+IF(B256=0,0,D256*-IPMT(C256/12,B256,$B$8,I255))</f>
        <v>0</v>
      </c>
      <c r="K256" s="6" t="n">
        <f aca="false">+H256+J256</f>
        <v>0</v>
      </c>
      <c r="L256" s="39"/>
    </row>
    <row r="257" customFormat="false" ht="12.75" hidden="false" customHeight="false" outlineLevel="0" collapsed="false">
      <c r="A257" s="38" t="n">
        <f aca="false">+Curves!C257</f>
        <v>53448</v>
      </c>
      <c r="B257" s="2" t="n">
        <f aca="false">+IF(B256&lt;&gt;0,B256+1,IF(I256=0,0,1))</f>
        <v>0</v>
      </c>
      <c r="C257" s="3" t="n">
        <f aca="false">IF(OR($C$4="",$C$4=0),+Curves!D257,$C$4)</f>
        <v>0.05</v>
      </c>
      <c r="D257" s="4" t="n">
        <f aca="false">+(1+C257/2)^(-2*(A257-$M$4)/365.25)</f>
        <v>0.361662096355215</v>
      </c>
      <c r="E257" s="2" t="n">
        <f aca="false">+IF(OR($E$4="",$E$4=0),IF(YEAR(A257)&gt;$M$38,$N$39,VLOOKUP(YEAR(A257),Curve,2,FALSE())),$E$4)</f>
        <v>5000</v>
      </c>
      <c r="F257" s="2" t="n">
        <f aca="false">+IF(MONTH(A257)=$G$4,$F$4,0)</f>
        <v>0</v>
      </c>
      <c r="G257" s="5" t="n">
        <f aca="false">+F257*D257</f>
        <v>0</v>
      </c>
      <c r="H257" s="6" t="n">
        <f aca="false">-G257*E257</f>
        <v>-0</v>
      </c>
      <c r="I257" s="2" t="n">
        <f aca="false">+IF(A257=$I$4,$H$4*D257,IF(I256=0,0,I256+J257+H257))</f>
        <v>0</v>
      </c>
      <c r="J257" s="2" t="n">
        <f aca="false">+IF(B257=0,0,D257*-IPMT(C257/12,B257,$B$8,I256))</f>
        <v>0</v>
      </c>
      <c r="K257" s="6" t="n">
        <f aca="false">+H257+J257</f>
        <v>0</v>
      </c>
      <c r="L257" s="39"/>
    </row>
    <row r="258" customFormat="false" ht="12.75" hidden="false" customHeight="false" outlineLevel="0" collapsed="false">
      <c r="A258" s="38" t="n">
        <f aca="false">+Curves!C258</f>
        <v>53479</v>
      </c>
      <c r="B258" s="2" t="n">
        <f aca="false">+IF(B257&lt;&gt;0,B257+1,IF(I257=0,0,1))</f>
        <v>0</v>
      </c>
      <c r="C258" s="3" t="n">
        <f aca="false">IF(OR($C$4="",$C$4=0),+Curves!D258,$C$4)</f>
        <v>0.05</v>
      </c>
      <c r="D258" s="4" t="n">
        <f aca="false">+(1+C258/2)^(-2*(A258-$M$4)/365.25)</f>
        <v>0.360149365552658</v>
      </c>
      <c r="E258" s="2" t="n">
        <f aca="false">+IF(OR($E$4="",$E$4=0),IF(YEAR(A258)&gt;$M$38,$N$39,VLOOKUP(YEAR(A258),Curve,2,FALSE())),$E$4)</f>
        <v>5000</v>
      </c>
      <c r="F258" s="2" t="n">
        <f aca="false">+IF(MONTH(A258)=$G$4,$F$4,0)</f>
        <v>0</v>
      </c>
      <c r="G258" s="5" t="n">
        <f aca="false">+F258*D258</f>
        <v>0</v>
      </c>
      <c r="H258" s="6" t="n">
        <f aca="false">-G258*E258</f>
        <v>-0</v>
      </c>
      <c r="I258" s="2" t="n">
        <f aca="false">+IF(A258=$I$4,$H$4*D258,IF(I257=0,0,I257+J258+H258))</f>
        <v>0</v>
      </c>
      <c r="J258" s="2" t="n">
        <f aca="false">+IF(B258=0,0,D258*-IPMT(C258/12,B258,$B$8,I257))</f>
        <v>0</v>
      </c>
      <c r="K258" s="6" t="n">
        <f aca="false">+H258+J258</f>
        <v>0</v>
      </c>
      <c r="L258" s="39"/>
    </row>
    <row r="259" customFormat="false" ht="12.75" hidden="false" customHeight="false" outlineLevel="0" collapsed="false">
      <c r="A259" s="38" t="n">
        <f aca="false">+Curves!C259</f>
        <v>53509</v>
      </c>
      <c r="B259" s="2" t="n">
        <f aca="false">+IF(B258&lt;&gt;0,B258+1,IF(I258=0,0,1))</f>
        <v>0</v>
      </c>
      <c r="C259" s="3" t="n">
        <f aca="false">IF(OR($C$4="",$C$4=0),+Curves!D259,$C$4)</f>
        <v>0.05</v>
      </c>
      <c r="D259" s="4" t="n">
        <f aca="false">+(1+C259/2)^(-2*(A259-$M$4)/365.25)</f>
        <v>0.358691457247593</v>
      </c>
      <c r="E259" s="2" t="n">
        <f aca="false">+IF(OR($E$4="",$E$4=0),IF(YEAR(A259)&gt;$M$38,$N$39,VLOOKUP(YEAR(A259),Curve,2,FALSE())),$E$4)</f>
        <v>5000</v>
      </c>
      <c r="F259" s="2" t="n">
        <f aca="false">+IF(MONTH(A259)=$G$4,$F$4,0)</f>
        <v>0</v>
      </c>
      <c r="G259" s="5" t="n">
        <f aca="false">+F259*D259</f>
        <v>0</v>
      </c>
      <c r="H259" s="6" t="n">
        <f aca="false">-G259*E259</f>
        <v>-0</v>
      </c>
      <c r="I259" s="2" t="n">
        <f aca="false">+IF(A259=$I$4,$H$4*D259,IF(I258=0,0,I258+J259+H259))</f>
        <v>0</v>
      </c>
      <c r="J259" s="2" t="n">
        <f aca="false">+IF(B259=0,0,D259*-IPMT(C259/12,B259,$B$8,I258))</f>
        <v>0</v>
      </c>
      <c r="K259" s="6" t="n">
        <f aca="false">+H259+J259</f>
        <v>0</v>
      </c>
      <c r="L259" s="39"/>
    </row>
    <row r="260" customFormat="false" ht="12.75" hidden="false" customHeight="false" outlineLevel="0" collapsed="false">
      <c r="A260" s="38" t="n">
        <f aca="false">+Curves!C260</f>
        <v>53540</v>
      </c>
      <c r="B260" s="2" t="n">
        <f aca="false">+IF(B259&lt;&gt;0,B259+1,IF(I259=0,0,1))</f>
        <v>0</v>
      </c>
      <c r="C260" s="3" t="n">
        <f aca="false">IF(OR($C$4="",$C$4=0),+Curves!D260,$C$4)</f>
        <v>0.05</v>
      </c>
      <c r="D260" s="4" t="n">
        <f aca="false">+(1+C260/2)^(-2*(A260-$M$4)/365.25)</f>
        <v>0.357191151792692</v>
      </c>
      <c r="E260" s="2" t="n">
        <f aca="false">+IF(OR($E$4="",$E$4=0),IF(YEAR(A260)&gt;$M$38,$N$39,VLOOKUP(YEAR(A260),Curve,2,FALSE())),$E$4)</f>
        <v>5000</v>
      </c>
      <c r="F260" s="2" t="n">
        <f aca="false">+IF(MONTH(A260)=$G$4,$F$4,0)</f>
        <v>0</v>
      </c>
      <c r="G260" s="5" t="n">
        <f aca="false">+F260*D260</f>
        <v>0</v>
      </c>
      <c r="H260" s="6" t="n">
        <f aca="false">-G260*E260</f>
        <v>-0</v>
      </c>
      <c r="I260" s="2" t="n">
        <f aca="false">+IF(A260=$I$4,$H$4*D260,IF(I259=0,0,I259+J260+H260))</f>
        <v>0</v>
      </c>
      <c r="J260" s="2" t="n">
        <f aca="false">+IF(B260=0,0,D260*-IPMT(C260/12,B260,$B$8,I259))</f>
        <v>0</v>
      </c>
      <c r="K260" s="6" t="n">
        <f aca="false">+H260+J260</f>
        <v>0</v>
      </c>
      <c r="L260" s="39"/>
    </row>
    <row r="261" customFormat="false" ht="12.75" hidden="false" customHeight="false" outlineLevel="0" collapsed="false">
      <c r="A261" s="38" t="n">
        <f aca="false">+Curves!C261</f>
        <v>53571</v>
      </c>
      <c r="B261" s="2" t="n">
        <f aca="false">+IF(B260&lt;&gt;0,B260+1,IF(I260=0,0,1))</f>
        <v>0</v>
      </c>
      <c r="C261" s="3" t="n">
        <f aca="false">IF(OR($C$4="",$C$4=0),+Curves!D261,$C$4)</f>
        <v>0.05</v>
      </c>
      <c r="D261" s="4" t="n">
        <f aca="false">+(1+C261/2)^(-2*(A261-$M$4)/365.25)</f>
        <v>0.355697121693428</v>
      </c>
      <c r="E261" s="2" t="n">
        <f aca="false">+IF(OR($E$4="",$E$4=0),IF(YEAR(A261)&gt;$M$38,$N$39,VLOOKUP(YEAR(A261),Curve,2,FALSE())),$E$4)</f>
        <v>5000</v>
      </c>
      <c r="F261" s="2" t="n">
        <f aca="false">+IF(MONTH(A261)=$G$4,$F$4,0)</f>
        <v>0</v>
      </c>
      <c r="G261" s="5" t="n">
        <f aca="false">+F261*D261</f>
        <v>0</v>
      </c>
      <c r="H261" s="6" t="n">
        <f aca="false">-G261*E261</f>
        <v>-0</v>
      </c>
      <c r="I261" s="2" t="n">
        <f aca="false">+IF(A261=$I$4,$H$4*D261,IF(I260=0,0,I260+J261+H261))</f>
        <v>0</v>
      </c>
      <c r="J261" s="2" t="n">
        <f aca="false">+IF(B261=0,0,D261*-IPMT(C261/12,B261,$B$8,I260))</f>
        <v>0</v>
      </c>
      <c r="K261" s="6" t="n">
        <f aca="false">+H261+J261</f>
        <v>0</v>
      </c>
      <c r="L261" s="39"/>
    </row>
    <row r="262" customFormat="false" ht="12.75" hidden="false" customHeight="false" outlineLevel="0" collapsed="false">
      <c r="A262" s="38" t="n">
        <f aca="false">+Curves!C262</f>
        <v>53601</v>
      </c>
      <c r="B262" s="2" t="n">
        <f aca="false">+IF(B261&lt;&gt;0,B261+1,IF(I261=0,0,1))</f>
        <v>0</v>
      </c>
      <c r="C262" s="3" t="n">
        <f aca="false">IF(OR($C$4="",$C$4=0),+Curves!D262,$C$4)</f>
        <v>0.05</v>
      </c>
      <c r="D262" s="4" t="n">
        <f aca="false">+(1+C262/2)^(-2*(A262-$M$4)/365.25)</f>
        <v>0.35425723636416</v>
      </c>
      <c r="E262" s="2" t="n">
        <f aca="false">+IF(OR($E$4="",$E$4=0),IF(YEAR(A262)&gt;$M$38,$N$39,VLOOKUP(YEAR(A262),Curve,2,FALSE())),$E$4)</f>
        <v>5000</v>
      </c>
      <c r="F262" s="2" t="n">
        <f aca="false">+IF(MONTH(A262)=$G$4,$F$4,0)</f>
        <v>0</v>
      </c>
      <c r="G262" s="5" t="n">
        <f aca="false">+F262*D262</f>
        <v>0</v>
      </c>
      <c r="H262" s="6" t="n">
        <f aca="false">-G262*E262</f>
        <v>-0</v>
      </c>
      <c r="I262" s="2" t="n">
        <f aca="false">+IF(A262=$I$4,$H$4*D262,IF(I261=0,0,I261+J262+H262))</f>
        <v>0</v>
      </c>
      <c r="J262" s="2" t="n">
        <f aca="false">+IF(B262=0,0,D262*-IPMT(C262/12,B262,$B$8,I261))</f>
        <v>0</v>
      </c>
      <c r="K262" s="6" t="n">
        <f aca="false">+H262+J262</f>
        <v>0</v>
      </c>
      <c r="L262" s="39"/>
    </row>
    <row r="263" customFormat="false" ht="12.75" hidden="false" customHeight="false" outlineLevel="0" collapsed="false">
      <c r="A263" s="38" t="n">
        <f aca="false">+Curves!C263</f>
        <v>53632</v>
      </c>
      <c r="B263" s="2" t="n">
        <f aca="false">+IF(B262&lt;&gt;0,B262+1,IF(I262=0,0,1))</f>
        <v>0</v>
      </c>
      <c r="C263" s="3" t="n">
        <f aca="false">IF(OR($C$4="",$C$4=0),+Curves!D263,$C$4)</f>
        <v>0.05</v>
      </c>
      <c r="D263" s="4" t="n">
        <f aca="false">+(1+C263/2)^(-2*(A263-$M$4)/365.25)</f>
        <v>0.352775478007734</v>
      </c>
      <c r="E263" s="2" t="n">
        <f aca="false">+IF(OR($E$4="",$E$4=0),IF(YEAR(A263)&gt;$M$38,$N$39,VLOOKUP(YEAR(A263),Curve,2,FALSE())),$E$4)</f>
        <v>5000</v>
      </c>
      <c r="F263" s="2" t="n">
        <f aca="false">+IF(MONTH(A263)=$G$4,$F$4,0)</f>
        <v>0</v>
      </c>
      <c r="G263" s="5" t="n">
        <f aca="false">+F263*D263</f>
        <v>0</v>
      </c>
      <c r="H263" s="6" t="n">
        <f aca="false">-G263*E263</f>
        <v>-0</v>
      </c>
      <c r="I263" s="2" t="n">
        <f aca="false">+IF(A263=$I$4,$H$4*D263,IF(I262=0,0,I262+J263+H263))</f>
        <v>0</v>
      </c>
      <c r="J263" s="2" t="n">
        <f aca="false">+IF(B263=0,0,D263*-IPMT(C263/12,B263,$B$8,I262))</f>
        <v>0</v>
      </c>
      <c r="K263" s="6" t="n">
        <f aca="false">+H263+J263</f>
        <v>0</v>
      </c>
      <c r="L263" s="39"/>
    </row>
    <row r="264" customFormat="false" ht="12.75" hidden="false" customHeight="false" outlineLevel="0" collapsed="false">
      <c r="A264" s="38" t="n">
        <f aca="false">+Curves!C264</f>
        <v>53662</v>
      </c>
      <c r="B264" s="2" t="n">
        <f aca="false">+IF(B263&lt;&gt;0,B263+1,IF(I263=0,0,1))</f>
        <v>0</v>
      </c>
      <c r="C264" s="3" t="n">
        <f aca="false">IF(OR($C$4="",$C$4=0),+Curves!D264,$C$4)</f>
        <v>0.05</v>
      </c>
      <c r="D264" s="4" t="n">
        <f aca="false">+(1+C264/2)^(-2*(A264-$M$4)/365.25)</f>
        <v>0.351347419684151</v>
      </c>
      <c r="E264" s="2" t="n">
        <f aca="false">+IF(OR($E$4="",$E$4=0),IF(YEAR(A264)&gt;$M$38,$N$39,VLOOKUP(YEAR(A264),Curve,2,FALSE())),$E$4)</f>
        <v>5000</v>
      </c>
      <c r="F264" s="2" t="n">
        <f aca="false">+IF(MONTH(A264)=$G$4,$F$4,0)</f>
        <v>0</v>
      </c>
      <c r="G264" s="5" t="n">
        <f aca="false">+F264*D264</f>
        <v>0</v>
      </c>
      <c r="H264" s="6" t="n">
        <f aca="false">-G264*E264</f>
        <v>-0</v>
      </c>
      <c r="I264" s="2" t="n">
        <f aca="false">+IF(A264=$I$4,$H$4*D264,IF(I263=0,0,I263+J264+H264))</f>
        <v>0</v>
      </c>
      <c r="J264" s="2" t="n">
        <f aca="false">+IF(B264=0,0,D264*-IPMT(C264/12,B264,$B$8,I263))</f>
        <v>0</v>
      </c>
      <c r="K264" s="6" t="n">
        <f aca="false">+H264+J264</f>
        <v>0</v>
      </c>
      <c r="L264" s="39"/>
    </row>
    <row r="265" customFormat="false" ht="12.75" hidden="false" customHeight="false" outlineLevel="0" collapsed="false">
      <c r="A265" s="38" t="n">
        <f aca="false">+Curves!C265</f>
        <v>53693</v>
      </c>
      <c r="B265" s="2" t="n">
        <f aca="false">+IF(B264&lt;&gt;0,B264+1,IF(I264=0,0,1))</f>
        <v>0</v>
      </c>
      <c r="C265" s="3" t="n">
        <f aca="false">IF(OR($C$4="",$C$4=0),+Curves!D265,$C$4)</f>
        <v>0.05</v>
      </c>
      <c r="D265" s="4" t="n">
        <f aca="false">+(1+C265/2)^(-2*(A265-$M$4)/365.25)</f>
        <v>0.349877832272278</v>
      </c>
      <c r="E265" s="2" t="n">
        <f aca="false">+IF(OR($E$4="",$E$4=0),IF(YEAR(A265)&gt;$M$38,$N$39,VLOOKUP(YEAR(A265),Curve,2,FALSE())),$E$4)</f>
        <v>5000</v>
      </c>
      <c r="F265" s="2" t="n">
        <f aca="false">+IF(MONTH(A265)=$G$4,$F$4,0)</f>
        <v>0</v>
      </c>
      <c r="G265" s="5" t="n">
        <f aca="false">+F265*D265</f>
        <v>0</v>
      </c>
      <c r="H265" s="6" t="n">
        <f aca="false">-G265*E265</f>
        <v>-0</v>
      </c>
      <c r="I265" s="2" t="n">
        <f aca="false">+IF(A265=$I$4,$H$4*D265,IF(I264=0,0,I264+J265+H265))</f>
        <v>0</v>
      </c>
      <c r="J265" s="2" t="n">
        <f aca="false">+IF(B265=0,0,D265*-IPMT(C265/12,B265,$B$8,I264))</f>
        <v>0</v>
      </c>
      <c r="K265" s="6" t="n">
        <f aca="false">+H265+J265</f>
        <v>0</v>
      </c>
      <c r="L265" s="39"/>
    </row>
    <row r="266" customFormat="false" ht="12.75" hidden="false" customHeight="false" outlineLevel="0" collapsed="false">
      <c r="A266" s="38" t="n">
        <f aca="false">+Curves!C266</f>
        <v>53724</v>
      </c>
      <c r="B266" s="2" t="n">
        <f aca="false">+IF(B265&lt;&gt;0,B265+1,IF(I265=0,0,1))</f>
        <v>0</v>
      </c>
      <c r="C266" s="3" t="n">
        <f aca="false">IF(OR($C$4="",$C$4=0),+Curves!D266,$C$4)</f>
        <v>0.05</v>
      </c>
      <c r="D266" s="4" t="n">
        <f aca="false">+(1+C266/2)^(-2*(A266-$M$4)/365.25)</f>
        <v>0.34841439173111</v>
      </c>
      <c r="E266" s="2" t="n">
        <f aca="false">+IF(OR($E$4="",$E$4=0),IF(YEAR(A266)&gt;$M$38,$N$39,VLOOKUP(YEAR(A266),Curve,2,FALSE())),$E$4)</f>
        <v>5000</v>
      </c>
      <c r="F266" s="2" t="n">
        <f aca="false">+IF(MONTH(A266)=$G$4,$F$4,0)</f>
        <v>0</v>
      </c>
      <c r="G266" s="5" t="n">
        <f aca="false">+F266*D266</f>
        <v>0</v>
      </c>
      <c r="H266" s="6" t="n">
        <f aca="false">-G266*E266</f>
        <v>-0</v>
      </c>
      <c r="I266" s="2" t="n">
        <f aca="false">+IF(A266=$I$4,$H$4*D266,IF(I265=0,0,I265+J266+H266))</f>
        <v>0</v>
      </c>
      <c r="J266" s="2" t="n">
        <f aca="false">+IF(B266=0,0,D266*-IPMT(C266/12,B266,$B$8,I265))</f>
        <v>0</v>
      </c>
      <c r="K266" s="6" t="n">
        <f aca="false">+H266+J266</f>
        <v>0</v>
      </c>
      <c r="L266" s="39"/>
    </row>
    <row r="267" customFormat="false" ht="12.75" hidden="false" customHeight="false" outlineLevel="0" collapsed="false">
      <c r="A267" s="38" t="n">
        <f aca="false">+Curves!C267</f>
        <v>53752</v>
      </c>
      <c r="B267" s="2" t="n">
        <f aca="false">+IF(B266&lt;&gt;0,B266+1,IF(I266=0,0,1))</f>
        <v>0</v>
      </c>
      <c r="C267" s="3" t="n">
        <f aca="false">IF(OR($C$4="",$C$4=0),+Curves!D267,$C$4)</f>
        <v>0.05</v>
      </c>
      <c r="D267" s="4" t="n">
        <f aca="false">+(1+C267/2)^(-2*(A267-$M$4)/365.25)</f>
        <v>0.347097836446478</v>
      </c>
      <c r="E267" s="2" t="n">
        <f aca="false">+IF(OR($E$4="",$E$4=0),IF(YEAR(A267)&gt;$M$38,$N$39,VLOOKUP(YEAR(A267),Curve,2,FALSE())),$E$4)</f>
        <v>5000</v>
      </c>
      <c r="F267" s="2" t="n">
        <f aca="false">+IF(MONTH(A267)=$G$4,$F$4,0)</f>
        <v>50</v>
      </c>
      <c r="G267" s="5" t="n">
        <f aca="false">+F267*D267</f>
        <v>17.3548918223239</v>
      </c>
      <c r="H267" s="6" t="n">
        <f aca="false">-G267*E267</f>
        <v>-86774.4591116195</v>
      </c>
      <c r="I267" s="2" t="n">
        <f aca="false">+IF(A267=$I$4,$H$4*D267,IF(I266=0,0,I266+J267+H267))</f>
        <v>0</v>
      </c>
      <c r="J267" s="2" t="n">
        <f aca="false">+IF(B267=0,0,D267*-IPMT(C267/12,B267,$B$8,I266))</f>
        <v>0</v>
      </c>
      <c r="K267" s="6" t="n">
        <f aca="false">+H267+J267</f>
        <v>-86774.4591116195</v>
      </c>
      <c r="L267" s="39"/>
    </row>
    <row r="268" customFormat="false" ht="12.75" hidden="false" customHeight="false" outlineLevel="0" collapsed="false">
      <c r="A268" s="38" t="n">
        <f aca="false">+Curves!C268</f>
        <v>53783</v>
      </c>
      <c r="B268" s="2" t="n">
        <f aca="false">+IF(B267&lt;&gt;0,B267+1,IF(I267=0,0,1))</f>
        <v>0</v>
      </c>
      <c r="C268" s="3" t="n">
        <f aca="false">IF(OR($C$4="",$C$4=0),+Curves!D268,$C$4)</f>
        <v>0.05</v>
      </c>
      <c r="D268" s="4" t="n">
        <f aca="false">+(1+C268/2)^(-2*(A268-$M$4)/365.25)</f>
        <v>0.345646023845752</v>
      </c>
      <c r="E268" s="2" t="n">
        <f aca="false">+IF(OR($E$4="",$E$4=0),IF(YEAR(A268)&gt;$M$38,$N$39,VLOOKUP(YEAR(A268),Curve,2,FALSE())),$E$4)</f>
        <v>5000</v>
      </c>
      <c r="F268" s="2" t="n">
        <f aca="false">+IF(MONTH(A268)=$G$4,$F$4,0)</f>
        <v>0</v>
      </c>
      <c r="G268" s="5" t="n">
        <f aca="false">+F268*D268</f>
        <v>0</v>
      </c>
      <c r="H268" s="6" t="n">
        <f aca="false">-G268*E268</f>
        <v>-0</v>
      </c>
      <c r="I268" s="2" t="n">
        <f aca="false">+IF(A268=$I$4,$H$4*D268,IF(I267=0,0,I267+J268+H268))</f>
        <v>0</v>
      </c>
      <c r="J268" s="2" t="n">
        <f aca="false">+IF(B268=0,0,D268*-IPMT(C268/12,B268,$B$8,I267))</f>
        <v>0</v>
      </c>
      <c r="K268" s="6" t="n">
        <f aca="false">+H268+J268</f>
        <v>0</v>
      </c>
      <c r="L268" s="39"/>
    </row>
    <row r="269" customFormat="false" ht="12.75" hidden="false" customHeight="false" outlineLevel="0" collapsed="false">
      <c r="A269" s="38" t="n">
        <f aca="false">+Curves!C269</f>
        <v>53813</v>
      </c>
      <c r="B269" s="2" t="n">
        <f aca="false">+IF(B268&lt;&gt;0,B268+1,IF(I268=0,0,1))</f>
        <v>0</v>
      </c>
      <c r="C269" s="3" t="n">
        <f aca="false">IF(OR($C$4="",$C$4=0),+Curves!D269,$C$4)</f>
        <v>0.05</v>
      </c>
      <c r="D269" s="4" t="n">
        <f aca="false">+(1+C269/2)^(-2*(A269-$M$4)/365.25)</f>
        <v>0.344246826021249</v>
      </c>
      <c r="E269" s="2" t="n">
        <f aca="false">+IF(OR($E$4="",$E$4=0),IF(YEAR(A269)&gt;$M$38,$N$39,VLOOKUP(YEAR(A269),Curve,2,FALSE())),$E$4)</f>
        <v>5000</v>
      </c>
      <c r="F269" s="2" t="n">
        <f aca="false">+IF(MONTH(A269)=$G$4,$F$4,0)</f>
        <v>0</v>
      </c>
      <c r="G269" s="5" t="n">
        <f aca="false">+F269*D269</f>
        <v>0</v>
      </c>
      <c r="H269" s="6" t="n">
        <f aca="false">-G269*E269</f>
        <v>-0</v>
      </c>
      <c r="I269" s="2" t="n">
        <f aca="false">+IF(A269=$I$4,$H$4*D269,IF(I268=0,0,I268+J269+H269))</f>
        <v>0</v>
      </c>
      <c r="J269" s="2" t="n">
        <f aca="false">+IF(B269=0,0,D269*-IPMT(C269/12,B269,$B$8,I268))</f>
        <v>0</v>
      </c>
      <c r="K269" s="6" t="n">
        <f aca="false">+H269+J269</f>
        <v>0</v>
      </c>
      <c r="L269" s="39"/>
    </row>
    <row r="270" customFormat="false" ht="12.75" hidden="false" customHeight="false" outlineLevel="0" collapsed="false">
      <c r="A270" s="38" t="n">
        <f aca="false">+Curves!C270</f>
        <v>53844</v>
      </c>
      <c r="B270" s="2" t="n">
        <f aca="false">+IF(B269&lt;&gt;0,B269+1,IF(I269=0,0,1))</f>
        <v>0</v>
      </c>
      <c r="C270" s="3" t="n">
        <f aca="false">IF(OR($C$4="",$C$4=0),+Curves!D270,$C$4)</f>
        <v>0.05</v>
      </c>
      <c r="D270" s="4" t="n">
        <f aca="false">+(1+C270/2)^(-2*(A270-$M$4)/365.25)</f>
        <v>0.342806938395056</v>
      </c>
      <c r="E270" s="2" t="n">
        <f aca="false">+IF(OR($E$4="",$E$4=0),IF(YEAR(A270)&gt;$M$38,$N$39,VLOOKUP(YEAR(A270),Curve,2,FALSE())),$E$4)</f>
        <v>5000</v>
      </c>
      <c r="F270" s="2" t="n">
        <f aca="false">+IF(MONTH(A270)=$G$4,$F$4,0)</f>
        <v>0</v>
      </c>
      <c r="G270" s="5" t="n">
        <f aca="false">+F270*D270</f>
        <v>0</v>
      </c>
      <c r="H270" s="6" t="n">
        <f aca="false">-G270*E270</f>
        <v>-0</v>
      </c>
      <c r="I270" s="2" t="n">
        <f aca="false">+IF(A270=$I$4,$H$4*D270,IF(I269=0,0,I269+J270+H270))</f>
        <v>0</v>
      </c>
      <c r="J270" s="2" t="n">
        <f aca="false">+IF(B270=0,0,D270*-IPMT(C270/12,B270,$B$8,I269))</f>
        <v>0</v>
      </c>
      <c r="K270" s="6" t="n">
        <f aca="false">+H270+J270</f>
        <v>0</v>
      </c>
      <c r="L270" s="39"/>
    </row>
    <row r="271" customFormat="false" ht="12.75" hidden="false" customHeight="false" outlineLevel="0" collapsed="false">
      <c r="A271" s="38" t="n">
        <f aca="false">+Curves!C271</f>
        <v>53874</v>
      </c>
      <c r="B271" s="2" t="n">
        <f aca="false">+IF(B270&lt;&gt;0,B270+1,IF(I270=0,0,1))</f>
        <v>0</v>
      </c>
      <c r="C271" s="3" t="n">
        <f aca="false">IF(OR($C$4="",$C$4=0),+Curves!D271,$C$4)</f>
        <v>0.05</v>
      </c>
      <c r="D271" s="4" t="n">
        <f aca="false">+(1+C271/2)^(-2*(A271-$M$4)/365.25)</f>
        <v>0.341419233375076</v>
      </c>
      <c r="E271" s="2" t="n">
        <f aca="false">+IF(OR($E$4="",$E$4=0),IF(YEAR(A271)&gt;$M$38,$N$39,VLOOKUP(YEAR(A271),Curve,2,FALSE())),$E$4)</f>
        <v>5000</v>
      </c>
      <c r="F271" s="2" t="n">
        <f aca="false">+IF(MONTH(A271)=$G$4,$F$4,0)</f>
        <v>0</v>
      </c>
      <c r="G271" s="5" t="n">
        <f aca="false">+F271*D271</f>
        <v>0</v>
      </c>
      <c r="H271" s="6" t="n">
        <f aca="false">-G271*E271</f>
        <v>-0</v>
      </c>
      <c r="I271" s="2" t="n">
        <f aca="false">+IF(A271=$I$4,$H$4*D271,IF(I270=0,0,I270+J271+H271))</f>
        <v>0</v>
      </c>
      <c r="J271" s="2" t="n">
        <f aca="false">+IF(B271=0,0,D271*-IPMT(C271/12,B271,$B$8,I270))</f>
        <v>0</v>
      </c>
      <c r="K271" s="6" t="n">
        <f aca="false">+H271+J271</f>
        <v>0</v>
      </c>
      <c r="L271" s="39"/>
    </row>
    <row r="272" customFormat="false" ht="12.75" hidden="false" customHeight="false" outlineLevel="0" collapsed="false">
      <c r="A272" s="38" t="n">
        <f aca="false">+Curves!C272</f>
        <v>53905</v>
      </c>
      <c r="B272" s="2" t="n">
        <f aca="false">+IF(B271&lt;&gt;0,B271+1,IF(I271=0,0,1))</f>
        <v>0</v>
      </c>
      <c r="C272" s="3" t="n">
        <f aca="false">IF(OR($C$4="",$C$4=0),+Curves!D272,$C$4)</f>
        <v>0.05</v>
      </c>
      <c r="D272" s="4" t="n">
        <f aca="false">+(1+C272/2)^(-2*(A272-$M$4)/365.25)</f>
        <v>0.339991172773435</v>
      </c>
      <c r="E272" s="2" t="n">
        <f aca="false">+IF(OR($E$4="",$E$4=0),IF(YEAR(A272)&gt;$M$38,$N$39,VLOOKUP(YEAR(A272),Curve,2,FALSE())),$E$4)</f>
        <v>5000</v>
      </c>
      <c r="F272" s="2" t="n">
        <f aca="false">+IF(MONTH(A272)=$G$4,$F$4,0)</f>
        <v>0</v>
      </c>
      <c r="G272" s="5" t="n">
        <f aca="false">+F272*D272</f>
        <v>0</v>
      </c>
      <c r="H272" s="6" t="n">
        <f aca="false">-G272*E272</f>
        <v>-0</v>
      </c>
      <c r="I272" s="2" t="n">
        <f aca="false">+IF(A272=$I$4,$H$4*D272,IF(I271=0,0,I271+J272+H272))</f>
        <v>0</v>
      </c>
      <c r="J272" s="2" t="n">
        <f aca="false">+IF(B272=0,0,D272*-IPMT(C272/12,B272,$B$8,I271))</f>
        <v>0</v>
      </c>
      <c r="K272" s="6" t="n">
        <f aca="false">+H272+J272</f>
        <v>0</v>
      </c>
      <c r="L272" s="39"/>
    </row>
    <row r="273" customFormat="false" ht="12.75" hidden="false" customHeight="false" outlineLevel="0" collapsed="false">
      <c r="A273" s="38" t="n">
        <f aca="false">+Curves!C273</f>
        <v>53936</v>
      </c>
      <c r="B273" s="2" t="n">
        <f aca="false">+IF(B272&lt;&gt;0,B272+1,IF(I272=0,0,1))</f>
        <v>0</v>
      </c>
      <c r="C273" s="3" t="n">
        <f aca="false">IF(OR($C$4="",$C$4=0),+Curves!D273,$C$4)</f>
        <v>0.05</v>
      </c>
      <c r="D273" s="4" t="n">
        <f aca="false">+(1+C273/2)^(-2*(A273-$M$4)/365.25)</f>
        <v>0.338569085347534</v>
      </c>
      <c r="E273" s="2" t="n">
        <f aca="false">+IF(OR($E$4="",$E$4=0),IF(YEAR(A273)&gt;$M$38,$N$39,VLOOKUP(YEAR(A273),Curve,2,FALSE())),$E$4)</f>
        <v>5000</v>
      </c>
      <c r="F273" s="2" t="n">
        <f aca="false">+IF(MONTH(A273)=$G$4,$F$4,0)</f>
        <v>0</v>
      </c>
      <c r="G273" s="5" t="n">
        <f aca="false">+F273*D273</f>
        <v>0</v>
      </c>
      <c r="H273" s="6" t="n">
        <f aca="false">-G273*E273</f>
        <v>-0</v>
      </c>
      <c r="I273" s="2" t="n">
        <f aca="false">+IF(A273=$I$4,$H$4*D273,IF(I272=0,0,I272+J273+H273))</f>
        <v>0</v>
      </c>
      <c r="J273" s="2" t="n">
        <f aca="false">+IF(B273=0,0,D273*-IPMT(C273/12,B273,$B$8,I272))</f>
        <v>0</v>
      </c>
      <c r="K273" s="6" t="n">
        <f aca="false">+H273+J273</f>
        <v>0</v>
      </c>
      <c r="L273" s="39"/>
    </row>
    <row r="274" customFormat="false" ht="12.75" hidden="false" customHeight="false" outlineLevel="0" collapsed="false">
      <c r="A274" s="38" t="n">
        <f aca="false">+Curves!C274</f>
        <v>53966</v>
      </c>
      <c r="B274" s="2" t="n">
        <f aca="false">+IF(B273&lt;&gt;0,B273+1,IF(I273=0,0,1))</f>
        <v>0</v>
      </c>
      <c r="C274" s="3" t="n">
        <f aca="false">IF(OR($C$4="",$C$4=0),+Curves!D274,$C$4)</f>
        <v>0.05</v>
      </c>
      <c r="D274" s="4" t="n">
        <f aca="false">+(1+C274/2)^(-2*(A274-$M$4)/365.25)</f>
        <v>0.337198535435252</v>
      </c>
      <c r="E274" s="2" t="n">
        <f aca="false">+IF(OR($E$4="",$E$4=0),IF(YEAR(A274)&gt;$M$38,$N$39,VLOOKUP(YEAR(A274),Curve,2,FALSE())),$E$4)</f>
        <v>5000</v>
      </c>
      <c r="F274" s="2" t="n">
        <f aca="false">+IF(MONTH(A274)=$G$4,$F$4,0)</f>
        <v>0</v>
      </c>
      <c r="G274" s="5" t="n">
        <f aca="false">+F274*D274</f>
        <v>0</v>
      </c>
      <c r="H274" s="6" t="n">
        <f aca="false">-G274*E274</f>
        <v>-0</v>
      </c>
      <c r="I274" s="2" t="n">
        <f aca="false">+IF(A274=$I$4,$H$4*D274,IF(I273=0,0,I273+J274+H274))</f>
        <v>0</v>
      </c>
      <c r="J274" s="2" t="n">
        <f aca="false">+IF(B274=0,0,D274*-IPMT(C274/12,B274,$B$8,I273))</f>
        <v>0</v>
      </c>
      <c r="K274" s="6" t="n">
        <f aca="false">+H274+J274</f>
        <v>0</v>
      </c>
      <c r="L274" s="39"/>
    </row>
    <row r="275" customFormat="false" ht="12.75" hidden="false" customHeight="false" outlineLevel="0" collapsed="false">
      <c r="A275" s="38" t="n">
        <f aca="false">+Curves!C275</f>
        <v>53997</v>
      </c>
      <c r="B275" s="2" t="n">
        <f aca="false">+IF(B274&lt;&gt;0,B274+1,IF(I274=0,0,1))</f>
        <v>0</v>
      </c>
      <c r="C275" s="3" t="n">
        <f aca="false">IF(OR($C$4="",$C$4=0),+Curves!D275,$C$4)</f>
        <v>0.05</v>
      </c>
      <c r="D275" s="4" t="n">
        <f aca="false">+(1+C275/2)^(-2*(A275-$M$4)/365.25)</f>
        <v>0.335788128825683</v>
      </c>
      <c r="E275" s="2" t="n">
        <f aca="false">+IF(OR($E$4="",$E$4=0),IF(YEAR(A275)&gt;$M$38,$N$39,VLOOKUP(YEAR(A275),Curve,2,FALSE())),$E$4)</f>
        <v>5000</v>
      </c>
      <c r="F275" s="2" t="n">
        <f aca="false">+IF(MONTH(A275)=$G$4,$F$4,0)</f>
        <v>0</v>
      </c>
      <c r="G275" s="5" t="n">
        <f aca="false">+F275*D275</f>
        <v>0</v>
      </c>
      <c r="H275" s="6" t="n">
        <f aca="false">-G275*E275</f>
        <v>-0</v>
      </c>
      <c r="I275" s="2" t="n">
        <f aca="false">+IF(A275=$I$4,$H$4*D275,IF(I274=0,0,I274+J275+H275))</f>
        <v>0</v>
      </c>
      <c r="J275" s="2" t="n">
        <f aca="false">+IF(B275=0,0,D275*-IPMT(C275/12,B275,$B$8,I274))</f>
        <v>0</v>
      </c>
      <c r="K275" s="6" t="n">
        <f aca="false">+H275+J275</f>
        <v>0</v>
      </c>
      <c r="L275" s="39"/>
    </row>
    <row r="276" customFormat="false" ht="12.75" hidden="false" customHeight="false" outlineLevel="0" collapsed="false">
      <c r="A276" s="38" t="n">
        <f aca="false">+Curves!C276</f>
        <v>54027</v>
      </c>
      <c r="B276" s="2" t="n">
        <f aca="false">+IF(B275&lt;&gt;0,B275+1,IF(I275=0,0,1))</f>
        <v>0</v>
      </c>
      <c r="C276" s="3" t="n">
        <f aca="false">IF(OR($C$4="",$C$4=0),+Curves!D276,$C$4)</f>
        <v>0.05</v>
      </c>
      <c r="D276" s="4" t="n">
        <f aca="false">+(1+C276/2)^(-2*(A276-$M$4)/365.25)</f>
        <v>0.3344288364082</v>
      </c>
      <c r="E276" s="2" t="n">
        <f aca="false">+IF(OR($E$4="",$E$4=0),IF(YEAR(A276)&gt;$M$38,$N$39,VLOOKUP(YEAR(A276),Curve,2,FALSE())),$E$4)</f>
        <v>5000</v>
      </c>
      <c r="F276" s="2" t="n">
        <f aca="false">+IF(MONTH(A276)=$G$4,$F$4,0)</f>
        <v>0</v>
      </c>
      <c r="G276" s="5" t="n">
        <f aca="false">+F276*D276</f>
        <v>0</v>
      </c>
      <c r="H276" s="6" t="n">
        <f aca="false">-G276*E276</f>
        <v>-0</v>
      </c>
      <c r="I276" s="2" t="n">
        <f aca="false">+IF(A276=$I$4,$H$4*D276,IF(I275=0,0,I275+J276+H276))</f>
        <v>0</v>
      </c>
      <c r="J276" s="2" t="n">
        <f aca="false">+IF(B276=0,0,D276*-IPMT(C276/12,B276,$B$8,I275))</f>
        <v>0</v>
      </c>
      <c r="K276" s="6" t="n">
        <f aca="false">+H276+J276</f>
        <v>0</v>
      </c>
      <c r="L276" s="39"/>
    </row>
    <row r="277" customFormat="false" ht="12.75" hidden="false" customHeight="false" outlineLevel="0" collapsed="false">
      <c r="A277" s="38" t="n">
        <f aca="false">+Curves!C277</f>
        <v>54058</v>
      </c>
      <c r="B277" s="2" t="n">
        <f aca="false">+IF(B276&lt;&gt;0,B276+1,IF(I276=0,0,1))</f>
        <v>0</v>
      </c>
      <c r="C277" s="3" t="n">
        <f aca="false">IF(OR($C$4="",$C$4=0),+Curves!D277,$C$4)</f>
        <v>0.05</v>
      </c>
      <c r="D277" s="4" t="n">
        <f aca="false">+(1+C277/2)^(-2*(A277-$M$4)/365.25)</f>
        <v>0.333030014670461</v>
      </c>
      <c r="E277" s="2" t="n">
        <f aca="false">+IF(OR($E$4="",$E$4=0),IF(YEAR(A277)&gt;$M$38,$N$39,VLOOKUP(YEAR(A277),Curve,2,FALSE())),$E$4)</f>
        <v>5000</v>
      </c>
      <c r="F277" s="2" t="n">
        <f aca="false">+IF(MONTH(A277)=$G$4,$F$4,0)</f>
        <v>0</v>
      </c>
      <c r="G277" s="5" t="n">
        <f aca="false">+F277*D277</f>
        <v>0</v>
      </c>
      <c r="H277" s="6" t="n">
        <f aca="false">-G277*E277</f>
        <v>-0</v>
      </c>
      <c r="I277" s="2" t="n">
        <f aca="false">+IF(A277=$I$4,$H$4*D277,IF(I276=0,0,I276+J277+H277))</f>
        <v>0</v>
      </c>
      <c r="J277" s="2" t="n">
        <f aca="false">+IF(B277=0,0,D277*-IPMT(C277/12,B277,$B$8,I276))</f>
        <v>0</v>
      </c>
      <c r="K277" s="6" t="n">
        <f aca="false">+H277+J277</f>
        <v>0</v>
      </c>
      <c r="L277" s="39"/>
    </row>
    <row r="278" customFormat="false" ht="12.75" hidden="false" customHeight="false" outlineLevel="0" collapsed="false">
      <c r="A278" s="38" t="n">
        <f aca="false">+Curves!C278</f>
        <v>54089</v>
      </c>
      <c r="B278" s="2" t="n">
        <f aca="false">+IF(B277&lt;&gt;0,B277+1,IF(I277=0,0,1))</f>
        <v>0</v>
      </c>
      <c r="C278" s="3" t="n">
        <f aca="false">IF(OR($C$4="",$C$4=0),+Curves!D278,$C$4)</f>
        <v>0.05</v>
      </c>
      <c r="D278" s="4" t="n">
        <f aca="false">+(1+C278/2)^(-2*(A278-$M$4)/365.25)</f>
        <v>0.33163704381052</v>
      </c>
      <c r="E278" s="2" t="n">
        <f aca="false">+IF(OR($E$4="",$E$4=0),IF(YEAR(A278)&gt;$M$38,$N$39,VLOOKUP(YEAR(A278),Curve,2,FALSE())),$E$4)</f>
        <v>5000</v>
      </c>
      <c r="F278" s="2" t="n">
        <f aca="false">+IF(MONTH(A278)=$G$4,$F$4,0)</f>
        <v>0</v>
      </c>
      <c r="G278" s="5" t="n">
        <f aca="false">+F278*D278</f>
        <v>0</v>
      </c>
      <c r="H278" s="6" t="n">
        <f aca="false">-G278*E278</f>
        <v>-0</v>
      </c>
      <c r="I278" s="2" t="n">
        <f aca="false">+IF(A278=$I$4,$H$4*D278,IF(I277=0,0,I277+J278+H278))</f>
        <v>0</v>
      </c>
      <c r="J278" s="2" t="n">
        <f aca="false">+IF(B278=0,0,D278*-IPMT(C278/12,B278,$B$8,I277))</f>
        <v>0</v>
      </c>
      <c r="K278" s="6" t="n">
        <f aca="false">+H278+J278</f>
        <v>0</v>
      </c>
      <c r="L278" s="39"/>
    </row>
    <row r="279" customFormat="false" ht="12.75" hidden="false" customHeight="false" outlineLevel="0" collapsed="false">
      <c r="A279" s="38" t="n">
        <f aca="false">+Curves!C279</f>
        <v>54118</v>
      </c>
      <c r="B279" s="2" t="n">
        <f aca="false">+IF(B278&lt;&gt;0,B278+1,IF(I278=0,0,1))</f>
        <v>0</v>
      </c>
      <c r="C279" s="3" t="n">
        <f aca="false">IF(OR($C$4="",$C$4=0),+Curves!D279,$C$4)</f>
        <v>0.05</v>
      </c>
      <c r="D279" s="4" t="n">
        <f aca="false">+(1+C279/2)^(-2*(A279-$M$4)/365.25)</f>
        <v>0.330339217198577</v>
      </c>
      <c r="E279" s="2" t="n">
        <f aca="false">+IF(OR($E$4="",$E$4=0),IF(YEAR(A279)&gt;$M$38,$N$39,VLOOKUP(YEAR(A279),Curve,2,FALSE())),$E$4)</f>
        <v>5000</v>
      </c>
      <c r="F279" s="2" t="n">
        <f aca="false">+IF(MONTH(A279)=$G$4,$F$4,0)</f>
        <v>50</v>
      </c>
      <c r="G279" s="5" t="n">
        <f aca="false">+F279*D279</f>
        <v>16.5169608599289</v>
      </c>
      <c r="H279" s="6" t="n">
        <f aca="false">-G279*E279</f>
        <v>-82584.8042996444</v>
      </c>
      <c r="I279" s="2" t="n">
        <f aca="false">+IF(A279=$I$4,$H$4*D279,IF(I278=0,0,I278+J279+H279))</f>
        <v>0</v>
      </c>
      <c r="J279" s="2" t="n">
        <f aca="false">+IF(B279=0,0,D279*-IPMT(C279/12,B279,$B$8,I278))</f>
        <v>0</v>
      </c>
      <c r="K279" s="6" t="n">
        <f aca="false">+H279+J279</f>
        <v>-82584.8042996444</v>
      </c>
      <c r="L279" s="39"/>
    </row>
    <row r="280" customFormat="false" ht="12.75" hidden="false" customHeight="false" outlineLevel="0" collapsed="false">
      <c r="A280" s="38" t="n">
        <f aca="false">+Curves!C280</f>
        <v>54149</v>
      </c>
      <c r="B280" s="2" t="n">
        <f aca="false">+IF(B279&lt;&gt;0,B279+1,IF(I279=0,0,1))</f>
        <v>0</v>
      </c>
      <c r="C280" s="3" t="n">
        <f aca="false">IF(OR($C$4="",$C$4=0),+Curves!D280,$C$4)</f>
        <v>0.05</v>
      </c>
      <c r="D280" s="4" t="n">
        <f aca="false">+(1+C280/2)^(-2*(A280-$M$4)/365.25)</f>
        <v>0.328957501187458</v>
      </c>
      <c r="E280" s="2" t="n">
        <f aca="false">+IF(OR($E$4="",$E$4=0),IF(YEAR(A280)&gt;$M$38,$N$39,VLOOKUP(YEAR(A280),Curve,2,FALSE())),$E$4)</f>
        <v>5000</v>
      </c>
      <c r="F280" s="2" t="n">
        <f aca="false">+IF(MONTH(A280)=$G$4,$F$4,0)</f>
        <v>0</v>
      </c>
      <c r="G280" s="5" t="n">
        <f aca="false">+F280*D280</f>
        <v>0</v>
      </c>
      <c r="H280" s="6" t="n">
        <f aca="false">-G280*E280</f>
        <v>-0</v>
      </c>
      <c r="I280" s="2" t="n">
        <f aca="false">+IF(A280=$I$4,$H$4*D280,IF(I279=0,0,I279+J280+H280))</f>
        <v>0</v>
      </c>
      <c r="J280" s="2" t="n">
        <f aca="false">+IF(B280=0,0,D280*-IPMT(C280/12,B280,$B$8,I279))</f>
        <v>0</v>
      </c>
      <c r="K280" s="6" t="n">
        <f aca="false">+H280+J280</f>
        <v>0</v>
      </c>
      <c r="L280" s="39"/>
    </row>
    <row r="281" customFormat="false" ht="12.75" hidden="false" customHeight="false" outlineLevel="0" collapsed="false">
      <c r="A281" s="38" t="n">
        <f aca="false">+Curves!C281</f>
        <v>54179</v>
      </c>
      <c r="B281" s="2" t="n">
        <f aca="false">+IF(B280&lt;&gt;0,B280+1,IF(I280=0,0,1))</f>
        <v>0</v>
      </c>
      <c r="C281" s="3" t="n">
        <f aca="false">IF(OR($C$4="",$C$4=0),+Curves!D281,$C$4)</f>
        <v>0.05</v>
      </c>
      <c r="D281" s="4" t="n">
        <f aca="false">+(1+C281/2)^(-2*(A281-$M$4)/365.25)</f>
        <v>0.327625859599645</v>
      </c>
      <c r="E281" s="2" t="n">
        <f aca="false">+IF(OR($E$4="",$E$4=0),IF(YEAR(A281)&gt;$M$38,$N$39,VLOOKUP(YEAR(A281),Curve,2,FALSE())),$E$4)</f>
        <v>5000</v>
      </c>
      <c r="F281" s="2" t="n">
        <f aca="false">+IF(MONTH(A281)=$G$4,$F$4,0)</f>
        <v>0</v>
      </c>
      <c r="G281" s="5" t="n">
        <f aca="false">+F281*D281</f>
        <v>0</v>
      </c>
      <c r="H281" s="6" t="n">
        <f aca="false">-G281*E281</f>
        <v>-0</v>
      </c>
      <c r="I281" s="2" t="n">
        <f aca="false">+IF(A281=$I$4,$H$4*D281,IF(I280=0,0,I280+J281+H281))</f>
        <v>0</v>
      </c>
      <c r="J281" s="2" t="n">
        <f aca="false">+IF(B281=0,0,D281*-IPMT(C281/12,B281,$B$8,I280))</f>
        <v>0</v>
      </c>
      <c r="K281" s="6" t="n">
        <f aca="false">+H281+J281</f>
        <v>0</v>
      </c>
      <c r="L281" s="39"/>
    </row>
    <row r="282" customFormat="false" ht="12.75" hidden="false" customHeight="false" outlineLevel="0" collapsed="false">
      <c r="A282" s="38" t="n">
        <f aca="false">+Curves!C282</f>
        <v>54210</v>
      </c>
      <c r="B282" s="2" t="n">
        <f aca="false">+IF(B281&lt;&gt;0,B281+1,IF(I281=0,0,1))</f>
        <v>0</v>
      </c>
      <c r="C282" s="3" t="n">
        <f aca="false">IF(OR($C$4="",$C$4=0),+Curves!D282,$C$4)</f>
        <v>0.05</v>
      </c>
      <c r="D282" s="4" t="n">
        <f aca="false">+(1+C282/2)^(-2*(A282-$M$4)/365.25)</f>
        <v>0.326255492800013</v>
      </c>
      <c r="E282" s="2" t="n">
        <f aca="false">+IF(OR($E$4="",$E$4=0),IF(YEAR(A282)&gt;$M$38,$N$39,VLOOKUP(YEAR(A282),Curve,2,FALSE())),$E$4)</f>
        <v>5000</v>
      </c>
      <c r="F282" s="2" t="n">
        <f aca="false">+IF(MONTH(A282)=$G$4,$F$4,0)</f>
        <v>0</v>
      </c>
      <c r="G282" s="5" t="n">
        <f aca="false">+F282*D282</f>
        <v>0</v>
      </c>
      <c r="H282" s="6" t="n">
        <f aca="false">-G282*E282</f>
        <v>-0</v>
      </c>
      <c r="I282" s="2" t="n">
        <f aca="false">+IF(A282=$I$4,$H$4*D282,IF(I281=0,0,I281+J282+H282))</f>
        <v>0</v>
      </c>
      <c r="J282" s="2" t="n">
        <f aca="false">+IF(B282=0,0,D282*-IPMT(C282/12,B282,$B$8,I281))</f>
        <v>0</v>
      </c>
      <c r="K282" s="6" t="n">
        <f aca="false">+H282+J282</f>
        <v>0</v>
      </c>
      <c r="L282" s="39"/>
    </row>
    <row r="283" customFormat="false" ht="12.75" hidden="false" customHeight="false" outlineLevel="0" collapsed="false">
      <c r="A283" s="38" t="n">
        <f aca="false">+Curves!C283</f>
        <v>54240</v>
      </c>
      <c r="B283" s="2" t="n">
        <f aca="false">+IF(B282&lt;&gt;0,B282+1,IF(I282=0,0,1))</f>
        <v>0</v>
      </c>
      <c r="C283" s="3" t="n">
        <f aca="false">IF(OR($C$4="",$C$4=0),+Curves!D283,$C$4)</f>
        <v>0.05</v>
      </c>
      <c r="D283" s="4" t="n">
        <f aca="false">+(1+C283/2)^(-2*(A283-$M$4)/365.25)</f>
        <v>0.32493478911976</v>
      </c>
      <c r="E283" s="2" t="n">
        <f aca="false">+IF(OR($E$4="",$E$4=0),IF(YEAR(A283)&gt;$M$38,$N$39,VLOOKUP(YEAR(A283),Curve,2,FALSE())),$E$4)</f>
        <v>5000</v>
      </c>
      <c r="F283" s="2" t="n">
        <f aca="false">+IF(MONTH(A283)=$G$4,$F$4,0)</f>
        <v>0</v>
      </c>
      <c r="G283" s="5" t="n">
        <f aca="false">+F283*D283</f>
        <v>0</v>
      </c>
      <c r="H283" s="6" t="n">
        <f aca="false">-G283*E283</f>
        <v>-0</v>
      </c>
      <c r="I283" s="2" t="n">
        <f aca="false">+IF(A283=$I$4,$H$4*D283,IF(I282=0,0,I282+J283+H283))</f>
        <v>0</v>
      </c>
      <c r="J283" s="2" t="n">
        <f aca="false">+IF(B283=0,0,D283*-IPMT(C283/12,B283,$B$8,I282))</f>
        <v>0</v>
      </c>
      <c r="K283" s="6" t="n">
        <f aca="false">+H283+J283</f>
        <v>0</v>
      </c>
      <c r="L283" s="39"/>
    </row>
    <row r="284" customFormat="false" ht="12.75" hidden="false" customHeight="false" outlineLevel="0" collapsed="false">
      <c r="A284" s="38" t="n">
        <f aca="false">+Curves!C284</f>
        <v>54271</v>
      </c>
      <c r="B284" s="2" t="n">
        <f aca="false">+IF(B283&lt;&gt;0,B283+1,IF(I283=0,0,1))</f>
        <v>0</v>
      </c>
      <c r="C284" s="3" t="n">
        <f aca="false">IF(OR($C$4="",$C$4=0),+Curves!D284,$C$4)</f>
        <v>0.05</v>
      </c>
      <c r="D284" s="4" t="n">
        <f aca="false">+(1+C284/2)^(-2*(A284-$M$4)/365.25)</f>
        <v>0.323575678310865</v>
      </c>
      <c r="E284" s="2" t="n">
        <f aca="false">+IF(OR($E$4="",$E$4=0),IF(YEAR(A284)&gt;$M$38,$N$39,VLOOKUP(YEAR(A284),Curve,2,FALSE())),$E$4)</f>
        <v>5000</v>
      </c>
      <c r="F284" s="2" t="n">
        <f aca="false">+IF(MONTH(A284)=$G$4,$F$4,0)</f>
        <v>0</v>
      </c>
      <c r="G284" s="5" t="n">
        <f aca="false">+F284*D284</f>
        <v>0</v>
      </c>
      <c r="H284" s="6" t="n">
        <f aca="false">-G284*E284</f>
        <v>-0</v>
      </c>
      <c r="I284" s="2" t="n">
        <f aca="false">+IF(A284=$I$4,$H$4*D284,IF(I283=0,0,I283+J284+H284))</f>
        <v>0</v>
      </c>
      <c r="J284" s="2" t="n">
        <f aca="false">+IF(B284=0,0,D284*-IPMT(C284/12,B284,$B$8,I283))</f>
        <v>0</v>
      </c>
      <c r="K284" s="6" t="n">
        <f aca="false">+H284+J284</f>
        <v>0</v>
      </c>
      <c r="L284" s="39"/>
    </row>
    <row r="285" customFormat="false" ht="12.75" hidden="false" customHeight="false" outlineLevel="0" collapsed="false">
      <c r="A285" s="38" t="n">
        <f aca="false">+Curves!C285</f>
        <v>54302</v>
      </c>
      <c r="B285" s="2" t="n">
        <f aca="false">+IF(B284&lt;&gt;0,B284+1,IF(I284=0,0,1))</f>
        <v>0</v>
      </c>
      <c r="C285" s="3" t="n">
        <f aca="false">IF(OR($C$4="",$C$4=0),+Curves!D285,$C$4)</f>
        <v>0.05</v>
      </c>
      <c r="D285" s="4" t="n">
        <f aca="false">+(1+C285/2)^(-2*(A285-$M$4)/365.25)</f>
        <v>0.322222252280125</v>
      </c>
      <c r="E285" s="2" t="n">
        <f aca="false">+IF(OR($E$4="",$E$4=0),IF(YEAR(A285)&gt;$M$38,$N$39,VLOOKUP(YEAR(A285),Curve,2,FALSE())),$E$4)</f>
        <v>5000</v>
      </c>
      <c r="F285" s="2" t="n">
        <f aca="false">+IF(MONTH(A285)=$G$4,$F$4,0)</f>
        <v>0</v>
      </c>
      <c r="G285" s="5" t="n">
        <f aca="false">+F285*D285</f>
        <v>0</v>
      </c>
      <c r="H285" s="6" t="n">
        <f aca="false">-G285*E285</f>
        <v>-0</v>
      </c>
      <c r="I285" s="2" t="n">
        <f aca="false">+IF(A285=$I$4,$H$4*D285,IF(I284=0,0,I284+J285+H285))</f>
        <v>0</v>
      </c>
      <c r="J285" s="2" t="n">
        <f aca="false">+IF(B285=0,0,D285*-IPMT(C285/12,B285,$B$8,I284))</f>
        <v>0</v>
      </c>
      <c r="K285" s="6" t="n">
        <f aca="false">+H285+J285</f>
        <v>0</v>
      </c>
      <c r="L285" s="39"/>
    </row>
    <row r="286" customFormat="false" ht="12.75" hidden="false" customHeight="false" outlineLevel="0" collapsed="false">
      <c r="A286" s="38" t="n">
        <f aca="false">+Curves!C286</f>
        <v>54332</v>
      </c>
      <c r="B286" s="2" t="n">
        <f aca="false">+IF(B285&lt;&gt;0,B285+1,IF(I285=0,0,1))</f>
        <v>0</v>
      </c>
      <c r="C286" s="3" t="n">
        <f aca="false">IF(OR($C$4="",$C$4=0),+Curves!D286,$C$4)</f>
        <v>0.05</v>
      </c>
      <c r="D286" s="4" t="n">
        <f aca="false">+(1+C286/2)^(-2*(A286-$M$4)/365.25)</f>
        <v>0.320917875422609</v>
      </c>
      <c r="E286" s="2" t="n">
        <f aca="false">+IF(OR($E$4="",$E$4=0),IF(YEAR(A286)&gt;$M$38,$N$39,VLOOKUP(YEAR(A286),Curve,2,FALSE())),$E$4)</f>
        <v>5000</v>
      </c>
      <c r="F286" s="2" t="n">
        <f aca="false">+IF(MONTH(A286)=$G$4,$F$4,0)</f>
        <v>0</v>
      </c>
      <c r="G286" s="5" t="n">
        <f aca="false">+F286*D286</f>
        <v>0</v>
      </c>
      <c r="H286" s="6" t="n">
        <f aca="false">-G286*E286</f>
        <v>-0</v>
      </c>
      <c r="I286" s="2" t="n">
        <f aca="false">+IF(A286=$I$4,$H$4*D286,IF(I285=0,0,I285+J286+H286))</f>
        <v>0</v>
      </c>
      <c r="J286" s="2" t="n">
        <f aca="false">+IF(B286=0,0,D286*-IPMT(C286/12,B286,$B$8,I285))</f>
        <v>0</v>
      </c>
      <c r="K286" s="6" t="n">
        <f aca="false">+H286+J286</f>
        <v>0</v>
      </c>
      <c r="L286" s="39"/>
    </row>
    <row r="287" customFormat="false" ht="12.75" hidden="false" customHeight="false" outlineLevel="0" collapsed="false">
      <c r="A287" s="38" t="n">
        <f aca="false">+Curves!C287</f>
        <v>54363</v>
      </c>
      <c r="B287" s="2" t="n">
        <f aca="false">+IF(B286&lt;&gt;0,B286+1,IF(I286=0,0,1))</f>
        <v>0</v>
      </c>
      <c r="C287" s="3" t="n">
        <f aca="false">IF(OR($C$4="",$C$4=0),+Curves!D287,$C$4)</f>
        <v>0.05</v>
      </c>
      <c r="D287" s="4" t="n">
        <f aca="false">+(1+C287/2)^(-2*(A287-$M$4)/365.25)</f>
        <v>0.31957556623363</v>
      </c>
      <c r="E287" s="2" t="n">
        <f aca="false">+IF(OR($E$4="",$E$4=0),IF(YEAR(A287)&gt;$M$38,$N$39,VLOOKUP(YEAR(A287),Curve,2,FALSE())),$E$4)</f>
        <v>5000</v>
      </c>
      <c r="F287" s="2" t="n">
        <f aca="false">+IF(MONTH(A287)=$G$4,$F$4,0)</f>
        <v>0</v>
      </c>
      <c r="G287" s="5" t="n">
        <f aca="false">+F287*D287</f>
        <v>0</v>
      </c>
      <c r="H287" s="6" t="n">
        <f aca="false">-G287*E287</f>
        <v>-0</v>
      </c>
      <c r="I287" s="2" t="n">
        <f aca="false">+IF(A287=$I$4,$H$4*D287,IF(I286=0,0,I286+J287+H287))</f>
        <v>0</v>
      </c>
      <c r="J287" s="2" t="n">
        <f aca="false">+IF(B287=0,0,D287*-IPMT(C287/12,B287,$B$8,I286))</f>
        <v>0</v>
      </c>
      <c r="K287" s="6" t="n">
        <f aca="false">+H287+J287</f>
        <v>0</v>
      </c>
      <c r="L287" s="39"/>
    </row>
    <row r="288" customFormat="false" ht="12.75" hidden="false" customHeight="false" outlineLevel="0" collapsed="false">
      <c r="A288" s="38" t="n">
        <f aca="false">+Curves!C288</f>
        <v>54393</v>
      </c>
      <c r="B288" s="2" t="n">
        <f aca="false">+IF(B287&lt;&gt;0,B287+1,IF(I287=0,0,1))</f>
        <v>0</v>
      </c>
      <c r="C288" s="3" t="n">
        <f aca="false">IF(OR($C$4="",$C$4=0),+Curves!D288,$C$4)</f>
        <v>0.05</v>
      </c>
      <c r="D288" s="4" t="n">
        <f aca="false">+(1+C288/2)^(-2*(A288-$M$4)/365.25)</f>
        <v>0.318281903335203</v>
      </c>
      <c r="E288" s="2" t="n">
        <f aca="false">+IF(OR($E$4="",$E$4=0),IF(YEAR(A288)&gt;$M$38,$N$39,VLOOKUP(YEAR(A288),Curve,2,FALSE())),$E$4)</f>
        <v>5000</v>
      </c>
      <c r="F288" s="2" t="n">
        <f aca="false">+IF(MONTH(A288)=$G$4,$F$4,0)</f>
        <v>0</v>
      </c>
      <c r="G288" s="5" t="n">
        <f aca="false">+F288*D288</f>
        <v>0</v>
      </c>
      <c r="H288" s="6" t="n">
        <f aca="false">-G288*E288</f>
        <v>-0</v>
      </c>
      <c r="I288" s="2" t="n">
        <f aca="false">+IF(A288=$I$4,$H$4*D288,IF(I287=0,0,I287+J288+H288))</f>
        <v>0</v>
      </c>
      <c r="J288" s="2" t="n">
        <f aca="false">+IF(B288=0,0,D288*-IPMT(C288/12,B288,$B$8,I287))</f>
        <v>0</v>
      </c>
      <c r="K288" s="6" t="n">
        <f aca="false">+H288+J288</f>
        <v>0</v>
      </c>
      <c r="L288" s="39"/>
    </row>
    <row r="289" customFormat="false" ht="12.75" hidden="false" customHeight="false" outlineLevel="0" collapsed="false">
      <c r="A289" s="38" t="n">
        <f aca="false">+Curves!C289</f>
        <v>54424</v>
      </c>
      <c r="B289" s="2" t="n">
        <f aca="false">+IF(B288&lt;&gt;0,B288+1,IF(I288=0,0,1))</f>
        <v>0</v>
      </c>
      <c r="C289" s="3" t="n">
        <f aca="false">IF(OR($C$4="",$C$4=0),+Curves!D289,$C$4)</f>
        <v>0.05</v>
      </c>
      <c r="D289" s="4" t="n">
        <f aca="false">+(1+C289/2)^(-2*(A289-$M$4)/365.25)</f>
        <v>0.316950619675887</v>
      </c>
      <c r="E289" s="2" t="n">
        <f aca="false">+IF(OR($E$4="",$E$4=0),IF(YEAR(A289)&gt;$M$38,$N$39,VLOOKUP(YEAR(A289),Curve,2,FALSE())),$E$4)</f>
        <v>5000</v>
      </c>
      <c r="F289" s="2" t="n">
        <f aca="false">+IF(MONTH(A289)=$G$4,$F$4,0)</f>
        <v>0</v>
      </c>
      <c r="G289" s="5" t="n">
        <f aca="false">+F289*D289</f>
        <v>0</v>
      </c>
      <c r="H289" s="6" t="n">
        <f aca="false">-G289*E289</f>
        <v>-0</v>
      </c>
      <c r="I289" s="2" t="n">
        <f aca="false">+IF(A289=$I$4,$H$4*D289,IF(I288=0,0,I288+J289+H289))</f>
        <v>0</v>
      </c>
      <c r="J289" s="2" t="n">
        <f aca="false">+IF(B289=0,0,D289*-IPMT(C289/12,B289,$B$8,I288))</f>
        <v>0</v>
      </c>
      <c r="K289" s="6" t="n">
        <f aca="false">+H289+J289</f>
        <v>0</v>
      </c>
      <c r="L289" s="39"/>
    </row>
    <row r="290" customFormat="false" ht="12.75" hidden="false" customHeight="false" outlineLevel="0" collapsed="false">
      <c r="A290" s="38" t="n">
        <f aca="false">+Curves!C290</f>
        <v>54455</v>
      </c>
      <c r="B290" s="2" t="n">
        <f aca="false">+IF(B289&lt;&gt;0,B289+1,IF(I289=0,0,1))</f>
        <v>0</v>
      </c>
      <c r="C290" s="3" t="n">
        <f aca="false">IF(OR($C$4="",$C$4=0),+Curves!D290,$C$4)</f>
        <v>0.05</v>
      </c>
      <c r="D290" s="4" t="n">
        <f aca="false">+(1+C290/2)^(-2*(A290-$M$4)/365.25)</f>
        <v>0.315624904401587</v>
      </c>
      <c r="E290" s="2" t="n">
        <f aca="false">+IF(OR($E$4="",$E$4=0),IF(YEAR(A290)&gt;$M$38,$N$39,VLOOKUP(YEAR(A290),Curve,2,FALSE())),$E$4)</f>
        <v>5000</v>
      </c>
      <c r="F290" s="2" t="n">
        <f aca="false">+IF(MONTH(A290)=$G$4,$F$4,0)</f>
        <v>0</v>
      </c>
      <c r="G290" s="5" t="n">
        <f aca="false">+F290*D290</f>
        <v>0</v>
      </c>
      <c r="H290" s="6" t="n">
        <f aca="false">-G290*E290</f>
        <v>-0</v>
      </c>
      <c r="I290" s="2" t="n">
        <f aca="false">+IF(A290=$I$4,$H$4*D290,IF(I289=0,0,I289+J290+H290))</f>
        <v>0</v>
      </c>
      <c r="J290" s="2" t="n">
        <f aca="false">+IF(B290=0,0,D290*-IPMT(C290/12,B290,$B$8,I289))</f>
        <v>0</v>
      </c>
      <c r="K290" s="6" t="n">
        <f aca="false">+H290+J290</f>
        <v>0</v>
      </c>
      <c r="L290" s="39"/>
    </row>
    <row r="291" customFormat="false" ht="12.75" hidden="false" customHeight="false" outlineLevel="0" collapsed="false">
      <c r="A291" s="38" t="n">
        <f aca="false">+Curves!C291</f>
        <v>54483</v>
      </c>
      <c r="B291" s="2" t="n">
        <f aca="false">+IF(B290&lt;&gt;0,B290+1,IF(I290=0,0,1))</f>
        <v>0</v>
      </c>
      <c r="C291" s="3" t="n">
        <f aca="false">IF(OR($C$4="",$C$4=0),+Curves!D291,$C$4)</f>
        <v>0.05</v>
      </c>
      <c r="D291" s="4" t="n">
        <f aca="false">+(1+C291/2)^(-2*(A291-$M$4)/365.25)</f>
        <v>0.314432250924253</v>
      </c>
      <c r="E291" s="2" t="n">
        <f aca="false">+IF(OR($E$4="",$E$4=0),IF(YEAR(A291)&gt;$M$38,$N$39,VLOOKUP(YEAR(A291),Curve,2,FALSE())),$E$4)</f>
        <v>5000</v>
      </c>
      <c r="F291" s="2" t="n">
        <f aca="false">+IF(MONTH(A291)=$G$4,$F$4,0)</f>
        <v>50</v>
      </c>
      <c r="G291" s="5" t="n">
        <f aca="false">+F291*D291</f>
        <v>15.7216125462127</v>
      </c>
      <c r="H291" s="6" t="n">
        <f aca="false">-G291*E291</f>
        <v>-78608.0627310633</v>
      </c>
      <c r="I291" s="2" t="n">
        <f aca="false">+IF(A291=$I$4,$H$4*D291,IF(I290=0,0,I290+J291+H291))</f>
        <v>0</v>
      </c>
      <c r="J291" s="2" t="n">
        <f aca="false">+IF(B291=0,0,D291*-IPMT(C291/12,B291,$B$8,I290))</f>
        <v>0</v>
      </c>
      <c r="K291" s="6" t="n">
        <f aca="false">+H291+J291</f>
        <v>-78608.0627310633</v>
      </c>
      <c r="L291" s="39"/>
    </row>
    <row r="292" customFormat="false" ht="12.75" hidden="false" customHeight="false" outlineLevel="0" collapsed="false">
      <c r="A292" s="38" t="n">
        <f aca="false">+Curves!C292</f>
        <v>54514</v>
      </c>
      <c r="B292" s="2" t="n">
        <f aca="false">+IF(B291&lt;&gt;0,B291+1,IF(I291=0,0,1))</f>
        <v>0</v>
      </c>
      <c r="C292" s="3" t="n">
        <f aca="false">IF(OR($C$4="",$C$4=0),+Curves!D292,$C$4)</f>
        <v>0.05</v>
      </c>
      <c r="D292" s="4" t="n">
        <f aca="false">+(1+C292/2)^(-2*(A292-$M$4)/365.25)</f>
        <v>0.313117069277948</v>
      </c>
      <c r="E292" s="2" t="n">
        <f aca="false">+IF(OR($E$4="",$E$4=0),IF(YEAR(A292)&gt;$M$38,$N$39,VLOOKUP(YEAR(A292),Curve,2,FALSE())),$E$4)</f>
        <v>5000</v>
      </c>
      <c r="F292" s="2" t="n">
        <f aca="false">+IF(MONTH(A292)=$G$4,$F$4,0)</f>
        <v>0</v>
      </c>
      <c r="G292" s="5" t="n">
        <f aca="false">+F292*D292</f>
        <v>0</v>
      </c>
      <c r="H292" s="6" t="n">
        <f aca="false">-G292*E292</f>
        <v>-0</v>
      </c>
      <c r="I292" s="2" t="n">
        <f aca="false">+IF(A292=$I$4,$H$4*D292,IF(I291=0,0,I291+J292+H292))</f>
        <v>0</v>
      </c>
      <c r="J292" s="2" t="n">
        <f aca="false">+IF(B292=0,0,D292*-IPMT(C292/12,B292,$B$8,I291))</f>
        <v>0</v>
      </c>
      <c r="K292" s="6" t="n">
        <f aca="false">+H292+J292</f>
        <v>0</v>
      </c>
      <c r="L292" s="39"/>
    </row>
    <row r="293" customFormat="false" ht="12.75" hidden="false" customHeight="false" outlineLevel="0" collapsed="false">
      <c r="A293" s="38" t="n">
        <f aca="false">+Curves!C293</f>
        <v>54544</v>
      </c>
      <c r="B293" s="2" t="n">
        <f aca="false">+IF(B292&lt;&gt;0,B292+1,IF(I292=0,0,1))</f>
        <v>0</v>
      </c>
      <c r="C293" s="3" t="n">
        <f aca="false">IF(OR($C$4="",$C$4=0),+Curves!D293,$C$4)</f>
        <v>0.05</v>
      </c>
      <c r="D293" s="4" t="n">
        <f aca="false">+(1+C293/2)^(-2*(A293-$M$4)/365.25)</f>
        <v>0.311849550799727</v>
      </c>
      <c r="E293" s="2" t="n">
        <f aca="false">+IF(OR($E$4="",$E$4=0),IF(YEAR(A293)&gt;$M$38,$N$39,VLOOKUP(YEAR(A293),Curve,2,FALSE())),$E$4)</f>
        <v>5000</v>
      </c>
      <c r="F293" s="2" t="n">
        <f aca="false">+IF(MONTH(A293)=$G$4,$F$4,0)</f>
        <v>0</v>
      </c>
      <c r="G293" s="5" t="n">
        <f aca="false">+F293*D293</f>
        <v>0</v>
      </c>
      <c r="H293" s="6" t="n">
        <f aca="false">-G293*E293</f>
        <v>-0</v>
      </c>
      <c r="I293" s="2" t="n">
        <f aca="false">+IF(A293=$I$4,$H$4*D293,IF(I292=0,0,I292+J293+H293))</f>
        <v>0</v>
      </c>
      <c r="J293" s="2" t="n">
        <f aca="false">+IF(B293=0,0,D293*-IPMT(C293/12,B293,$B$8,I292))</f>
        <v>0</v>
      </c>
      <c r="K293" s="6" t="n">
        <f aca="false">+H293+J293</f>
        <v>0</v>
      </c>
      <c r="L293" s="39"/>
    </row>
    <row r="294" customFormat="false" ht="12.75" hidden="false" customHeight="false" outlineLevel="0" collapsed="false">
      <c r="A294" s="38" t="n">
        <f aca="false">+Curves!C294</f>
        <v>54575</v>
      </c>
      <c r="B294" s="2" t="n">
        <f aca="false">+IF(B293&lt;&gt;0,B293+1,IF(I293=0,0,1))</f>
        <v>0</v>
      </c>
      <c r="C294" s="3" t="n">
        <f aca="false">IF(OR($C$4="",$C$4=0),+Curves!D294,$C$4)</f>
        <v>0.05</v>
      </c>
      <c r="D294" s="4" t="n">
        <f aca="false">+(1+C294/2)^(-2*(A294-$M$4)/365.25)</f>
        <v>0.310545171861451</v>
      </c>
      <c r="E294" s="2" t="n">
        <f aca="false">+IF(OR($E$4="",$E$4=0),IF(YEAR(A294)&gt;$M$38,$N$39,VLOOKUP(YEAR(A294),Curve,2,FALSE())),$E$4)</f>
        <v>5000</v>
      </c>
      <c r="F294" s="2" t="n">
        <f aca="false">+IF(MONTH(A294)=$G$4,$F$4,0)</f>
        <v>0</v>
      </c>
      <c r="G294" s="5" t="n">
        <f aca="false">+F294*D294</f>
        <v>0</v>
      </c>
      <c r="H294" s="6" t="n">
        <f aca="false">-G294*E294</f>
        <v>-0</v>
      </c>
      <c r="I294" s="2" t="n">
        <f aca="false">+IF(A294=$I$4,$H$4*D294,IF(I293=0,0,I293+J294+H294))</f>
        <v>0</v>
      </c>
      <c r="J294" s="2" t="n">
        <f aca="false">+IF(B294=0,0,D294*-IPMT(C294/12,B294,$B$8,I293))</f>
        <v>0</v>
      </c>
      <c r="K294" s="6" t="n">
        <f aca="false">+H294+J294</f>
        <v>0</v>
      </c>
      <c r="L294" s="39"/>
    </row>
    <row r="295" customFormat="false" ht="12.75" hidden="false" customHeight="false" outlineLevel="0" collapsed="false">
      <c r="A295" s="38" t="n">
        <f aca="false">+Curves!C295</f>
        <v>54605</v>
      </c>
      <c r="B295" s="2" t="n">
        <f aca="false">+IF(B294&lt;&gt;0,B294+1,IF(I294=0,0,1))</f>
        <v>0</v>
      </c>
      <c r="C295" s="3" t="n">
        <f aca="false">IF(OR($C$4="",$C$4=0),+Curves!D295,$C$4)</f>
        <v>0.05</v>
      </c>
      <c r="D295" s="4" t="n">
        <f aca="false">+(1+C295/2)^(-2*(A295-$M$4)/365.25)</f>
        <v>0.309288064593027</v>
      </c>
      <c r="E295" s="2" t="n">
        <f aca="false">+IF(OR($E$4="",$E$4=0),IF(YEAR(A295)&gt;$M$38,$N$39,VLOOKUP(YEAR(A295),Curve,2,FALSE())),$E$4)</f>
        <v>5000</v>
      </c>
      <c r="F295" s="2" t="n">
        <f aca="false">+IF(MONTH(A295)=$G$4,$F$4,0)</f>
        <v>0</v>
      </c>
      <c r="G295" s="5" t="n">
        <f aca="false">+F295*D295</f>
        <v>0</v>
      </c>
      <c r="H295" s="6" t="n">
        <f aca="false">-G295*E295</f>
        <v>-0</v>
      </c>
      <c r="I295" s="2" t="n">
        <f aca="false">+IF(A295=$I$4,$H$4*D295,IF(I294=0,0,I294+J295+H295))</f>
        <v>0</v>
      </c>
      <c r="J295" s="2" t="n">
        <f aca="false">+IF(B295=0,0,D295*-IPMT(C295/12,B295,$B$8,I294))</f>
        <v>0</v>
      </c>
      <c r="K295" s="6" t="n">
        <f aca="false">+H295+J295</f>
        <v>0</v>
      </c>
      <c r="L295" s="39"/>
    </row>
    <row r="296" customFormat="false" ht="12.75" hidden="false" customHeight="false" outlineLevel="0" collapsed="false">
      <c r="A296" s="38" t="n">
        <f aca="false">+Curves!C296</f>
        <v>54636</v>
      </c>
      <c r="B296" s="2" t="n">
        <f aca="false">+IF(B295&lt;&gt;0,B295+1,IF(I295=0,0,1))</f>
        <v>0</v>
      </c>
      <c r="C296" s="3" t="n">
        <f aca="false">IF(OR($C$4="",$C$4=0),+Curves!D296,$C$4)</f>
        <v>0.05</v>
      </c>
      <c r="D296" s="4" t="n">
        <f aca="false">+(1+C296/2)^(-2*(A296-$M$4)/365.25)</f>
        <v>0.30799439963093</v>
      </c>
      <c r="E296" s="2" t="n">
        <f aca="false">+IF(OR($E$4="",$E$4=0),IF(YEAR(A296)&gt;$M$38,$N$39,VLOOKUP(YEAR(A296),Curve,2,FALSE())),$E$4)</f>
        <v>5000</v>
      </c>
      <c r="F296" s="2" t="n">
        <f aca="false">+IF(MONTH(A296)=$G$4,$F$4,0)</f>
        <v>0</v>
      </c>
      <c r="G296" s="5" t="n">
        <f aca="false">+F296*D296</f>
        <v>0</v>
      </c>
      <c r="H296" s="6" t="n">
        <f aca="false">-G296*E296</f>
        <v>-0</v>
      </c>
      <c r="I296" s="2" t="n">
        <f aca="false">+IF(A296=$I$4,$H$4*D296,IF(I295=0,0,I295+J296+H296))</f>
        <v>0</v>
      </c>
      <c r="J296" s="2" t="n">
        <f aca="false">+IF(B296=0,0,D296*-IPMT(C296/12,B296,$B$8,I295))</f>
        <v>0</v>
      </c>
      <c r="K296" s="6" t="n">
        <f aca="false">+H296+J296</f>
        <v>0</v>
      </c>
      <c r="L296" s="39"/>
    </row>
    <row r="297" customFormat="false" ht="12.75" hidden="false" customHeight="false" outlineLevel="0" collapsed="false">
      <c r="A297" s="38" t="n">
        <f aca="false">+Curves!C297</f>
        <v>54667</v>
      </c>
      <c r="B297" s="2" t="n">
        <f aca="false">+IF(B296&lt;&gt;0,B296+1,IF(I296=0,0,1))</f>
        <v>0</v>
      </c>
      <c r="C297" s="3" t="n">
        <f aca="false">IF(OR($C$4="",$C$4=0),+Curves!D297,$C$4)</f>
        <v>0.05</v>
      </c>
      <c r="D297" s="4" t="n">
        <f aca="false">+(1+C297/2)^(-2*(A297-$M$4)/365.25)</f>
        <v>0.306706145705423</v>
      </c>
      <c r="E297" s="2" t="n">
        <f aca="false">+IF(OR($E$4="",$E$4=0),IF(YEAR(A297)&gt;$M$38,$N$39,VLOOKUP(YEAR(A297),Curve,2,FALSE())),$E$4)</f>
        <v>5000</v>
      </c>
      <c r="F297" s="2" t="n">
        <f aca="false">+IF(MONTH(A297)=$G$4,$F$4,0)</f>
        <v>0</v>
      </c>
      <c r="G297" s="5" t="n">
        <f aca="false">+F297*D297</f>
        <v>0</v>
      </c>
      <c r="H297" s="6" t="n">
        <f aca="false">-G297*E297</f>
        <v>-0</v>
      </c>
      <c r="I297" s="2" t="n">
        <f aca="false">+IF(A297=$I$4,$H$4*D297,IF(I296=0,0,I296+J297+H297))</f>
        <v>0</v>
      </c>
      <c r="J297" s="2" t="n">
        <f aca="false">+IF(B297=0,0,D297*-IPMT(C297/12,B297,$B$8,I296))</f>
        <v>0</v>
      </c>
      <c r="K297" s="6" t="n">
        <f aca="false">+H297+J297</f>
        <v>0</v>
      </c>
      <c r="L297" s="39"/>
    </row>
    <row r="298" customFormat="false" ht="12.75" hidden="false" customHeight="false" outlineLevel="0" collapsed="false">
      <c r="A298" s="38" t="n">
        <f aca="false">+Curves!C298</f>
        <v>54697</v>
      </c>
      <c r="B298" s="2" t="n">
        <f aca="false">+IF(B297&lt;&gt;0,B297+1,IF(I297=0,0,1))</f>
        <v>0</v>
      </c>
      <c r="C298" s="3" t="n">
        <f aca="false">IF(OR($C$4="",$C$4=0),+Curves!D298,$C$4)</f>
        <v>0.05</v>
      </c>
      <c r="D298" s="4" t="n">
        <f aca="false">+(1+C298/2)^(-2*(A298-$M$4)/365.25)</f>
        <v>0.305464579067225</v>
      </c>
      <c r="E298" s="2" t="n">
        <f aca="false">+IF(OR($E$4="",$E$4=0),IF(YEAR(A298)&gt;$M$38,$N$39,VLOOKUP(YEAR(A298),Curve,2,FALSE())),$E$4)</f>
        <v>5000</v>
      </c>
      <c r="F298" s="2" t="n">
        <f aca="false">+IF(MONTH(A298)=$G$4,$F$4,0)</f>
        <v>0</v>
      </c>
      <c r="G298" s="5" t="n">
        <f aca="false">+F298*D298</f>
        <v>0</v>
      </c>
      <c r="H298" s="6" t="n">
        <f aca="false">-G298*E298</f>
        <v>-0</v>
      </c>
      <c r="I298" s="2" t="n">
        <f aca="false">+IF(A298=$I$4,$H$4*D298,IF(I297=0,0,I297+J298+H298))</f>
        <v>0</v>
      </c>
      <c r="J298" s="2" t="n">
        <f aca="false">+IF(B298=0,0,D298*-IPMT(C298/12,B298,$B$8,I297))</f>
        <v>0</v>
      </c>
      <c r="K298" s="6" t="n">
        <f aca="false">+H298+J298</f>
        <v>0</v>
      </c>
      <c r="L298" s="39"/>
    </row>
    <row r="299" customFormat="false" ht="12.75" hidden="false" customHeight="false" outlineLevel="0" collapsed="false">
      <c r="A299" s="38" t="n">
        <f aca="false">+Curves!C299</f>
        <v>54728</v>
      </c>
      <c r="B299" s="2" t="n">
        <f aca="false">+IF(B298&lt;&gt;0,B298+1,IF(I298=0,0,1))</f>
        <v>0</v>
      </c>
      <c r="C299" s="3" t="n">
        <f aca="false">IF(OR($C$4="",$C$4=0),+Curves!D299,$C$4)</f>
        <v>0.05</v>
      </c>
      <c r="D299" s="4" t="n">
        <f aca="false">+(1+C299/2)^(-2*(A299-$M$4)/365.25)</f>
        <v>0.304186906669421</v>
      </c>
      <c r="E299" s="2" t="n">
        <f aca="false">+IF(OR($E$4="",$E$4=0),IF(YEAR(A299)&gt;$M$38,$N$39,VLOOKUP(YEAR(A299),Curve,2,FALSE())),$E$4)</f>
        <v>5000</v>
      </c>
      <c r="F299" s="2" t="n">
        <f aca="false">+IF(MONTH(A299)=$G$4,$F$4,0)</f>
        <v>0</v>
      </c>
      <c r="G299" s="5" t="n">
        <f aca="false">+F299*D299</f>
        <v>0</v>
      </c>
      <c r="H299" s="6" t="n">
        <f aca="false">-G299*E299</f>
        <v>-0</v>
      </c>
      <c r="I299" s="2" t="n">
        <f aca="false">+IF(A299=$I$4,$H$4*D299,IF(I298=0,0,I298+J299+H299))</f>
        <v>0</v>
      </c>
      <c r="J299" s="2" t="n">
        <f aca="false">+IF(B299=0,0,D299*-IPMT(C299/12,B299,$B$8,I298))</f>
        <v>0</v>
      </c>
      <c r="K299" s="6" t="n">
        <f aca="false">+H299+J299</f>
        <v>0</v>
      </c>
      <c r="L299" s="39"/>
    </row>
    <row r="300" customFormat="false" ht="12.75" hidden="false" customHeight="false" outlineLevel="0" collapsed="false">
      <c r="A300" s="38" t="n">
        <f aca="false">+Curves!C300</f>
        <v>54758</v>
      </c>
      <c r="B300" s="2" t="n">
        <f aca="false">+IF(B299&lt;&gt;0,B299+1,IF(I299=0,0,1))</f>
        <v>0</v>
      </c>
      <c r="C300" s="3" t="n">
        <f aca="false">IF(OR($C$4="",$C$4=0),+Curves!D300,$C$4)</f>
        <v>0.05</v>
      </c>
      <c r="D300" s="4" t="n">
        <f aca="false">+(1+C300/2)^(-2*(A300-$M$4)/365.25)</f>
        <v>0.302955538076435</v>
      </c>
      <c r="E300" s="2" t="n">
        <f aca="false">+IF(OR($E$4="",$E$4=0),IF(YEAR(A300)&gt;$M$38,$N$39,VLOOKUP(YEAR(A300),Curve,2,FALSE())),$E$4)</f>
        <v>5000</v>
      </c>
      <c r="F300" s="2" t="n">
        <f aca="false">+IF(MONTH(A300)=$G$4,$F$4,0)</f>
        <v>0</v>
      </c>
      <c r="G300" s="5" t="n">
        <f aca="false">+F300*D300</f>
        <v>0</v>
      </c>
      <c r="H300" s="6" t="n">
        <f aca="false">-G300*E300</f>
        <v>-0</v>
      </c>
      <c r="I300" s="2" t="n">
        <f aca="false">+IF(A300=$I$4,$H$4*D300,IF(I299=0,0,I299+J300+H300))</f>
        <v>0</v>
      </c>
      <c r="J300" s="2" t="n">
        <f aca="false">+IF(B300=0,0,D300*-IPMT(C300/12,B300,$B$8,I299))</f>
        <v>0</v>
      </c>
      <c r="K300" s="6" t="n">
        <f aca="false">+H300+J300</f>
        <v>0</v>
      </c>
      <c r="L300" s="39"/>
    </row>
    <row r="301" customFormat="false" ht="12.75" hidden="false" customHeight="false" outlineLevel="0" collapsed="false">
      <c r="A301" s="38" t="n">
        <f aca="false">+Curves!C301</f>
        <v>54789</v>
      </c>
      <c r="B301" s="2" t="n">
        <f aca="false">+IF(B300&lt;&gt;0,B300+1,IF(I300=0,0,1))</f>
        <v>0</v>
      </c>
      <c r="C301" s="3" t="n">
        <f aca="false">IF(OR($C$4="",$C$4=0),+Curves!D301,$C$4)</f>
        <v>0.05</v>
      </c>
      <c r="D301" s="4" t="n">
        <f aca="false">+(1+C301/2)^(-2*(A301-$M$4)/365.25)</f>
        <v>0.301688360291226</v>
      </c>
      <c r="E301" s="2" t="n">
        <f aca="false">+IF(OR($E$4="",$E$4=0),IF(YEAR(A301)&gt;$M$38,$N$39,VLOOKUP(YEAR(A301),Curve,2,FALSE())),$E$4)</f>
        <v>5000</v>
      </c>
      <c r="F301" s="2" t="n">
        <f aca="false">+IF(MONTH(A301)=$G$4,$F$4,0)</f>
        <v>0</v>
      </c>
      <c r="G301" s="5" t="n">
        <f aca="false">+F301*D301</f>
        <v>0</v>
      </c>
      <c r="H301" s="6" t="n">
        <f aca="false">-G301*E301</f>
        <v>-0</v>
      </c>
      <c r="I301" s="2" t="n">
        <f aca="false">+IF(A301=$I$4,$H$4*D301,IF(I300=0,0,I300+J301+H301))</f>
        <v>0</v>
      </c>
      <c r="J301" s="2" t="n">
        <f aca="false">+IF(B301=0,0,D301*-IPMT(C301/12,B301,$B$8,I300))</f>
        <v>0</v>
      </c>
      <c r="K301" s="6" t="n">
        <f aca="false">+H301+J301</f>
        <v>0</v>
      </c>
      <c r="L301" s="39"/>
    </row>
    <row r="302" customFormat="false" ht="12.75" hidden="false" customHeight="false" outlineLevel="0" collapsed="false">
      <c r="A302" s="38" t="n">
        <f aca="false">+Curves!C302</f>
        <v>54820</v>
      </c>
      <c r="B302" s="2" t="n">
        <f aca="false">+IF(B301&lt;&gt;0,B301+1,IF(I301=0,0,1))</f>
        <v>0</v>
      </c>
      <c r="C302" s="3" t="n">
        <f aca="false">IF(OR($C$4="",$C$4=0),+Curves!D302,$C$4)</f>
        <v>0.05</v>
      </c>
      <c r="D302" s="4" t="n">
        <f aca="false">+(1+C302/2)^(-2*(A302-$M$4)/365.25)</f>
        <v>0.300426482754197</v>
      </c>
      <c r="E302" s="2" t="n">
        <f aca="false">+IF(OR($E$4="",$E$4=0),IF(YEAR(A302)&gt;$M$38,$N$39,VLOOKUP(YEAR(A302),Curve,2,FALSE())),$E$4)</f>
        <v>5000</v>
      </c>
      <c r="F302" s="2" t="n">
        <f aca="false">+IF(MONTH(A302)=$G$4,$F$4,0)</f>
        <v>0</v>
      </c>
      <c r="G302" s="5" t="n">
        <f aca="false">+F302*D302</f>
        <v>0</v>
      </c>
      <c r="H302" s="6" t="n">
        <f aca="false">-G302*E302</f>
        <v>-0</v>
      </c>
      <c r="I302" s="2" t="n">
        <f aca="false">+IF(A302=$I$4,$H$4*D302,IF(I301=0,0,I301+J302+H302))</f>
        <v>0</v>
      </c>
      <c r="J302" s="2" t="n">
        <f aca="false">+IF(B302=0,0,D302*-IPMT(C302/12,B302,$B$8,I301))</f>
        <v>0</v>
      </c>
      <c r="K302" s="6" t="n">
        <f aca="false">+H302+J302</f>
        <v>0</v>
      </c>
      <c r="L302" s="39"/>
    </row>
    <row r="303" customFormat="false" ht="12.75" hidden="false" customHeight="false" outlineLevel="0" collapsed="false">
      <c r="A303" s="38" t="n">
        <f aca="false">+Curves!C303</f>
        <v>54848</v>
      </c>
      <c r="B303" s="2" t="n">
        <f aca="false">+IF(B302&lt;&gt;0,B302+1,IF(I302=0,0,1))</f>
        <v>0</v>
      </c>
      <c r="C303" s="3" t="n">
        <f aca="false">IF(OR($C$4="",$C$4=0),+Curves!D303,$C$4)</f>
        <v>0.05</v>
      </c>
      <c r="D303" s="4" t="n">
        <f aca="false">+(1+C303/2)^(-2*(A303-$M$4)/365.25)</f>
        <v>0.299291259632247</v>
      </c>
      <c r="E303" s="2" t="n">
        <f aca="false">+IF(OR($E$4="",$E$4=0),IF(YEAR(A303)&gt;$M$38,$N$39,VLOOKUP(YEAR(A303),Curve,2,FALSE())),$E$4)</f>
        <v>5000</v>
      </c>
      <c r="F303" s="2" t="n">
        <f aca="false">+IF(MONTH(A303)=$G$4,$F$4,0)</f>
        <v>50</v>
      </c>
      <c r="G303" s="5" t="n">
        <f aca="false">+F303*D303</f>
        <v>14.9645629816123</v>
      </c>
      <c r="H303" s="6" t="n">
        <f aca="false">-G303*E303</f>
        <v>-74822.8149080617</v>
      </c>
      <c r="I303" s="2" t="n">
        <f aca="false">+IF(A303=$I$4,$H$4*D303,IF(I302=0,0,I302+J303+H303))</f>
        <v>0</v>
      </c>
      <c r="J303" s="2" t="n">
        <f aca="false">+IF(B303=0,0,D303*-IPMT(C303/12,B303,$B$8,I302))</f>
        <v>0</v>
      </c>
      <c r="K303" s="6" t="n">
        <f aca="false">+H303+J303</f>
        <v>-74822.8149080617</v>
      </c>
      <c r="L303" s="39"/>
    </row>
    <row r="304" customFormat="false" ht="12.75" hidden="false" customHeight="false" outlineLevel="0" collapsed="false">
      <c r="A304" s="38" t="n">
        <f aca="false">+Curves!C304</f>
        <v>54879</v>
      </c>
      <c r="B304" s="2" t="n">
        <f aca="false">+IF(B303&lt;&gt;0,B303+1,IF(I303=0,0,1))</f>
        <v>0</v>
      </c>
      <c r="C304" s="3" t="n">
        <f aca="false">IF(OR($C$4="",$C$4=0),+Curves!D304,$C$4)</f>
        <v>0.05</v>
      </c>
      <c r="D304" s="4" t="n">
        <f aca="false">+(1+C304/2)^(-2*(A304-$M$4)/365.25)</f>
        <v>0.298039408492897</v>
      </c>
      <c r="E304" s="2" t="n">
        <f aca="false">+IF(OR($E$4="",$E$4=0),IF(YEAR(A304)&gt;$M$38,$N$39,VLOOKUP(YEAR(A304),Curve,2,FALSE())),$E$4)</f>
        <v>5000</v>
      </c>
      <c r="F304" s="2" t="n">
        <f aca="false">+IF(MONTH(A304)=$G$4,$F$4,0)</f>
        <v>0</v>
      </c>
      <c r="G304" s="5" t="n">
        <f aca="false">+F304*D304</f>
        <v>0</v>
      </c>
      <c r="H304" s="6" t="n">
        <f aca="false">-G304*E304</f>
        <v>-0</v>
      </c>
      <c r="I304" s="2" t="n">
        <f aca="false">+IF(A304=$I$4,$H$4*D304,IF(I303=0,0,I303+J304+H304))</f>
        <v>0</v>
      </c>
      <c r="J304" s="2" t="n">
        <f aca="false">+IF(B304=0,0,D304*-IPMT(C304/12,B304,$B$8,I303))</f>
        <v>0</v>
      </c>
      <c r="K304" s="6" t="n">
        <f aca="false">+H304+J304</f>
        <v>0</v>
      </c>
      <c r="L304" s="39"/>
    </row>
    <row r="305" customFormat="false" ht="12.75" hidden="false" customHeight="false" outlineLevel="0" collapsed="false">
      <c r="A305" s="38" t="n">
        <f aca="false">+Curves!C305</f>
        <v>54909</v>
      </c>
      <c r="B305" s="2" t="n">
        <f aca="false">+IF(B304&lt;&gt;0,B304+1,IF(I304=0,0,1))</f>
        <v>0</v>
      </c>
      <c r="C305" s="3" t="n">
        <f aca="false">IF(OR($C$4="",$C$4=0),+Curves!D305,$C$4)</f>
        <v>0.05</v>
      </c>
      <c r="D305" s="4" t="n">
        <f aca="false">+(1+C305/2)^(-2*(A305-$M$4)/365.25)</f>
        <v>0.296832925376617</v>
      </c>
      <c r="E305" s="2" t="n">
        <f aca="false">+IF(OR($E$4="",$E$4=0),IF(YEAR(A305)&gt;$M$38,$N$39,VLOOKUP(YEAR(A305),Curve,2,FALSE())),$E$4)</f>
        <v>5000</v>
      </c>
      <c r="F305" s="2" t="n">
        <f aca="false">+IF(MONTH(A305)=$G$4,$F$4,0)</f>
        <v>0</v>
      </c>
      <c r="G305" s="5" t="n">
        <f aca="false">+F305*D305</f>
        <v>0</v>
      </c>
      <c r="H305" s="6" t="n">
        <f aca="false">-G305*E305</f>
        <v>-0</v>
      </c>
      <c r="I305" s="2" t="n">
        <f aca="false">+IF(A305=$I$4,$H$4*D305,IF(I304=0,0,I304+J305+H305))</f>
        <v>0</v>
      </c>
      <c r="J305" s="2" t="n">
        <f aca="false">+IF(B305=0,0,D305*-IPMT(C305/12,B305,$B$8,I304))</f>
        <v>0</v>
      </c>
      <c r="K305" s="6" t="n">
        <f aca="false">+H305+J305</f>
        <v>0</v>
      </c>
      <c r="L305" s="39"/>
    </row>
    <row r="306" customFormat="false" ht="12.75" hidden="false" customHeight="false" outlineLevel="0" collapsed="false">
      <c r="A306" s="38" t="n">
        <f aca="false">+Curves!C306</f>
        <v>54940</v>
      </c>
      <c r="B306" s="2" t="n">
        <f aca="false">+IF(B305&lt;&gt;0,B305+1,IF(I305=0,0,1))</f>
        <v>0</v>
      </c>
      <c r="C306" s="3" t="n">
        <f aca="false">IF(OR($C$4="",$C$4=0),+Curves!D306,$C$4)</f>
        <v>0.05</v>
      </c>
      <c r="D306" s="4" t="n">
        <f aca="false">+(1+C306/2)^(-2*(A306-$M$4)/365.25)</f>
        <v>0.295591356757855</v>
      </c>
      <c r="E306" s="2" t="n">
        <f aca="false">+IF(OR($E$4="",$E$4=0),IF(YEAR(A306)&gt;$M$38,$N$39,VLOOKUP(YEAR(A306),Curve,2,FALSE())),$E$4)</f>
        <v>5000</v>
      </c>
      <c r="F306" s="2" t="n">
        <f aca="false">+IF(MONTH(A306)=$G$4,$F$4,0)</f>
        <v>0</v>
      </c>
      <c r="G306" s="5" t="n">
        <f aca="false">+F306*D306</f>
        <v>0</v>
      </c>
      <c r="H306" s="6" t="n">
        <f aca="false">-G306*E306</f>
        <v>-0</v>
      </c>
      <c r="I306" s="2" t="n">
        <f aca="false">+IF(A306=$I$4,$H$4*D306,IF(I305=0,0,I305+J306+H306))</f>
        <v>0</v>
      </c>
      <c r="J306" s="2" t="n">
        <f aca="false">+IF(B306=0,0,D306*-IPMT(C306/12,B306,$B$8,I305))</f>
        <v>0</v>
      </c>
      <c r="K306" s="6" t="n">
        <f aca="false">+H306+J306</f>
        <v>0</v>
      </c>
      <c r="L306" s="39"/>
    </row>
    <row r="307" customFormat="false" ht="12.75" hidden="false" customHeight="false" outlineLevel="0" collapsed="false">
      <c r="A307" s="38" t="n">
        <f aca="false">+Curves!C307</f>
        <v>54970</v>
      </c>
      <c r="B307" s="2" t="n">
        <f aca="false">+IF(B306&lt;&gt;0,B306+1,IF(I306=0,0,1))</f>
        <v>0</v>
      </c>
      <c r="C307" s="3" t="n">
        <f aca="false">IF(OR($C$4="",$C$4=0),+Curves!D307,$C$4)</f>
        <v>0.05</v>
      </c>
      <c r="D307" s="4" t="n">
        <f aca="false">+(1+C307/2)^(-2*(A307-$M$4)/365.25)</f>
        <v>0.294394783515913</v>
      </c>
      <c r="E307" s="2" t="n">
        <f aca="false">+IF(OR($E$4="",$E$4=0),IF(YEAR(A307)&gt;$M$38,$N$39,VLOOKUP(YEAR(A307),Curve,2,FALSE())),$E$4)</f>
        <v>5000</v>
      </c>
      <c r="F307" s="2" t="n">
        <f aca="false">+IF(MONTH(A307)=$G$4,$F$4,0)</f>
        <v>0</v>
      </c>
      <c r="G307" s="5" t="n">
        <f aca="false">+F307*D307</f>
        <v>0</v>
      </c>
      <c r="H307" s="6" t="n">
        <f aca="false">-G307*E307</f>
        <v>-0</v>
      </c>
      <c r="I307" s="2" t="n">
        <f aca="false">+IF(A307=$I$4,$H$4*D307,IF(I306=0,0,I306+J307+H307))</f>
        <v>0</v>
      </c>
      <c r="J307" s="2" t="n">
        <f aca="false">+IF(B307=0,0,D307*-IPMT(C307/12,B307,$B$8,I306))</f>
        <v>0</v>
      </c>
      <c r="K307" s="6" t="n">
        <f aca="false">+H307+J307</f>
        <v>0</v>
      </c>
      <c r="L307" s="39"/>
    </row>
    <row r="308" customFormat="false" ht="12.75" hidden="false" customHeight="false" outlineLevel="0" collapsed="false">
      <c r="A308" s="38" t="n">
        <f aca="false">+Curves!C308</f>
        <v>55001</v>
      </c>
      <c r="B308" s="2" t="n">
        <f aca="false">+IF(B307&lt;&gt;0,B307+1,IF(I307=0,0,1))</f>
        <v>0</v>
      </c>
      <c r="C308" s="3" t="n">
        <f aca="false">IF(OR($C$4="",$C$4=0),+Curves!D308,$C$4)</f>
        <v>0.05</v>
      </c>
      <c r="D308" s="4" t="n">
        <f aca="false">+(1+C308/2)^(-2*(A308-$M$4)/365.25)</f>
        <v>0.293163412958631</v>
      </c>
      <c r="E308" s="2" t="n">
        <f aca="false">+IF(OR($E$4="",$E$4=0),IF(YEAR(A308)&gt;$M$38,$N$39,VLOOKUP(YEAR(A308),Curve,2,FALSE())),$E$4)</f>
        <v>5000</v>
      </c>
      <c r="F308" s="2" t="n">
        <f aca="false">+IF(MONTH(A308)=$G$4,$F$4,0)</f>
        <v>0</v>
      </c>
      <c r="G308" s="5" t="n">
        <f aca="false">+F308*D308</f>
        <v>0</v>
      </c>
      <c r="H308" s="6" t="n">
        <f aca="false">-G308*E308</f>
        <v>-0</v>
      </c>
      <c r="I308" s="2" t="n">
        <f aca="false">+IF(A308=$I$4,$H$4*D308,IF(I307=0,0,I307+J308+H308))</f>
        <v>0</v>
      </c>
      <c r="J308" s="2" t="n">
        <f aca="false">+IF(B308=0,0,D308*-IPMT(C308/12,B308,$B$8,I307))</f>
        <v>0</v>
      </c>
      <c r="K308" s="6" t="n">
        <f aca="false">+H308+J308</f>
        <v>0</v>
      </c>
      <c r="L308" s="39"/>
    </row>
    <row r="309" customFormat="false" ht="12.75" hidden="false" customHeight="false" outlineLevel="0" collapsed="false">
      <c r="A309" s="38" t="n">
        <f aca="false">+Curves!C309</f>
        <v>55032</v>
      </c>
      <c r="B309" s="2" t="n">
        <f aca="false">+IF(B308&lt;&gt;0,B308+1,IF(I308=0,0,1))</f>
        <v>0</v>
      </c>
      <c r="C309" s="3" t="n">
        <f aca="false">IF(OR($C$4="",$C$4=0),+Curves!D309,$C$4)</f>
        <v>0.05</v>
      </c>
      <c r="D309" s="4" t="n">
        <f aca="false">+(1+C309/2)^(-2*(A309-$M$4)/365.25)</f>
        <v>0.291937192877968</v>
      </c>
      <c r="E309" s="2" t="n">
        <f aca="false">+IF(OR($E$4="",$E$4=0),IF(YEAR(A309)&gt;$M$38,$N$39,VLOOKUP(YEAR(A309),Curve,2,FALSE())),$E$4)</f>
        <v>5000</v>
      </c>
      <c r="F309" s="2" t="n">
        <f aca="false">+IF(MONTH(A309)=$G$4,$F$4,0)</f>
        <v>0</v>
      </c>
      <c r="G309" s="5" t="n">
        <f aca="false">+F309*D309</f>
        <v>0</v>
      </c>
      <c r="H309" s="6" t="n">
        <f aca="false">-G309*E309</f>
        <v>-0</v>
      </c>
      <c r="I309" s="2" t="n">
        <f aca="false">+IF(A309=$I$4,$H$4*D309,IF(I308=0,0,I308+J309+H309))</f>
        <v>0</v>
      </c>
      <c r="J309" s="2" t="n">
        <f aca="false">+IF(B309=0,0,D309*-IPMT(C309/12,B309,$B$8,I308))</f>
        <v>0</v>
      </c>
      <c r="K309" s="6" t="n">
        <f aca="false">+H309+J309</f>
        <v>0</v>
      </c>
      <c r="L309" s="39"/>
    </row>
    <row r="310" customFormat="false" ht="12.75" hidden="false" customHeight="false" outlineLevel="0" collapsed="false">
      <c r="A310" s="38" t="n">
        <f aca="false">+Curves!C310</f>
        <v>55062</v>
      </c>
      <c r="B310" s="2" t="n">
        <f aca="false">+IF(B309&lt;&gt;0,B309+1,IF(I309=0,0,1))</f>
        <v>0</v>
      </c>
      <c r="C310" s="3" t="n">
        <f aca="false">IF(OR($C$4="",$C$4=0),+Curves!D310,$C$4)</f>
        <v>0.05</v>
      </c>
      <c r="D310" s="4" t="n">
        <f aca="false">+(1+C310/2)^(-2*(A310-$M$4)/365.25)</f>
        <v>0.290755411931608</v>
      </c>
      <c r="E310" s="2" t="n">
        <f aca="false">+IF(OR($E$4="",$E$4=0),IF(YEAR(A310)&gt;$M$38,$N$39,VLOOKUP(YEAR(A310),Curve,2,FALSE())),$E$4)</f>
        <v>5000</v>
      </c>
      <c r="F310" s="2" t="n">
        <f aca="false">+IF(MONTH(A310)=$G$4,$F$4,0)</f>
        <v>0</v>
      </c>
      <c r="G310" s="5" t="n">
        <f aca="false">+F310*D310</f>
        <v>0</v>
      </c>
      <c r="H310" s="6" t="n">
        <f aca="false">-G310*E310</f>
        <v>-0</v>
      </c>
      <c r="I310" s="2" t="n">
        <f aca="false">+IF(A310=$I$4,$H$4*D310,IF(I309=0,0,I309+J310+H310))</f>
        <v>0</v>
      </c>
      <c r="J310" s="2" t="n">
        <f aca="false">+IF(B310=0,0,D310*-IPMT(C310/12,B310,$B$8,I309))</f>
        <v>0</v>
      </c>
      <c r="K310" s="6" t="n">
        <f aca="false">+H310+J310</f>
        <v>0</v>
      </c>
      <c r="L310" s="39"/>
    </row>
    <row r="311" customFormat="false" ht="12.75" hidden="false" customHeight="false" outlineLevel="0" collapsed="false">
      <c r="A311" s="38" t="n">
        <f aca="false">+Curves!C311</f>
        <v>55093</v>
      </c>
      <c r="B311" s="2" t="n">
        <f aca="false">+IF(B310&lt;&gt;0,B310+1,IF(I310=0,0,1))</f>
        <v>0</v>
      </c>
      <c r="C311" s="3" t="n">
        <f aca="false">IF(OR($C$4="",$C$4=0),+Curves!D311,$C$4)</f>
        <v>0.05</v>
      </c>
      <c r="D311" s="4" t="n">
        <f aca="false">+(1+C311/2)^(-2*(A311-$M$4)/365.25)</f>
        <v>0.289539263841797</v>
      </c>
      <c r="E311" s="2" t="n">
        <f aca="false">+IF(OR($E$4="",$E$4=0),IF(YEAR(A311)&gt;$M$38,$N$39,VLOOKUP(YEAR(A311),Curve,2,FALSE())),$E$4)</f>
        <v>5000</v>
      </c>
      <c r="F311" s="2" t="n">
        <f aca="false">+IF(MONTH(A311)=$G$4,$F$4,0)</f>
        <v>0</v>
      </c>
      <c r="G311" s="5" t="n">
        <f aca="false">+F311*D311</f>
        <v>0</v>
      </c>
      <c r="H311" s="6" t="n">
        <f aca="false">-G311*E311</f>
        <v>-0</v>
      </c>
      <c r="I311" s="2" t="n">
        <f aca="false">+IF(A311=$I$4,$H$4*D311,IF(I310=0,0,I310+J311+H311))</f>
        <v>0</v>
      </c>
      <c r="J311" s="2" t="n">
        <f aca="false">+IF(B311=0,0,D311*-IPMT(C311/12,B311,$B$8,I310))</f>
        <v>0</v>
      </c>
      <c r="K311" s="6" t="n">
        <f aca="false">+H311+J311</f>
        <v>0</v>
      </c>
      <c r="L311" s="39"/>
    </row>
    <row r="312" customFormat="false" ht="12.75" hidden="false" customHeight="false" outlineLevel="0" collapsed="false">
      <c r="A312" s="38" t="n">
        <f aca="false">+Curves!C312</f>
        <v>55123</v>
      </c>
      <c r="B312" s="2" t="n">
        <f aca="false">+IF(B311&lt;&gt;0,B311+1,IF(I311=0,0,1))</f>
        <v>0</v>
      </c>
      <c r="C312" s="3" t="n">
        <f aca="false">IF(OR($C$4="",$C$4=0),+Curves!D312,$C$4)</f>
        <v>0.05</v>
      </c>
      <c r="D312" s="4" t="n">
        <f aca="false">+(1+C312/2)^(-2*(A312-$M$4)/365.25)</f>
        <v>0.288367189869795</v>
      </c>
      <c r="E312" s="2" t="n">
        <f aca="false">+IF(OR($E$4="",$E$4=0),IF(YEAR(A312)&gt;$M$38,$N$39,VLOOKUP(YEAR(A312),Curve,2,FALSE())),$E$4)</f>
        <v>5000</v>
      </c>
      <c r="F312" s="2" t="n">
        <f aca="false">+IF(MONTH(A312)=$G$4,$F$4,0)</f>
        <v>0</v>
      </c>
      <c r="G312" s="5" t="n">
        <f aca="false">+F312*D312</f>
        <v>0</v>
      </c>
      <c r="H312" s="6" t="n">
        <f aca="false">-G312*E312</f>
        <v>-0</v>
      </c>
      <c r="I312" s="2" t="n">
        <f aca="false">+IF(A312=$I$4,$H$4*D312,IF(I311=0,0,I311+J312+H312))</f>
        <v>0</v>
      </c>
      <c r="J312" s="2" t="n">
        <f aca="false">+IF(B312=0,0,D312*-IPMT(C312/12,B312,$B$8,I311))</f>
        <v>0</v>
      </c>
      <c r="K312" s="6" t="n">
        <f aca="false">+H312+J312</f>
        <v>0</v>
      </c>
      <c r="L312" s="39"/>
    </row>
    <row r="313" customFormat="false" ht="12.75" hidden="false" customHeight="false" outlineLevel="0" collapsed="false">
      <c r="A313" s="38" t="n">
        <f aca="false">+Curves!C313</f>
        <v>55154</v>
      </c>
      <c r="B313" s="2" t="n">
        <f aca="false">+IF(B312&lt;&gt;0,B312+1,IF(I312=0,0,1))</f>
        <v>0</v>
      </c>
      <c r="C313" s="3" t="n">
        <f aca="false">IF(OR($C$4="",$C$4=0),+Curves!D313,$C$4)</f>
        <v>0.05</v>
      </c>
      <c r="D313" s="4" t="n">
        <f aca="false">+(1+C313/2)^(-2*(A313-$M$4)/365.25)</f>
        <v>0.287161031040991</v>
      </c>
      <c r="E313" s="2" t="n">
        <f aca="false">+IF(OR($E$4="",$E$4=0),IF(YEAR(A313)&gt;$M$38,$N$39,VLOOKUP(YEAR(A313),Curve,2,FALSE())),$E$4)</f>
        <v>5000</v>
      </c>
      <c r="F313" s="2" t="n">
        <f aca="false">+IF(MONTH(A313)=$G$4,$F$4,0)</f>
        <v>0</v>
      </c>
      <c r="G313" s="5" t="n">
        <f aca="false">+F313*D313</f>
        <v>0</v>
      </c>
      <c r="H313" s="6" t="n">
        <f aca="false">-G313*E313</f>
        <v>-0</v>
      </c>
      <c r="I313" s="2" t="n">
        <f aca="false">+IF(A313=$I$4,$H$4*D313,IF(I312=0,0,I312+J313+H313))</f>
        <v>0</v>
      </c>
      <c r="J313" s="2" t="n">
        <f aca="false">+IF(B313=0,0,D313*-IPMT(C313/12,B313,$B$8,I312))</f>
        <v>0</v>
      </c>
      <c r="K313" s="6" t="n">
        <f aca="false">+H313+J313</f>
        <v>0</v>
      </c>
      <c r="L313" s="39"/>
    </row>
    <row r="314" customFormat="false" ht="12.75" hidden="false" customHeight="false" outlineLevel="0" collapsed="false">
      <c r="A314" s="38" t="n">
        <f aca="false">+Curves!C314</f>
        <v>55185</v>
      </c>
      <c r="B314" s="2" t="n">
        <f aca="false">+IF(B313&lt;&gt;0,B313+1,IF(I313=0,0,1))</f>
        <v>0</v>
      </c>
      <c r="C314" s="3" t="n">
        <f aca="false">IF(OR($C$4="",$C$4=0),+Curves!D314,$C$4)</f>
        <v>0.05</v>
      </c>
      <c r="D314" s="4" t="n">
        <f aca="false">+(1+C314/2)^(-2*(A314-$M$4)/365.25)</f>
        <v>0.285959917235238</v>
      </c>
      <c r="E314" s="2" t="n">
        <f aca="false">+IF(OR($E$4="",$E$4=0),IF(YEAR(A314)&gt;$M$38,$N$39,VLOOKUP(YEAR(A314),Curve,2,FALSE())),$E$4)</f>
        <v>5000</v>
      </c>
      <c r="F314" s="2" t="n">
        <f aca="false">+IF(MONTH(A314)=$G$4,$F$4,0)</f>
        <v>0</v>
      </c>
      <c r="G314" s="5" t="n">
        <f aca="false">+F314*D314</f>
        <v>0</v>
      </c>
      <c r="H314" s="6" t="n">
        <f aca="false">-G314*E314</f>
        <v>-0</v>
      </c>
      <c r="I314" s="2" t="n">
        <f aca="false">+IF(A314=$I$4,$H$4*D314,IF(I313=0,0,I313+J314+H314))</f>
        <v>0</v>
      </c>
      <c r="J314" s="2" t="n">
        <f aca="false">+IF(B314=0,0,D314*-IPMT(C314/12,B314,$B$8,I313))</f>
        <v>0</v>
      </c>
      <c r="K314" s="6" t="n">
        <f aca="false">+H314+J314</f>
        <v>0</v>
      </c>
      <c r="L314" s="39"/>
    </row>
    <row r="315" customFormat="false" ht="12.75" hidden="false" customHeight="false" outlineLevel="0" collapsed="false">
      <c r="A315" s="38" t="n">
        <f aca="false">+Curves!C315</f>
        <v>55213</v>
      </c>
      <c r="B315" s="2" t="n">
        <f aca="false">+IF(B314&lt;&gt;0,B314+1,IF(I314=0,0,1))</f>
        <v>0</v>
      </c>
      <c r="C315" s="3" t="n">
        <f aca="false">IF(OR($C$4="",$C$4=0),+Curves!D315,$C$4)</f>
        <v>0.05</v>
      </c>
      <c r="D315" s="4" t="n">
        <f aca="false">+(1+C315/2)^(-2*(A315-$M$4)/365.25)</f>
        <v>0.28487935900009</v>
      </c>
      <c r="E315" s="2" t="n">
        <f aca="false">+IF(OR($E$4="",$E$4=0),IF(YEAR(A315)&gt;$M$38,$N$39,VLOOKUP(YEAR(A315),Curve,2,FALSE())),$E$4)</f>
        <v>5000</v>
      </c>
      <c r="F315" s="2" t="n">
        <f aca="false">+IF(MONTH(A315)=$G$4,$F$4,0)</f>
        <v>50</v>
      </c>
      <c r="G315" s="5" t="n">
        <f aca="false">+F315*D315</f>
        <v>14.2439679500045</v>
      </c>
      <c r="H315" s="6" t="n">
        <f aca="false">-G315*E315</f>
        <v>-71219.8397500226</v>
      </c>
      <c r="I315" s="2" t="n">
        <f aca="false">+IF(A315=$I$4,$H$4*D315,IF(I314=0,0,I314+J315+H315))</f>
        <v>0</v>
      </c>
      <c r="J315" s="2" t="n">
        <f aca="false">+IF(B315=0,0,D315*-IPMT(C315/12,B315,$B$8,I314))</f>
        <v>0</v>
      </c>
      <c r="K315" s="6" t="n">
        <f aca="false">+H315+J315</f>
        <v>-71219.8397500226</v>
      </c>
      <c r="L315" s="39"/>
    </row>
    <row r="316" customFormat="false" ht="12.75" hidden="false" customHeight="false" outlineLevel="0" collapsed="false">
      <c r="A316" s="38" t="n">
        <f aca="false">+Curves!C316</f>
        <v>55244</v>
      </c>
      <c r="B316" s="2" t="n">
        <f aca="false">+IF(B315&lt;&gt;0,B315+1,IF(I315=0,0,1))</f>
        <v>0</v>
      </c>
      <c r="C316" s="3" t="n">
        <f aca="false">IF(OR($C$4="",$C$4=0),+Curves!D316,$C$4)</f>
        <v>0.05</v>
      </c>
      <c r="D316" s="4" t="n">
        <f aca="false">+(1+C316/2)^(-2*(A316-$M$4)/365.25)</f>
        <v>0.283687788786581</v>
      </c>
      <c r="E316" s="2" t="n">
        <f aca="false">+IF(OR($E$4="",$E$4=0),IF(YEAR(A316)&gt;$M$38,$N$39,VLOOKUP(YEAR(A316),Curve,2,FALSE())),$E$4)</f>
        <v>5000</v>
      </c>
      <c r="F316" s="2" t="n">
        <f aca="false">+IF(MONTH(A316)=$G$4,$F$4,0)</f>
        <v>0</v>
      </c>
      <c r="G316" s="5" t="n">
        <f aca="false">+F316*D316</f>
        <v>0</v>
      </c>
      <c r="H316" s="6" t="n">
        <f aca="false">-G316*E316</f>
        <v>-0</v>
      </c>
      <c r="I316" s="2" t="n">
        <f aca="false">+IF(A316=$I$4,$H$4*D316,IF(I315=0,0,I315+J316+H316))</f>
        <v>0</v>
      </c>
      <c r="J316" s="2" t="n">
        <f aca="false">+IF(B316=0,0,D316*-IPMT(C316/12,B316,$B$8,I315))</f>
        <v>0</v>
      </c>
      <c r="K316" s="6" t="n">
        <f aca="false">+H316+J316</f>
        <v>0</v>
      </c>
      <c r="L316" s="39"/>
    </row>
    <row r="317" customFormat="false" ht="12.75" hidden="false" customHeight="false" outlineLevel="0" collapsed="false">
      <c r="A317" s="38" t="n">
        <f aca="false">+Curves!C317</f>
        <v>55274</v>
      </c>
      <c r="B317" s="2" t="n">
        <f aca="false">+IF(B316&lt;&gt;0,B316+1,IF(I316=0,0,1))</f>
        <v>0</v>
      </c>
      <c r="C317" s="3" t="n">
        <f aca="false">IF(OR($C$4="",$C$4=0),+Curves!D317,$C$4)</f>
        <v>0.05</v>
      </c>
      <c r="D317" s="4" t="n">
        <f aca="false">+(1+C317/2)^(-2*(A317-$M$4)/365.25)</f>
        <v>0.282539401970231</v>
      </c>
      <c r="E317" s="2" t="n">
        <f aca="false">+IF(OR($E$4="",$E$4=0),IF(YEAR(A317)&gt;$M$38,$N$39,VLOOKUP(YEAR(A317),Curve,2,FALSE())),$E$4)</f>
        <v>5000</v>
      </c>
      <c r="F317" s="2" t="n">
        <f aca="false">+IF(MONTH(A317)=$G$4,$F$4,0)</f>
        <v>0</v>
      </c>
      <c r="G317" s="5" t="n">
        <f aca="false">+F317*D317</f>
        <v>0</v>
      </c>
      <c r="H317" s="6" t="n">
        <f aca="false">-G317*E317</f>
        <v>-0</v>
      </c>
      <c r="I317" s="2" t="n">
        <f aca="false">+IF(A317=$I$4,$H$4*D317,IF(I316=0,0,I316+J317+H317))</f>
        <v>0</v>
      </c>
      <c r="J317" s="2" t="n">
        <f aca="false">+IF(B317=0,0,D317*-IPMT(C317/12,B317,$B$8,I316))</f>
        <v>0</v>
      </c>
      <c r="K317" s="6" t="n">
        <f aca="false">+H317+J317</f>
        <v>0</v>
      </c>
      <c r="L317" s="39"/>
    </row>
    <row r="318" customFormat="false" ht="12.75" hidden="false" customHeight="false" outlineLevel="0" collapsed="false">
      <c r="A318" s="38" t="n">
        <f aca="false">+Curves!C318</f>
        <v>55305</v>
      </c>
      <c r="B318" s="2" t="n">
        <f aca="false">+IF(B317&lt;&gt;0,B317+1,IF(I317=0,0,1))</f>
        <v>0</v>
      </c>
      <c r="C318" s="3" t="n">
        <f aca="false">IF(OR($C$4="",$C$4=0),+Curves!D318,$C$4)</f>
        <v>0.05</v>
      </c>
      <c r="D318" s="4" t="n">
        <f aca="false">+(1+C318/2)^(-2*(A318-$M$4)/365.25)</f>
        <v>0.281357619138677</v>
      </c>
      <c r="E318" s="2" t="n">
        <f aca="false">+IF(OR($E$4="",$E$4=0),IF(YEAR(A318)&gt;$M$38,$N$39,VLOOKUP(YEAR(A318),Curve,2,FALSE())),$E$4)</f>
        <v>5000</v>
      </c>
      <c r="F318" s="2" t="n">
        <f aca="false">+IF(MONTH(A318)=$G$4,$F$4,0)</f>
        <v>0</v>
      </c>
      <c r="G318" s="5" t="n">
        <f aca="false">+F318*D318</f>
        <v>0</v>
      </c>
      <c r="H318" s="6" t="n">
        <f aca="false">-G318*E318</f>
        <v>-0</v>
      </c>
      <c r="I318" s="2" t="n">
        <f aca="false">+IF(A318=$I$4,$H$4*D318,IF(I317=0,0,I317+J318+H318))</f>
        <v>0</v>
      </c>
      <c r="J318" s="2" t="n">
        <f aca="false">+IF(B318=0,0,D318*-IPMT(C318/12,B318,$B$8,I317))</f>
        <v>0</v>
      </c>
      <c r="K318" s="6" t="n">
        <f aca="false">+H318+J318</f>
        <v>0</v>
      </c>
      <c r="L318" s="39"/>
    </row>
    <row r="319" customFormat="false" ht="12.75" hidden="false" customHeight="false" outlineLevel="0" collapsed="false">
      <c r="A319" s="38" t="n">
        <f aca="false">+Curves!C319</f>
        <v>55335</v>
      </c>
      <c r="B319" s="2" t="n">
        <f aca="false">+IF(B318&lt;&gt;0,B318+1,IF(I318=0,0,1))</f>
        <v>0</v>
      </c>
      <c r="C319" s="3" t="n">
        <f aca="false">IF(OR($C$4="",$C$4=0),+Curves!D319,$C$4)</f>
        <v>0.05</v>
      </c>
      <c r="D319" s="4" t="n">
        <f aca="false">+(1+C319/2)^(-2*(A319-$M$4)/365.25)</f>
        <v>0.280218665002229</v>
      </c>
      <c r="E319" s="2" t="n">
        <f aca="false">+IF(OR($E$4="",$E$4=0),IF(YEAR(A319)&gt;$M$38,$N$39,VLOOKUP(YEAR(A319),Curve,2,FALSE())),$E$4)</f>
        <v>5000</v>
      </c>
      <c r="F319" s="2" t="n">
        <f aca="false">+IF(MONTH(A319)=$G$4,$F$4,0)</f>
        <v>0</v>
      </c>
      <c r="G319" s="5" t="n">
        <f aca="false">+F319*D319</f>
        <v>0</v>
      </c>
      <c r="H319" s="6" t="n">
        <f aca="false">-G319*E319</f>
        <v>-0</v>
      </c>
      <c r="I319" s="2" t="n">
        <f aca="false">+IF(A319=$I$4,$H$4*D319,IF(I318=0,0,I318+J319+H319))</f>
        <v>0</v>
      </c>
      <c r="J319" s="2" t="n">
        <f aca="false">+IF(B319=0,0,D319*-IPMT(C319/12,B319,$B$8,I318))</f>
        <v>0</v>
      </c>
      <c r="K319" s="6" t="n">
        <f aca="false">+H319+J319</f>
        <v>0</v>
      </c>
      <c r="L319" s="39"/>
    </row>
    <row r="320" customFormat="false" ht="12.75" hidden="false" customHeight="false" outlineLevel="0" collapsed="false">
      <c r="A320" s="38" t="n">
        <f aca="false">+Curves!C320</f>
        <v>55366</v>
      </c>
      <c r="B320" s="2" t="n">
        <f aca="false">+IF(B319&lt;&gt;0,B319+1,IF(I319=0,0,1))</f>
        <v>0</v>
      </c>
      <c r="C320" s="3" t="n">
        <f aca="false">IF(OR($C$4="",$C$4=0),+Curves!D320,$C$4)</f>
        <v>0.05</v>
      </c>
      <c r="D320" s="4" t="n">
        <f aca="false">+(1+C320/2)^(-2*(A320-$M$4)/365.25)</f>
        <v>0.279046589160518</v>
      </c>
      <c r="E320" s="2" t="n">
        <f aca="false">+IF(OR($E$4="",$E$4=0),IF(YEAR(A320)&gt;$M$38,$N$39,VLOOKUP(YEAR(A320),Curve,2,FALSE())),$E$4)</f>
        <v>5000</v>
      </c>
      <c r="F320" s="2" t="n">
        <f aca="false">+IF(MONTH(A320)=$G$4,$F$4,0)</f>
        <v>0</v>
      </c>
      <c r="G320" s="5" t="n">
        <f aca="false">+F320*D320</f>
        <v>0</v>
      </c>
      <c r="H320" s="6" t="n">
        <f aca="false">-G320*E320</f>
        <v>-0</v>
      </c>
      <c r="I320" s="2" t="n">
        <f aca="false">+IF(A320=$I$4,$H$4*D320,IF(I319=0,0,I319+J320+H320))</f>
        <v>0</v>
      </c>
      <c r="J320" s="2" t="n">
        <f aca="false">+IF(B320=0,0,D320*-IPMT(C320/12,B320,$B$8,I319))</f>
        <v>0</v>
      </c>
      <c r="K320" s="6" t="n">
        <f aca="false">+H320+J320</f>
        <v>0</v>
      </c>
      <c r="L320" s="39"/>
    </row>
    <row r="321" customFormat="false" ht="12.75" hidden="false" customHeight="false" outlineLevel="0" collapsed="false">
      <c r="A321" s="38" t="n">
        <f aca="false">+Curves!C321</f>
        <v>55397</v>
      </c>
      <c r="B321" s="2" t="n">
        <f aca="false">+IF(B320&lt;&gt;0,B320+1,IF(I320=0,0,1))</f>
        <v>0</v>
      </c>
      <c r="C321" s="3" t="n">
        <f aca="false">IF(OR($C$4="",$C$4=0),+Curves!D321,$C$4)</f>
        <v>0.05</v>
      </c>
      <c r="D321" s="4" t="n">
        <f aca="false">+(1+C321/2)^(-2*(A321-$M$4)/365.25)</f>
        <v>0.277879415782313</v>
      </c>
      <c r="E321" s="2" t="n">
        <f aca="false">+IF(OR($E$4="",$E$4=0),IF(YEAR(A321)&gt;$M$38,$N$39,VLOOKUP(YEAR(A321),Curve,2,FALSE())),$E$4)</f>
        <v>5000</v>
      </c>
      <c r="F321" s="2" t="n">
        <f aca="false">+IF(MONTH(A321)=$G$4,$F$4,0)</f>
        <v>0</v>
      </c>
      <c r="G321" s="5" t="n">
        <f aca="false">+F321*D321</f>
        <v>0</v>
      </c>
      <c r="H321" s="6" t="n">
        <f aca="false">-G321*E321</f>
        <v>-0</v>
      </c>
      <c r="I321" s="2" t="n">
        <f aca="false">+IF(A321=$I$4,$H$4*D321,IF(I320=0,0,I320+J321+H321))</f>
        <v>0</v>
      </c>
      <c r="J321" s="2" t="n">
        <f aca="false">+IF(B321=0,0,D321*-IPMT(C321/12,B321,$B$8,I320))</f>
        <v>0</v>
      </c>
      <c r="K321" s="6" t="n">
        <f aca="false">+H321+J321</f>
        <v>0</v>
      </c>
      <c r="L321" s="39"/>
    </row>
    <row r="322" customFormat="false" ht="12.75" hidden="false" customHeight="false" outlineLevel="0" collapsed="false">
      <c r="A322" s="38" t="n">
        <f aca="false">+Curves!C322</f>
        <v>55427</v>
      </c>
      <c r="B322" s="2" t="n">
        <f aca="false">+IF(B321&lt;&gt;0,B321+1,IF(I321=0,0,1))</f>
        <v>0</v>
      </c>
      <c r="C322" s="3" t="n">
        <f aca="false">IF(OR($C$4="",$C$4=0),+Curves!D322,$C$4)</f>
        <v>0.05</v>
      </c>
      <c r="D322" s="4" t="n">
        <f aca="false">+(1+C322/2)^(-2*(A322-$M$4)/365.25)</f>
        <v>0.27675454164168</v>
      </c>
      <c r="E322" s="2" t="n">
        <f aca="false">+IF(OR($E$4="",$E$4=0),IF(YEAR(A322)&gt;$M$38,$N$39,VLOOKUP(YEAR(A322),Curve,2,FALSE())),$E$4)</f>
        <v>5000</v>
      </c>
      <c r="F322" s="2" t="n">
        <f aca="false">+IF(MONTH(A322)=$G$4,$F$4,0)</f>
        <v>0</v>
      </c>
      <c r="G322" s="5" t="n">
        <f aca="false">+F322*D322</f>
        <v>0</v>
      </c>
      <c r="H322" s="6" t="n">
        <f aca="false">-G322*E322</f>
        <v>-0</v>
      </c>
      <c r="I322" s="2" t="n">
        <f aca="false">+IF(A322=$I$4,$H$4*D322,IF(I321=0,0,I321+J322+H322))</f>
        <v>0</v>
      </c>
      <c r="J322" s="2" t="n">
        <f aca="false">+IF(B322=0,0,D322*-IPMT(C322/12,B322,$B$8,I321))</f>
        <v>0</v>
      </c>
      <c r="K322" s="6" t="n">
        <f aca="false">+H322+J322</f>
        <v>0</v>
      </c>
      <c r="L322" s="39"/>
    </row>
    <row r="323" customFormat="false" ht="12.75" hidden="false" customHeight="false" outlineLevel="0" collapsed="false">
      <c r="A323" s="38" t="n">
        <f aca="false">+Curves!C323</f>
        <v>55458</v>
      </c>
      <c r="B323" s="2" t="n">
        <f aca="false">+IF(B322&lt;&gt;0,B322+1,IF(I322=0,0,1))</f>
        <v>0</v>
      </c>
      <c r="C323" s="3" t="n">
        <f aca="false">IF(OR($C$4="",$C$4=0),+Curves!D323,$C$4)</f>
        <v>0.05</v>
      </c>
      <c r="D323" s="4" t="n">
        <f aca="false">+(1+C323/2)^(-2*(A323-$M$4)/365.25)</f>
        <v>0.275596955253424</v>
      </c>
      <c r="E323" s="2" t="n">
        <f aca="false">+IF(OR($E$4="",$E$4=0),IF(YEAR(A323)&gt;$M$38,$N$39,VLOOKUP(YEAR(A323),Curve,2,FALSE())),$E$4)</f>
        <v>5000</v>
      </c>
      <c r="F323" s="2" t="n">
        <f aca="false">+IF(MONTH(A323)=$G$4,$F$4,0)</f>
        <v>0</v>
      </c>
      <c r="G323" s="5" t="n">
        <f aca="false">+F323*D323</f>
        <v>0</v>
      </c>
      <c r="H323" s="6" t="n">
        <f aca="false">-G323*E323</f>
        <v>-0</v>
      </c>
      <c r="I323" s="2" t="n">
        <f aca="false">+IF(A323=$I$4,$H$4*D323,IF(I322=0,0,I322+J323+H323))</f>
        <v>0</v>
      </c>
      <c r="J323" s="2" t="n">
        <f aca="false">+IF(B323=0,0,D323*-IPMT(C323/12,B323,$B$8,I322))</f>
        <v>0</v>
      </c>
      <c r="K323" s="6" t="n">
        <f aca="false">+H323+J323</f>
        <v>0</v>
      </c>
      <c r="L323" s="39"/>
    </row>
    <row r="324" customFormat="false" ht="12.75" hidden="false" customHeight="false" outlineLevel="0" collapsed="false">
      <c r="A324" s="38" t="n">
        <f aca="false">+Curves!C324</f>
        <v>55488</v>
      </c>
      <c r="B324" s="2" t="n">
        <f aca="false">+IF(B323&lt;&gt;0,B323+1,IF(I323=0,0,1))</f>
        <v>0</v>
      </c>
      <c r="C324" s="3" t="n">
        <f aca="false">IF(OR($C$4="",$C$4=0),+Curves!D324,$C$4)</f>
        <v>0.05</v>
      </c>
      <c r="D324" s="4" t="n">
        <f aca="false">+(1+C324/2)^(-2*(A324-$M$4)/365.25)</f>
        <v>0.274481320663043</v>
      </c>
      <c r="E324" s="2" t="n">
        <f aca="false">+IF(OR($E$4="",$E$4=0),IF(YEAR(A324)&gt;$M$38,$N$39,VLOOKUP(YEAR(A324),Curve,2,FALSE())),$E$4)</f>
        <v>5000</v>
      </c>
      <c r="F324" s="2" t="n">
        <f aca="false">+IF(MONTH(A324)=$G$4,$F$4,0)</f>
        <v>0</v>
      </c>
      <c r="G324" s="5" t="n">
        <f aca="false">+F324*D324</f>
        <v>0</v>
      </c>
      <c r="H324" s="6" t="n">
        <f aca="false">-G324*E324</f>
        <v>-0</v>
      </c>
      <c r="I324" s="2" t="n">
        <f aca="false">+IF(A324=$I$4,$H$4*D324,IF(I323=0,0,I323+J324+H324))</f>
        <v>0</v>
      </c>
      <c r="J324" s="2" t="n">
        <f aca="false">+IF(B324=0,0,D324*-IPMT(C324/12,B324,$B$8,I323))</f>
        <v>0</v>
      </c>
      <c r="K324" s="6" t="n">
        <f aca="false">+H324+J324</f>
        <v>0</v>
      </c>
      <c r="L324" s="39"/>
    </row>
    <row r="325" customFormat="false" ht="12.75" hidden="false" customHeight="false" outlineLevel="0" collapsed="false">
      <c r="A325" s="38" t="n">
        <f aca="false">+Curves!C325</f>
        <v>55519</v>
      </c>
      <c r="B325" s="2" t="n">
        <f aca="false">+IF(B324&lt;&gt;0,B324+1,IF(I324=0,0,1))</f>
        <v>0</v>
      </c>
      <c r="C325" s="3" t="n">
        <f aca="false">IF(OR($C$4="",$C$4=0),+Curves!D325,$C$4)</f>
        <v>0.05</v>
      </c>
      <c r="D325" s="4" t="n">
        <f aca="false">+(1+C325/2)^(-2*(A325-$M$4)/365.25)</f>
        <v>0.273333242518614</v>
      </c>
      <c r="E325" s="2" t="n">
        <f aca="false">+IF(OR($E$4="",$E$4=0),IF(YEAR(A325)&gt;$M$38,$N$39,VLOOKUP(YEAR(A325),Curve,2,FALSE())),$E$4)</f>
        <v>5000</v>
      </c>
      <c r="F325" s="2" t="n">
        <f aca="false">+IF(MONTH(A325)=$G$4,$F$4,0)</f>
        <v>0</v>
      </c>
      <c r="G325" s="5" t="n">
        <f aca="false">+F325*D325</f>
        <v>0</v>
      </c>
      <c r="H325" s="6" t="n">
        <f aca="false">-G325*E325</f>
        <v>-0</v>
      </c>
      <c r="I325" s="2" t="n">
        <f aca="false">+IF(A325=$I$4,$H$4*D325,IF(I324=0,0,I324+J325+H325))</f>
        <v>0</v>
      </c>
      <c r="J325" s="2" t="n">
        <f aca="false">+IF(B325=0,0,D325*-IPMT(C325/12,B325,$B$8,I324))</f>
        <v>0</v>
      </c>
      <c r="K325" s="6" t="n">
        <f aca="false">+H325+J325</f>
        <v>0</v>
      </c>
      <c r="L325" s="39"/>
    </row>
    <row r="326" customFormat="false" ht="12.75" hidden="false" customHeight="false" outlineLevel="0" collapsed="false">
      <c r="A326" s="38" t="n">
        <f aca="false">+Curves!C326</f>
        <v>55550</v>
      </c>
      <c r="B326" s="2" t="n">
        <f aca="false">+IF(B325&lt;&gt;0,B325+1,IF(I325=0,0,1))</f>
        <v>0</v>
      </c>
      <c r="C326" s="3" t="n">
        <f aca="false">IF(OR($C$4="",$C$4=0),+Curves!D326,$C$4)</f>
        <v>0.05</v>
      </c>
      <c r="D326" s="4" t="n">
        <f aca="false">+(1+C326/2)^(-2*(A326-$M$4)/365.25)</f>
        <v>0.272189966462075</v>
      </c>
      <c r="E326" s="2" t="n">
        <f aca="false">+IF(OR($E$4="",$E$4=0),IF(YEAR(A326)&gt;$M$38,$N$39,VLOOKUP(YEAR(A326),Curve,2,FALSE())),$E$4)</f>
        <v>5000</v>
      </c>
      <c r="F326" s="2" t="n">
        <f aca="false">+IF(MONTH(A326)=$G$4,$F$4,0)</f>
        <v>0</v>
      </c>
      <c r="G326" s="5" t="n">
        <f aca="false">+F326*D326</f>
        <v>0</v>
      </c>
      <c r="H326" s="6" t="n">
        <f aca="false">-G326*E326</f>
        <v>-0</v>
      </c>
      <c r="I326" s="2" t="n">
        <f aca="false">+IF(A326=$I$4,$H$4*D326,IF(I325=0,0,I325+J326+H326))</f>
        <v>0</v>
      </c>
      <c r="J326" s="2" t="n">
        <f aca="false">+IF(B326=0,0,D326*-IPMT(C326/12,B326,$B$8,I325))</f>
        <v>0</v>
      </c>
      <c r="K326" s="6" t="n">
        <f aca="false">+H326+J326</f>
        <v>0</v>
      </c>
      <c r="L326" s="39"/>
    </row>
    <row r="327" customFormat="false" ht="12.75" hidden="false" customHeight="false" outlineLevel="0" collapsed="false">
      <c r="A327" s="38" t="n">
        <f aca="false">+Curves!C327</f>
        <v>55579</v>
      </c>
      <c r="B327" s="2" t="n">
        <f aca="false">+IF(B326&lt;&gt;0,B326+1,IF(I326=0,0,1))</f>
        <v>0</v>
      </c>
      <c r="C327" s="3" t="n">
        <f aca="false">IF(OR($C$4="",$C$4=0),+Curves!D327,$C$4)</f>
        <v>0.05</v>
      </c>
      <c r="D327" s="4" t="n">
        <f aca="false">+(1+C327/2)^(-2*(A327-$M$4)/365.25)</f>
        <v>0.271124779720814</v>
      </c>
      <c r="E327" s="2" t="n">
        <f aca="false">+IF(OR($E$4="",$E$4=0),IF(YEAR(A327)&gt;$M$38,$N$39,VLOOKUP(YEAR(A327),Curve,2,FALSE())),$E$4)</f>
        <v>5000</v>
      </c>
      <c r="F327" s="2" t="n">
        <f aca="false">+IF(MONTH(A327)=$G$4,$F$4,0)</f>
        <v>50</v>
      </c>
      <c r="G327" s="5" t="n">
        <f aca="false">+F327*D327</f>
        <v>13.5562389860407</v>
      </c>
      <c r="H327" s="6" t="n">
        <f aca="false">-G327*E327</f>
        <v>-67781.1949302034</v>
      </c>
      <c r="I327" s="2" t="n">
        <f aca="false">+IF(A327=$I$4,$H$4*D327,IF(I326=0,0,I326+J327+H327))</f>
        <v>0</v>
      </c>
      <c r="J327" s="2" t="n">
        <f aca="false">+IF(B327=0,0,D327*-IPMT(C327/12,B327,$B$8,I326))</f>
        <v>0</v>
      </c>
      <c r="K327" s="6" t="n">
        <f aca="false">+H327+J327</f>
        <v>-67781.1949302034</v>
      </c>
      <c r="L327" s="39"/>
    </row>
    <row r="328" customFormat="false" ht="12.75" hidden="false" customHeight="false" outlineLevel="0" collapsed="false">
      <c r="A328" s="38" t="n">
        <f aca="false">+Curves!C328</f>
        <v>55610</v>
      </c>
      <c r="B328" s="2" t="n">
        <f aca="false">+IF(B327&lt;&gt;0,B327+1,IF(I327=0,0,1))</f>
        <v>0</v>
      </c>
      <c r="C328" s="3" t="n">
        <f aca="false">IF(OR($C$4="",$C$4=0),+Curves!D328,$C$4)</f>
        <v>0.05</v>
      </c>
      <c r="D328" s="4" t="n">
        <f aca="false">+(1+C328/2)^(-2*(A328-$M$4)/365.25)</f>
        <v>0.26999074104285</v>
      </c>
      <c r="E328" s="2" t="n">
        <f aca="false">+IF(OR($E$4="",$E$4=0),IF(YEAR(A328)&gt;$M$38,$N$39,VLOOKUP(YEAR(A328),Curve,2,FALSE())),$E$4)</f>
        <v>5000</v>
      </c>
      <c r="F328" s="2" t="n">
        <f aca="false">+IF(MONTH(A328)=$G$4,$F$4,0)</f>
        <v>0</v>
      </c>
      <c r="G328" s="5" t="n">
        <f aca="false">+F328*D328</f>
        <v>0</v>
      </c>
      <c r="H328" s="6" t="n">
        <f aca="false">-G328*E328</f>
        <v>-0</v>
      </c>
      <c r="I328" s="2" t="n">
        <f aca="false">+IF(A328=$I$4,$H$4*D328,IF(I327=0,0,I327+J328+H328))</f>
        <v>0</v>
      </c>
      <c r="J328" s="2" t="n">
        <f aca="false">+IF(B328=0,0,D328*-IPMT(C328/12,B328,$B$8,I327))</f>
        <v>0</v>
      </c>
      <c r="K328" s="6" t="n">
        <f aca="false">+H328+J328</f>
        <v>0</v>
      </c>
      <c r="L328" s="39"/>
    </row>
    <row r="329" customFormat="false" ht="12.75" hidden="false" customHeight="false" outlineLevel="0" collapsed="false">
      <c r="A329" s="38" t="n">
        <f aca="false">+Curves!C329</f>
        <v>55640</v>
      </c>
      <c r="B329" s="2" t="n">
        <f aca="false">+IF(B328&lt;&gt;0,B328+1,IF(I328=0,0,1))</f>
        <v>0</v>
      </c>
      <c r="C329" s="3" t="n">
        <f aca="false">IF(OR($C$4="",$C$4=0),+Curves!D329,$C$4)</f>
        <v>0.05</v>
      </c>
      <c r="D329" s="4" t="n">
        <f aca="false">+(1+C329/2)^(-2*(A329-$M$4)/365.25)</f>
        <v>0.2688978007761</v>
      </c>
      <c r="E329" s="2" t="n">
        <f aca="false">+IF(OR($E$4="",$E$4=0),IF(YEAR(A329)&gt;$M$38,$N$39,VLOOKUP(YEAR(A329),Curve,2,FALSE())),$E$4)</f>
        <v>5000</v>
      </c>
      <c r="F329" s="2" t="n">
        <f aca="false">+IF(MONTH(A329)=$G$4,$F$4,0)</f>
        <v>0</v>
      </c>
      <c r="G329" s="5" t="n">
        <f aca="false">+F329*D329</f>
        <v>0</v>
      </c>
      <c r="H329" s="6" t="n">
        <f aca="false">-G329*E329</f>
        <v>-0</v>
      </c>
      <c r="I329" s="2" t="n">
        <f aca="false">+IF(A329=$I$4,$H$4*D329,IF(I328=0,0,I328+J329+H329))</f>
        <v>0</v>
      </c>
      <c r="J329" s="2" t="n">
        <f aca="false">+IF(B329=0,0,D329*-IPMT(C329/12,B329,$B$8,I328))</f>
        <v>0</v>
      </c>
      <c r="K329" s="6" t="n">
        <f aca="false">+H329+J329</f>
        <v>0</v>
      </c>
      <c r="L329" s="39"/>
    </row>
    <row r="330" customFormat="false" ht="12.75" hidden="false" customHeight="false" outlineLevel="0" collapsed="false">
      <c r="A330" s="38" t="n">
        <f aca="false">+Curves!C330</f>
        <v>55671</v>
      </c>
      <c r="B330" s="2" t="n">
        <f aca="false">+IF(B329&lt;&gt;0,B329+1,IF(I329=0,0,1))</f>
        <v>0</v>
      </c>
      <c r="C330" s="3" t="n">
        <f aca="false">IF(OR($C$4="",$C$4=0),+Curves!D330,$C$4)</f>
        <v>0.05</v>
      </c>
      <c r="D330" s="4" t="n">
        <f aca="false">+(1+C330/2)^(-2*(A330-$M$4)/365.25)</f>
        <v>0.267773076924546</v>
      </c>
      <c r="E330" s="2" t="n">
        <f aca="false">+IF(OR($E$4="",$E$4=0),IF(YEAR(A330)&gt;$M$38,$N$39,VLOOKUP(YEAR(A330),Curve,2,FALSE())),$E$4)</f>
        <v>5000</v>
      </c>
      <c r="F330" s="2" t="n">
        <f aca="false">+IF(MONTH(A330)=$G$4,$F$4,0)</f>
        <v>0</v>
      </c>
      <c r="G330" s="5" t="n">
        <f aca="false">+F330*D330</f>
        <v>0</v>
      </c>
      <c r="H330" s="6" t="n">
        <f aca="false">-G330*E330</f>
        <v>-0</v>
      </c>
      <c r="I330" s="2" t="n">
        <f aca="false">+IF(A330=$I$4,$H$4*D330,IF(I329=0,0,I329+J330+H330))</f>
        <v>0</v>
      </c>
      <c r="J330" s="2" t="n">
        <f aca="false">+IF(B330=0,0,D330*-IPMT(C330/12,B330,$B$8,I329))</f>
        <v>0</v>
      </c>
      <c r="K330" s="6" t="n">
        <f aca="false">+H330+J330</f>
        <v>0</v>
      </c>
      <c r="L330" s="39"/>
    </row>
    <row r="331" customFormat="false" ht="12.75" hidden="false" customHeight="false" outlineLevel="0" collapsed="false">
      <c r="A331" s="38" t="n">
        <f aca="false">+Curves!C331</f>
        <v>55701</v>
      </c>
      <c r="B331" s="2" t="n">
        <f aca="false">+IF(B330&lt;&gt;0,B330+1,IF(I330=0,0,1))</f>
        <v>0</v>
      </c>
      <c r="C331" s="3" t="n">
        <f aca="false">IF(OR($C$4="",$C$4=0),+Curves!D331,$C$4)</f>
        <v>0.05</v>
      </c>
      <c r="D331" s="4" t="n">
        <f aca="false">+(1+C331/2)^(-2*(A331-$M$4)/365.25)</f>
        <v>0.266689113907918</v>
      </c>
      <c r="E331" s="2" t="n">
        <f aca="false">+IF(OR($E$4="",$E$4=0),IF(YEAR(A331)&gt;$M$38,$N$39,VLOOKUP(YEAR(A331),Curve,2,FALSE())),$E$4)</f>
        <v>5000</v>
      </c>
      <c r="F331" s="2" t="n">
        <f aca="false">+IF(MONTH(A331)=$G$4,$F$4,0)</f>
        <v>0</v>
      </c>
      <c r="G331" s="5" t="n">
        <f aca="false">+F331*D331</f>
        <v>0</v>
      </c>
      <c r="H331" s="6" t="n">
        <f aca="false">-G331*E331</f>
        <v>-0</v>
      </c>
      <c r="I331" s="2" t="n">
        <f aca="false">+IF(A331=$I$4,$H$4*D331,IF(I330=0,0,I330+J331+H331))</f>
        <v>0</v>
      </c>
      <c r="J331" s="2" t="n">
        <f aca="false">+IF(B331=0,0,D331*-IPMT(C331/12,B331,$B$8,I330))</f>
        <v>0</v>
      </c>
      <c r="K331" s="6" t="n">
        <f aca="false">+H331+J331</f>
        <v>0</v>
      </c>
      <c r="L331" s="39"/>
    </row>
    <row r="332" customFormat="false" ht="12.75" hidden="false" customHeight="false" outlineLevel="0" collapsed="false">
      <c r="A332" s="38" t="n">
        <f aca="false">+Curves!C332</f>
        <v>55732</v>
      </c>
      <c r="B332" s="2" t="n">
        <f aca="false">+IF(B331&lt;&gt;0,B331+1,IF(I331=0,0,1))</f>
        <v>0</v>
      </c>
      <c r="C332" s="3" t="n">
        <f aca="false">IF(OR($C$4="",$C$4=0),+Curves!D332,$C$4)</f>
        <v>0.05</v>
      </c>
      <c r="D332" s="4" t="n">
        <f aca="false">+(1+C332/2)^(-2*(A332-$M$4)/365.25)</f>
        <v>0.265573628372163</v>
      </c>
      <c r="E332" s="2" t="n">
        <f aca="false">+IF(OR($E$4="",$E$4=0),IF(YEAR(A332)&gt;$M$38,$N$39,VLOOKUP(YEAR(A332),Curve,2,FALSE())),$E$4)</f>
        <v>5000</v>
      </c>
      <c r="F332" s="2" t="n">
        <f aca="false">+IF(MONTH(A332)=$G$4,$F$4,0)</f>
        <v>0</v>
      </c>
      <c r="G332" s="5" t="n">
        <f aca="false">+F332*D332</f>
        <v>0</v>
      </c>
      <c r="H332" s="6" t="n">
        <f aca="false">-G332*E332</f>
        <v>-0</v>
      </c>
      <c r="I332" s="2" t="n">
        <f aca="false">+IF(A332=$I$4,$H$4*D332,IF(I331=0,0,I331+J332+H332))</f>
        <v>0</v>
      </c>
      <c r="J332" s="2" t="n">
        <f aca="false">+IF(B332=0,0,D332*-IPMT(C332/12,B332,$B$8,I331))</f>
        <v>0</v>
      </c>
      <c r="K332" s="6" t="n">
        <f aca="false">+H332+J332</f>
        <v>0</v>
      </c>
      <c r="L332" s="39"/>
    </row>
    <row r="333" customFormat="false" ht="12.75" hidden="false" customHeight="false" outlineLevel="0" collapsed="false">
      <c r="A333" s="38" t="n">
        <f aca="false">+Curves!C333</f>
        <v>55763</v>
      </c>
      <c r="B333" s="2" t="n">
        <f aca="false">+IF(B332&lt;&gt;0,B332+1,IF(I332=0,0,1))</f>
        <v>0</v>
      </c>
      <c r="C333" s="3" t="n">
        <f aca="false">IF(OR($C$4="",$C$4=0),+Curves!D333,$C$4)</f>
        <v>0.05</v>
      </c>
      <c r="D333" s="4" t="n">
        <f aca="false">+(1+C333/2)^(-2*(A333-$M$4)/365.25)</f>
        <v>0.264462808598584</v>
      </c>
      <c r="E333" s="2" t="n">
        <f aca="false">+IF(OR($E$4="",$E$4=0),IF(YEAR(A333)&gt;$M$38,$N$39,VLOOKUP(YEAR(A333),Curve,2,FALSE())),$E$4)</f>
        <v>5000</v>
      </c>
      <c r="F333" s="2" t="n">
        <f aca="false">+IF(MONTH(A333)=$G$4,$F$4,0)</f>
        <v>0</v>
      </c>
      <c r="G333" s="5" t="n">
        <f aca="false">+F333*D333</f>
        <v>0</v>
      </c>
      <c r="H333" s="6" t="n">
        <f aca="false">-G333*E333</f>
        <v>-0</v>
      </c>
      <c r="I333" s="2" t="n">
        <f aca="false">+IF(A333=$I$4,$H$4*D333,IF(I332=0,0,I332+J333+H333))</f>
        <v>0</v>
      </c>
      <c r="J333" s="2" t="n">
        <f aca="false">+IF(B333=0,0,D333*-IPMT(C333/12,B333,$B$8,I332))</f>
        <v>0</v>
      </c>
      <c r="K333" s="6" t="n">
        <f aca="false">+H333+J333</f>
        <v>0</v>
      </c>
      <c r="L333" s="39"/>
    </row>
    <row r="334" customFormat="false" ht="12.75" hidden="false" customHeight="false" outlineLevel="0" collapsed="false">
      <c r="A334" s="38" t="n">
        <f aca="false">+Curves!C334</f>
        <v>55793</v>
      </c>
      <c r="B334" s="2" t="n">
        <f aca="false">+IF(B333&lt;&gt;0,B333+1,IF(I333=0,0,1))</f>
        <v>0</v>
      </c>
      <c r="C334" s="3" t="n">
        <f aca="false">IF(OR($C$4="",$C$4=0),+Curves!D334,$C$4)</f>
        <v>0.05</v>
      </c>
      <c r="D334" s="4" t="n">
        <f aca="false">+(1+C334/2)^(-2*(A334-$M$4)/365.25)</f>
        <v>0.26339224576573</v>
      </c>
      <c r="E334" s="2" t="n">
        <f aca="false">+IF(OR($E$4="",$E$4=0),IF(YEAR(A334)&gt;$M$38,$N$39,VLOOKUP(YEAR(A334),Curve,2,FALSE())),$E$4)</f>
        <v>5000</v>
      </c>
      <c r="F334" s="2" t="n">
        <f aca="false">+IF(MONTH(A334)=$G$4,$F$4,0)</f>
        <v>0</v>
      </c>
      <c r="G334" s="5" t="n">
        <f aca="false">+F334*D334</f>
        <v>0</v>
      </c>
      <c r="H334" s="6" t="n">
        <f aca="false">-G334*E334</f>
        <v>-0</v>
      </c>
      <c r="I334" s="2" t="n">
        <f aca="false">+IF(A334=$I$4,$H$4*D334,IF(I333=0,0,I333+J334+H334))</f>
        <v>0</v>
      </c>
      <c r="J334" s="2" t="n">
        <f aca="false">+IF(B334=0,0,D334*-IPMT(C334/12,B334,$B$8,I333))</f>
        <v>0</v>
      </c>
      <c r="K334" s="6" t="n">
        <f aca="false">+H334+J334</f>
        <v>0</v>
      </c>
      <c r="L334" s="39"/>
    </row>
    <row r="335" customFormat="false" ht="12.75" hidden="false" customHeight="false" outlineLevel="0" collapsed="false">
      <c r="A335" s="38" t="n">
        <f aca="false">+Curves!C335</f>
        <v>55824</v>
      </c>
      <c r="B335" s="2" t="n">
        <f aca="false">+IF(B334&lt;&gt;0,B334+1,IF(I334=0,0,1))</f>
        <v>0</v>
      </c>
      <c r="C335" s="3" t="n">
        <f aca="false">IF(OR($C$4="",$C$4=0),+Curves!D335,$C$4)</f>
        <v>0.05</v>
      </c>
      <c r="D335" s="4" t="n">
        <f aca="false">+(1+C335/2)^(-2*(A335-$M$4)/365.25)</f>
        <v>0.262290550101904</v>
      </c>
      <c r="E335" s="2" t="n">
        <f aca="false">+IF(OR($E$4="",$E$4=0),IF(YEAR(A335)&gt;$M$38,$N$39,VLOOKUP(YEAR(A335),Curve,2,FALSE())),$E$4)</f>
        <v>5000</v>
      </c>
      <c r="F335" s="2" t="n">
        <f aca="false">+IF(MONTH(A335)=$G$4,$F$4,0)</f>
        <v>0</v>
      </c>
      <c r="G335" s="5" t="n">
        <f aca="false">+F335*D335</f>
        <v>0</v>
      </c>
      <c r="H335" s="6" t="n">
        <f aca="false">-G335*E335</f>
        <v>-0</v>
      </c>
      <c r="I335" s="2" t="n">
        <f aca="false">+IF(A335=$I$4,$H$4*D335,IF(I334=0,0,I334+J335+H335))</f>
        <v>0</v>
      </c>
      <c r="J335" s="2" t="n">
        <f aca="false">+IF(B335=0,0,D335*-IPMT(C335/12,B335,$B$8,I334))</f>
        <v>0</v>
      </c>
      <c r="K335" s="6" t="n">
        <f aca="false">+H335+J335</f>
        <v>0</v>
      </c>
      <c r="L335" s="39"/>
    </row>
    <row r="336" customFormat="false" ht="12.75" hidden="false" customHeight="false" outlineLevel="0" collapsed="false">
      <c r="A336" s="38" t="n">
        <f aca="false">+Curves!C336</f>
        <v>55854</v>
      </c>
      <c r="B336" s="2" t="n">
        <f aca="false">+IF(B335&lt;&gt;0,B335+1,IF(I335=0,0,1))</f>
        <v>0</v>
      </c>
      <c r="C336" s="3" t="n">
        <f aca="false">IF(OR($C$4="",$C$4=0),+Curves!D336,$C$4)</f>
        <v>0.05</v>
      </c>
      <c r="D336" s="4" t="n">
        <f aca="false">+(1+C336/2)^(-2*(A336-$M$4)/365.25)</f>
        <v>0.261228780714232</v>
      </c>
      <c r="E336" s="2" t="n">
        <f aca="false">+IF(OR($E$4="",$E$4=0),IF(YEAR(A336)&gt;$M$38,$N$39,VLOOKUP(YEAR(A336),Curve,2,FALSE())),$E$4)</f>
        <v>5000</v>
      </c>
      <c r="F336" s="2" t="n">
        <f aca="false">+IF(MONTH(A336)=$G$4,$F$4,0)</f>
        <v>0</v>
      </c>
      <c r="G336" s="5" t="n">
        <f aca="false">+F336*D336</f>
        <v>0</v>
      </c>
      <c r="H336" s="6" t="n">
        <f aca="false">-G336*E336</f>
        <v>-0</v>
      </c>
      <c r="I336" s="2" t="n">
        <f aca="false">+IF(A336=$I$4,$H$4*D336,IF(I335=0,0,I335+J336+H336))</f>
        <v>0</v>
      </c>
      <c r="J336" s="2" t="n">
        <f aca="false">+IF(B336=0,0,D336*-IPMT(C336/12,B336,$B$8,I335))</f>
        <v>0</v>
      </c>
      <c r="K336" s="6" t="n">
        <f aca="false">+H336+J336</f>
        <v>0</v>
      </c>
      <c r="L336" s="39"/>
    </row>
    <row r="337" customFormat="false" ht="12.75" hidden="false" customHeight="false" outlineLevel="0" collapsed="false">
      <c r="A337" s="38" t="n">
        <f aca="false">+Curves!C337</f>
        <v>55885</v>
      </c>
      <c r="B337" s="2" t="n">
        <f aca="false">+IF(B336&lt;&gt;0,B336+1,IF(I336=0,0,1))</f>
        <v>0</v>
      </c>
      <c r="C337" s="3" t="n">
        <f aca="false">IF(OR($C$4="",$C$4=0),+Curves!D337,$C$4)</f>
        <v>0.05</v>
      </c>
      <c r="D337" s="4" t="n">
        <f aca="false">+(1+C337/2)^(-2*(A337-$M$4)/365.25)</f>
        <v>0.260136134216069</v>
      </c>
      <c r="E337" s="2" t="n">
        <f aca="false">+IF(OR($E$4="",$E$4=0),IF(YEAR(A337)&gt;$M$38,$N$39,VLOOKUP(YEAR(A337),Curve,2,FALSE())),$E$4)</f>
        <v>5000</v>
      </c>
      <c r="F337" s="2" t="n">
        <f aca="false">+IF(MONTH(A337)=$G$4,$F$4,0)</f>
        <v>0</v>
      </c>
      <c r="G337" s="5" t="n">
        <f aca="false">+F337*D337</f>
        <v>0</v>
      </c>
      <c r="H337" s="6" t="n">
        <f aca="false">-G337*E337</f>
        <v>-0</v>
      </c>
      <c r="I337" s="2" t="n">
        <f aca="false">+IF(A337=$I$4,$H$4*D337,IF(I336=0,0,I336+J337+H337))</f>
        <v>0</v>
      </c>
      <c r="J337" s="2" t="n">
        <f aca="false">+IF(B337=0,0,D337*-IPMT(C337/12,B337,$B$8,I336))</f>
        <v>0</v>
      </c>
      <c r="K337" s="6" t="n">
        <f aca="false">+H337+J337</f>
        <v>0</v>
      </c>
      <c r="L337" s="39"/>
    </row>
    <row r="338" customFormat="false" ht="12.75" hidden="false" customHeight="false" outlineLevel="0" collapsed="false">
      <c r="A338" s="38" t="n">
        <f aca="false">+Curves!C338</f>
        <v>55916</v>
      </c>
      <c r="B338" s="2" t="n">
        <f aca="false">+IF(B337&lt;&gt;0,B337+1,IF(I337=0,0,1))</f>
        <v>0</v>
      </c>
      <c r="C338" s="3" t="n">
        <f aca="false">IF(OR($C$4="",$C$4=0),+Curves!D338,$C$4)</f>
        <v>0.05</v>
      </c>
      <c r="D338" s="4" t="n">
        <f aca="false">+(1+C338/2)^(-2*(A338-$M$4)/365.25)</f>
        <v>0.259048057950813</v>
      </c>
      <c r="E338" s="2" t="n">
        <f aca="false">+IF(OR($E$4="",$E$4=0),IF(YEAR(A338)&gt;$M$38,$N$39,VLOOKUP(YEAR(A338),Curve,2,FALSE())),$E$4)</f>
        <v>5000</v>
      </c>
      <c r="F338" s="2" t="n">
        <f aca="false">+IF(MONTH(A338)=$G$4,$F$4,0)</f>
        <v>0</v>
      </c>
      <c r="G338" s="5" t="n">
        <f aca="false">+F338*D338</f>
        <v>0</v>
      </c>
      <c r="H338" s="6" t="n">
        <f aca="false">-G338*E338</f>
        <v>-0</v>
      </c>
      <c r="I338" s="2" t="n">
        <f aca="false">+IF(A338=$I$4,$H$4*D338,IF(I337=0,0,I337+J338+H338))</f>
        <v>0</v>
      </c>
      <c r="J338" s="2" t="n">
        <f aca="false">+IF(B338=0,0,D338*-IPMT(C338/12,B338,$B$8,I337))</f>
        <v>0</v>
      </c>
      <c r="K338" s="6" t="n">
        <f aca="false">+H338+J338</f>
        <v>0</v>
      </c>
      <c r="L338" s="39"/>
    </row>
    <row r="339" customFormat="false" ht="12.75" hidden="false" customHeight="false" outlineLevel="0" collapsed="false">
      <c r="A339" s="38" t="n">
        <f aca="false">+Curves!C339</f>
        <v>55944</v>
      </c>
      <c r="B339" s="2" t="n">
        <f aca="false">+IF(B338&lt;&gt;0,B338+1,IF(I338=0,0,1))</f>
        <v>0</v>
      </c>
      <c r="C339" s="3" t="n">
        <f aca="false">IF(OR($C$4="",$C$4=0),+Curves!D339,$C$4)</f>
        <v>0.05</v>
      </c>
      <c r="D339" s="4" t="n">
        <f aca="false">+(1+C339/2)^(-2*(A339-$M$4)/365.25)</f>
        <v>0.258069191699123</v>
      </c>
      <c r="E339" s="2" t="n">
        <f aca="false">+IF(OR($E$4="",$E$4=0),IF(YEAR(A339)&gt;$M$38,$N$39,VLOOKUP(YEAR(A339),Curve,2,FALSE())),$E$4)</f>
        <v>5000</v>
      </c>
      <c r="F339" s="2" t="n">
        <f aca="false">+IF(MONTH(A339)=$G$4,$F$4,0)</f>
        <v>50</v>
      </c>
      <c r="G339" s="5" t="n">
        <f aca="false">+F339*D339</f>
        <v>12.9034595849561</v>
      </c>
      <c r="H339" s="6" t="n">
        <f aca="false">-G339*E339</f>
        <v>-64517.2979247806</v>
      </c>
      <c r="I339" s="2" t="n">
        <f aca="false">+IF(A339=$I$4,$H$4*D339,IF(I338=0,0,I338+J339+H339))</f>
        <v>0</v>
      </c>
      <c r="J339" s="2" t="n">
        <f aca="false">+IF(B339=0,0,D339*-IPMT(C339/12,B339,$B$8,I338))</f>
        <v>0</v>
      </c>
      <c r="K339" s="6" t="n">
        <f aca="false">+H339+J339</f>
        <v>-64517.2979247806</v>
      </c>
      <c r="L339" s="39"/>
    </row>
    <row r="340" customFormat="false" ht="12.75" hidden="false" customHeight="false" outlineLevel="0" collapsed="false">
      <c r="A340" s="38" t="n">
        <f aca="false">+Curves!C340</f>
        <v>55975</v>
      </c>
      <c r="B340" s="2" t="n">
        <f aca="false">+IF(B339&lt;&gt;0,B339+1,IF(I339=0,0,1))</f>
        <v>0</v>
      </c>
      <c r="C340" s="3" t="n">
        <f aca="false">IF(OR($C$4="",$C$4=0),+Curves!D340,$C$4)</f>
        <v>0.05</v>
      </c>
      <c r="D340" s="4" t="n">
        <f aca="false">+(1+C340/2)^(-2*(A340-$M$4)/365.25)</f>
        <v>0.256989760872922</v>
      </c>
      <c r="E340" s="2" t="n">
        <f aca="false">+IF(OR($E$4="",$E$4=0),IF(YEAR(A340)&gt;$M$38,$N$39,VLOOKUP(YEAR(A340),Curve,2,FALSE())),$E$4)</f>
        <v>5000</v>
      </c>
      <c r="F340" s="2" t="n">
        <f aca="false">+IF(MONTH(A340)=$G$4,$F$4,0)</f>
        <v>0</v>
      </c>
      <c r="G340" s="5" t="n">
        <f aca="false">+F340*D340</f>
        <v>0</v>
      </c>
      <c r="H340" s="6" t="n">
        <f aca="false">-G340*E340</f>
        <v>-0</v>
      </c>
      <c r="I340" s="2" t="n">
        <f aca="false">+IF(A340=$I$4,$H$4*D340,IF(I339=0,0,I339+J340+H340))</f>
        <v>0</v>
      </c>
      <c r="J340" s="2" t="n">
        <f aca="false">+IF(B340=0,0,D340*-IPMT(C340/12,B340,$B$8,I339))</f>
        <v>0</v>
      </c>
      <c r="K340" s="6" t="n">
        <f aca="false">+H340+J340</f>
        <v>0</v>
      </c>
      <c r="L340" s="39"/>
    </row>
    <row r="341" customFormat="false" ht="12.75" hidden="false" customHeight="false" outlineLevel="0" collapsed="false">
      <c r="A341" s="38" t="n">
        <f aca="false">+Curves!C341</f>
        <v>56005</v>
      </c>
      <c r="B341" s="2" t="n">
        <f aca="false">+IF(B340&lt;&gt;0,B340+1,IF(I340=0,0,1))</f>
        <v>0</v>
      </c>
      <c r="C341" s="3" t="n">
        <f aca="false">IF(OR($C$4="",$C$4=0),+Curves!D341,$C$4)</f>
        <v>0.05</v>
      </c>
      <c r="D341" s="4" t="n">
        <f aca="false">+(1+C341/2)^(-2*(A341-$M$4)/365.25)</f>
        <v>0.255949449428479</v>
      </c>
      <c r="E341" s="2" t="n">
        <f aca="false">+IF(OR($E$4="",$E$4=0),IF(YEAR(A341)&gt;$M$38,$N$39,VLOOKUP(YEAR(A341),Curve,2,FALSE())),$E$4)</f>
        <v>5000</v>
      </c>
      <c r="F341" s="2" t="n">
        <f aca="false">+IF(MONTH(A341)=$G$4,$F$4,0)</f>
        <v>0</v>
      </c>
      <c r="G341" s="5" t="n">
        <f aca="false">+F341*D341</f>
        <v>0</v>
      </c>
      <c r="H341" s="6" t="n">
        <f aca="false">-G341*E341</f>
        <v>-0</v>
      </c>
      <c r="I341" s="2" t="n">
        <f aca="false">+IF(A341=$I$4,$H$4*D341,IF(I340=0,0,I340+J341+H341))</f>
        <v>0</v>
      </c>
      <c r="J341" s="2" t="n">
        <f aca="false">+IF(B341=0,0,D341*-IPMT(C341/12,B341,$B$8,I340))</f>
        <v>0</v>
      </c>
      <c r="K341" s="6" t="n">
        <f aca="false">+H341+J341</f>
        <v>0</v>
      </c>
      <c r="L341" s="39"/>
    </row>
    <row r="342" customFormat="false" ht="12.75" hidden="false" customHeight="false" outlineLevel="0" collapsed="false">
      <c r="A342" s="38" t="n">
        <f aca="false">+Curves!C342</f>
        <v>56036</v>
      </c>
      <c r="B342" s="2" t="n">
        <f aca="false">+IF(B341&lt;&gt;0,B341+1,IF(I341=0,0,1))</f>
        <v>0</v>
      </c>
      <c r="C342" s="3" t="n">
        <f aca="false">IF(OR($C$4="",$C$4=0),+Curves!D342,$C$4)</f>
        <v>0.05</v>
      </c>
      <c r="D342" s="4" t="n">
        <f aca="false">+(1+C342/2)^(-2*(A342-$M$4)/365.25)</f>
        <v>0.254878884887848</v>
      </c>
      <c r="E342" s="2" t="n">
        <f aca="false">+IF(OR($E$4="",$E$4=0),IF(YEAR(A342)&gt;$M$38,$N$39,VLOOKUP(YEAR(A342),Curve,2,FALSE())),$E$4)</f>
        <v>5000</v>
      </c>
      <c r="F342" s="2" t="n">
        <f aca="false">+IF(MONTH(A342)=$G$4,$F$4,0)</f>
        <v>0</v>
      </c>
      <c r="G342" s="5" t="n">
        <f aca="false">+F342*D342</f>
        <v>0</v>
      </c>
      <c r="H342" s="6" t="n">
        <f aca="false">-G342*E342</f>
        <v>-0</v>
      </c>
      <c r="I342" s="2" t="n">
        <f aca="false">+IF(A342=$I$4,$H$4*D342,IF(I341=0,0,I341+J342+H342))</f>
        <v>0</v>
      </c>
      <c r="J342" s="2" t="n">
        <f aca="false">+IF(B342=0,0,D342*-IPMT(C342/12,B342,$B$8,I341))</f>
        <v>0</v>
      </c>
      <c r="K342" s="6" t="n">
        <f aca="false">+H342+J342</f>
        <v>0</v>
      </c>
      <c r="L342" s="39"/>
    </row>
    <row r="343" customFormat="false" ht="12.75" hidden="false" customHeight="false" outlineLevel="0" collapsed="false">
      <c r="A343" s="38" t="n">
        <f aca="false">+Curves!C343</f>
        <v>56066</v>
      </c>
      <c r="B343" s="2" t="n">
        <f aca="false">+IF(B342&lt;&gt;0,B342+1,IF(I342=0,0,1))</f>
        <v>0</v>
      </c>
      <c r="C343" s="3" t="n">
        <f aca="false">IF(OR($C$4="",$C$4=0),+Curves!D343,$C$4)</f>
        <v>0.05</v>
      </c>
      <c r="D343" s="4" t="n">
        <f aca="false">+(1+C343/2)^(-2*(A343-$M$4)/365.25)</f>
        <v>0.253847118408145</v>
      </c>
      <c r="E343" s="2" t="n">
        <f aca="false">+IF(OR($E$4="",$E$4=0),IF(YEAR(A343)&gt;$M$38,$N$39,VLOOKUP(YEAR(A343),Curve,2,FALSE())),$E$4)</f>
        <v>5000</v>
      </c>
      <c r="F343" s="2" t="n">
        <f aca="false">+IF(MONTH(A343)=$G$4,$F$4,0)</f>
        <v>0</v>
      </c>
      <c r="G343" s="5" t="n">
        <f aca="false">+F343*D343</f>
        <v>0</v>
      </c>
      <c r="H343" s="6" t="n">
        <f aca="false">-G343*E343</f>
        <v>-0</v>
      </c>
      <c r="I343" s="2" t="n">
        <f aca="false">+IF(A343=$I$4,$H$4*D343,IF(I342=0,0,I342+J343+H343))</f>
        <v>0</v>
      </c>
      <c r="J343" s="2" t="n">
        <f aca="false">+IF(B343=0,0,D343*-IPMT(C343/12,B343,$B$8,I342))</f>
        <v>0</v>
      </c>
      <c r="K343" s="6" t="n">
        <f aca="false">+H343+J343</f>
        <v>0</v>
      </c>
      <c r="L343" s="39"/>
    </row>
    <row r="344" customFormat="false" ht="12.75" hidden="false" customHeight="false" outlineLevel="0" collapsed="false">
      <c r="A344" s="38" t="n">
        <f aca="false">+Curves!C344</f>
        <v>56097</v>
      </c>
      <c r="B344" s="2" t="n">
        <f aca="false">+IF(B343&lt;&gt;0,B343+1,IF(I343=0,0,1))</f>
        <v>0</v>
      </c>
      <c r="C344" s="3" t="n">
        <f aca="false">IF(OR($C$4="",$C$4=0),+Curves!D344,$C$4)</f>
        <v>0.05</v>
      </c>
      <c r="D344" s="4" t="n">
        <f aca="false">+(1+C344/2)^(-2*(A344-$M$4)/365.25)</f>
        <v>0.252785347326723</v>
      </c>
      <c r="E344" s="2" t="n">
        <f aca="false">+IF(OR($E$4="",$E$4=0),IF(YEAR(A344)&gt;$M$38,$N$39,VLOOKUP(YEAR(A344),Curve,2,FALSE())),$E$4)</f>
        <v>5000</v>
      </c>
      <c r="F344" s="2" t="n">
        <f aca="false">+IF(MONTH(A344)=$G$4,$F$4,0)</f>
        <v>0</v>
      </c>
      <c r="G344" s="5" t="n">
        <f aca="false">+F344*D344</f>
        <v>0</v>
      </c>
      <c r="H344" s="6" t="n">
        <f aca="false">-G344*E344</f>
        <v>-0</v>
      </c>
      <c r="I344" s="2" t="n">
        <f aca="false">+IF(A344=$I$4,$H$4*D344,IF(I343=0,0,I343+J344+H344))</f>
        <v>0</v>
      </c>
      <c r="J344" s="2" t="n">
        <f aca="false">+IF(B344=0,0,D344*-IPMT(C344/12,B344,$B$8,I343))</f>
        <v>0</v>
      </c>
      <c r="K344" s="6" t="n">
        <f aca="false">+H344+J344</f>
        <v>0</v>
      </c>
      <c r="L344" s="39"/>
    </row>
    <row r="345" customFormat="false" ht="12.75" hidden="false" customHeight="false" outlineLevel="0" collapsed="false">
      <c r="A345" s="38" t="n">
        <f aca="false">+Curves!C345</f>
        <v>56128</v>
      </c>
      <c r="B345" s="2" t="n">
        <f aca="false">+IF(B344&lt;&gt;0,B344+1,IF(I344=0,0,1))</f>
        <v>0</v>
      </c>
      <c r="C345" s="3" t="n">
        <f aca="false">IF(OR($C$4="",$C$4=0),+Curves!D345,$C$4)</f>
        <v>0.05</v>
      </c>
      <c r="D345" s="4" t="n">
        <f aca="false">+(1+C345/2)^(-2*(A345-$M$4)/365.25)</f>
        <v>0.251728017335027</v>
      </c>
      <c r="E345" s="2" t="n">
        <f aca="false">+IF(OR($E$4="",$E$4=0),IF(YEAR(A345)&gt;$M$38,$N$39,VLOOKUP(YEAR(A345),Curve,2,FALSE())),$E$4)</f>
        <v>5000</v>
      </c>
      <c r="F345" s="2" t="n">
        <f aca="false">+IF(MONTH(A345)=$G$4,$F$4,0)</f>
        <v>0</v>
      </c>
      <c r="G345" s="5" t="n">
        <f aca="false">+F345*D345</f>
        <v>0</v>
      </c>
      <c r="H345" s="6" t="n">
        <f aca="false">-G345*E345</f>
        <v>-0</v>
      </c>
      <c r="I345" s="2" t="n">
        <f aca="false">+IF(A345=$I$4,$H$4*D345,IF(I344=0,0,I344+J345+H345))</f>
        <v>0</v>
      </c>
      <c r="J345" s="2" t="n">
        <f aca="false">+IF(B345=0,0,D345*-IPMT(C345/12,B345,$B$8,I344))</f>
        <v>0</v>
      </c>
      <c r="K345" s="6" t="n">
        <f aca="false">+H345+J345</f>
        <v>0</v>
      </c>
      <c r="L345" s="39"/>
    </row>
    <row r="346" customFormat="false" ht="12.75" hidden="false" customHeight="false" outlineLevel="0" collapsed="false">
      <c r="A346" s="38" t="n">
        <f aca="false">+Curves!C346</f>
        <v>56158</v>
      </c>
      <c r="B346" s="2" t="n">
        <f aca="false">+IF(B345&lt;&gt;0,B345+1,IF(I345=0,0,1))</f>
        <v>0</v>
      </c>
      <c r="C346" s="3" t="n">
        <f aca="false">IF(OR($C$4="",$C$4=0),+Curves!D346,$C$4)</f>
        <v>0.05</v>
      </c>
      <c r="D346" s="4" t="n">
        <f aca="false">+(1+C346/2)^(-2*(A346-$M$4)/365.25)</f>
        <v>0.25070900577429</v>
      </c>
      <c r="E346" s="2" t="n">
        <f aca="false">+IF(OR($E$4="",$E$4=0),IF(YEAR(A346)&gt;$M$38,$N$39,VLOOKUP(YEAR(A346),Curve,2,FALSE())),$E$4)</f>
        <v>5000</v>
      </c>
      <c r="F346" s="2" t="n">
        <f aca="false">+IF(MONTH(A346)=$G$4,$F$4,0)</f>
        <v>0</v>
      </c>
      <c r="G346" s="5" t="n">
        <f aca="false">+F346*D346</f>
        <v>0</v>
      </c>
      <c r="H346" s="6" t="n">
        <f aca="false">-G346*E346</f>
        <v>-0</v>
      </c>
      <c r="I346" s="2" t="n">
        <f aca="false">+IF(A346=$I$4,$H$4*D346,IF(I345=0,0,I345+J346+H346))</f>
        <v>0</v>
      </c>
      <c r="J346" s="2" t="n">
        <f aca="false">+IF(B346=0,0,D346*-IPMT(C346/12,B346,$B$8,I345))</f>
        <v>0</v>
      </c>
      <c r="K346" s="6" t="n">
        <f aca="false">+H346+J346</f>
        <v>0</v>
      </c>
      <c r="L346" s="39"/>
    </row>
    <row r="347" customFormat="false" ht="12.75" hidden="false" customHeight="false" outlineLevel="0" collapsed="false">
      <c r="A347" s="38" t="n">
        <f aca="false">+Curves!C347</f>
        <v>56189</v>
      </c>
      <c r="B347" s="2" t="n">
        <f aca="false">+IF(B346&lt;&gt;0,B346+1,IF(I346=0,0,1))</f>
        <v>0</v>
      </c>
      <c r="C347" s="3" t="n">
        <f aca="false">IF(OR($C$4="",$C$4=0),+Curves!D347,$C$4)</f>
        <v>0.05</v>
      </c>
      <c r="D347" s="4" t="n">
        <f aca="false">+(1+C347/2)^(-2*(A347-$M$4)/365.25)</f>
        <v>0.249660360535169</v>
      </c>
      <c r="E347" s="2" t="n">
        <f aca="false">+IF(OR($E$4="",$E$4=0),IF(YEAR(A347)&gt;$M$38,$N$39,VLOOKUP(YEAR(A347),Curve,2,FALSE())),$E$4)</f>
        <v>5000</v>
      </c>
      <c r="F347" s="2" t="n">
        <f aca="false">+IF(MONTH(A347)=$G$4,$F$4,0)</f>
        <v>0</v>
      </c>
      <c r="G347" s="5" t="n">
        <f aca="false">+F347*D347</f>
        <v>0</v>
      </c>
      <c r="H347" s="6" t="n">
        <f aca="false">-G347*E347</f>
        <v>-0</v>
      </c>
      <c r="I347" s="2" t="n">
        <f aca="false">+IF(A347=$I$4,$H$4*D347,IF(I346=0,0,I346+J347+H347))</f>
        <v>0</v>
      </c>
      <c r="J347" s="2" t="n">
        <f aca="false">+IF(B347=0,0,D347*-IPMT(C347/12,B347,$B$8,I346))</f>
        <v>0</v>
      </c>
      <c r="K347" s="6" t="n">
        <f aca="false">+H347+J347</f>
        <v>0</v>
      </c>
      <c r="L347" s="39"/>
    </row>
    <row r="348" customFormat="false" ht="12.75" hidden="false" customHeight="false" outlineLevel="0" collapsed="false">
      <c r="A348" s="38" t="n">
        <f aca="false">+Curves!C348</f>
        <v>56219</v>
      </c>
      <c r="B348" s="2" t="n">
        <f aca="false">+IF(B347&lt;&gt;0,B347+1,IF(I347=0,0,1))</f>
        <v>0</v>
      </c>
      <c r="C348" s="3" t="n">
        <f aca="false">IF(OR($C$4="",$C$4=0),+Curves!D348,$C$4)</f>
        <v>0.05</v>
      </c>
      <c r="D348" s="4" t="n">
        <f aca="false">+(1+C348/2)^(-2*(A348-$M$4)/365.25)</f>
        <v>0.248649718985069</v>
      </c>
      <c r="E348" s="2" t="n">
        <f aca="false">+IF(OR($E$4="",$E$4=0),IF(YEAR(A348)&gt;$M$38,$N$39,VLOOKUP(YEAR(A348),Curve,2,FALSE())),$E$4)</f>
        <v>5000</v>
      </c>
      <c r="F348" s="2" t="n">
        <f aca="false">+IF(MONTH(A348)=$G$4,$F$4,0)</f>
        <v>0</v>
      </c>
      <c r="G348" s="5" t="n">
        <f aca="false">+F348*D348</f>
        <v>0</v>
      </c>
      <c r="H348" s="6" t="n">
        <f aca="false">-G348*E348</f>
        <v>-0</v>
      </c>
      <c r="I348" s="2" t="n">
        <f aca="false">+IF(A348=$I$4,$H$4*D348,IF(I347=0,0,I347+J348+H348))</f>
        <v>0</v>
      </c>
      <c r="J348" s="2" t="n">
        <f aca="false">+IF(B348=0,0,D348*-IPMT(C348/12,B348,$B$8,I347))</f>
        <v>0</v>
      </c>
      <c r="K348" s="6" t="n">
        <f aca="false">+H348+J348</f>
        <v>0</v>
      </c>
      <c r="L348" s="39"/>
    </row>
    <row r="349" customFormat="false" ht="12.75" hidden="false" customHeight="false" outlineLevel="0" collapsed="false">
      <c r="A349" s="38" t="n">
        <f aca="false">+Curves!C349</f>
        <v>56250</v>
      </c>
      <c r="B349" s="2" t="n">
        <f aca="false">+IF(B348&lt;&gt;0,B348+1,IF(I348=0,0,1))</f>
        <v>0</v>
      </c>
      <c r="C349" s="3" t="n">
        <f aca="false">IF(OR($C$4="",$C$4=0),+Curves!D349,$C$4)</f>
        <v>0.05</v>
      </c>
      <c r="D349" s="4" t="n">
        <f aca="false">+(1+C349/2)^(-2*(A349-$M$4)/365.25)</f>
        <v>0.247609687163248</v>
      </c>
      <c r="E349" s="2" t="n">
        <f aca="false">+IF(OR($E$4="",$E$4=0),IF(YEAR(A349)&gt;$M$38,$N$39,VLOOKUP(YEAR(A349),Curve,2,FALSE())),$E$4)</f>
        <v>5000</v>
      </c>
      <c r="F349" s="2" t="n">
        <f aca="false">+IF(MONTH(A349)=$G$4,$F$4,0)</f>
        <v>0</v>
      </c>
      <c r="G349" s="5" t="n">
        <f aca="false">+F349*D349</f>
        <v>0</v>
      </c>
      <c r="H349" s="6" t="n">
        <f aca="false">-G349*E349</f>
        <v>-0</v>
      </c>
      <c r="I349" s="2" t="n">
        <f aca="false">+IF(A349=$I$4,$H$4*D349,IF(I348=0,0,I348+J349+H349))</f>
        <v>0</v>
      </c>
      <c r="J349" s="2" t="n">
        <f aca="false">+IF(B349=0,0,D349*-IPMT(C349/12,B349,$B$8,I348))</f>
        <v>0</v>
      </c>
      <c r="K349" s="6" t="n">
        <f aca="false">+H349+J349</f>
        <v>0</v>
      </c>
      <c r="L349" s="39"/>
    </row>
    <row r="350" customFormat="false" ht="12.75" hidden="false" customHeight="false" outlineLevel="0" collapsed="false">
      <c r="A350" s="38" t="n">
        <f aca="false">+Curves!C350</f>
        <v>56281</v>
      </c>
      <c r="B350" s="2" t="n">
        <f aca="false">+IF(B349&lt;&gt;0,B349+1,IF(I349=0,0,1))</f>
        <v>0</v>
      </c>
      <c r="C350" s="3" t="n">
        <f aca="false">IF(OR($C$4="",$C$4=0),+Curves!D350,$C$4)</f>
        <v>0.05</v>
      </c>
      <c r="D350" s="4" t="n">
        <f aca="false">+(1+C350/2)^(-2*(A350-$M$4)/365.25)</f>
        <v>0.246574005501946</v>
      </c>
      <c r="E350" s="2" t="n">
        <f aca="false">+IF(OR($E$4="",$E$4=0),IF(YEAR(A350)&gt;$M$38,$N$39,VLOOKUP(YEAR(A350),Curve,2,FALSE())),$E$4)</f>
        <v>5000</v>
      </c>
      <c r="F350" s="2" t="n">
        <f aca="false">+IF(MONTH(A350)=$G$4,$F$4,0)</f>
        <v>0</v>
      </c>
      <c r="G350" s="5" t="n">
        <f aca="false">+F350*D350</f>
        <v>0</v>
      </c>
      <c r="H350" s="6" t="n">
        <f aca="false">-G350*E350</f>
        <v>-0</v>
      </c>
      <c r="I350" s="2" t="n">
        <f aca="false">+IF(A350=$I$4,$H$4*D350,IF(I349=0,0,I349+J350+H350))</f>
        <v>0</v>
      </c>
      <c r="J350" s="2" t="n">
        <f aca="false">+IF(B350=0,0,D350*-IPMT(C350/12,B350,$B$8,I349))</f>
        <v>0</v>
      </c>
      <c r="K350" s="6" t="n">
        <f aca="false">+H350+J350</f>
        <v>0</v>
      </c>
      <c r="L350" s="39"/>
    </row>
    <row r="351" customFormat="false" ht="12.75" hidden="false" customHeight="false" outlineLevel="0" collapsed="false">
      <c r="A351" s="38" t="n">
        <f aca="false">+Curves!C351</f>
        <v>56309</v>
      </c>
      <c r="B351" s="2" t="n">
        <f aca="false">+IF(B350&lt;&gt;0,B350+1,IF(I350=0,0,1))</f>
        <v>0</v>
      </c>
      <c r="C351" s="3" t="n">
        <f aca="false">IF(OR($C$4="",$C$4=0),+Curves!D351,$C$4)</f>
        <v>0.05</v>
      </c>
      <c r="D351" s="4" t="n">
        <f aca="false">+(1+C351/2)^(-2*(A351-$M$4)/365.25)</f>
        <v>0.245642275017497</v>
      </c>
      <c r="E351" s="2" t="n">
        <f aca="false">+IF(OR($E$4="",$E$4=0),IF(YEAR(A351)&gt;$M$38,$N$39,VLOOKUP(YEAR(A351),Curve,2,FALSE())),$E$4)</f>
        <v>5000</v>
      </c>
      <c r="F351" s="2" t="n">
        <f aca="false">+IF(MONTH(A351)=$G$4,$F$4,0)</f>
        <v>50</v>
      </c>
      <c r="G351" s="5" t="n">
        <f aca="false">+F351*D351</f>
        <v>12.2821137508749</v>
      </c>
      <c r="H351" s="6" t="n">
        <f aca="false">-G351*E351</f>
        <v>-61410.5687543743</v>
      </c>
      <c r="I351" s="2" t="n">
        <f aca="false">+IF(A351=$I$4,$H$4*D351,IF(I350=0,0,I350+J351+H351))</f>
        <v>0</v>
      </c>
      <c r="J351" s="2" t="n">
        <f aca="false">+IF(B351=0,0,D351*-IPMT(C351/12,B351,$B$8,I350))</f>
        <v>0</v>
      </c>
      <c r="K351" s="6" t="n">
        <f aca="false">+H351+J351</f>
        <v>-61410.5687543743</v>
      </c>
      <c r="L351" s="39"/>
    </row>
    <row r="352" customFormat="false" ht="12.75" hidden="false" customHeight="false" outlineLevel="0" collapsed="false">
      <c r="A352" s="38" t="n">
        <f aca="false">+Curves!C352</f>
        <v>56340</v>
      </c>
      <c r="B352" s="2" t="n">
        <f aca="false">+IF(B351&lt;&gt;0,B351+1,IF(I351=0,0,1))</f>
        <v>0</v>
      </c>
      <c r="C352" s="3" t="n">
        <f aca="false">IF(OR($C$4="",$C$4=0),+Curves!D352,$C$4)</f>
        <v>0.05</v>
      </c>
      <c r="D352" s="4" t="n">
        <f aca="false">+(1+C352/2)^(-2*(A352-$M$4)/365.25)</f>
        <v>0.244614822487708</v>
      </c>
      <c r="E352" s="2" t="n">
        <f aca="false">+IF(OR($E$4="",$E$4=0),IF(YEAR(A352)&gt;$M$38,$N$39,VLOOKUP(YEAR(A352),Curve,2,FALSE())),$E$4)</f>
        <v>5000</v>
      </c>
      <c r="F352" s="2" t="n">
        <f aca="false">+IF(MONTH(A352)=$G$4,$F$4,0)</f>
        <v>0</v>
      </c>
      <c r="G352" s="5" t="n">
        <f aca="false">+F352*D352</f>
        <v>0</v>
      </c>
      <c r="H352" s="6" t="n">
        <f aca="false">-G352*E352</f>
        <v>-0</v>
      </c>
      <c r="I352" s="2" t="n">
        <f aca="false">+IF(A352=$I$4,$H$4*D352,IF(I351=0,0,I351+J352+H352))</f>
        <v>0</v>
      </c>
      <c r="J352" s="2" t="n">
        <f aca="false">+IF(B352=0,0,D352*-IPMT(C352/12,B352,$B$8,I351))</f>
        <v>0</v>
      </c>
      <c r="K352" s="6" t="n">
        <f aca="false">+H352+J352</f>
        <v>0</v>
      </c>
      <c r="L352" s="39"/>
    </row>
    <row r="353" customFormat="false" ht="12.75" hidden="false" customHeight="false" outlineLevel="0" collapsed="false">
      <c r="A353" s="38" t="n">
        <f aca="false">+Curves!C353</f>
        <v>56370</v>
      </c>
      <c r="B353" s="2" t="n">
        <f aca="false">+IF(B352&lt;&gt;0,B352+1,IF(I352=0,0,1))</f>
        <v>0</v>
      </c>
      <c r="C353" s="3" t="n">
        <f aca="false">IF(OR($C$4="",$C$4=0),+Curves!D353,$C$4)</f>
        <v>0.05</v>
      </c>
      <c r="D353" s="4" t="n">
        <f aca="false">+(1+C353/2)^(-2*(A353-$M$4)/365.25)</f>
        <v>0.243624605607277</v>
      </c>
      <c r="E353" s="2" t="n">
        <f aca="false">+IF(OR($E$4="",$E$4=0),IF(YEAR(A353)&gt;$M$38,$N$39,VLOOKUP(YEAR(A353),Curve,2,FALSE())),$E$4)</f>
        <v>5000</v>
      </c>
      <c r="F353" s="2" t="n">
        <f aca="false">+IF(MONTH(A353)=$G$4,$F$4,0)</f>
        <v>0</v>
      </c>
      <c r="G353" s="5" t="n">
        <f aca="false">+F353*D353</f>
        <v>0</v>
      </c>
      <c r="H353" s="6" t="n">
        <f aca="false">-G353*E353</f>
        <v>-0</v>
      </c>
      <c r="I353" s="2" t="n">
        <f aca="false">+IF(A353=$I$4,$H$4*D353,IF(I352=0,0,I352+J353+H353))</f>
        <v>0</v>
      </c>
      <c r="J353" s="2" t="n">
        <f aca="false">+IF(B353=0,0,D353*-IPMT(C353/12,B353,$B$8,I352))</f>
        <v>0</v>
      </c>
      <c r="K353" s="6" t="n">
        <f aca="false">+H353+J353</f>
        <v>0</v>
      </c>
      <c r="L353" s="39"/>
    </row>
    <row r="354" customFormat="false" ht="12.75" hidden="false" customHeight="false" outlineLevel="0" collapsed="false">
      <c r="A354" s="38" t="n">
        <f aca="false">+Curves!C354</f>
        <v>56401</v>
      </c>
      <c r="B354" s="2" t="n">
        <f aca="false">+IF(B353&lt;&gt;0,B353+1,IF(I353=0,0,1))</f>
        <v>0</v>
      </c>
      <c r="C354" s="3" t="n">
        <f aca="false">IF(OR($C$4="",$C$4=0),+Curves!D354,$C$4)</f>
        <v>0.05</v>
      </c>
      <c r="D354" s="4" t="n">
        <f aca="false">+(1+C354/2)^(-2*(A354-$M$4)/365.25)</f>
        <v>0.242605592420998</v>
      </c>
      <c r="E354" s="2" t="n">
        <f aca="false">+IF(OR($E$4="",$E$4=0),IF(YEAR(A354)&gt;$M$38,$N$39,VLOOKUP(YEAR(A354),Curve,2,FALSE())),$E$4)</f>
        <v>5000</v>
      </c>
      <c r="F354" s="2" t="n">
        <f aca="false">+IF(MONTH(A354)=$G$4,$F$4,0)</f>
        <v>0</v>
      </c>
      <c r="G354" s="5" t="n">
        <f aca="false">+F354*D354</f>
        <v>0</v>
      </c>
      <c r="H354" s="6" t="n">
        <f aca="false">-G354*E354</f>
        <v>-0</v>
      </c>
      <c r="I354" s="2" t="n">
        <f aca="false">+IF(A354=$I$4,$H$4*D354,IF(I353=0,0,I353+J354+H354))</f>
        <v>0</v>
      </c>
      <c r="J354" s="2" t="n">
        <f aca="false">+IF(B354=0,0,D354*-IPMT(C354/12,B354,$B$8,I353))</f>
        <v>0</v>
      </c>
      <c r="K354" s="6" t="n">
        <f aca="false">+H354+J354</f>
        <v>0</v>
      </c>
      <c r="L354" s="39"/>
    </row>
    <row r="355" customFormat="false" ht="12.75" hidden="false" customHeight="false" outlineLevel="0" collapsed="false">
      <c r="A355" s="38" t="n">
        <f aca="false">+Curves!C355</f>
        <v>56431</v>
      </c>
      <c r="B355" s="2" t="n">
        <f aca="false">+IF(B354&lt;&gt;0,B354+1,IF(I354=0,0,1))</f>
        <v>0</v>
      </c>
      <c r="C355" s="3" t="n">
        <f aca="false">IF(OR($C$4="",$C$4=0),+Curves!D355,$C$4)</f>
        <v>0.05</v>
      </c>
      <c r="D355" s="4" t="n">
        <f aca="false">+(1+C355/2)^(-2*(A355-$M$4)/365.25)</f>
        <v>0.241623509035948</v>
      </c>
      <c r="E355" s="2" t="n">
        <f aca="false">+IF(OR($E$4="",$E$4=0),IF(YEAR(A355)&gt;$M$38,$N$39,VLOOKUP(YEAR(A355),Curve,2,FALSE())),$E$4)</f>
        <v>5000</v>
      </c>
      <c r="F355" s="2" t="n">
        <f aca="false">+IF(MONTH(A355)=$G$4,$F$4,0)</f>
        <v>0</v>
      </c>
      <c r="G355" s="5" t="n">
        <f aca="false">+F355*D355</f>
        <v>0</v>
      </c>
      <c r="H355" s="6" t="n">
        <f aca="false">-G355*E355</f>
        <v>-0</v>
      </c>
      <c r="I355" s="2" t="n">
        <f aca="false">+IF(A355=$I$4,$H$4*D355,IF(I354=0,0,I354+J355+H355))</f>
        <v>0</v>
      </c>
      <c r="J355" s="2" t="n">
        <f aca="false">+IF(B355=0,0,D355*-IPMT(C355/12,B355,$B$8,I354))</f>
        <v>0</v>
      </c>
      <c r="K355" s="6" t="n">
        <f aca="false">+H355+J355</f>
        <v>0</v>
      </c>
      <c r="L355" s="39"/>
    </row>
    <row r="356" customFormat="false" ht="12.75" hidden="false" customHeight="false" outlineLevel="0" collapsed="false">
      <c r="A356" s="38" t="n">
        <f aca="false">+Curves!C356</f>
        <v>56462</v>
      </c>
      <c r="B356" s="2" t="n">
        <f aca="false">+IF(B355&lt;&gt;0,B355+1,IF(I355=0,0,1))</f>
        <v>0</v>
      </c>
      <c r="C356" s="3" t="n">
        <f aca="false">IF(OR($C$4="",$C$4=0),+Curves!D356,$C$4)</f>
        <v>0.05</v>
      </c>
      <c r="D356" s="4" t="n">
        <f aca="false">+(1+C356/2)^(-2*(A356-$M$4)/365.25)</f>
        <v>0.240612865873659</v>
      </c>
      <c r="E356" s="2" t="n">
        <f aca="false">+IF(OR($E$4="",$E$4=0),IF(YEAR(A356)&gt;$M$38,$N$39,VLOOKUP(YEAR(A356),Curve,2,FALSE())),$E$4)</f>
        <v>5000</v>
      </c>
      <c r="F356" s="2" t="n">
        <f aca="false">+IF(MONTH(A356)=$G$4,$F$4,0)</f>
        <v>0</v>
      </c>
      <c r="G356" s="5" t="n">
        <f aca="false">+F356*D356</f>
        <v>0</v>
      </c>
      <c r="H356" s="6" t="n">
        <f aca="false">-G356*E356</f>
        <v>-0</v>
      </c>
      <c r="I356" s="2" t="n">
        <f aca="false">+IF(A356=$I$4,$H$4*D356,IF(I355=0,0,I355+J356+H356))</f>
        <v>0</v>
      </c>
      <c r="J356" s="2" t="n">
        <f aca="false">+IF(B356=0,0,D356*-IPMT(C356/12,B356,$B$8,I355))</f>
        <v>0</v>
      </c>
      <c r="K356" s="6" t="n">
        <f aca="false">+H356+J356</f>
        <v>0</v>
      </c>
      <c r="L356" s="39"/>
    </row>
    <row r="357" customFormat="false" ht="12.75" hidden="false" customHeight="false" outlineLevel="0" collapsed="false">
      <c r="A357" s="38" t="n">
        <f aca="false">+Curves!C357</f>
        <v>56493</v>
      </c>
      <c r="B357" s="2" t="n">
        <f aca="false">+IF(B356&lt;&gt;0,B356+1,IF(I356=0,0,1))</f>
        <v>0</v>
      </c>
      <c r="C357" s="3" t="n">
        <f aca="false">IF(OR($C$4="",$C$4=0),+Curves!D357,$C$4)</f>
        <v>0.05</v>
      </c>
      <c r="D357" s="4" t="n">
        <f aca="false">+(1+C357/2)^(-2*(A357-$M$4)/365.25)</f>
        <v>0.239606449947393</v>
      </c>
      <c r="E357" s="2" t="n">
        <f aca="false">+IF(OR($E$4="",$E$4=0),IF(YEAR(A357)&gt;$M$38,$N$39,VLOOKUP(YEAR(A357),Curve,2,FALSE())),$E$4)</f>
        <v>5000</v>
      </c>
      <c r="F357" s="2" t="n">
        <f aca="false">+IF(MONTH(A357)=$G$4,$F$4,0)</f>
        <v>0</v>
      </c>
      <c r="G357" s="5" t="n">
        <f aca="false">+F357*D357</f>
        <v>0</v>
      </c>
      <c r="H357" s="6" t="n">
        <f aca="false">-G357*E357</f>
        <v>-0</v>
      </c>
      <c r="I357" s="2" t="n">
        <f aca="false">+IF(A357=$I$4,$H$4*D357,IF(I356=0,0,I356+J357+H357))</f>
        <v>0</v>
      </c>
      <c r="J357" s="2" t="n">
        <f aca="false">+IF(B357=0,0,D357*-IPMT(C357/12,B357,$B$8,I356))</f>
        <v>0</v>
      </c>
      <c r="K357" s="6" t="n">
        <f aca="false">+H357+J357</f>
        <v>0</v>
      </c>
      <c r="L357" s="39"/>
    </row>
    <row r="358" customFormat="false" ht="12.75" hidden="false" customHeight="false" outlineLevel="0" collapsed="false">
      <c r="A358" s="38" t="n">
        <f aca="false">+Curves!C358</f>
        <v>56523</v>
      </c>
      <c r="B358" s="2" t="n">
        <f aca="false">+IF(B357&lt;&gt;0,B357+1,IF(I357=0,0,1))</f>
        <v>0</v>
      </c>
      <c r="C358" s="3" t="n">
        <f aca="false">IF(OR($C$4="",$C$4=0),+Curves!D358,$C$4)</f>
        <v>0.05</v>
      </c>
      <c r="D358" s="4" t="n">
        <f aca="false">+(1+C358/2)^(-2*(A358-$M$4)/365.25)</f>
        <v>0.238636507288215</v>
      </c>
      <c r="E358" s="2" t="n">
        <f aca="false">+IF(OR($E$4="",$E$4=0),IF(YEAR(A358)&gt;$M$38,$N$39,VLOOKUP(YEAR(A358),Curve,2,FALSE())),$E$4)</f>
        <v>5000</v>
      </c>
      <c r="F358" s="2" t="n">
        <f aca="false">+IF(MONTH(A358)=$G$4,$F$4,0)</f>
        <v>0</v>
      </c>
      <c r="G358" s="5" t="n">
        <f aca="false">+F358*D358</f>
        <v>0</v>
      </c>
      <c r="H358" s="6" t="n">
        <f aca="false">-G358*E358</f>
        <v>-0</v>
      </c>
      <c r="I358" s="2" t="n">
        <f aca="false">+IF(A358=$I$4,$H$4*D358,IF(I357=0,0,I357+J358+H358))</f>
        <v>0</v>
      </c>
      <c r="J358" s="2" t="n">
        <f aca="false">+IF(B358=0,0,D358*-IPMT(C358/12,B358,$B$8,I357))</f>
        <v>0</v>
      </c>
      <c r="K358" s="6" t="n">
        <f aca="false">+H358+J358</f>
        <v>0</v>
      </c>
      <c r="L358" s="39"/>
    </row>
    <row r="359" customFormat="false" ht="12.75" hidden="false" customHeight="false" outlineLevel="0" collapsed="false">
      <c r="A359" s="38" t="n">
        <f aca="false">+Curves!C359</f>
        <v>56554</v>
      </c>
      <c r="B359" s="2" t="n">
        <f aca="false">+IF(B358&lt;&gt;0,B358+1,IF(I358=0,0,1))</f>
        <v>0</v>
      </c>
      <c r="C359" s="3" t="n">
        <f aca="false">IF(OR($C$4="",$C$4=0),+Curves!D359,$C$4)</f>
        <v>0.05</v>
      </c>
      <c r="D359" s="4" t="n">
        <f aca="false">+(1+C359/2)^(-2*(A359-$M$4)/365.25)</f>
        <v>0.237638357913902</v>
      </c>
      <c r="E359" s="2" t="n">
        <f aca="false">+IF(OR($E$4="",$E$4=0),IF(YEAR(A359)&gt;$M$38,$N$39,VLOOKUP(YEAR(A359),Curve,2,FALSE())),$E$4)</f>
        <v>5000</v>
      </c>
      <c r="F359" s="2" t="n">
        <f aca="false">+IF(MONTH(A359)=$G$4,$F$4,0)</f>
        <v>0</v>
      </c>
      <c r="G359" s="5" t="n">
        <f aca="false">+F359*D359</f>
        <v>0</v>
      </c>
      <c r="H359" s="6" t="n">
        <f aca="false">-G359*E359</f>
        <v>-0</v>
      </c>
      <c r="I359" s="2" t="n">
        <f aca="false">+IF(A359=$I$4,$H$4*D359,IF(I358=0,0,I358+J359+H359))</f>
        <v>0</v>
      </c>
      <c r="J359" s="2" t="n">
        <f aca="false">+IF(B359=0,0,D359*-IPMT(C359/12,B359,$B$8,I358))</f>
        <v>0</v>
      </c>
      <c r="K359" s="6" t="n">
        <f aca="false">+H359+J359</f>
        <v>0</v>
      </c>
      <c r="L359" s="39"/>
    </row>
    <row r="360" customFormat="false" ht="12.75" hidden="false" customHeight="false" outlineLevel="0" collapsed="false">
      <c r="A360" s="38" t="n">
        <f aca="false">+Curves!C360</f>
        <v>56584</v>
      </c>
      <c r="B360" s="2" t="n">
        <f aca="false">+IF(B359&lt;&gt;0,B359+1,IF(I359=0,0,1))</f>
        <v>0</v>
      </c>
      <c r="C360" s="3" t="n">
        <f aca="false">IF(OR($C$4="",$C$4=0),+Curves!D360,$C$4)</f>
        <v>0.05</v>
      </c>
      <c r="D360" s="4" t="n">
        <f aca="false">+(1+C360/2)^(-2*(A360-$M$4)/365.25)</f>
        <v>0.236676382220642</v>
      </c>
      <c r="E360" s="2" t="n">
        <f aca="false">+IF(OR($E$4="",$E$4=0),IF(YEAR(A360)&gt;$M$38,$N$39,VLOOKUP(YEAR(A360),Curve,2,FALSE())),$E$4)</f>
        <v>5000</v>
      </c>
      <c r="F360" s="2" t="n">
        <f aca="false">+IF(MONTH(A360)=$G$4,$F$4,0)</f>
        <v>0</v>
      </c>
      <c r="G360" s="5" t="n">
        <f aca="false">+F360*D360</f>
        <v>0</v>
      </c>
      <c r="H360" s="6" t="n">
        <f aca="false">-G360*E360</f>
        <v>-0</v>
      </c>
      <c r="I360" s="2" t="n">
        <f aca="false">+IF(A360=$I$4,$H$4*D360,IF(I359=0,0,I359+J360+H360))</f>
        <v>0</v>
      </c>
      <c r="J360" s="2" t="n">
        <f aca="false">+IF(B360=0,0,D360*-IPMT(C360/12,B360,$B$8,I359))</f>
        <v>0</v>
      </c>
      <c r="K360" s="6" t="n">
        <f aca="false">+H360+J360</f>
        <v>0</v>
      </c>
      <c r="L360" s="39"/>
    </row>
    <row r="361" customFormat="false" ht="12.75" hidden="false" customHeight="false" outlineLevel="0" collapsed="false">
      <c r="A361" s="38" t="n">
        <f aca="false">+Curves!C361</f>
        <v>56615</v>
      </c>
      <c r="B361" s="2" t="n">
        <f aca="false">+IF(B360&lt;&gt;0,B360+1,IF(I360=0,0,1))</f>
        <v>0</v>
      </c>
      <c r="C361" s="3" t="n">
        <f aca="false">IF(OR($C$4="",$C$4=0),+Curves!D361,$C$4)</f>
        <v>0.05</v>
      </c>
      <c r="D361" s="4" t="n">
        <f aca="false">+(1+C361/2)^(-2*(A361-$M$4)/365.25)</f>
        <v>0.235686431498045</v>
      </c>
      <c r="E361" s="2" t="n">
        <f aca="false">+IF(OR($E$4="",$E$4=0),IF(YEAR(A361)&gt;$M$38,$N$39,VLOOKUP(YEAR(A361),Curve,2,FALSE())),$E$4)</f>
        <v>5000</v>
      </c>
      <c r="F361" s="2" t="n">
        <f aca="false">+IF(MONTH(A361)=$G$4,$F$4,0)</f>
        <v>0</v>
      </c>
      <c r="G361" s="5" t="n">
        <f aca="false">+F361*D361</f>
        <v>0</v>
      </c>
      <c r="H361" s="6" t="n">
        <f aca="false">-G361*E361</f>
        <v>-0</v>
      </c>
      <c r="I361" s="2" t="n">
        <f aca="false">+IF(A361=$I$4,$H$4*D361,IF(I360=0,0,I360+J361+H361))</f>
        <v>0</v>
      </c>
      <c r="J361" s="2" t="n">
        <f aca="false">+IF(B361=0,0,D361*-IPMT(C361/12,B361,$B$8,I360))</f>
        <v>0</v>
      </c>
      <c r="K361" s="6" t="n">
        <f aca="false">+H361+J361</f>
        <v>0</v>
      </c>
      <c r="L361" s="39"/>
    </row>
    <row r="362" customFormat="false" ht="12.75" hidden="false" customHeight="false" outlineLevel="0" collapsed="false">
      <c r="A362" s="38" t="n">
        <f aca="false">+Curves!C362</f>
        <v>56646</v>
      </c>
      <c r="B362" s="2" t="n">
        <f aca="false">+IF(B361&lt;&gt;0,B361+1,IF(I361=0,0,1))</f>
        <v>0</v>
      </c>
      <c r="C362" s="3" t="n">
        <f aca="false">IF(OR($C$4="",$C$4=0),+Curves!D362,$C$4)</f>
        <v>0.05</v>
      </c>
      <c r="D362" s="4" t="n">
        <f aca="false">+(1+C362/2)^(-2*(A362-$M$4)/365.25)</f>
        <v>0.234700621460817</v>
      </c>
      <c r="E362" s="2" t="n">
        <f aca="false">+IF(OR($E$4="",$E$4=0),IF(YEAR(A362)&gt;$M$38,$N$39,VLOOKUP(YEAR(A362),Curve,2,FALSE())),$E$4)</f>
        <v>5000</v>
      </c>
      <c r="F362" s="2" t="n">
        <f aca="false">+IF(MONTH(A362)=$G$4,$F$4,0)</f>
        <v>0</v>
      </c>
      <c r="G362" s="5" t="n">
        <f aca="false">+F362*D362</f>
        <v>0</v>
      </c>
      <c r="H362" s="6" t="n">
        <f aca="false">-G362*E362</f>
        <v>-0</v>
      </c>
      <c r="I362" s="2" t="n">
        <f aca="false">+IF(A362=$I$4,$H$4*D362,IF(I361=0,0,I361+J362+H362))</f>
        <v>0</v>
      </c>
      <c r="J362" s="2" t="n">
        <f aca="false">+IF(B362=0,0,D362*-IPMT(C362/12,B362,$B$8,I361))</f>
        <v>0</v>
      </c>
      <c r="K362" s="6" t="n">
        <f aca="false">+H362+J362</f>
        <v>0</v>
      </c>
      <c r="L362" s="39"/>
    </row>
    <row r="363" customFormat="false" ht="12.75" hidden="false" customHeight="false" outlineLevel="0" collapsed="false">
      <c r="A363" s="38" t="n">
        <f aca="false">+Curves!C363</f>
        <v>56674</v>
      </c>
      <c r="B363" s="2" t="n">
        <f aca="false">+IF(B362&lt;&gt;0,B362+1,IF(I362=0,0,1))</f>
        <v>0</v>
      </c>
      <c r="C363" s="3" t="n">
        <f aca="false">IF(OR($C$4="",$C$4=0),+Curves!D363,$C$4)</f>
        <v>0.05</v>
      </c>
      <c r="D363" s="4" t="n">
        <f aca="false">+(1+C363/2)^(-2*(A363-$M$4)/365.25)</f>
        <v>0.233813756994756</v>
      </c>
      <c r="E363" s="2" t="n">
        <f aca="false">+IF(OR($E$4="",$E$4=0),IF(YEAR(A363)&gt;$M$38,$N$39,VLOOKUP(YEAR(A363),Curve,2,FALSE())),$E$4)</f>
        <v>5000</v>
      </c>
      <c r="F363" s="2" t="n">
        <f aca="false">+IF(MONTH(A363)=$G$4,$F$4,0)</f>
        <v>50</v>
      </c>
      <c r="G363" s="5" t="n">
        <f aca="false">+F363*D363</f>
        <v>11.6906878497378</v>
      </c>
      <c r="H363" s="6" t="n">
        <f aca="false">-G363*E363</f>
        <v>-58453.439248689</v>
      </c>
      <c r="I363" s="2" t="n">
        <f aca="false">+IF(A363=$I$4,$H$4*D363,IF(I362=0,0,I362+J363+H363))</f>
        <v>0</v>
      </c>
      <c r="J363" s="2" t="n">
        <f aca="false">+IF(B363=0,0,D363*-IPMT(C363/12,B363,$B$8,I362))</f>
        <v>0</v>
      </c>
      <c r="K363" s="6" t="n">
        <f aca="false">+H363+J363</f>
        <v>-58453.439248689</v>
      </c>
      <c r="L363" s="39"/>
    </row>
    <row r="364" customFormat="false" ht="12.75" hidden="false" customHeight="false" outlineLevel="0" collapsed="false">
      <c r="A364" s="38" t="n">
        <f aca="false">+Curves!C364</f>
        <v>56705</v>
      </c>
      <c r="B364" s="2" t="n">
        <f aca="false">+IF(B363&lt;&gt;0,B363+1,IF(I363=0,0,1))</f>
        <v>0</v>
      </c>
      <c r="C364" s="3" t="n">
        <f aca="false">IF(OR($C$4="",$C$4=0),+Curves!D364,$C$4)</f>
        <v>0.05</v>
      </c>
      <c r="D364" s="4" t="n">
        <f aca="false">+(1+C364/2)^(-2*(A364-$M$4)/365.25)</f>
        <v>0.232835779828135</v>
      </c>
      <c r="E364" s="2" t="n">
        <f aca="false">+IF(OR($E$4="",$E$4=0),IF(YEAR(A364)&gt;$M$38,$N$39,VLOOKUP(YEAR(A364),Curve,2,FALSE())),$E$4)</f>
        <v>5000</v>
      </c>
      <c r="F364" s="2" t="n">
        <f aca="false">+IF(MONTH(A364)=$G$4,$F$4,0)</f>
        <v>0</v>
      </c>
      <c r="G364" s="5" t="n">
        <f aca="false">+F364*D364</f>
        <v>0</v>
      </c>
      <c r="H364" s="6" t="n">
        <f aca="false">-G364*E364</f>
        <v>-0</v>
      </c>
      <c r="I364" s="2" t="n">
        <f aca="false">+IF(A364=$I$4,$H$4*D364,IF(I363=0,0,I363+J364+H364))</f>
        <v>0</v>
      </c>
      <c r="J364" s="2" t="n">
        <f aca="false">+IF(B364=0,0,D364*-IPMT(C364/12,B364,$B$8,I363))</f>
        <v>0</v>
      </c>
      <c r="K364" s="6" t="n">
        <f aca="false">+H364+J364</f>
        <v>0</v>
      </c>
      <c r="L364" s="39"/>
    </row>
    <row r="365" customFormat="false" ht="12.75" hidden="false" customHeight="false" outlineLevel="0" collapsed="false">
      <c r="A365" s="38" t="n">
        <f aca="false">+Curves!C365</f>
        <v>56735</v>
      </c>
      <c r="B365" s="2" t="n">
        <f aca="false">+IF(B364&lt;&gt;0,B364+1,IF(I364=0,0,1))</f>
        <v>0</v>
      </c>
      <c r="C365" s="3" t="n">
        <f aca="false">IF(OR($C$4="",$C$4=0),+Curves!D365,$C$4)</f>
        <v>0.05</v>
      </c>
      <c r="D365" s="4" t="n">
        <f aca="false">+(1+C365/2)^(-2*(A365-$M$4)/365.25)</f>
        <v>0.231893245286649</v>
      </c>
      <c r="E365" s="2" t="n">
        <f aca="false">+IF(OR($E$4="",$E$4=0),IF(YEAR(A365)&gt;$M$38,$N$39,VLOOKUP(YEAR(A365),Curve,2,FALSE())),$E$4)</f>
        <v>5000</v>
      </c>
      <c r="F365" s="2" t="n">
        <f aca="false">+IF(MONTH(A365)=$G$4,$F$4,0)</f>
        <v>0</v>
      </c>
      <c r="G365" s="5" t="n">
        <f aca="false">+F365*D365</f>
        <v>0</v>
      </c>
      <c r="H365" s="6" t="n">
        <f aca="false">-G365*E365</f>
        <v>-0</v>
      </c>
      <c r="I365" s="2" t="n">
        <f aca="false">+IF(A365=$I$4,$H$4*D365,IF(I364=0,0,I364+J365+H365))</f>
        <v>0</v>
      </c>
      <c r="J365" s="2" t="n">
        <f aca="false">+IF(B365=0,0,D365*-IPMT(C365/12,B365,$B$8,I364))</f>
        <v>0</v>
      </c>
      <c r="K365" s="6" t="n">
        <f aca="false">+H365+J365</f>
        <v>0</v>
      </c>
      <c r="L365" s="39"/>
    </row>
    <row r="366" customFormat="false" ht="12.75" hidden="false" customHeight="false" outlineLevel="0" collapsed="false">
      <c r="A366" s="38" t="n">
        <f aca="false">+Curves!C366</f>
        <v>56766</v>
      </c>
      <c r="B366" s="2" t="n">
        <f aca="false">+IF(B365&lt;&gt;0,B365+1,IF(I365=0,0,1))</f>
        <v>0</v>
      </c>
      <c r="C366" s="3" t="n">
        <f aca="false">IF(OR($C$4="",$C$4=0),+Curves!D366,$C$4)</f>
        <v>0.05</v>
      </c>
      <c r="D366" s="4" t="n">
        <f aca="false">+(1+C366/2)^(-2*(A366-$M$4)/365.25)</f>
        <v>0.230923301080205</v>
      </c>
      <c r="E366" s="2" t="n">
        <f aca="false">+IF(OR($E$4="",$E$4=0),IF(YEAR(A366)&gt;$M$38,$N$39,VLOOKUP(YEAR(A366),Curve,2,FALSE())),$E$4)</f>
        <v>5000</v>
      </c>
      <c r="F366" s="2" t="n">
        <f aca="false">+IF(MONTH(A366)=$G$4,$F$4,0)</f>
        <v>0</v>
      </c>
      <c r="G366" s="5" t="n">
        <f aca="false">+F366*D366</f>
        <v>0</v>
      </c>
      <c r="H366" s="6" t="n">
        <f aca="false">-G366*E366</f>
        <v>-0</v>
      </c>
      <c r="I366" s="2" t="n">
        <f aca="false">+IF(A366=$I$4,$H$4*D366,IF(I365=0,0,I365+J366+H366))</f>
        <v>0</v>
      </c>
      <c r="J366" s="2" t="n">
        <f aca="false">+IF(B366=0,0,D366*-IPMT(C366/12,B366,$B$8,I365))</f>
        <v>0</v>
      </c>
      <c r="K366" s="6" t="n">
        <f aca="false">+H366+J366</f>
        <v>0</v>
      </c>
      <c r="L366" s="39"/>
    </row>
    <row r="367" customFormat="false" ht="12.75" hidden="false" customHeight="false" outlineLevel="0" collapsed="false">
      <c r="A367" s="38" t="n">
        <f aca="false">+Curves!C367</f>
        <v>56796</v>
      </c>
      <c r="B367" s="2" t="n">
        <f aca="false">+IF(B366&lt;&gt;0,B366+1,IF(I366=0,0,1))</f>
        <v>0</v>
      </c>
      <c r="C367" s="3" t="n">
        <f aca="false">IF(OR($C$4="",$C$4=0),+Curves!D367,$C$4)</f>
        <v>0.05</v>
      </c>
      <c r="D367" s="4" t="n">
        <f aca="false">+(1+C367/2)^(-2*(A367-$M$4)/365.25)</f>
        <v>0.229988508378402</v>
      </c>
      <c r="E367" s="2" t="n">
        <f aca="false">+IF(OR($E$4="",$E$4=0),IF(YEAR(A367)&gt;$M$38,$N$39,VLOOKUP(YEAR(A367),Curve,2,FALSE())),$E$4)</f>
        <v>5000</v>
      </c>
      <c r="F367" s="2" t="n">
        <f aca="false">+IF(MONTH(A367)=$G$4,$F$4,0)</f>
        <v>0</v>
      </c>
      <c r="G367" s="5" t="n">
        <f aca="false">+F367*D367</f>
        <v>0</v>
      </c>
      <c r="H367" s="6" t="n">
        <f aca="false">-G367*E367</f>
        <v>-0</v>
      </c>
      <c r="I367" s="2" t="n">
        <f aca="false">+IF(A367=$I$4,$H$4*D367,IF(I366=0,0,I366+J367+H367))</f>
        <v>0</v>
      </c>
      <c r="J367" s="2" t="n">
        <f aca="false">+IF(B367=0,0,D367*-IPMT(C367/12,B367,$B$8,I366))</f>
        <v>0</v>
      </c>
      <c r="K367" s="6" t="n">
        <f aca="false">+H367+J367</f>
        <v>0</v>
      </c>
      <c r="L367" s="39"/>
    </row>
    <row r="368" customFormat="false" ht="12.75" hidden="false" customHeight="false" outlineLevel="0" collapsed="false">
      <c r="A368" s="38" t="n">
        <f aca="false">+Curves!C368</f>
        <v>56827</v>
      </c>
      <c r="B368" s="2" t="n">
        <f aca="false">+IF(B367&lt;&gt;0,B367+1,IF(I367=0,0,1))</f>
        <v>0</v>
      </c>
      <c r="C368" s="3" t="n">
        <f aca="false">IF(OR($C$4="",$C$4=0),+Curves!D368,$C$4)</f>
        <v>0.05</v>
      </c>
      <c r="D368" s="4" t="n">
        <f aca="false">+(1+C368/2)^(-2*(A368-$M$4)/365.25)</f>
        <v>0.229026531150585</v>
      </c>
      <c r="E368" s="2" t="n">
        <f aca="false">+IF(OR($E$4="",$E$4=0),IF(YEAR(A368)&gt;$M$38,$N$39,VLOOKUP(YEAR(A368),Curve,2,FALSE())),$E$4)</f>
        <v>5000</v>
      </c>
      <c r="F368" s="2" t="n">
        <f aca="false">+IF(MONTH(A368)=$G$4,$F$4,0)</f>
        <v>0</v>
      </c>
      <c r="G368" s="5" t="n">
        <f aca="false">+F368*D368</f>
        <v>0</v>
      </c>
      <c r="H368" s="6" t="n">
        <f aca="false">-G368*E368</f>
        <v>-0</v>
      </c>
      <c r="I368" s="2" t="n">
        <f aca="false">+IF(A368=$I$4,$H$4*D368,IF(I367=0,0,I367+J368+H368))</f>
        <v>0</v>
      </c>
      <c r="J368" s="2" t="n">
        <f aca="false">+IF(B368=0,0,D368*-IPMT(C368/12,B368,$B$8,I367))</f>
        <v>0</v>
      </c>
      <c r="K368" s="6" t="n">
        <f aca="false">+H368+J368</f>
        <v>0</v>
      </c>
      <c r="L368" s="39"/>
    </row>
    <row r="369" customFormat="false" ht="12.75" hidden="false" customHeight="false" outlineLevel="0" collapsed="false">
      <c r="A369" s="45" t="n">
        <f aca="false">+Curves!C369</f>
        <v>56858</v>
      </c>
      <c r="B369" s="2" t="n">
        <f aca="false">+IF(B368&lt;&gt;0,B368+1,IF(I368=0,0,1))</f>
        <v>0</v>
      </c>
      <c r="C369" s="46" t="n">
        <f aca="false">IF(OR($C$4="",$C$4=0),+Curves!D369,$C$4)</f>
        <v>0.05</v>
      </c>
      <c r="D369" s="47" t="n">
        <f aca="false">+(1+C369/2)^(-2*(A369-$M$4)/365.25)</f>
        <v>0.228068577602879</v>
      </c>
      <c r="E369" s="2" t="n">
        <f aca="false">+IF(OR($E$4="",$E$4=0),IF(YEAR(A369)&gt;$M$38,$N$39,VLOOKUP(YEAR(A369),Curve,2,FALSE())),$E$4)</f>
        <v>5000</v>
      </c>
      <c r="F369" s="2" t="n">
        <f aca="false">+IF(MONTH(A369)=$G$4,$F$4,0)</f>
        <v>0</v>
      </c>
      <c r="G369" s="5" t="n">
        <f aca="false">+F369*D369</f>
        <v>0</v>
      </c>
      <c r="H369" s="6" t="n">
        <f aca="false">-G369*E369</f>
        <v>-0</v>
      </c>
      <c r="I369" s="2" t="n">
        <f aca="false">+IF(A369=$I$4,$H$4*D369,IF(I368=0,0,I368+J369+H369))</f>
        <v>0</v>
      </c>
      <c r="J369" s="2" t="n">
        <f aca="false">+IF(B369=0,0,D369*-IPMT(C369/12,B369,$B$8,I368))</f>
        <v>0</v>
      </c>
      <c r="K369" s="6" t="n">
        <f aca="false">+H369+J369</f>
        <v>0</v>
      </c>
      <c r="L369" s="39"/>
      <c r="M369" s="48"/>
      <c r="N369" s="49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  <c r="FT369" s="48"/>
      <c r="FU369" s="48"/>
      <c r="FV369" s="48"/>
      <c r="FW369" s="48"/>
      <c r="FX369" s="48"/>
      <c r="FY369" s="48"/>
      <c r="FZ369" s="48"/>
      <c r="GA369" s="48"/>
      <c r="GB369" s="48"/>
      <c r="GC369" s="48"/>
      <c r="GD369" s="48"/>
      <c r="GE369" s="48"/>
      <c r="GF369" s="48"/>
      <c r="GG369" s="48"/>
      <c r="GH369" s="48"/>
      <c r="GI369" s="48"/>
      <c r="GJ369" s="48"/>
      <c r="GK369" s="48"/>
      <c r="GL369" s="48"/>
      <c r="GM369" s="48"/>
      <c r="GN369" s="48"/>
      <c r="GO369" s="48"/>
      <c r="GP369" s="48"/>
      <c r="GQ369" s="48"/>
      <c r="GR369" s="48"/>
      <c r="GS369" s="48"/>
      <c r="GT369" s="48"/>
      <c r="GU369" s="48"/>
      <c r="GV369" s="48"/>
      <c r="GW369" s="48"/>
      <c r="GX369" s="48"/>
      <c r="GY369" s="48"/>
      <c r="GZ369" s="48"/>
      <c r="HA369" s="48"/>
      <c r="HB369" s="48"/>
      <c r="HC369" s="48"/>
      <c r="HD369" s="48"/>
      <c r="HE369" s="48"/>
      <c r="HF369" s="48"/>
      <c r="HG369" s="48"/>
      <c r="HH369" s="48"/>
      <c r="HI369" s="48"/>
      <c r="HJ369" s="48"/>
      <c r="HK369" s="48"/>
      <c r="HL369" s="48"/>
      <c r="HM369" s="48"/>
      <c r="HN369" s="48"/>
      <c r="HO369" s="48"/>
      <c r="HP369" s="48"/>
      <c r="HQ369" s="48"/>
      <c r="HR369" s="48"/>
      <c r="HS369" s="48"/>
      <c r="HT369" s="48"/>
      <c r="HU369" s="48"/>
      <c r="HV369" s="48"/>
      <c r="HW369" s="48"/>
      <c r="HX369" s="48"/>
      <c r="HY369" s="48"/>
      <c r="HZ369" s="48"/>
      <c r="IA369" s="48"/>
      <c r="IB369" s="48"/>
      <c r="IC369" s="48"/>
      <c r="ID369" s="48"/>
      <c r="IE369" s="48"/>
      <c r="IF369" s="48"/>
      <c r="IG369" s="48"/>
      <c r="IH369" s="48"/>
      <c r="II369" s="48"/>
      <c r="IJ369" s="48"/>
      <c r="IK369" s="48"/>
      <c r="IL369" s="48"/>
      <c r="IM369" s="48"/>
      <c r="IN369" s="48"/>
      <c r="IO369" s="48"/>
      <c r="IP369" s="48"/>
      <c r="IQ369" s="48"/>
      <c r="IR369" s="48"/>
      <c r="IS369" s="48"/>
      <c r="IT369" s="48"/>
      <c r="IU369" s="48"/>
      <c r="IV369" s="48"/>
      <c r="IW369" s="48"/>
    </row>
    <row r="370" customFormat="false" ht="12.75" hidden="false" customHeight="false" outlineLevel="0" collapsed="false">
      <c r="A370" s="50" t="n">
        <v>48122</v>
      </c>
      <c r="B370" s="2" t="n">
        <f aca="false">+IF(B369&lt;&gt;0,B369+1,IF(I369=0,0,1))</f>
        <v>0</v>
      </c>
      <c r="C370" s="3" t="n">
        <f aca="false">IF(OR($C$4="",$C$4=0),C369,$C$4)</f>
        <v>0.05</v>
      </c>
      <c r="D370" s="4" t="n">
        <f aca="false">+(1+C370/2)^(-2*(A370-$M$4)/365.25)</f>
        <v>0.743103611872265</v>
      </c>
      <c r="E370" s="2" t="n">
        <f aca="false">+IF(OR($E$4="",$E$4=0),IF(YEAR(A370)&gt;$M$38,$N$39,VLOOKUP(YEAR(A370),Curve,2,FALSE())),$E$4)</f>
        <v>5000</v>
      </c>
      <c r="F370" s="2" t="n">
        <f aca="false">+IF(MONTH(A370)=$G$4,$F$4,0)</f>
        <v>0</v>
      </c>
      <c r="G370" s="5" t="n">
        <f aca="false">+F370*D370</f>
        <v>0</v>
      </c>
      <c r="H370" s="6" t="n">
        <f aca="false">-G370*E370</f>
        <v>-0</v>
      </c>
      <c r="I370" s="2" t="n">
        <f aca="false">+IF(A370=$I$4,$H$4*D370,IF(I369=0,0,I369+J370+H370))</f>
        <v>0</v>
      </c>
      <c r="J370" s="2" t="n">
        <f aca="false">+IF(B370=0,0,D370*-IPMT(C370/12,B370,$B$8,I369))</f>
        <v>0</v>
      </c>
      <c r="K370" s="6" t="n">
        <f aca="false">+H370+J370</f>
        <v>0</v>
      </c>
      <c r="L370" s="39"/>
    </row>
    <row r="371" customFormat="false" ht="12.75" hidden="false" customHeight="false" outlineLevel="0" collapsed="false">
      <c r="A371" s="50" t="n">
        <v>48153</v>
      </c>
      <c r="B371" s="2" t="n">
        <f aca="false">+IF(B370&lt;&gt;0,B370+1,IF(I370=0,0,1))</f>
        <v>0</v>
      </c>
      <c r="C371" s="3" t="n">
        <f aca="false">IF(OR($C$4="",$C$4=0),C370,$C$4)</f>
        <v>0.05</v>
      </c>
      <c r="D371" s="4" t="n">
        <f aca="false">+(1+C371/2)^(-2*(A371-$M$4)/365.25)</f>
        <v>0.739995418521347</v>
      </c>
      <c r="E371" s="2" t="n">
        <f aca="false">+IF(OR($E$4="",$E$4=0),IF(YEAR(A371)&gt;$M$38,$N$39,VLOOKUP(YEAR(A371),Curve,2,FALSE())),$E$4)</f>
        <v>5000</v>
      </c>
      <c r="F371" s="2" t="n">
        <f aca="false">+IF(MONTH(A371)=$G$4,$F$4,0)</f>
        <v>0</v>
      </c>
      <c r="G371" s="5" t="n">
        <f aca="false">+F371*D371</f>
        <v>0</v>
      </c>
      <c r="H371" s="6" t="n">
        <f aca="false">-G371*E371</f>
        <v>-0</v>
      </c>
      <c r="I371" s="2" t="n">
        <f aca="false">+IF(A371=$I$4,$H$4*D371,IF(I370=0,0,I370+J371+H371))</f>
        <v>0</v>
      </c>
      <c r="J371" s="2" t="n">
        <f aca="false">+IF(B371=0,0,D371*-IPMT(C371/12,B371,$B$8,I370))</f>
        <v>0</v>
      </c>
      <c r="K371" s="6" t="n">
        <f aca="false">+H371+J371</f>
        <v>0</v>
      </c>
      <c r="L371" s="39"/>
    </row>
    <row r="372" customFormat="false" ht="12.75" hidden="false" customHeight="false" outlineLevel="0" collapsed="false">
      <c r="A372" s="50" t="n">
        <v>48183</v>
      </c>
      <c r="B372" s="2" t="n">
        <f aca="false">+IF(B371&lt;&gt;0,B371+1,IF(I371=0,0,1))</f>
        <v>0</v>
      </c>
      <c r="C372" s="3" t="n">
        <f aca="false">IF(OR($C$4="",$C$4=0),C371,$C$4)</f>
        <v>0.05</v>
      </c>
      <c r="D372" s="4" t="n">
        <f aca="false">+(1+C372/2)^(-2*(A372-$M$4)/365.25)</f>
        <v>0.736999868425856</v>
      </c>
      <c r="E372" s="2" t="n">
        <f aca="false">+IF(OR($E$4="",$E$4=0),IF(YEAR(A372)&gt;$M$38,$N$39,VLOOKUP(YEAR(A372),Curve,2,FALSE())),$E$4)</f>
        <v>5000</v>
      </c>
      <c r="F372" s="2" t="n">
        <f aca="false">+IF(MONTH(A372)=$G$4,$F$4,0)</f>
        <v>0</v>
      </c>
      <c r="G372" s="5" t="n">
        <f aca="false">+F372*D372</f>
        <v>0</v>
      </c>
      <c r="H372" s="6" t="n">
        <f aca="false">-G372*E372</f>
        <v>-0</v>
      </c>
      <c r="I372" s="2" t="n">
        <f aca="false">+IF(A372=$I$4,$H$4*D372,IF(I371=0,0,I371+J372+H372))</f>
        <v>0</v>
      </c>
      <c r="J372" s="2" t="n">
        <f aca="false">+IF(B372=0,0,D372*-IPMT(C372/12,B372,$B$8,I371))</f>
        <v>0</v>
      </c>
      <c r="K372" s="6" t="n">
        <f aca="false">+H372+J372</f>
        <v>0</v>
      </c>
      <c r="L372" s="39"/>
    </row>
    <row r="373" customFormat="false" ht="12.75" hidden="false" customHeight="false" outlineLevel="0" collapsed="false">
      <c r="A373" s="50" t="n">
        <v>48214</v>
      </c>
      <c r="B373" s="2" t="n">
        <f aca="false">+IF(B372&lt;&gt;0,B372+1,IF(I372=0,0,1))</f>
        <v>0</v>
      </c>
      <c r="C373" s="3" t="n">
        <f aca="false">IF(OR($C$4="",$C$4=0),C372,$C$4)</f>
        <v>0.05</v>
      </c>
      <c r="D373" s="4" t="n">
        <f aca="false">+(1+C373/2)^(-2*(A373-$M$4)/365.25)</f>
        <v>0.733917205316606</v>
      </c>
      <c r="E373" s="2" t="n">
        <f aca="false">+IF(OR($E$4="",$E$4=0),IF(YEAR(A373)&gt;$M$38,$N$39,VLOOKUP(YEAR(A373),Curve,2,FALSE())),$E$4)</f>
        <v>5000</v>
      </c>
      <c r="F373" s="2" t="n">
        <f aca="false">+IF(MONTH(A373)=$G$4,$F$4,0)</f>
        <v>0</v>
      </c>
      <c r="G373" s="5" t="n">
        <f aca="false">+F373*D373</f>
        <v>0</v>
      </c>
      <c r="H373" s="6" t="n">
        <f aca="false">-G373*E373</f>
        <v>-0</v>
      </c>
      <c r="I373" s="2" t="n">
        <f aca="false">+IF(A373=$I$4,$H$4*D373,IF(I372=0,0,I372+J373+H373))</f>
        <v>0</v>
      </c>
      <c r="J373" s="2" t="n">
        <f aca="false">+IF(B373=0,0,D373*-IPMT(C373/12,B373,$B$8,I372))</f>
        <v>0</v>
      </c>
      <c r="K373" s="6" t="n">
        <f aca="false">+H373+J373</f>
        <v>0</v>
      </c>
      <c r="L373" s="39"/>
    </row>
    <row r="374" customFormat="false" ht="12.75" hidden="false" customHeight="false" outlineLevel="0" collapsed="false">
      <c r="A374" s="50" t="n">
        <v>48245</v>
      </c>
      <c r="B374" s="2" t="n">
        <f aca="false">+IF(B373&lt;&gt;0,B373+1,IF(I373=0,0,1))</f>
        <v>0</v>
      </c>
      <c r="C374" s="3" t="n">
        <f aca="false">IF(OR($C$4="",$C$4=0),C373,$C$4)</f>
        <v>0.05</v>
      </c>
      <c r="D374" s="4" t="n">
        <f aca="false">+(1+C374/2)^(-2*(A374-$M$4)/365.25)</f>
        <v>0.730847436119895</v>
      </c>
      <c r="E374" s="2" t="n">
        <f aca="false">+IF(OR($E$4="",$E$4=0),IF(YEAR(A374)&gt;$M$38,$N$39,VLOOKUP(YEAR(A374),Curve,2,FALSE())),$E$4)</f>
        <v>5000</v>
      </c>
      <c r="F374" s="2" t="n">
        <f aca="false">+IF(MONTH(A374)=$G$4,$F$4,0)</f>
        <v>0</v>
      </c>
      <c r="G374" s="5" t="n">
        <f aca="false">+F374*D374</f>
        <v>0</v>
      </c>
      <c r="H374" s="6" t="n">
        <f aca="false">-G374*E374</f>
        <v>-0</v>
      </c>
      <c r="I374" s="2" t="n">
        <f aca="false">+IF(A374=$I$4,$H$4*D374,IF(I373=0,0,I373+J374+H374))</f>
        <v>0</v>
      </c>
      <c r="J374" s="2" t="n">
        <f aca="false">+IF(B374=0,0,D374*-IPMT(C374/12,B374,$B$8,I373))</f>
        <v>0</v>
      </c>
      <c r="K374" s="6" t="n">
        <f aca="false">+H374+J374</f>
        <v>0</v>
      </c>
      <c r="L374" s="39"/>
    </row>
    <row r="375" customFormat="false" ht="12.75" hidden="false" customHeight="false" outlineLevel="0" collapsed="false">
      <c r="A375" s="50" t="n">
        <v>48274</v>
      </c>
      <c r="B375" s="2" t="n">
        <f aca="false">+IF(B374&lt;&gt;0,B374+1,IF(I374=0,0,1))</f>
        <v>0</v>
      </c>
      <c r="C375" s="3" t="n">
        <f aca="false">IF(OR($C$4="",$C$4=0),C374,$C$4)</f>
        <v>0.05</v>
      </c>
      <c r="D375" s="4" t="n">
        <f aca="false">+(1+C375/2)^(-2*(A375-$M$4)/365.25)</f>
        <v>0.727987341719801</v>
      </c>
      <c r="E375" s="2" t="n">
        <f aca="false">+IF(OR($E$4="",$E$4=0),IF(YEAR(A375)&gt;$M$38,$N$39,VLOOKUP(YEAR(A375),Curve,2,FALSE())),$E$4)</f>
        <v>5000</v>
      </c>
      <c r="F375" s="2" t="n">
        <f aca="false">+IF(MONTH(A375)=$G$4,$F$4,0)</f>
        <v>50</v>
      </c>
      <c r="G375" s="5" t="n">
        <f aca="false">+F375*D375</f>
        <v>36.3993670859901</v>
      </c>
      <c r="H375" s="6" t="n">
        <f aca="false">-G375*E375</f>
        <v>-181996.83542995</v>
      </c>
      <c r="I375" s="2" t="n">
        <f aca="false">+IF(A375=$I$4,$H$4*D375,IF(I374=0,0,I374+J375+H375))</f>
        <v>0</v>
      </c>
      <c r="J375" s="2" t="n">
        <f aca="false">+IF(B375=0,0,D375*-IPMT(C375/12,B375,$B$8,I374))</f>
        <v>0</v>
      </c>
      <c r="K375" s="6" t="n">
        <f aca="false">+H375+J375</f>
        <v>-181996.83542995</v>
      </c>
      <c r="L375" s="39"/>
    </row>
    <row r="376" customFormat="false" ht="12.75" hidden="false" customHeight="false" outlineLevel="0" collapsed="false">
      <c r="A376" s="50" t="n">
        <v>48305</v>
      </c>
      <c r="B376" s="2" t="n">
        <f aca="false">+IF(B375&lt;&gt;0,B375+1,IF(I375=0,0,1))</f>
        <v>0</v>
      </c>
      <c r="C376" s="3" t="n">
        <f aca="false">IF(OR($C$4="",$C$4=0),C375,$C$4)</f>
        <v>0.05</v>
      </c>
      <c r="D376" s="4" t="n">
        <f aca="false">+(1+C376/2)^(-2*(A376-$M$4)/365.25)</f>
        <v>0.724942375474266</v>
      </c>
      <c r="E376" s="2" t="n">
        <f aca="false">+IF(OR($E$4="",$E$4=0),IF(YEAR(A376)&gt;$M$38,$N$39,VLOOKUP(YEAR(A376),Curve,2,FALSE())),$E$4)</f>
        <v>5000</v>
      </c>
      <c r="F376" s="2" t="n">
        <f aca="false">+IF(MONTH(A376)=$G$4,$F$4,0)</f>
        <v>0</v>
      </c>
      <c r="G376" s="5" t="n">
        <f aca="false">+F376*D376</f>
        <v>0</v>
      </c>
      <c r="H376" s="6" t="n">
        <f aca="false">-G376*E376</f>
        <v>-0</v>
      </c>
      <c r="I376" s="2" t="n">
        <f aca="false">+IF(A376=$I$4,$H$4*D376,IF(I375=0,0,I375+J376+H376))</f>
        <v>0</v>
      </c>
      <c r="J376" s="2" t="n">
        <f aca="false">+IF(B376=0,0,D376*-IPMT(C376/12,B376,$B$8,I375))</f>
        <v>0</v>
      </c>
      <c r="K376" s="6" t="n">
        <f aca="false">+H376+J376</f>
        <v>0</v>
      </c>
      <c r="L376" s="39"/>
    </row>
    <row r="377" customFormat="false" ht="12.75" hidden="false" customHeight="false" outlineLevel="0" collapsed="false">
      <c r="A377" s="50" t="n">
        <v>48335</v>
      </c>
      <c r="B377" s="2" t="n">
        <f aca="false">+IF(B376&lt;&gt;0,B376+1,IF(I376=0,0,1))</f>
        <v>0</v>
      </c>
      <c r="C377" s="3" t="n">
        <f aca="false">IF(OR($C$4="",$C$4=0),C376,$C$4)</f>
        <v>0.05</v>
      </c>
      <c r="D377" s="4" t="n">
        <f aca="false">+(1+C377/2)^(-2*(A377-$M$4)/365.25)</f>
        <v>0.722007761086495</v>
      </c>
      <c r="E377" s="2" t="n">
        <f aca="false">+IF(OR($E$4="",$E$4=0),IF(YEAR(A377)&gt;$M$38,$N$39,VLOOKUP(YEAR(A377),Curve,2,FALSE())),$E$4)</f>
        <v>5000</v>
      </c>
      <c r="F377" s="2" t="n">
        <f aca="false">+IF(MONTH(A377)=$G$4,$F$4,0)</f>
        <v>0</v>
      </c>
      <c r="G377" s="5" t="n">
        <f aca="false">+F377*D377</f>
        <v>0</v>
      </c>
      <c r="H377" s="6" t="n">
        <f aca="false">-G377*E377</f>
        <v>-0</v>
      </c>
      <c r="I377" s="2" t="n">
        <f aca="false">+IF(A377=$I$4,$H$4*D377,IF(I376=0,0,I376+J377+H377))</f>
        <v>0</v>
      </c>
      <c r="J377" s="2" t="n">
        <f aca="false">+IF(B377=0,0,D377*-IPMT(C377/12,B377,$B$8,I376))</f>
        <v>0</v>
      </c>
      <c r="K377" s="6" t="n">
        <f aca="false">+H377+J377</f>
        <v>0</v>
      </c>
      <c r="L377" s="39"/>
    </row>
    <row r="378" customFormat="false" ht="12.75" hidden="false" customHeight="false" outlineLevel="0" collapsed="false">
      <c r="A378" s="50" t="n">
        <v>48366</v>
      </c>
      <c r="B378" s="2" t="n">
        <f aca="false">+IF(B377&lt;&gt;0,B377+1,IF(I377=0,0,1))</f>
        <v>0</v>
      </c>
      <c r="C378" s="3" t="n">
        <f aca="false">IF(OR($C$4="",$C$4=0),C377,$C$4)</f>
        <v>0.05</v>
      </c>
      <c r="D378" s="4" t="n">
        <f aca="false">+(1+C378/2)^(-2*(A378-$M$4)/365.25)</f>
        <v>0.718987805744512</v>
      </c>
      <c r="E378" s="2" t="n">
        <f aca="false">+IF(OR($E$4="",$E$4=0),IF(YEAR(A378)&gt;$M$38,$N$39,VLOOKUP(YEAR(A378),Curve,2,FALSE())),$E$4)</f>
        <v>5000</v>
      </c>
      <c r="F378" s="2" t="n">
        <f aca="false">+IF(MONTH(A378)=$G$4,$F$4,0)</f>
        <v>0</v>
      </c>
      <c r="G378" s="5" t="n">
        <f aca="false">+F378*D378</f>
        <v>0</v>
      </c>
      <c r="H378" s="6" t="n">
        <f aca="false">-G378*E378</f>
        <v>-0</v>
      </c>
      <c r="I378" s="2" t="n">
        <f aca="false">+IF(A378=$I$4,$H$4*D378,IF(I377=0,0,I377+J378+H378))</f>
        <v>0</v>
      </c>
      <c r="J378" s="2" t="n">
        <f aca="false">+IF(B378=0,0,D378*-IPMT(C378/12,B378,$B$8,I377))</f>
        <v>0</v>
      </c>
      <c r="K378" s="6" t="n">
        <f aca="false">+H378+J378</f>
        <v>0</v>
      </c>
      <c r="L378" s="39"/>
    </row>
    <row r="379" customFormat="false" ht="12.75" hidden="false" customHeight="false" outlineLevel="0" collapsed="false">
      <c r="A379" s="50" t="n">
        <v>48396</v>
      </c>
      <c r="B379" s="2" t="n">
        <f aca="false">+IF(B378&lt;&gt;0,B378+1,IF(I378=0,0,1))</f>
        <v>0</v>
      </c>
      <c r="C379" s="3" t="n">
        <f aca="false">IF(OR($C$4="",$C$4=0),C378,$C$4)</f>
        <v>0.05</v>
      </c>
      <c r="D379" s="4" t="n">
        <f aca="false">+(1+C379/2)^(-2*(A379-$M$4)/365.25)</f>
        <v>0.716077295846412</v>
      </c>
      <c r="E379" s="2" t="n">
        <f aca="false">+IF(OR($E$4="",$E$4=0),IF(YEAR(A379)&gt;$M$38,$N$39,VLOOKUP(YEAR(A379),Curve,2,FALSE())),$E$4)</f>
        <v>5000</v>
      </c>
      <c r="F379" s="2" t="n">
        <f aca="false">+IF(MONTH(A379)=$G$4,$F$4,0)</f>
        <v>0</v>
      </c>
      <c r="G379" s="5" t="n">
        <f aca="false">+F379*D379</f>
        <v>0</v>
      </c>
      <c r="H379" s="6" t="n">
        <f aca="false">-G379*E379</f>
        <v>-0</v>
      </c>
      <c r="I379" s="2" t="n">
        <f aca="false">+IF(A379=$I$4,$H$4*D379,IF(I378=0,0,I378+J379+H379))</f>
        <v>0</v>
      </c>
      <c r="J379" s="2" t="n">
        <f aca="false">+IF(B379=0,0,D379*-IPMT(C379/12,B379,$B$8,I378))</f>
        <v>0</v>
      </c>
      <c r="K379" s="6" t="n">
        <f aca="false">+H379+J379</f>
        <v>0</v>
      </c>
      <c r="L379" s="39"/>
    </row>
    <row r="380" customFormat="false" ht="12.75" hidden="false" customHeight="false" outlineLevel="0" collapsed="false">
      <c r="A380" s="50" t="n">
        <v>48427</v>
      </c>
      <c r="B380" s="2" t="n">
        <f aca="false">+IF(B379&lt;&gt;0,B379+1,IF(I379=0,0,1))</f>
        <v>0</v>
      </c>
      <c r="C380" s="3" t="n">
        <f aca="false">IF(OR($C$4="",$C$4=0),C379,$C$4)</f>
        <v>0.05</v>
      </c>
      <c r="D380" s="4" t="n">
        <f aca="false">+(1+C380/2)^(-2*(A380-$M$4)/365.25)</f>
        <v>0.713082145972109</v>
      </c>
      <c r="E380" s="2" t="n">
        <f aca="false">+IF(OR($E$4="",$E$4=0),IF(YEAR(A380)&gt;$M$38,$N$39,VLOOKUP(YEAR(A380),Curve,2,FALSE())),$E$4)</f>
        <v>5000</v>
      </c>
      <c r="F380" s="2" t="n">
        <f aca="false">+IF(MONTH(A380)=$G$4,$F$4,0)</f>
        <v>0</v>
      </c>
      <c r="G380" s="5" t="n">
        <f aca="false">+F380*D380</f>
        <v>0</v>
      </c>
      <c r="H380" s="6" t="n">
        <f aca="false">-G380*E380</f>
        <v>-0</v>
      </c>
      <c r="I380" s="2" t="n">
        <f aca="false">+IF(A380=$I$4,$H$4*D380,IF(I379=0,0,I379+J380+H380))</f>
        <v>0</v>
      </c>
      <c r="J380" s="2" t="n">
        <f aca="false">+IF(B380=0,0,D380*-IPMT(C380/12,B380,$B$8,I379))</f>
        <v>0</v>
      </c>
      <c r="K380" s="6" t="n">
        <f aca="false">+H380+J380</f>
        <v>0</v>
      </c>
      <c r="L380" s="39"/>
    </row>
    <row r="381" customFormat="false" ht="12.75" hidden="false" customHeight="false" outlineLevel="0" collapsed="false">
      <c r="A381" s="50" t="n">
        <v>48458</v>
      </c>
      <c r="B381" s="2" t="n">
        <f aca="false">+IF(B380&lt;&gt;0,B380+1,IF(I380=0,0,1))</f>
        <v>0</v>
      </c>
      <c r="C381" s="3" t="n">
        <f aca="false">IF(OR($C$4="",$C$4=0),C380,$C$4)</f>
        <v>0.05</v>
      </c>
      <c r="D381" s="4" t="n">
        <f aca="false">+(1+C381/2)^(-2*(A381-$M$4)/365.25)</f>
        <v>0.710099523967103</v>
      </c>
      <c r="E381" s="2" t="n">
        <f aca="false">+IF(OR($E$4="",$E$4=0),IF(YEAR(A381)&gt;$M$38,$N$39,VLOOKUP(YEAR(A381),Curve,2,FALSE())),$E$4)</f>
        <v>5000</v>
      </c>
      <c r="F381" s="2" t="n">
        <f aca="false">+IF(MONTH(A381)=$G$4,$F$4,0)</f>
        <v>0</v>
      </c>
      <c r="G381" s="5" t="n">
        <f aca="false">+F381*D381</f>
        <v>0</v>
      </c>
      <c r="H381" s="6" t="n">
        <f aca="false">-G381*E381</f>
        <v>-0</v>
      </c>
      <c r="I381" s="2" t="n">
        <f aca="false">+IF(A381=$I$4,$H$4*D381,IF(I380=0,0,I380+J381+H381))</f>
        <v>0</v>
      </c>
      <c r="J381" s="2" t="n">
        <f aca="false">+IF(B381=0,0,D381*-IPMT(C381/12,B381,$B$8,I380))</f>
        <v>0</v>
      </c>
      <c r="K381" s="6" t="n">
        <f aca="false">+H381+J381</f>
        <v>0</v>
      </c>
      <c r="L381" s="39"/>
    </row>
    <row r="382" customFormat="false" ht="12.75" hidden="false" customHeight="false" outlineLevel="0" collapsed="false">
      <c r="A382" s="50" t="n">
        <v>48488</v>
      </c>
      <c r="B382" s="2" t="n">
        <f aca="false">+IF(B381&lt;&gt;0,B381+1,IF(I381=0,0,1))</f>
        <v>0</v>
      </c>
      <c r="C382" s="3" t="n">
        <f aca="false">IF(OR($C$4="",$C$4=0),C381,$C$4)</f>
        <v>0.05</v>
      </c>
      <c r="D382" s="4" t="n">
        <f aca="false">+(1+C382/2)^(-2*(A382-$M$4)/365.25)</f>
        <v>0.707224994417883</v>
      </c>
      <c r="E382" s="2" t="n">
        <f aca="false">+IF(OR($E$4="",$E$4=0),IF(YEAR(A382)&gt;$M$38,$N$39,VLOOKUP(YEAR(A382),Curve,2,FALSE())),$E$4)</f>
        <v>5000</v>
      </c>
      <c r="F382" s="2" t="n">
        <f aca="false">+IF(MONTH(A382)=$G$4,$F$4,0)</f>
        <v>0</v>
      </c>
      <c r="G382" s="5" t="n">
        <f aca="false">+F382*D382</f>
        <v>0</v>
      </c>
      <c r="H382" s="6" t="n">
        <f aca="false">-G382*E382</f>
        <v>-0</v>
      </c>
      <c r="I382" s="2" t="n">
        <f aca="false">+IF(A382=$I$4,$H$4*D382,IF(I381=0,0,I381+J382+H382))</f>
        <v>0</v>
      </c>
      <c r="J382" s="2" t="n">
        <f aca="false">+IF(B382=0,0,D382*-IPMT(C382/12,B382,$B$8,I381))</f>
        <v>0</v>
      </c>
      <c r="K382" s="6" t="n">
        <f aca="false">+H382+J382</f>
        <v>0</v>
      </c>
      <c r="L382" s="39"/>
    </row>
    <row r="383" customFormat="false" ht="12.75" hidden="false" customHeight="false" outlineLevel="0" collapsed="false">
      <c r="A383" s="50" t="n">
        <v>48519</v>
      </c>
      <c r="B383" s="2" t="n">
        <f aca="false">+IF(B382&lt;&gt;0,B382+1,IF(I382=0,0,1))</f>
        <v>0</v>
      </c>
      <c r="C383" s="3" t="n">
        <f aca="false">IF(OR($C$4="",$C$4=0),C382,$C$4)</f>
        <v>0.05</v>
      </c>
      <c r="D383" s="4" t="n">
        <f aca="false">+(1+C383/2)^(-2*(A383-$M$4)/365.25)</f>
        <v>0.704266871230034</v>
      </c>
      <c r="E383" s="2" t="n">
        <f aca="false">+IF(OR($E$4="",$E$4=0),IF(YEAR(A383)&gt;$M$38,$N$39,VLOOKUP(YEAR(A383),Curve,2,FALSE())),$E$4)</f>
        <v>5000</v>
      </c>
      <c r="F383" s="2" t="n">
        <f aca="false">+IF(MONTH(A383)=$G$4,$F$4,0)</f>
        <v>0</v>
      </c>
      <c r="G383" s="5" t="n">
        <f aca="false">+F383*D383</f>
        <v>0</v>
      </c>
      <c r="H383" s="6" t="n">
        <f aca="false">-G383*E383</f>
        <v>-0</v>
      </c>
      <c r="I383" s="2" t="n">
        <f aca="false">+IF(A383=$I$4,$H$4*D383,IF(I382=0,0,I382+J383+H383))</f>
        <v>0</v>
      </c>
      <c r="J383" s="2" t="n">
        <f aca="false">+IF(B383=0,0,D383*-IPMT(C383/12,B383,$B$8,I382))</f>
        <v>0</v>
      </c>
      <c r="K383" s="6" t="n">
        <f aca="false">+H383+J383</f>
        <v>0</v>
      </c>
      <c r="L383" s="39"/>
    </row>
    <row r="384" customFormat="false" ht="12.75" hidden="false" customHeight="false" outlineLevel="0" collapsed="false">
      <c r="A384" s="50" t="n">
        <v>48549</v>
      </c>
      <c r="B384" s="2" t="n">
        <f aca="false">+IF(B383&lt;&gt;0,B383+1,IF(I383=0,0,1))</f>
        <v>0</v>
      </c>
      <c r="C384" s="3" t="n">
        <f aca="false">IF(OR($C$4="",$C$4=0),C383,$C$4)</f>
        <v>0.05</v>
      </c>
      <c r="D384" s="4" t="n">
        <f aca="false">+(1+C384/2)^(-2*(A384-$M$4)/365.25)</f>
        <v>0.701415952642485</v>
      </c>
      <c r="E384" s="2" t="n">
        <f aca="false">+IF(OR($E$4="",$E$4=0),IF(YEAR(A384)&gt;$M$38,$N$39,VLOOKUP(YEAR(A384),Curve,2,FALSE())),$E$4)</f>
        <v>5000</v>
      </c>
      <c r="F384" s="2" t="n">
        <f aca="false">+IF(MONTH(A384)=$G$4,$F$4,0)</f>
        <v>0</v>
      </c>
      <c r="G384" s="5" t="n">
        <f aca="false">+F384*D384</f>
        <v>0</v>
      </c>
      <c r="H384" s="6" t="n">
        <f aca="false">-G384*E384</f>
        <v>-0</v>
      </c>
      <c r="I384" s="2" t="n">
        <f aca="false">+IF(A384=$I$4,$H$4*D384,IF(I383=0,0,I383+J384+H384))</f>
        <v>0</v>
      </c>
      <c r="J384" s="2" t="n">
        <f aca="false">+IF(B384=0,0,D384*-IPMT(C384/12,B384,$B$8,I383))</f>
        <v>0</v>
      </c>
      <c r="K384" s="6" t="n">
        <f aca="false">+H384+J384</f>
        <v>0</v>
      </c>
      <c r="L384" s="39"/>
    </row>
    <row r="385" customFormat="false" ht="12.75" hidden="false" customHeight="false" outlineLevel="0" collapsed="false">
      <c r="A385" s="50" t="n">
        <v>48580</v>
      </c>
      <c r="B385" s="2" t="n">
        <f aca="false">+IF(B384&lt;&gt;0,B384+1,IF(I384=0,0,1))</f>
        <v>0</v>
      </c>
      <c r="C385" s="3" t="n">
        <f aca="false">IF(OR($C$4="",$C$4=0),C384,$C$4)</f>
        <v>0.05</v>
      </c>
      <c r="D385" s="4" t="n">
        <f aca="false">+(1+C385/2)^(-2*(A385-$M$4)/365.25)</f>
        <v>0.698482127042124</v>
      </c>
      <c r="E385" s="2" t="n">
        <f aca="false">+IF(OR($E$4="",$E$4=0),IF(YEAR(A385)&gt;$M$38,$N$39,VLOOKUP(YEAR(A385),Curve,2,FALSE())),$E$4)</f>
        <v>5000</v>
      </c>
      <c r="F385" s="2" t="n">
        <f aca="false">+IF(MONTH(A385)=$G$4,$F$4,0)</f>
        <v>0</v>
      </c>
      <c r="G385" s="5" t="n">
        <f aca="false">+F385*D385</f>
        <v>0</v>
      </c>
      <c r="H385" s="6" t="n">
        <f aca="false">-G385*E385</f>
        <v>-0</v>
      </c>
      <c r="I385" s="2" t="n">
        <f aca="false">+IF(A385=$I$4,$H$4*D385,IF(I384=0,0,I384+J385+H385))</f>
        <v>0</v>
      </c>
      <c r="J385" s="2" t="n">
        <f aca="false">+IF(B385=0,0,D385*-IPMT(C385/12,B385,$B$8,I384))</f>
        <v>0</v>
      </c>
      <c r="K385" s="6" t="n">
        <f aca="false">+H385+J385</f>
        <v>0</v>
      </c>
      <c r="L385" s="39"/>
    </row>
    <row r="386" customFormat="false" ht="12.75" hidden="false" customHeight="false" outlineLevel="0" collapsed="false">
      <c r="A386" s="50" t="n">
        <v>48611</v>
      </c>
      <c r="B386" s="2" t="n">
        <f aca="false">+IF(B385&lt;&gt;0,B385+1,IF(I385=0,0,1))</f>
        <v>0</v>
      </c>
      <c r="C386" s="3" t="n">
        <f aca="false">IF(OR($C$4="",$C$4=0),C385,$C$4)</f>
        <v>0.05</v>
      </c>
      <c r="D386" s="4" t="n">
        <f aca="false">+(1+C386/2)^(-2*(A386-$M$4)/365.25)</f>
        <v>0.695560572808875</v>
      </c>
      <c r="E386" s="2" t="n">
        <f aca="false">+IF(OR($E$4="",$E$4=0),IF(YEAR(A386)&gt;$M$38,$N$39,VLOOKUP(YEAR(A386),Curve,2,FALSE())),$E$4)</f>
        <v>5000</v>
      </c>
      <c r="F386" s="2" t="n">
        <f aca="false">+IF(MONTH(A386)=$G$4,$F$4,0)</f>
        <v>0</v>
      </c>
      <c r="G386" s="5" t="n">
        <f aca="false">+F386*D386</f>
        <v>0</v>
      </c>
      <c r="H386" s="6" t="n">
        <f aca="false">-G386*E386</f>
        <v>-0</v>
      </c>
      <c r="I386" s="2" t="n">
        <f aca="false">+IF(A386=$I$4,$H$4*D386,IF(I385=0,0,I385+J386+H386))</f>
        <v>0</v>
      </c>
      <c r="J386" s="2" t="n">
        <f aca="false">+IF(B386=0,0,D386*-IPMT(C386/12,B386,$B$8,I385))</f>
        <v>0</v>
      </c>
      <c r="K386" s="6" t="n">
        <f aca="false">+H386+J386</f>
        <v>0</v>
      </c>
      <c r="L386" s="39"/>
    </row>
    <row r="387" customFormat="false" ht="12.75" hidden="false" customHeight="false" outlineLevel="0" collapsed="false">
      <c r="A387" s="50" t="n">
        <v>48639</v>
      </c>
      <c r="B387" s="2" t="n">
        <f aca="false">+IF(B386&lt;&gt;0,B386+1,IF(I386=0,0,1))</f>
        <v>0</v>
      </c>
      <c r="C387" s="3" t="n">
        <f aca="false">IF(OR($C$4="",$C$4=0),C386,$C$4)</f>
        <v>0.05</v>
      </c>
      <c r="D387" s="4" t="n">
        <f aca="false">+(1+C387/2)^(-2*(A387-$M$4)/365.25)</f>
        <v>0.692932254433841</v>
      </c>
      <c r="E387" s="2" t="n">
        <f aca="false">+IF(OR($E$4="",$E$4=0),IF(YEAR(A387)&gt;$M$38,$N$39,VLOOKUP(YEAR(A387),Curve,2,FALSE())),$E$4)</f>
        <v>5000</v>
      </c>
      <c r="F387" s="2" t="n">
        <f aca="false">+IF(MONTH(A387)=$G$4,$F$4,0)</f>
        <v>50</v>
      </c>
      <c r="G387" s="5" t="n">
        <f aca="false">+F387*D387</f>
        <v>34.6466127216921</v>
      </c>
      <c r="H387" s="6" t="n">
        <f aca="false">-G387*E387</f>
        <v>-173233.06360846</v>
      </c>
      <c r="I387" s="2" t="n">
        <f aca="false">+IF(A387=$I$4,$H$4*D387,IF(I386=0,0,I386+J387+H387))</f>
        <v>0</v>
      </c>
      <c r="J387" s="2" t="n">
        <f aca="false">+IF(B387=0,0,D387*-IPMT(C387/12,B387,$B$8,I386))</f>
        <v>0</v>
      </c>
      <c r="K387" s="6" t="n">
        <f aca="false">+H387+J387</f>
        <v>-173233.06360846</v>
      </c>
      <c r="L387" s="39"/>
    </row>
    <row r="388" customFormat="false" ht="12.75" hidden="false" customHeight="false" outlineLevel="0" collapsed="false">
      <c r="A388" s="50" t="n">
        <v>48670</v>
      </c>
      <c r="B388" s="2" t="n">
        <f aca="false">+IF(B387&lt;&gt;0,B387+1,IF(I387=0,0,1))</f>
        <v>0</v>
      </c>
      <c r="C388" s="3" t="n">
        <f aca="false">IF(OR($C$4="",$C$4=0),C387,$C$4)</f>
        <v>0.05</v>
      </c>
      <c r="D388" s="4" t="n">
        <f aca="false">+(1+C388/2)^(-2*(A388-$M$4)/365.25)</f>
        <v>0.690033913756366</v>
      </c>
      <c r="E388" s="2" t="n">
        <f aca="false">+IF(OR($E$4="",$E$4=0),IF(YEAR(A388)&gt;$M$38,$N$39,VLOOKUP(YEAR(A388),Curve,2,FALSE())),$E$4)</f>
        <v>5000</v>
      </c>
      <c r="F388" s="2" t="n">
        <f aca="false">+IF(MONTH(A388)=$G$4,$F$4,0)</f>
        <v>0</v>
      </c>
      <c r="G388" s="5" t="n">
        <f aca="false">+F388*D388</f>
        <v>0</v>
      </c>
      <c r="H388" s="6" t="n">
        <f aca="false">-G388*E388</f>
        <v>-0</v>
      </c>
      <c r="I388" s="2" t="n">
        <f aca="false">+IF(A388=$I$4,$H$4*D388,IF(I387=0,0,I387+J388+H388))</f>
        <v>0</v>
      </c>
      <c r="J388" s="2" t="n">
        <f aca="false">+IF(B388=0,0,D388*-IPMT(C388/12,B388,$B$8,I387))</f>
        <v>0</v>
      </c>
      <c r="K388" s="6" t="n">
        <f aca="false">+H388+J388</f>
        <v>0</v>
      </c>
      <c r="L388" s="39"/>
    </row>
    <row r="389" customFormat="false" ht="12.75" hidden="false" customHeight="false" outlineLevel="0" collapsed="false">
      <c r="A389" s="50" t="n">
        <v>48700</v>
      </c>
      <c r="B389" s="2" t="n">
        <f aca="false">+IF(B388&lt;&gt;0,B388+1,IF(I388=0,0,1))</f>
        <v>0</v>
      </c>
      <c r="C389" s="3" t="n">
        <f aca="false">IF(OR($C$4="",$C$4=0),C388,$C$4)</f>
        <v>0.05</v>
      </c>
      <c r="D389" s="4" t="n">
        <f aca="false">+(1+C389/2)^(-2*(A389-$M$4)/365.25)</f>
        <v>0.687240611116229</v>
      </c>
      <c r="E389" s="2" t="n">
        <f aca="false">+IF(OR($E$4="",$E$4=0),IF(YEAR(A389)&gt;$M$38,$N$39,VLOOKUP(YEAR(A389),Curve,2,FALSE())),$E$4)</f>
        <v>5000</v>
      </c>
      <c r="F389" s="2" t="n">
        <f aca="false">+IF(MONTH(A389)=$G$4,$F$4,0)</f>
        <v>0</v>
      </c>
      <c r="G389" s="5" t="n">
        <f aca="false">+F389*D389</f>
        <v>0</v>
      </c>
      <c r="H389" s="6" t="n">
        <f aca="false">-G389*E389</f>
        <v>-0</v>
      </c>
      <c r="I389" s="2" t="n">
        <f aca="false">+IF(A389=$I$4,$H$4*D389,IF(I388=0,0,I388+J389+H389))</f>
        <v>0</v>
      </c>
      <c r="J389" s="2" t="n">
        <f aca="false">+IF(B389=0,0,D389*-IPMT(C389/12,B389,$B$8,I388))</f>
        <v>0</v>
      </c>
      <c r="K389" s="6" t="n">
        <f aca="false">+H389+J389</f>
        <v>0</v>
      </c>
      <c r="L389" s="39"/>
    </row>
    <row r="390" customFormat="false" ht="12.75" hidden="false" customHeight="false" outlineLevel="0" collapsed="false">
      <c r="A390" s="50" t="n">
        <v>48731</v>
      </c>
      <c r="B390" s="2" t="n">
        <f aca="false">+IF(B389&lt;&gt;0,B389+1,IF(I389=0,0,1))</f>
        <v>0</v>
      </c>
      <c r="C390" s="3" t="n">
        <f aca="false">IF(OR($C$4="",$C$4=0),C389,$C$4)</f>
        <v>0.05</v>
      </c>
      <c r="D390" s="4" t="n">
        <f aca="false">+(1+C390/2)^(-2*(A390-$M$4)/365.25)</f>
        <v>0.68436607698152</v>
      </c>
      <c r="E390" s="2" t="n">
        <f aca="false">+IF(OR($E$4="",$E$4=0),IF(YEAR(A390)&gt;$M$38,$N$39,VLOOKUP(YEAR(A390),Curve,2,FALSE())),$E$4)</f>
        <v>5000</v>
      </c>
      <c r="F390" s="2" t="n">
        <f aca="false">+IF(MONTH(A390)=$G$4,$F$4,0)</f>
        <v>0</v>
      </c>
      <c r="G390" s="5" t="n">
        <f aca="false">+F390*D390</f>
        <v>0</v>
      </c>
      <c r="H390" s="6" t="n">
        <f aca="false">-G390*E390</f>
        <v>-0</v>
      </c>
      <c r="I390" s="2" t="n">
        <f aca="false">+IF(A390=$I$4,$H$4*D390,IF(I389=0,0,I389+J390+H390))</f>
        <v>0</v>
      </c>
      <c r="J390" s="2" t="n">
        <f aca="false">+IF(B390=0,0,D390*-IPMT(C390/12,B390,$B$8,I389))</f>
        <v>0</v>
      </c>
      <c r="K390" s="6" t="n">
        <f aca="false">+H390+J390</f>
        <v>0</v>
      </c>
      <c r="L390" s="39"/>
    </row>
    <row r="391" customFormat="false" ht="12.75" hidden="false" customHeight="false" outlineLevel="0" collapsed="false">
      <c r="A391" s="50" t="n">
        <v>48761</v>
      </c>
      <c r="B391" s="2" t="n">
        <f aca="false">+IF(B390&lt;&gt;0,B390+1,IF(I390=0,0,1))</f>
        <v>0</v>
      </c>
      <c r="C391" s="3" t="n">
        <f aca="false">IF(OR($C$4="",$C$4=0),C390,$C$4)</f>
        <v>0.05</v>
      </c>
      <c r="D391" s="4" t="n">
        <f aca="false">+(1+C391/2)^(-2*(A391-$M$4)/365.25)</f>
        <v>0.681595718117205</v>
      </c>
      <c r="E391" s="2" t="n">
        <f aca="false">+IF(OR($E$4="",$E$4=0),IF(YEAR(A391)&gt;$M$38,$N$39,VLOOKUP(YEAR(A391),Curve,2,FALSE())),$E$4)</f>
        <v>5000</v>
      </c>
      <c r="F391" s="2" t="n">
        <f aca="false">+IF(MONTH(A391)=$G$4,$F$4,0)</f>
        <v>0</v>
      </c>
      <c r="G391" s="5" t="n">
        <f aca="false">+F391*D391</f>
        <v>0</v>
      </c>
      <c r="H391" s="6" t="n">
        <f aca="false">-G391*E391</f>
        <v>-0</v>
      </c>
      <c r="I391" s="2" t="n">
        <f aca="false">+IF(A391=$I$4,$H$4*D391,IF(I390=0,0,I390+J391+H391))</f>
        <v>0</v>
      </c>
      <c r="J391" s="2" t="n">
        <f aca="false">+IF(B391=0,0,D391*-IPMT(C391/12,B391,$B$8,I390))</f>
        <v>0</v>
      </c>
      <c r="K391" s="6" t="n">
        <f aca="false">+H391+J391</f>
        <v>0</v>
      </c>
      <c r="L391" s="39"/>
    </row>
    <row r="392" customFormat="false" ht="12.75" hidden="false" customHeight="false" outlineLevel="0" collapsed="false">
      <c r="A392" s="50" t="n">
        <v>48792</v>
      </c>
      <c r="B392" s="2" t="n">
        <f aca="false">+IF(B391&lt;&gt;0,B391+1,IF(I391=0,0,1))</f>
        <v>0</v>
      </c>
      <c r="C392" s="3" t="n">
        <f aca="false">IF(OR($C$4="",$C$4=0),C391,$C$4)</f>
        <v>0.05</v>
      </c>
      <c r="D392" s="4" t="n">
        <f aca="false">+(1+C392/2)^(-2*(A392-$M$4)/365.25)</f>
        <v>0.678744794981831</v>
      </c>
      <c r="E392" s="2" t="n">
        <f aca="false">+IF(OR($E$4="",$E$4=0),IF(YEAR(A392)&gt;$M$38,$N$39,VLOOKUP(YEAR(A392),Curve,2,FALSE())),$E$4)</f>
        <v>5000</v>
      </c>
      <c r="F392" s="2" t="n">
        <f aca="false">+IF(MONTH(A392)=$G$4,$F$4,0)</f>
        <v>0</v>
      </c>
      <c r="G392" s="5" t="n">
        <f aca="false">+F392*D392</f>
        <v>0</v>
      </c>
      <c r="H392" s="6" t="n">
        <f aca="false">-G392*E392</f>
        <v>-0</v>
      </c>
      <c r="I392" s="2" t="n">
        <f aca="false">+IF(A392=$I$4,$H$4*D392,IF(I391=0,0,I391+J392+H392))</f>
        <v>0</v>
      </c>
      <c r="J392" s="2" t="n">
        <f aca="false">+IF(B392=0,0,D392*-IPMT(C392/12,B392,$B$8,I391))</f>
        <v>0</v>
      </c>
      <c r="K392" s="6" t="n">
        <f aca="false">+H392+J392</f>
        <v>0</v>
      </c>
      <c r="L392" s="39"/>
    </row>
    <row r="393" customFormat="false" ht="12.75" hidden="false" customHeight="false" outlineLevel="0" collapsed="false">
      <c r="A393" s="50" t="n">
        <v>48823</v>
      </c>
      <c r="B393" s="2" t="n">
        <f aca="false">+IF(B392&lt;&gt;0,B392+1,IF(I392=0,0,1))</f>
        <v>0</v>
      </c>
      <c r="C393" s="3" t="n">
        <f aca="false">IF(OR($C$4="",$C$4=0),C392,$C$4)</f>
        <v>0.05</v>
      </c>
      <c r="D393" s="4" t="n">
        <f aca="false">+(1+C393/2)^(-2*(A393-$M$4)/365.25)</f>
        <v>0.675905796455882</v>
      </c>
      <c r="E393" s="2" t="n">
        <f aca="false">+IF(OR($E$4="",$E$4=0),IF(YEAR(A393)&gt;$M$38,$N$39,VLOOKUP(YEAR(A393),Curve,2,FALSE())),$E$4)</f>
        <v>5000</v>
      </c>
      <c r="F393" s="2" t="n">
        <f aca="false">+IF(MONTH(A393)=$G$4,$F$4,0)</f>
        <v>0</v>
      </c>
      <c r="G393" s="5" t="n">
        <f aca="false">+F393*D393</f>
        <v>0</v>
      </c>
      <c r="H393" s="6" t="n">
        <f aca="false">-G393*E393</f>
        <v>-0</v>
      </c>
      <c r="I393" s="2" t="n">
        <f aca="false">+IF(A393=$I$4,$H$4*D393,IF(I392=0,0,I392+J393+H393))</f>
        <v>0</v>
      </c>
      <c r="J393" s="2" t="n">
        <f aca="false">+IF(B393=0,0,D393*-IPMT(C393/12,B393,$B$8,I392))</f>
        <v>0</v>
      </c>
      <c r="K393" s="6" t="n">
        <f aca="false">+H393+J393</f>
        <v>0</v>
      </c>
      <c r="L393" s="39"/>
    </row>
    <row r="394" customFormat="false" ht="12.75" hidden="false" customHeight="false" outlineLevel="0" collapsed="false">
      <c r="A394" s="50" t="n">
        <v>48853</v>
      </c>
      <c r="B394" s="2" t="n">
        <f aca="false">+IF(B393&lt;&gt;0,B393+1,IF(I393=0,0,1))</f>
        <v>0</v>
      </c>
      <c r="C394" s="3" t="n">
        <f aca="false">IF(OR($C$4="",$C$4=0),C393,$C$4)</f>
        <v>0.05</v>
      </c>
      <c r="D394" s="4" t="n">
        <f aca="false">+(1+C394/2)^(-2*(A394-$M$4)/365.25)</f>
        <v>0.673169685363246</v>
      </c>
      <c r="E394" s="2" t="n">
        <f aca="false">+IF(OR($E$4="",$E$4=0),IF(YEAR(A394)&gt;$M$38,$N$39,VLOOKUP(YEAR(A394),Curve,2,FALSE())),$E$4)</f>
        <v>5000</v>
      </c>
      <c r="F394" s="2" t="n">
        <f aca="false">+IF(MONTH(A394)=$G$4,$F$4,0)</f>
        <v>0</v>
      </c>
      <c r="G394" s="5" t="n">
        <f aca="false">+F394*D394</f>
        <v>0</v>
      </c>
      <c r="H394" s="6" t="n">
        <f aca="false">-G394*E394</f>
        <v>-0</v>
      </c>
      <c r="I394" s="2" t="n">
        <f aca="false">+IF(A394=$I$4,$H$4*D394,IF(I393=0,0,I393+J394+H394))</f>
        <v>0</v>
      </c>
      <c r="J394" s="2" t="n">
        <f aca="false">+IF(B394=0,0,D394*-IPMT(C394/12,B394,$B$8,I393))</f>
        <v>0</v>
      </c>
      <c r="K394" s="6" t="n">
        <f aca="false">+H394+J394</f>
        <v>0</v>
      </c>
      <c r="L394" s="39"/>
    </row>
    <row r="395" customFormat="false" ht="12.75" hidden="false" customHeight="false" outlineLevel="0" collapsed="false">
      <c r="A395" s="50" t="n">
        <v>48884</v>
      </c>
      <c r="B395" s="2" t="n">
        <f aca="false">+IF(B394&lt;&gt;0,B394+1,IF(I394=0,0,1))</f>
        <v>0</v>
      </c>
      <c r="C395" s="3" t="n">
        <f aca="false">IF(OR($C$4="",$C$4=0),C394,$C$4)</f>
        <v>0.05</v>
      </c>
      <c r="D395" s="4" t="n">
        <f aca="false">+(1+C395/2)^(-2*(A395-$M$4)/365.25)</f>
        <v>0.670354005952384</v>
      </c>
      <c r="E395" s="2" t="n">
        <f aca="false">+IF(OR($E$4="",$E$4=0),IF(YEAR(A395)&gt;$M$38,$N$39,VLOOKUP(YEAR(A395),Curve,2,FALSE())),$E$4)</f>
        <v>5000</v>
      </c>
      <c r="F395" s="2" t="n">
        <f aca="false">+IF(MONTH(A395)=$G$4,$F$4,0)</f>
        <v>0</v>
      </c>
      <c r="G395" s="5" t="n">
        <f aca="false">+F395*D395</f>
        <v>0</v>
      </c>
      <c r="H395" s="6" t="n">
        <f aca="false">-G395*E395</f>
        <v>-0</v>
      </c>
      <c r="I395" s="2" t="n">
        <f aca="false">+IF(A395=$I$4,$H$4*D395,IF(I394=0,0,I394+J395+H395))</f>
        <v>0</v>
      </c>
      <c r="J395" s="2" t="n">
        <f aca="false">+IF(B395=0,0,D395*-IPMT(C395/12,B395,$B$8,I394))</f>
        <v>0</v>
      </c>
      <c r="K395" s="6" t="n">
        <f aca="false">+H395+J395</f>
        <v>0</v>
      </c>
      <c r="L395" s="39"/>
    </row>
    <row r="396" customFormat="false" ht="12.75" hidden="false" customHeight="false" outlineLevel="0" collapsed="false">
      <c r="A396" s="50" t="n">
        <v>48914</v>
      </c>
      <c r="B396" s="2" t="n">
        <f aca="false">+IF(B395&lt;&gt;0,B395+1,IF(I395=0,0,1))</f>
        <v>0</v>
      </c>
      <c r="C396" s="3" t="n">
        <f aca="false">IF(OR($C$4="",$C$4=0),C395,$C$4)</f>
        <v>0.05</v>
      </c>
      <c r="D396" s="4" t="n">
        <f aca="false">+(1+C396/2)^(-2*(A396-$M$4)/365.25)</f>
        <v>0.667640368872636</v>
      </c>
      <c r="E396" s="2" t="n">
        <f aca="false">+IF(OR($E$4="",$E$4=0),IF(YEAR(A396)&gt;$M$38,$N$39,VLOOKUP(YEAR(A396),Curve,2,FALSE())),$E$4)</f>
        <v>5000</v>
      </c>
      <c r="F396" s="2" t="n">
        <f aca="false">+IF(MONTH(A396)=$G$4,$F$4,0)</f>
        <v>0</v>
      </c>
      <c r="G396" s="5" t="n">
        <f aca="false">+F396*D396</f>
        <v>0</v>
      </c>
      <c r="H396" s="6" t="n">
        <f aca="false">-G396*E396</f>
        <v>-0</v>
      </c>
      <c r="I396" s="2" t="n">
        <f aca="false">+IF(A396=$I$4,$H$4*D396,IF(I395=0,0,I395+J396+H396))</f>
        <v>0</v>
      </c>
      <c r="J396" s="2" t="n">
        <f aca="false">+IF(B396=0,0,D396*-IPMT(C396/12,B396,$B$8,I395))</f>
        <v>0</v>
      </c>
      <c r="K396" s="6" t="n">
        <f aca="false">+H396+J396</f>
        <v>0</v>
      </c>
      <c r="L396" s="39"/>
    </row>
    <row r="397" customFormat="false" ht="12.75" hidden="false" customHeight="false" outlineLevel="0" collapsed="false">
      <c r="A397" s="50" t="n">
        <v>48945</v>
      </c>
      <c r="B397" s="2" t="n">
        <f aca="false">+IF(B396&lt;&gt;0,B396+1,IF(I396=0,0,1))</f>
        <v>0</v>
      </c>
      <c r="C397" s="3" t="n">
        <f aca="false">IF(OR($C$4="",$C$4=0),C396,$C$4)</f>
        <v>0.05</v>
      </c>
      <c r="D397" s="4" t="n">
        <f aca="false">+(1+C397/2)^(-2*(A397-$M$4)/365.25)</f>
        <v>0.664847817037089</v>
      </c>
      <c r="E397" s="2" t="n">
        <f aca="false">+IF(OR($E$4="",$E$4=0),IF(YEAR(A397)&gt;$M$38,$N$39,VLOOKUP(YEAR(A397),Curve,2,FALSE())),$E$4)</f>
        <v>5000</v>
      </c>
      <c r="F397" s="2" t="n">
        <f aca="false">+IF(MONTH(A397)=$G$4,$F$4,0)</f>
        <v>0</v>
      </c>
      <c r="G397" s="5" t="n">
        <f aca="false">+F397*D397</f>
        <v>0</v>
      </c>
      <c r="H397" s="6" t="n">
        <f aca="false">-G397*E397</f>
        <v>-0</v>
      </c>
      <c r="I397" s="2" t="n">
        <f aca="false">+IF(A397=$I$4,$H$4*D397,IF(I396=0,0,I396+J397+H397))</f>
        <v>0</v>
      </c>
      <c r="J397" s="2" t="n">
        <f aca="false">+IF(B397=0,0,D397*-IPMT(C397/12,B397,$B$8,I396))</f>
        <v>0</v>
      </c>
      <c r="K397" s="6" t="n">
        <f aca="false">+H397+J397</f>
        <v>0</v>
      </c>
      <c r="L397" s="39"/>
    </row>
    <row r="398" customFormat="false" ht="12.75" hidden="false" customHeight="false" outlineLevel="0" collapsed="false">
      <c r="A398" s="50" t="n">
        <v>48976</v>
      </c>
      <c r="B398" s="2" t="n">
        <f aca="false">+IF(B397&lt;&gt;0,B397+1,IF(I397=0,0,1))</f>
        <v>0</v>
      </c>
      <c r="C398" s="3" t="n">
        <f aca="false">IF(OR($C$4="",$C$4=0),C397,$C$4)</f>
        <v>0.05</v>
      </c>
      <c r="D398" s="4" t="n">
        <f aca="false">+(1+C398/2)^(-2*(A398-$M$4)/365.25)</f>
        <v>0.662066945660242</v>
      </c>
      <c r="E398" s="2" t="n">
        <f aca="false">+IF(OR($E$4="",$E$4=0),IF(YEAR(A398)&gt;$M$38,$N$39,VLOOKUP(YEAR(A398),Curve,2,FALSE())),$E$4)</f>
        <v>5000</v>
      </c>
      <c r="F398" s="2" t="n">
        <f aca="false">+IF(MONTH(A398)=$G$4,$F$4,0)</f>
        <v>0</v>
      </c>
      <c r="G398" s="5" t="n">
        <f aca="false">+F398*D398</f>
        <v>0</v>
      </c>
      <c r="H398" s="6" t="n">
        <f aca="false">-G398*E398</f>
        <v>-0</v>
      </c>
      <c r="I398" s="2" t="n">
        <f aca="false">+IF(A398=$I$4,$H$4*D398,IF(I397=0,0,I397+J398+H398))</f>
        <v>0</v>
      </c>
      <c r="J398" s="2" t="n">
        <f aca="false">+IF(B398=0,0,D398*-IPMT(C398/12,B398,$B$8,I397))</f>
        <v>0</v>
      </c>
      <c r="K398" s="6" t="n">
        <f aca="false">+H398+J398</f>
        <v>0</v>
      </c>
      <c r="L398" s="39"/>
    </row>
    <row r="399" customFormat="false" ht="12.75" hidden="false" customHeight="false" outlineLevel="0" collapsed="false">
      <c r="A399" s="50" t="n">
        <v>49004</v>
      </c>
      <c r="B399" s="2" t="n">
        <f aca="false">+IF(B398&lt;&gt;0,B398+1,IF(I398=0,0,1))</f>
        <v>0</v>
      </c>
      <c r="C399" s="3" t="n">
        <f aca="false">IF(OR($C$4="",$C$4=0),C398,$C$4)</f>
        <v>0.05</v>
      </c>
      <c r="D399" s="4" t="n">
        <f aca="false">+(1+C399/2)^(-2*(A399-$M$4)/365.25)</f>
        <v>0.659565189829324</v>
      </c>
      <c r="E399" s="2" t="n">
        <f aca="false">+IF(OR($E$4="",$E$4=0),IF(YEAR(A399)&gt;$M$38,$N$39,VLOOKUP(YEAR(A399),Curve,2,FALSE())),$E$4)</f>
        <v>5000</v>
      </c>
      <c r="F399" s="2" t="n">
        <f aca="false">+IF(MONTH(A399)=$G$4,$F$4,0)</f>
        <v>50</v>
      </c>
      <c r="G399" s="5" t="n">
        <f aca="false">+F399*D399</f>
        <v>32.9782594914662</v>
      </c>
      <c r="H399" s="6" t="n">
        <f aca="false">-G399*E399</f>
        <v>-164891.297457331</v>
      </c>
      <c r="I399" s="2" t="n">
        <f aca="false">+IF(A399=$I$4,$H$4*D399,IF(I398=0,0,I398+J399+H399))</f>
        <v>0</v>
      </c>
      <c r="J399" s="2" t="n">
        <f aca="false">+IF(B399=0,0,D399*-IPMT(C399/12,B399,$B$8,I398))</f>
        <v>0</v>
      </c>
      <c r="K399" s="6" t="n">
        <f aca="false">+H399+J399</f>
        <v>-164891.297457331</v>
      </c>
      <c r="L399" s="39"/>
    </row>
    <row r="400" customFormat="false" ht="12.75" hidden="false" customHeight="false" outlineLevel="0" collapsed="false">
      <c r="A400" s="50" t="n">
        <v>49035</v>
      </c>
      <c r="B400" s="2" t="n">
        <f aca="false">+IF(B399&lt;&gt;0,B399+1,IF(I399=0,0,1))</f>
        <v>0</v>
      </c>
      <c r="C400" s="3" t="n">
        <f aca="false">IF(OR($C$4="",$C$4=0),C399,$C$4)</f>
        <v>0.05</v>
      </c>
      <c r="D400" s="4" t="n">
        <f aca="false">+(1+C400/2)^(-2*(A400-$M$4)/365.25)</f>
        <v>0.656806414195924</v>
      </c>
      <c r="E400" s="2" t="n">
        <f aca="false">+IF(OR($E$4="",$E$4=0),IF(YEAR(A400)&gt;$M$38,$N$39,VLOOKUP(YEAR(A400),Curve,2,FALSE())),$E$4)</f>
        <v>5000</v>
      </c>
      <c r="F400" s="2" t="n">
        <f aca="false">+IF(MONTH(A400)=$G$4,$F$4,0)</f>
        <v>0</v>
      </c>
      <c r="G400" s="5" t="n">
        <f aca="false">+F400*D400</f>
        <v>0</v>
      </c>
      <c r="H400" s="6" t="n">
        <f aca="false">-G400*E400</f>
        <v>-0</v>
      </c>
      <c r="I400" s="2" t="n">
        <f aca="false">+IF(A400=$I$4,$H$4*D400,IF(I399=0,0,I399+J400+H400))</f>
        <v>0</v>
      </c>
      <c r="J400" s="2" t="n">
        <f aca="false">+IF(B400=0,0,D400*-IPMT(C400/12,B400,$B$8,I399))</f>
        <v>0</v>
      </c>
      <c r="K400" s="6" t="n">
        <f aca="false">+H400+J400</f>
        <v>0</v>
      </c>
      <c r="L400" s="39"/>
    </row>
    <row r="401" customFormat="false" ht="12.75" hidden="false" customHeight="false" outlineLevel="0" collapsed="false">
      <c r="A401" s="50" t="n">
        <v>49065</v>
      </c>
      <c r="B401" s="2" t="n">
        <f aca="false">+IF(B400&lt;&gt;0,B400+1,IF(I400=0,0,1))</f>
        <v>0</v>
      </c>
      <c r="C401" s="3" t="n">
        <f aca="false">IF(OR($C$4="",$C$4=0),C400,$C$4)</f>
        <v>0.05</v>
      </c>
      <c r="D401" s="4" t="n">
        <f aca="false">+(1+C401/2)^(-2*(A401-$M$4)/365.25)</f>
        <v>0.654147618658115</v>
      </c>
      <c r="E401" s="2" t="n">
        <f aca="false">+IF(OR($E$4="",$E$4=0),IF(YEAR(A401)&gt;$M$38,$N$39,VLOOKUP(YEAR(A401),Curve,2,FALSE())),$E$4)</f>
        <v>5000</v>
      </c>
      <c r="F401" s="2" t="n">
        <f aca="false">+IF(MONTH(A401)=$G$4,$F$4,0)</f>
        <v>0</v>
      </c>
      <c r="G401" s="5" t="n">
        <f aca="false">+F401*D401</f>
        <v>0</v>
      </c>
      <c r="H401" s="6" t="n">
        <f aca="false">-G401*E401</f>
        <v>-0</v>
      </c>
      <c r="I401" s="2" t="n">
        <f aca="false">+IF(A401=$I$4,$H$4*D401,IF(I400=0,0,I400+J401+H401))</f>
        <v>0</v>
      </c>
      <c r="J401" s="2" t="n">
        <f aca="false">+IF(B401=0,0,D401*-IPMT(C401/12,B401,$B$8,I400))</f>
        <v>0</v>
      </c>
      <c r="K401" s="6" t="n">
        <f aca="false">+H401+J401</f>
        <v>0</v>
      </c>
      <c r="L401" s="39"/>
    </row>
    <row r="402" customFormat="false" ht="12.75" hidden="false" customHeight="false" outlineLevel="0" collapsed="false">
      <c r="A402" s="50" t="n">
        <v>49096</v>
      </c>
      <c r="B402" s="2" t="n">
        <f aca="false">+IF(B401&lt;&gt;0,B401+1,IF(I401=0,0,1))</f>
        <v>0</v>
      </c>
      <c r="C402" s="3" t="n">
        <f aca="false">IF(OR($C$4="",$C$4=0),C401,$C$4)</f>
        <v>0.05</v>
      </c>
      <c r="D402" s="4" t="n">
        <f aca="false">+(1+C402/2)^(-2*(A402-$M$4)/365.25)</f>
        <v>0.651411503200797</v>
      </c>
      <c r="E402" s="2" t="n">
        <f aca="false">+IF(OR($E$4="",$E$4=0),IF(YEAR(A402)&gt;$M$38,$N$39,VLOOKUP(YEAR(A402),Curve,2,FALSE())),$E$4)</f>
        <v>5000</v>
      </c>
      <c r="F402" s="2" t="n">
        <f aca="false">+IF(MONTH(A402)=$G$4,$F$4,0)</f>
        <v>0</v>
      </c>
      <c r="G402" s="5" t="n">
        <f aca="false">+F402*D402</f>
        <v>0</v>
      </c>
      <c r="H402" s="6" t="n">
        <f aca="false">-G402*E402</f>
        <v>-0</v>
      </c>
      <c r="I402" s="2" t="n">
        <f aca="false">+IF(A402=$I$4,$H$4*D402,IF(I401=0,0,I401+J402+H402))</f>
        <v>0</v>
      </c>
      <c r="J402" s="2" t="n">
        <f aca="false">+IF(B402=0,0,D402*-IPMT(C402/12,B402,$B$8,I401))</f>
        <v>0</v>
      </c>
      <c r="K402" s="6" t="n">
        <f aca="false">+H402+J402</f>
        <v>0</v>
      </c>
      <c r="L402" s="39"/>
    </row>
    <row r="403" customFormat="false" ht="12.75" hidden="false" customHeight="false" outlineLevel="0" collapsed="false">
      <c r="A403" s="50" t="n">
        <v>49126</v>
      </c>
      <c r="B403" s="2" t="n">
        <f aca="false">+IF(B402&lt;&gt;0,B402+1,IF(I402=0,0,1))</f>
        <v>0</v>
      </c>
      <c r="C403" s="3" t="n">
        <f aca="false">IF(OR($C$4="",$C$4=0),C402,$C$4)</f>
        <v>0.05</v>
      </c>
      <c r="D403" s="4" t="n">
        <f aca="false">+(1+C403/2)^(-2*(A403-$M$4)/365.25)</f>
        <v>0.648774546617315</v>
      </c>
      <c r="E403" s="2" t="n">
        <f aca="false">+IF(OR($E$4="",$E$4=0),IF(YEAR(A403)&gt;$M$38,$N$39,VLOOKUP(YEAR(A403),Curve,2,FALSE())),$E$4)</f>
        <v>5000</v>
      </c>
      <c r="F403" s="2" t="n">
        <f aca="false">+IF(MONTH(A403)=$G$4,$F$4,0)</f>
        <v>0</v>
      </c>
      <c r="G403" s="5" t="n">
        <f aca="false">+F403*D403</f>
        <v>0</v>
      </c>
      <c r="H403" s="6" t="n">
        <f aca="false">-G403*E403</f>
        <v>-0</v>
      </c>
      <c r="I403" s="2" t="n">
        <f aca="false">+IF(A403=$I$4,$H$4*D403,IF(I402=0,0,I402+J403+H403))</f>
        <v>0</v>
      </c>
      <c r="J403" s="2" t="n">
        <f aca="false">+IF(B403=0,0,D403*-IPMT(C403/12,B403,$B$8,I402))</f>
        <v>0</v>
      </c>
      <c r="K403" s="6" t="n">
        <f aca="false">+H403+J403</f>
        <v>0</v>
      </c>
      <c r="L403" s="39"/>
    </row>
    <row r="404" customFormat="false" ht="12.75" hidden="false" customHeight="false" outlineLevel="0" collapsed="false">
      <c r="A404" s="50" t="n">
        <v>49157</v>
      </c>
      <c r="B404" s="2" t="n">
        <f aca="false">+IF(B403&lt;&gt;0,B403+1,IF(I403=0,0,1))</f>
        <v>0</v>
      </c>
      <c r="C404" s="3" t="n">
        <f aca="false">IF(OR($C$4="",$C$4=0),C403,$C$4)</f>
        <v>0.05</v>
      </c>
      <c r="D404" s="4" t="n">
        <f aca="false">+(1+C404/2)^(-2*(A404-$M$4)/365.25)</f>
        <v>0.646060905208736</v>
      </c>
      <c r="E404" s="2" t="n">
        <f aca="false">+IF(OR($E$4="",$E$4=0),IF(YEAR(A404)&gt;$M$38,$N$39,VLOOKUP(YEAR(A404),Curve,2,FALSE())),$E$4)</f>
        <v>5000</v>
      </c>
      <c r="F404" s="2" t="n">
        <f aca="false">+IF(MONTH(A404)=$G$4,$F$4,0)</f>
        <v>0</v>
      </c>
      <c r="G404" s="5" t="n">
        <f aca="false">+F404*D404</f>
        <v>0</v>
      </c>
      <c r="H404" s="6" t="n">
        <f aca="false">-G404*E404</f>
        <v>-0</v>
      </c>
      <c r="I404" s="2" t="n">
        <f aca="false">+IF(A404=$I$4,$H$4*D404,IF(I403=0,0,I403+J404+H404))</f>
        <v>0</v>
      </c>
      <c r="J404" s="2" t="n">
        <f aca="false">+IF(B404=0,0,D404*-IPMT(C404/12,B404,$B$8,I403))</f>
        <v>0</v>
      </c>
      <c r="K404" s="6" t="n">
        <f aca="false">+H404+J404</f>
        <v>0</v>
      </c>
      <c r="L404" s="39"/>
    </row>
    <row r="405" customFormat="false" ht="12.75" hidden="false" customHeight="false" outlineLevel="0" collapsed="false">
      <c r="A405" s="50" t="n">
        <v>49188</v>
      </c>
      <c r="B405" s="2" t="n">
        <f aca="false">+IF(B404&lt;&gt;0,B404+1,IF(I404=0,0,1))</f>
        <v>0</v>
      </c>
      <c r="C405" s="3" t="n">
        <f aca="false">IF(OR($C$4="",$C$4=0),C404,$C$4)</f>
        <v>0.05</v>
      </c>
      <c r="D405" s="4" t="n">
        <f aca="false">+(1+C405/2)^(-2*(A405-$M$4)/365.25)</f>
        <v>0.643358614198739</v>
      </c>
      <c r="E405" s="2" t="n">
        <f aca="false">+IF(OR($E$4="",$E$4=0),IF(YEAR(A405)&gt;$M$38,$N$39,VLOOKUP(YEAR(A405),Curve,2,FALSE())),$E$4)</f>
        <v>5000</v>
      </c>
      <c r="F405" s="2" t="n">
        <f aca="false">+IF(MONTH(A405)=$G$4,$F$4,0)</f>
        <v>0</v>
      </c>
      <c r="G405" s="5" t="n">
        <f aca="false">+F405*D405</f>
        <v>0</v>
      </c>
      <c r="H405" s="6" t="n">
        <f aca="false">-G405*E405</f>
        <v>-0</v>
      </c>
      <c r="I405" s="2" t="n">
        <f aca="false">+IF(A405=$I$4,$H$4*D405,IF(I404=0,0,I404+J405+H405))</f>
        <v>0</v>
      </c>
      <c r="J405" s="2" t="n">
        <f aca="false">+IF(B405=0,0,D405*-IPMT(C405/12,B405,$B$8,I404))</f>
        <v>0</v>
      </c>
      <c r="K405" s="6" t="n">
        <f aca="false">+H405+J405</f>
        <v>0</v>
      </c>
      <c r="L405" s="39"/>
    </row>
    <row r="406" customFormat="false" ht="12.75" hidden="false" customHeight="false" outlineLevel="0" collapsed="false">
      <c r="A406" s="50" t="n">
        <v>49218</v>
      </c>
      <c r="B406" s="2" t="n">
        <f aca="false">+IF(B405&lt;&gt;0,B405+1,IF(I405=0,0,1))</f>
        <v>0</v>
      </c>
      <c r="C406" s="3" t="n">
        <f aca="false">IF(OR($C$4="",$C$4=0),C405,$C$4)</f>
        <v>0.05</v>
      </c>
      <c r="D406" s="4" t="n">
        <f aca="false">+(1+C406/2)^(-2*(A406-$M$4)/365.25)</f>
        <v>0.640754256239269</v>
      </c>
      <c r="E406" s="2" t="n">
        <f aca="false">+IF(OR($E$4="",$E$4=0),IF(YEAR(A406)&gt;$M$38,$N$39,VLOOKUP(YEAR(A406),Curve,2,FALSE())),$E$4)</f>
        <v>5000</v>
      </c>
      <c r="F406" s="2" t="n">
        <f aca="false">+IF(MONTH(A406)=$G$4,$F$4,0)</f>
        <v>0</v>
      </c>
      <c r="G406" s="5" t="n">
        <f aca="false">+F406*D406</f>
        <v>0</v>
      </c>
      <c r="H406" s="6" t="n">
        <f aca="false">-G406*E406</f>
        <v>-0</v>
      </c>
      <c r="I406" s="2" t="n">
        <f aca="false">+IF(A406=$I$4,$H$4*D406,IF(I405=0,0,I405+J406+H406))</f>
        <v>0</v>
      </c>
      <c r="J406" s="2" t="n">
        <f aca="false">+IF(B406=0,0,D406*-IPMT(C406/12,B406,$B$8,I405))</f>
        <v>0</v>
      </c>
      <c r="K406" s="6" t="n">
        <f aca="false">+H406+J406</f>
        <v>0</v>
      </c>
      <c r="L406" s="39"/>
    </row>
    <row r="407" customFormat="false" ht="12.75" hidden="false" customHeight="false" outlineLevel="0" collapsed="false">
      <c r="A407" s="50" t="n">
        <v>49249</v>
      </c>
      <c r="B407" s="2" t="n">
        <f aca="false">+IF(B406&lt;&gt;0,B406+1,IF(I406=0,0,1))</f>
        <v>0</v>
      </c>
      <c r="C407" s="3" t="n">
        <f aca="false">IF(OR($C$4="",$C$4=0),C406,$C$4)</f>
        <v>0.05</v>
      </c>
      <c r="D407" s="4" t="n">
        <f aca="false">+(1+C407/2)^(-2*(A407-$M$4)/365.25)</f>
        <v>0.63807416144899</v>
      </c>
      <c r="E407" s="2" t="n">
        <f aca="false">+IF(OR($E$4="",$E$4=0),IF(YEAR(A407)&gt;$M$38,$N$39,VLOOKUP(YEAR(A407),Curve,2,FALSE())),$E$4)</f>
        <v>5000</v>
      </c>
      <c r="F407" s="2" t="n">
        <f aca="false">+IF(MONTH(A407)=$G$4,$F$4,0)</f>
        <v>0</v>
      </c>
      <c r="G407" s="5" t="n">
        <f aca="false">+F407*D407</f>
        <v>0</v>
      </c>
      <c r="H407" s="6" t="n">
        <f aca="false">-G407*E407</f>
        <v>-0</v>
      </c>
      <c r="I407" s="2" t="n">
        <f aca="false">+IF(A407=$I$4,$H$4*D407,IF(I406=0,0,I406+J407+H407))</f>
        <v>0</v>
      </c>
      <c r="J407" s="2" t="n">
        <f aca="false">+IF(B407=0,0,D407*-IPMT(C407/12,B407,$B$8,I406))</f>
        <v>0</v>
      </c>
      <c r="K407" s="6" t="n">
        <f aca="false">+H407+J407</f>
        <v>0</v>
      </c>
      <c r="L407" s="39"/>
    </row>
    <row r="408" customFormat="false" ht="12.75" hidden="false" customHeight="false" outlineLevel="0" collapsed="false">
      <c r="A408" s="50" t="n">
        <v>49279</v>
      </c>
      <c r="B408" s="2" t="n">
        <f aca="false">+IF(B407&lt;&gt;0,B407+1,IF(I407=0,0,1))</f>
        <v>0</v>
      </c>
      <c r="C408" s="3" t="n">
        <f aca="false">IF(OR($C$4="",$C$4=0),C407,$C$4)</f>
        <v>0.05</v>
      </c>
      <c r="D408" s="4" t="n">
        <f aca="false">+(1+C408/2)^(-2*(A408-$M$4)/365.25)</f>
        <v>0.635491195301608</v>
      </c>
      <c r="E408" s="2" t="n">
        <f aca="false">+IF(OR($E$4="",$E$4=0),IF(YEAR(A408)&gt;$M$38,$N$39,VLOOKUP(YEAR(A408),Curve,2,FALSE())),$E$4)</f>
        <v>5000</v>
      </c>
      <c r="F408" s="2" t="n">
        <f aca="false">+IF(MONTH(A408)=$G$4,$F$4,0)</f>
        <v>0</v>
      </c>
      <c r="G408" s="5" t="n">
        <f aca="false">+F408*D408</f>
        <v>0</v>
      </c>
      <c r="H408" s="6" t="n">
        <f aca="false">-G408*E408</f>
        <v>-0</v>
      </c>
      <c r="I408" s="2" t="n">
        <f aca="false">+IF(A408=$I$4,$H$4*D408,IF(I407=0,0,I407+J408+H408))</f>
        <v>0</v>
      </c>
      <c r="J408" s="2" t="n">
        <f aca="false">+IF(B408=0,0,D408*-IPMT(C408/12,B408,$B$8,I407))</f>
        <v>0</v>
      </c>
      <c r="K408" s="6" t="n">
        <f aca="false">+H408+J408</f>
        <v>0</v>
      </c>
      <c r="L408" s="39"/>
    </row>
    <row r="409" customFormat="false" ht="12.75" hidden="false" customHeight="false" outlineLevel="0" collapsed="false">
      <c r="A409" s="50" t="n">
        <v>49310</v>
      </c>
      <c r="B409" s="2" t="n">
        <f aca="false">+IF(B408&lt;&gt;0,B408+1,IF(I408=0,0,1))</f>
        <v>0</v>
      </c>
      <c r="C409" s="3" t="n">
        <f aca="false">IF(OR($C$4="",$C$4=0),C408,$C$4)</f>
        <v>0.05</v>
      </c>
      <c r="D409" s="4" t="n">
        <f aca="false">+(1+C409/2)^(-2*(A409-$M$4)/365.25)</f>
        <v>0.632833114414574</v>
      </c>
      <c r="E409" s="2" t="n">
        <f aca="false">+IF(OR($E$4="",$E$4=0),IF(YEAR(A409)&gt;$M$38,$N$39,VLOOKUP(YEAR(A409),Curve,2,FALSE())),$E$4)</f>
        <v>5000</v>
      </c>
      <c r="F409" s="2" t="n">
        <f aca="false">+IF(MONTH(A409)=$G$4,$F$4,0)</f>
        <v>0</v>
      </c>
      <c r="G409" s="5" t="n">
        <f aca="false">+F409*D409</f>
        <v>0</v>
      </c>
      <c r="H409" s="6" t="n">
        <f aca="false">-G409*E409</f>
        <v>-0</v>
      </c>
      <c r="I409" s="2" t="n">
        <f aca="false">+IF(A409=$I$4,$H$4*D409,IF(I408=0,0,I408+J409+H409))</f>
        <v>0</v>
      </c>
      <c r="J409" s="2" t="n">
        <f aca="false">+IF(B409=0,0,D409*-IPMT(C409/12,B409,$B$8,I408))</f>
        <v>0</v>
      </c>
      <c r="K409" s="6" t="n">
        <f aca="false">+H409+J409</f>
        <v>0</v>
      </c>
      <c r="L409" s="39"/>
    </row>
    <row r="410" customFormat="false" ht="12.75" hidden="false" customHeight="false" outlineLevel="0" collapsed="false">
      <c r="A410" s="50" t="n">
        <v>49341</v>
      </c>
      <c r="B410" s="2" t="n">
        <f aca="false">+IF(B409&lt;&gt;0,B409+1,IF(I409=0,0,1))</f>
        <v>0</v>
      </c>
      <c r="C410" s="3" t="n">
        <f aca="false">IF(OR($C$4="",$C$4=0),C409,$C$4)</f>
        <v>0.05</v>
      </c>
      <c r="D410" s="4" t="n">
        <f aca="false">+(1+C410/2)^(-2*(A410-$M$4)/365.25)</f>
        <v>0.630186151532091</v>
      </c>
      <c r="E410" s="2" t="n">
        <f aca="false">+IF(OR($E$4="",$E$4=0),IF(YEAR(A410)&gt;$M$38,$N$39,VLOOKUP(YEAR(A410),Curve,2,FALSE())),$E$4)</f>
        <v>5000</v>
      </c>
      <c r="F410" s="2" t="n">
        <f aca="false">+IF(MONTH(A410)=$G$4,$F$4,0)</f>
        <v>0</v>
      </c>
      <c r="G410" s="5" t="n">
        <f aca="false">+F410*D410</f>
        <v>0</v>
      </c>
      <c r="H410" s="6" t="n">
        <f aca="false">-G410*E410</f>
        <v>-0</v>
      </c>
      <c r="I410" s="2" t="n">
        <f aca="false">+IF(A410=$I$4,$H$4*D410,IF(I409=0,0,I409+J410+H410))</f>
        <v>0</v>
      </c>
      <c r="J410" s="2" t="n">
        <f aca="false">+IF(B410=0,0,D410*-IPMT(C410/12,B410,$B$8,I409))</f>
        <v>0</v>
      </c>
      <c r="K410" s="6" t="n">
        <f aca="false">+H410+J410</f>
        <v>0</v>
      </c>
      <c r="L410" s="39"/>
    </row>
    <row r="411" customFormat="false" ht="12.75" hidden="false" customHeight="false" outlineLevel="0" collapsed="false">
      <c r="A411" s="50" t="n">
        <v>49369</v>
      </c>
      <c r="B411" s="2" t="n">
        <f aca="false">+IF(B410&lt;&gt;0,B410+1,IF(I410=0,0,1))</f>
        <v>0</v>
      </c>
      <c r="C411" s="3" t="n">
        <f aca="false">IF(OR($C$4="",$C$4=0),C410,$C$4)</f>
        <v>0.05</v>
      </c>
      <c r="D411" s="4" t="n">
        <f aca="false">+(1+C411/2)^(-2*(A411-$M$4)/365.25)</f>
        <v>0.627804863824718</v>
      </c>
      <c r="E411" s="2" t="n">
        <f aca="false">+IF(OR($E$4="",$E$4=0),IF(YEAR(A411)&gt;$M$38,$N$39,VLOOKUP(YEAR(A411),Curve,2,FALSE())),$E$4)</f>
        <v>5000</v>
      </c>
      <c r="F411" s="2" t="n">
        <f aca="false">+IF(MONTH(A411)=$G$4,$F$4,0)</f>
        <v>50</v>
      </c>
      <c r="G411" s="5" t="n">
        <f aca="false">+F411*D411</f>
        <v>31.3902431912359</v>
      </c>
      <c r="H411" s="6" t="n">
        <f aca="false">-G411*E411</f>
        <v>-156951.215956179</v>
      </c>
      <c r="I411" s="2" t="n">
        <f aca="false">+IF(A411=$I$4,$H$4*D411,IF(I410=0,0,I410+J411+H411))</f>
        <v>0</v>
      </c>
      <c r="J411" s="2" t="n">
        <f aca="false">+IF(B411=0,0,D411*-IPMT(C411/12,B411,$B$8,I410))</f>
        <v>0</v>
      </c>
      <c r="K411" s="6" t="n">
        <f aca="false">+H411+J411</f>
        <v>-156951.215956179</v>
      </c>
      <c r="L411" s="39"/>
    </row>
    <row r="412" customFormat="false" ht="12.75" hidden="false" customHeight="false" outlineLevel="0" collapsed="false">
      <c r="A412" s="50" t="n">
        <v>49400</v>
      </c>
      <c r="B412" s="2" t="n">
        <f aca="false">+IF(B411&lt;&gt;0,B411+1,IF(I411=0,0,1))</f>
        <v>0</v>
      </c>
      <c r="C412" s="3" t="n">
        <f aca="false">IF(OR($C$4="",$C$4=0),C411,$C$4)</f>
        <v>0.05</v>
      </c>
      <c r="D412" s="4" t="n">
        <f aca="false">+(1+C412/2)^(-2*(A412-$M$4)/365.25)</f>
        <v>0.625178932699853</v>
      </c>
      <c r="E412" s="2" t="n">
        <f aca="false">+IF(OR($E$4="",$E$4=0),IF(YEAR(A412)&gt;$M$38,$N$39,VLOOKUP(YEAR(A412),Curve,2,FALSE())),$E$4)</f>
        <v>5000</v>
      </c>
      <c r="F412" s="2" t="n">
        <f aca="false">+IF(MONTH(A412)=$G$4,$F$4,0)</f>
        <v>0</v>
      </c>
      <c r="G412" s="5" t="n">
        <f aca="false">+F412*D412</f>
        <v>0</v>
      </c>
      <c r="H412" s="6" t="n">
        <f aca="false">-G412*E412</f>
        <v>-0</v>
      </c>
      <c r="I412" s="2" t="n">
        <f aca="false">+IF(A412=$I$4,$H$4*D412,IF(I411=0,0,I411+J412+H412))</f>
        <v>0</v>
      </c>
      <c r="J412" s="2" t="n">
        <f aca="false">+IF(B412=0,0,D412*-IPMT(C412/12,B412,$B$8,I411))</f>
        <v>0</v>
      </c>
      <c r="K412" s="6" t="n">
        <f aca="false">+H412+J412</f>
        <v>0</v>
      </c>
      <c r="L412" s="39"/>
    </row>
    <row r="413" customFormat="false" ht="12.75" hidden="false" customHeight="false" outlineLevel="0" collapsed="false">
      <c r="A413" s="50" t="n">
        <v>49430</v>
      </c>
      <c r="B413" s="2" t="n">
        <f aca="false">+IF(B412&lt;&gt;0,B412+1,IF(I412=0,0,1))</f>
        <v>0</v>
      </c>
      <c r="C413" s="3" t="n">
        <f aca="false">IF(OR($C$4="",$C$4=0),C412,$C$4)</f>
        <v>0.05</v>
      </c>
      <c r="D413" s="4" t="n">
        <f aca="false">+(1+C413/2)^(-2*(A413-$M$4)/365.25)</f>
        <v>0.622648167286076</v>
      </c>
      <c r="E413" s="2" t="n">
        <f aca="false">+IF(OR($E$4="",$E$4=0),IF(YEAR(A413)&gt;$M$38,$N$39,VLOOKUP(YEAR(A413),Curve,2,FALSE())),$E$4)</f>
        <v>5000</v>
      </c>
      <c r="F413" s="2" t="n">
        <f aca="false">+IF(MONTH(A413)=$G$4,$F$4,0)</f>
        <v>0</v>
      </c>
      <c r="G413" s="5" t="n">
        <f aca="false">+F413*D413</f>
        <v>0</v>
      </c>
      <c r="H413" s="6" t="n">
        <f aca="false">-G413*E413</f>
        <v>-0</v>
      </c>
      <c r="I413" s="2" t="n">
        <f aca="false">+IF(A413=$I$4,$H$4*D413,IF(I412=0,0,I412+J413+H413))</f>
        <v>0</v>
      </c>
      <c r="J413" s="2" t="n">
        <f aca="false">+IF(B413=0,0,D413*-IPMT(C413/12,B413,$B$8,I412))</f>
        <v>0</v>
      </c>
      <c r="K413" s="6" t="n">
        <f aca="false">+H413+J413</f>
        <v>0</v>
      </c>
      <c r="L413" s="39"/>
    </row>
    <row r="414" customFormat="false" ht="12.75" hidden="false" customHeight="false" outlineLevel="0" collapsed="false">
      <c r="A414" s="50" t="n">
        <v>49461</v>
      </c>
      <c r="B414" s="2" t="n">
        <f aca="false">+IF(B413&lt;&gt;0,B413+1,IF(I413=0,0,1))</f>
        <v>0</v>
      </c>
      <c r="C414" s="3" t="n">
        <f aca="false">IF(OR($C$4="",$C$4=0),C413,$C$4)</f>
        <v>0.05</v>
      </c>
      <c r="D414" s="4" t="n">
        <f aca="false">+(1+C414/2)^(-2*(A414-$M$4)/365.25)</f>
        <v>0.620043805172098</v>
      </c>
      <c r="E414" s="2" t="n">
        <f aca="false">+IF(OR($E$4="",$E$4=0),IF(YEAR(A414)&gt;$M$38,$N$39,VLOOKUP(YEAR(A414),Curve,2,FALSE())),$E$4)</f>
        <v>5000</v>
      </c>
      <c r="F414" s="2" t="n">
        <f aca="false">+IF(MONTH(A414)=$G$4,$F$4,0)</f>
        <v>0</v>
      </c>
      <c r="G414" s="5" t="n">
        <f aca="false">+F414*D414</f>
        <v>0</v>
      </c>
      <c r="H414" s="6" t="n">
        <f aca="false">-G414*E414</f>
        <v>-0</v>
      </c>
      <c r="I414" s="2" t="n">
        <f aca="false">+IF(A414=$I$4,$H$4*D414,IF(I413=0,0,I413+J414+H414))</f>
        <v>0</v>
      </c>
      <c r="J414" s="2" t="n">
        <f aca="false">+IF(B414=0,0,D414*-IPMT(C414/12,B414,$B$8,I413))</f>
        <v>0</v>
      </c>
      <c r="K414" s="6" t="n">
        <f aca="false">+H414+J414</f>
        <v>0</v>
      </c>
      <c r="L414" s="39"/>
    </row>
    <row r="415" customFormat="false" ht="12.75" hidden="false" customHeight="false" outlineLevel="0" collapsed="false">
      <c r="A415" s="50" t="n">
        <v>49491</v>
      </c>
      <c r="B415" s="2" t="n">
        <f aca="false">+IF(B414&lt;&gt;0,B414+1,IF(I414=0,0,1))</f>
        <v>0</v>
      </c>
      <c r="C415" s="3" t="n">
        <f aca="false">IF(OR($C$4="",$C$4=0),C414,$C$4)</f>
        <v>0.05</v>
      </c>
      <c r="D415" s="4" t="n">
        <f aca="false">+(1+C415/2)^(-2*(A415-$M$4)/365.25)</f>
        <v>0.617533827092094</v>
      </c>
      <c r="E415" s="2" t="n">
        <f aca="false">+IF(OR($E$4="",$E$4=0),IF(YEAR(A415)&gt;$M$38,$N$39,VLOOKUP(YEAR(A415),Curve,2,FALSE())),$E$4)</f>
        <v>5000</v>
      </c>
      <c r="F415" s="2" t="n">
        <f aca="false">+IF(MONTH(A415)=$G$4,$F$4,0)</f>
        <v>0</v>
      </c>
      <c r="G415" s="5" t="n">
        <f aca="false">+F415*D415</f>
        <v>0</v>
      </c>
      <c r="H415" s="6" t="n">
        <f aca="false">-G415*E415</f>
        <v>-0</v>
      </c>
      <c r="I415" s="2" t="n">
        <f aca="false">+IF(A415=$I$4,$H$4*D415,IF(I414=0,0,I414+J415+H415))</f>
        <v>0</v>
      </c>
      <c r="J415" s="2" t="n">
        <f aca="false">+IF(B415=0,0,D415*-IPMT(C415/12,B415,$B$8,I414))</f>
        <v>0</v>
      </c>
      <c r="K415" s="6" t="n">
        <f aca="false">+H415+J415</f>
        <v>0</v>
      </c>
      <c r="L415" s="39"/>
    </row>
    <row r="416" customFormat="false" ht="12.75" hidden="false" customHeight="false" outlineLevel="0" collapsed="false">
      <c r="A416" s="50" t="n">
        <v>49522</v>
      </c>
      <c r="B416" s="2" t="n">
        <f aca="false">+IF(B415&lt;&gt;0,B415+1,IF(I415=0,0,1))</f>
        <v>0</v>
      </c>
      <c r="C416" s="3" t="n">
        <f aca="false">IF(OR($C$4="",$C$4=0),C415,$C$4)</f>
        <v>0.05</v>
      </c>
      <c r="D416" s="4" t="n">
        <f aca="false">+(1+C416/2)^(-2*(A416-$M$4)/365.25)</f>
        <v>0.614950856824329</v>
      </c>
      <c r="E416" s="2" t="n">
        <f aca="false">+IF(OR($E$4="",$E$4=0),IF(YEAR(A416)&gt;$M$38,$N$39,VLOOKUP(YEAR(A416),Curve,2,FALSE())),$E$4)</f>
        <v>5000</v>
      </c>
      <c r="F416" s="2" t="n">
        <f aca="false">+IF(MONTH(A416)=$G$4,$F$4,0)</f>
        <v>0</v>
      </c>
      <c r="G416" s="5" t="n">
        <f aca="false">+F416*D416</f>
        <v>0</v>
      </c>
      <c r="H416" s="6" t="n">
        <f aca="false">-G416*E416</f>
        <v>-0</v>
      </c>
      <c r="I416" s="2" t="n">
        <f aca="false">+IF(A416=$I$4,$H$4*D416,IF(I415=0,0,I415+J416+H416))</f>
        <v>0</v>
      </c>
      <c r="J416" s="2" t="n">
        <f aca="false">+IF(B416=0,0,D416*-IPMT(C416/12,B416,$B$8,I415))</f>
        <v>0</v>
      </c>
      <c r="K416" s="6" t="n">
        <f aca="false">+H416+J416</f>
        <v>0</v>
      </c>
      <c r="L416" s="39"/>
    </row>
    <row r="417" customFormat="false" ht="12.75" hidden="false" customHeight="false" outlineLevel="0" collapsed="false">
      <c r="A417" s="50" t="n">
        <v>49553</v>
      </c>
      <c r="B417" s="2" t="n">
        <f aca="false">+IF(B416&lt;&gt;0,B416+1,IF(I416=0,0,1))</f>
        <v>0</v>
      </c>
      <c r="C417" s="3" t="n">
        <f aca="false">IF(OR($C$4="",$C$4=0),C416,$C$4)</f>
        <v>0.05</v>
      </c>
      <c r="D417" s="4" t="n">
        <f aca="false">+(1+C417/2)^(-2*(A417-$M$4)/365.25)</f>
        <v>0.612378690394526</v>
      </c>
      <c r="E417" s="2" t="n">
        <f aca="false">+IF(OR($E$4="",$E$4=0),IF(YEAR(A417)&gt;$M$38,$N$39,VLOOKUP(YEAR(A417),Curve,2,FALSE())),$E$4)</f>
        <v>5000</v>
      </c>
      <c r="F417" s="2" t="n">
        <f aca="false">+IF(MONTH(A417)=$G$4,$F$4,0)</f>
        <v>0</v>
      </c>
      <c r="G417" s="5" t="n">
        <f aca="false">+F417*D417</f>
        <v>0</v>
      </c>
      <c r="H417" s="6" t="n">
        <f aca="false">-G417*E417</f>
        <v>-0</v>
      </c>
      <c r="I417" s="2" t="n">
        <f aca="false">+IF(A417=$I$4,$H$4*D417,IF(I416=0,0,I416+J417+H417))</f>
        <v>0</v>
      </c>
      <c r="J417" s="2" t="n">
        <f aca="false">+IF(B417=0,0,D417*-IPMT(C417/12,B417,$B$8,I416))</f>
        <v>0</v>
      </c>
      <c r="K417" s="6" t="n">
        <f aca="false">+H417+J417</f>
        <v>0</v>
      </c>
      <c r="L417" s="39"/>
    </row>
    <row r="418" customFormat="false" ht="12.75" hidden="false" customHeight="false" outlineLevel="0" collapsed="false">
      <c r="A418" s="50" t="n">
        <v>49583</v>
      </c>
      <c r="B418" s="2" t="n">
        <f aca="false">+IF(B417&lt;&gt;0,B417+1,IF(I417=0,0,1))</f>
        <v>0</v>
      </c>
      <c r="C418" s="3" t="n">
        <f aca="false">IF(OR($C$4="",$C$4=0),C417,$C$4)</f>
        <v>0.05</v>
      </c>
      <c r="D418" s="4" t="n">
        <f aca="false">+(1+C418/2)^(-2*(A418-$M$4)/365.25)</f>
        <v>0.609899741202985</v>
      </c>
      <c r="E418" s="2" t="n">
        <f aca="false">+IF(OR($E$4="",$E$4=0),IF(YEAR(A418)&gt;$M$38,$N$39,VLOOKUP(YEAR(A418),Curve,2,FALSE())),$E$4)</f>
        <v>5000</v>
      </c>
      <c r="F418" s="2" t="n">
        <f aca="false">+IF(MONTH(A418)=$G$4,$F$4,0)</f>
        <v>0</v>
      </c>
      <c r="G418" s="5" t="n">
        <f aca="false">+F418*D418</f>
        <v>0</v>
      </c>
      <c r="H418" s="6" t="n">
        <f aca="false">-G418*E418</f>
        <v>-0</v>
      </c>
      <c r="I418" s="2" t="n">
        <f aca="false">+IF(A418=$I$4,$H$4*D418,IF(I417=0,0,I417+J418+H418))</f>
        <v>0</v>
      </c>
      <c r="J418" s="2" t="n">
        <f aca="false">+IF(B418=0,0,D418*-IPMT(C418/12,B418,$B$8,I417))</f>
        <v>0</v>
      </c>
      <c r="K418" s="6" t="n">
        <f aca="false">+H418+J418</f>
        <v>0</v>
      </c>
      <c r="L418" s="39"/>
    </row>
    <row r="419" customFormat="false" ht="12.75" hidden="false" customHeight="false" outlineLevel="0" collapsed="false">
      <c r="A419" s="50" t="n">
        <v>49614</v>
      </c>
      <c r="B419" s="2" t="n">
        <f aca="false">+IF(B418&lt;&gt;0,B418+1,IF(I418=0,0,1))</f>
        <v>0</v>
      </c>
      <c r="C419" s="3" t="n">
        <f aca="false">IF(OR($C$4="",$C$4=0),C418,$C$4)</f>
        <v>0.05</v>
      </c>
      <c r="D419" s="4" t="n">
        <f aca="false">+(1+C419/2)^(-2*(A419-$M$4)/365.25)</f>
        <v>0.607348702168794</v>
      </c>
      <c r="E419" s="2" t="n">
        <f aca="false">+IF(OR($E$4="",$E$4=0),IF(YEAR(A419)&gt;$M$38,$N$39,VLOOKUP(YEAR(A419),Curve,2,FALSE())),$E$4)</f>
        <v>5000</v>
      </c>
      <c r="F419" s="2" t="n">
        <f aca="false">+IF(MONTH(A419)=$G$4,$F$4,0)</f>
        <v>0</v>
      </c>
      <c r="G419" s="5" t="n">
        <f aca="false">+F419*D419</f>
        <v>0</v>
      </c>
      <c r="H419" s="6" t="n">
        <f aca="false">-G419*E419</f>
        <v>-0</v>
      </c>
      <c r="I419" s="2" t="n">
        <f aca="false">+IF(A419=$I$4,$H$4*D419,IF(I418=0,0,I418+J419+H419))</f>
        <v>0</v>
      </c>
      <c r="J419" s="2" t="n">
        <f aca="false">+IF(B419=0,0,D419*-IPMT(C419/12,B419,$B$8,I418))</f>
        <v>0</v>
      </c>
      <c r="K419" s="6" t="n">
        <f aca="false">+H419+J419</f>
        <v>0</v>
      </c>
      <c r="L419" s="39"/>
    </row>
    <row r="420" customFormat="false" ht="12.75" hidden="false" customHeight="false" outlineLevel="0" collapsed="false">
      <c r="A420" s="50" t="n">
        <v>49644</v>
      </c>
      <c r="B420" s="2" t="n">
        <f aca="false">+IF(B419&lt;&gt;0,B419+1,IF(I419=0,0,1))</f>
        <v>0</v>
      </c>
      <c r="C420" s="3" t="n">
        <f aca="false">IF(OR($C$4="",$C$4=0),C419,$C$4)</f>
        <v>0.05</v>
      </c>
      <c r="D420" s="4" t="n">
        <f aca="false">+(1+C420/2)^(-2*(A420-$M$4)/365.25)</f>
        <v>0.604890114700221</v>
      </c>
      <c r="E420" s="2" t="n">
        <f aca="false">+IF(OR($E$4="",$E$4=0),IF(YEAR(A420)&gt;$M$38,$N$39,VLOOKUP(YEAR(A420),Curve,2,FALSE())),$E$4)</f>
        <v>5000</v>
      </c>
      <c r="F420" s="2" t="n">
        <f aca="false">+IF(MONTH(A420)=$G$4,$F$4,0)</f>
        <v>0</v>
      </c>
      <c r="G420" s="5" t="n">
        <f aca="false">+F420*D420</f>
        <v>0</v>
      </c>
      <c r="H420" s="6" t="n">
        <f aca="false">-G420*E420</f>
        <v>-0</v>
      </c>
      <c r="I420" s="2" t="n">
        <f aca="false">+IF(A420=$I$4,$H$4*D420,IF(I419=0,0,I419+J420+H420))</f>
        <v>0</v>
      </c>
      <c r="J420" s="2" t="n">
        <f aca="false">+IF(B420=0,0,D420*-IPMT(C420/12,B420,$B$8,I419))</f>
        <v>0</v>
      </c>
      <c r="K420" s="6" t="n">
        <f aca="false">+H420+J420</f>
        <v>0</v>
      </c>
      <c r="L420" s="39"/>
    </row>
    <row r="421" customFormat="false" ht="12.75" hidden="false" customHeight="false" outlineLevel="0" collapsed="false">
      <c r="A421" s="50" t="n">
        <v>49675</v>
      </c>
      <c r="B421" s="2" t="n">
        <f aca="false">+IF(B420&lt;&gt;0,B420+1,IF(I420=0,0,1))</f>
        <v>0</v>
      </c>
      <c r="C421" s="3" t="n">
        <f aca="false">IF(OR($C$4="",$C$4=0),C420,$C$4)</f>
        <v>0.05</v>
      </c>
      <c r="D421" s="4" t="n">
        <f aca="false">+(1+C421/2)^(-2*(A421-$M$4)/365.25)</f>
        <v>0.602360029524332</v>
      </c>
      <c r="E421" s="2" t="n">
        <f aca="false">+IF(OR($E$4="",$E$4=0),IF(YEAR(A421)&gt;$M$38,$N$39,VLOOKUP(YEAR(A421),Curve,2,FALSE())),$E$4)</f>
        <v>5000</v>
      </c>
      <c r="F421" s="2" t="n">
        <f aca="false">+IF(MONTH(A421)=$G$4,$F$4,0)</f>
        <v>0</v>
      </c>
      <c r="G421" s="5" t="n">
        <f aca="false">+F421*D421</f>
        <v>0</v>
      </c>
      <c r="H421" s="6" t="n">
        <f aca="false">-G421*E421</f>
        <v>-0</v>
      </c>
      <c r="I421" s="2" t="n">
        <f aca="false">+IF(A421=$I$4,$H$4*D421,IF(I420=0,0,I420+J421+H421))</f>
        <v>0</v>
      </c>
      <c r="J421" s="2" t="n">
        <f aca="false">+IF(B421=0,0,D421*-IPMT(C421/12,B421,$B$8,I420))</f>
        <v>0</v>
      </c>
      <c r="K421" s="6" t="n">
        <f aca="false">+H421+J421</f>
        <v>0</v>
      </c>
      <c r="L421" s="39"/>
    </row>
    <row r="422" customFormat="false" ht="12.75" hidden="false" customHeight="false" outlineLevel="0" collapsed="false">
      <c r="A422" s="50" t="n">
        <v>49706</v>
      </c>
      <c r="B422" s="2" t="n">
        <f aca="false">+IF(B421&lt;&gt;0,B421+1,IF(I421=0,0,1))</f>
        <v>0</v>
      </c>
      <c r="C422" s="3" t="n">
        <f aca="false">IF(OR($C$4="",$C$4=0),C421,$C$4)</f>
        <v>0.05</v>
      </c>
      <c r="D422" s="4" t="n">
        <f aca="false">+(1+C422/2)^(-2*(A422-$M$4)/365.25)</f>
        <v>0.599840526982944</v>
      </c>
      <c r="E422" s="2" t="n">
        <f aca="false">+IF(OR($E$4="",$E$4=0),IF(YEAR(A422)&gt;$M$38,$N$39,VLOOKUP(YEAR(A422),Curve,2,FALSE())),$E$4)</f>
        <v>5000</v>
      </c>
      <c r="F422" s="2" t="n">
        <f aca="false">+IF(MONTH(A422)=$G$4,$F$4,0)</f>
        <v>0</v>
      </c>
      <c r="G422" s="5" t="n">
        <f aca="false">+F422*D422</f>
        <v>0</v>
      </c>
      <c r="H422" s="6" t="n">
        <f aca="false">-G422*E422</f>
        <v>-0</v>
      </c>
      <c r="I422" s="2" t="n">
        <f aca="false">+IF(A422=$I$4,$H$4*D422,IF(I421=0,0,I421+J422+H422))</f>
        <v>0</v>
      </c>
      <c r="J422" s="2" t="n">
        <f aca="false">+IF(B422=0,0,D422*-IPMT(C422/12,B422,$B$8,I421))</f>
        <v>0</v>
      </c>
      <c r="K422" s="6" t="n">
        <f aca="false">+H422+J422</f>
        <v>0</v>
      </c>
      <c r="L422" s="39"/>
    </row>
    <row r="423" customFormat="false" ht="12.75" hidden="false" customHeight="false" outlineLevel="0" collapsed="false">
      <c r="A423" s="50" t="n">
        <v>49735</v>
      </c>
      <c r="B423" s="2" t="n">
        <f aca="false">+IF(B422&lt;&gt;0,B422+1,IF(I422=0,0,1))</f>
        <v>0</v>
      </c>
      <c r="C423" s="3" t="n">
        <f aca="false">IF(OR($C$4="",$C$4=0),C422,$C$4)</f>
        <v>0.05</v>
      </c>
      <c r="D423" s="4" t="n">
        <f aca="false">+(1+C423/2)^(-2*(A423-$M$4)/365.25)</f>
        <v>0.597493114311866</v>
      </c>
      <c r="E423" s="2" t="n">
        <f aca="false">+IF(OR($E$4="",$E$4=0),IF(YEAR(A423)&gt;$M$38,$N$39,VLOOKUP(YEAR(A423),Curve,2,FALSE())),$E$4)</f>
        <v>5000</v>
      </c>
      <c r="F423" s="2" t="n">
        <f aca="false">+IF(MONTH(A423)=$G$4,$F$4,0)</f>
        <v>50</v>
      </c>
      <c r="G423" s="5" t="n">
        <f aca="false">+F423*D423</f>
        <v>29.8746557155933</v>
      </c>
      <c r="H423" s="6" t="n">
        <f aca="false">-G423*E423</f>
        <v>-149373.278577966</v>
      </c>
      <c r="I423" s="2" t="n">
        <f aca="false">+IF(A423=$I$4,$H$4*D423,IF(I422=0,0,I422+J423+H423))</f>
        <v>0</v>
      </c>
      <c r="J423" s="2" t="n">
        <f aca="false">+IF(B423=0,0,D423*-IPMT(C423/12,B423,$B$8,I422))</f>
        <v>0</v>
      </c>
      <c r="K423" s="6" t="n">
        <f aca="false">+H423+J423</f>
        <v>-149373.278577966</v>
      </c>
      <c r="L423" s="39"/>
    </row>
    <row r="424" customFormat="false" ht="12.75" hidden="false" customHeight="false" outlineLevel="0" collapsed="false">
      <c r="A424" s="50" t="n">
        <v>49766</v>
      </c>
      <c r="B424" s="2" t="n">
        <f aca="false">+IF(B423&lt;&gt;0,B423+1,IF(I423=0,0,1))</f>
        <v>0</v>
      </c>
      <c r="C424" s="3" t="n">
        <f aca="false">IF(OR($C$4="",$C$4=0),C423,$C$4)</f>
        <v>0.05</v>
      </c>
      <c r="D424" s="4" t="n">
        <f aca="false">+(1+C424/2)^(-2*(A424-$M$4)/365.25)</f>
        <v>0.594993968707601</v>
      </c>
      <c r="E424" s="2" t="n">
        <f aca="false">+IF(OR($E$4="",$E$4=0),IF(YEAR(A424)&gt;$M$38,$N$39,VLOOKUP(YEAR(A424),Curve,2,FALSE())),$E$4)</f>
        <v>5000</v>
      </c>
      <c r="F424" s="2" t="n">
        <f aca="false">+IF(MONTH(A424)=$G$4,$F$4,0)</f>
        <v>0</v>
      </c>
      <c r="G424" s="5" t="n">
        <f aca="false">+F424*D424</f>
        <v>0</v>
      </c>
      <c r="H424" s="6" t="n">
        <f aca="false">-G424*E424</f>
        <v>-0</v>
      </c>
      <c r="I424" s="2" t="n">
        <f aca="false">+IF(A424=$I$4,$H$4*D424,IF(I423=0,0,I423+J424+H424))</f>
        <v>0</v>
      </c>
      <c r="J424" s="2" t="n">
        <f aca="false">+IF(B424=0,0,D424*-IPMT(C424/12,B424,$B$8,I423))</f>
        <v>0</v>
      </c>
      <c r="K424" s="6" t="n">
        <f aca="false">+H424+J424</f>
        <v>0</v>
      </c>
      <c r="L424" s="39"/>
    </row>
    <row r="425" customFormat="false" ht="12.75" hidden="false" customHeight="false" outlineLevel="0" collapsed="false">
      <c r="A425" s="50" t="n">
        <v>49796</v>
      </c>
      <c r="B425" s="2" t="n">
        <f aca="false">+IF(B424&lt;&gt;0,B424+1,IF(I424=0,0,1))</f>
        <v>0</v>
      </c>
      <c r="C425" s="3" t="n">
        <f aca="false">IF(OR($C$4="",$C$4=0),C424,$C$4)</f>
        <v>0.05</v>
      </c>
      <c r="D425" s="4" t="n">
        <f aca="false">+(1+C425/2)^(-2*(A425-$M$4)/365.25)</f>
        <v>0.592585394012179</v>
      </c>
      <c r="E425" s="2" t="n">
        <f aca="false">+IF(OR($E$4="",$E$4=0),IF(YEAR(A425)&gt;$M$38,$N$39,VLOOKUP(YEAR(A425),Curve,2,FALSE())),$E$4)</f>
        <v>5000</v>
      </c>
      <c r="F425" s="2" t="n">
        <f aca="false">+IF(MONTH(A425)=$G$4,$F$4,0)</f>
        <v>0</v>
      </c>
      <c r="G425" s="5" t="n">
        <f aca="false">+F425*D425</f>
        <v>0</v>
      </c>
      <c r="H425" s="6" t="n">
        <f aca="false">-G425*E425</f>
        <v>-0</v>
      </c>
      <c r="I425" s="2" t="n">
        <f aca="false">+IF(A425=$I$4,$H$4*D425,IF(I424=0,0,I424+J425+H425))</f>
        <v>0</v>
      </c>
      <c r="J425" s="2" t="n">
        <f aca="false">+IF(B425=0,0,D425*-IPMT(C425/12,B425,$B$8,I424))</f>
        <v>0</v>
      </c>
      <c r="K425" s="6" t="n">
        <f aca="false">+H425+J425</f>
        <v>0</v>
      </c>
      <c r="L425" s="39"/>
    </row>
    <row r="426" customFormat="false" ht="12.75" hidden="false" customHeight="false" outlineLevel="0" collapsed="false">
      <c r="A426" s="50" t="n">
        <v>49827</v>
      </c>
      <c r="B426" s="2" t="n">
        <f aca="false">+IF(B425&lt;&gt;0,B425+1,IF(I425=0,0,1))</f>
        <v>0</v>
      </c>
      <c r="C426" s="3" t="n">
        <f aca="false">IF(OR($C$4="",$C$4=0),C425,$C$4)</f>
        <v>0.05</v>
      </c>
      <c r="D426" s="4" t="n">
        <f aca="false">+(1+C426/2)^(-2*(A426-$M$4)/365.25)</f>
        <v>0.590106776021238</v>
      </c>
      <c r="E426" s="2" t="n">
        <f aca="false">+IF(OR($E$4="",$E$4=0),IF(YEAR(A426)&gt;$M$38,$N$39,VLOOKUP(YEAR(A426),Curve,2,FALSE())),$E$4)</f>
        <v>5000</v>
      </c>
      <c r="F426" s="2" t="n">
        <f aca="false">+IF(MONTH(A426)=$G$4,$F$4,0)</f>
        <v>0</v>
      </c>
      <c r="G426" s="5" t="n">
        <f aca="false">+F426*D426</f>
        <v>0</v>
      </c>
      <c r="H426" s="6" t="n">
        <f aca="false">-G426*E426</f>
        <v>-0</v>
      </c>
      <c r="I426" s="2" t="n">
        <f aca="false">+IF(A426=$I$4,$H$4*D426,IF(I425=0,0,I425+J426+H426))</f>
        <v>0</v>
      </c>
      <c r="J426" s="2" t="n">
        <f aca="false">+IF(B426=0,0,D426*-IPMT(C426/12,B426,$B$8,I425))</f>
        <v>0</v>
      </c>
      <c r="K426" s="6" t="n">
        <f aca="false">+H426+J426</f>
        <v>0</v>
      </c>
      <c r="L426" s="39"/>
    </row>
    <row r="427" customFormat="false" ht="12.75" hidden="false" customHeight="false" outlineLevel="0" collapsed="false">
      <c r="A427" s="50" t="n">
        <v>49857</v>
      </c>
      <c r="B427" s="2" t="n">
        <f aca="false">+IF(B426&lt;&gt;0,B426+1,IF(I426=0,0,1))</f>
        <v>0</v>
      </c>
      <c r="C427" s="3" t="n">
        <f aca="false">IF(OR($C$4="",$C$4=0),C426,$C$4)</f>
        <v>0.05</v>
      </c>
      <c r="D427" s="4" t="n">
        <f aca="false">+(1+C427/2)^(-2*(A427-$M$4)/365.25)</f>
        <v>0.587717985003055</v>
      </c>
      <c r="E427" s="2" t="n">
        <f aca="false">+IF(OR($E$4="",$E$4=0),IF(YEAR(A427)&gt;$M$38,$N$39,VLOOKUP(YEAR(A427),Curve,2,FALSE())),$E$4)</f>
        <v>5000</v>
      </c>
      <c r="F427" s="2" t="n">
        <f aca="false">+IF(MONTH(A427)=$G$4,$F$4,0)</f>
        <v>0</v>
      </c>
      <c r="G427" s="5" t="n">
        <f aca="false">+F427*D427</f>
        <v>0</v>
      </c>
      <c r="H427" s="6" t="n">
        <f aca="false">-G427*E427</f>
        <v>-0</v>
      </c>
      <c r="I427" s="2" t="n">
        <f aca="false">+IF(A427=$I$4,$H$4*D427,IF(I426=0,0,I426+J427+H427))</f>
        <v>0</v>
      </c>
      <c r="J427" s="2" t="n">
        <f aca="false">+IF(B427=0,0,D427*-IPMT(C427/12,B427,$B$8,I426))</f>
        <v>0</v>
      </c>
      <c r="K427" s="6" t="n">
        <f aca="false">+H427+J427</f>
        <v>0</v>
      </c>
      <c r="L427" s="39"/>
    </row>
    <row r="428" customFormat="false" ht="12.75" hidden="false" customHeight="false" outlineLevel="0" collapsed="false">
      <c r="A428" s="50" t="n">
        <v>49888</v>
      </c>
      <c r="B428" s="2" t="n">
        <f aca="false">+IF(B427&lt;&gt;0,B427+1,IF(I427=0,0,1))</f>
        <v>0</v>
      </c>
      <c r="C428" s="3" t="n">
        <f aca="false">IF(OR($C$4="",$C$4=0),C427,$C$4)</f>
        <v>0.05</v>
      </c>
      <c r="D428" s="4" t="n">
        <f aca="false">+(1+C428/2)^(-2*(A428-$M$4)/365.25)</f>
        <v>0.585259726014649</v>
      </c>
      <c r="E428" s="2" t="n">
        <f aca="false">+IF(OR($E$4="",$E$4=0),IF(YEAR(A428)&gt;$M$38,$N$39,VLOOKUP(YEAR(A428),Curve,2,FALSE())),$E$4)</f>
        <v>5000</v>
      </c>
      <c r="F428" s="2" t="n">
        <f aca="false">+IF(MONTH(A428)=$G$4,$F$4,0)</f>
        <v>0</v>
      </c>
      <c r="G428" s="5" t="n">
        <f aca="false">+F428*D428</f>
        <v>0</v>
      </c>
      <c r="H428" s="6" t="n">
        <f aca="false">-G428*E428</f>
        <v>-0</v>
      </c>
      <c r="I428" s="2" t="n">
        <f aca="false">+IF(A428=$I$4,$H$4*D428,IF(I427=0,0,I427+J428+H428))</f>
        <v>0</v>
      </c>
      <c r="J428" s="2" t="n">
        <f aca="false">+IF(B428=0,0,D428*-IPMT(C428/12,B428,$B$8,I427))</f>
        <v>0</v>
      </c>
      <c r="K428" s="6" t="n">
        <f aca="false">+H428+J428</f>
        <v>0</v>
      </c>
      <c r="L428" s="39"/>
    </row>
    <row r="429" customFormat="false" ht="12.75" hidden="false" customHeight="false" outlineLevel="0" collapsed="false">
      <c r="A429" s="50" t="n">
        <v>49919</v>
      </c>
      <c r="B429" s="2" t="n">
        <f aca="false">+IF(B428&lt;&gt;0,B428+1,IF(I428=0,0,1))</f>
        <v>0</v>
      </c>
      <c r="C429" s="3" t="n">
        <f aca="false">IF(OR($C$4="",$C$4=0),C428,$C$4)</f>
        <v>0.05</v>
      </c>
      <c r="D429" s="4" t="n">
        <f aca="false">+(1+C429/2)^(-2*(A429-$M$4)/365.25)</f>
        <v>0.582811749232009</v>
      </c>
      <c r="E429" s="2" t="n">
        <f aca="false">+IF(OR($E$4="",$E$4=0),IF(YEAR(A429)&gt;$M$38,$N$39,VLOOKUP(YEAR(A429),Curve,2,FALSE())),$E$4)</f>
        <v>5000</v>
      </c>
      <c r="F429" s="2" t="n">
        <f aca="false">+IF(MONTH(A429)=$G$4,$F$4,0)</f>
        <v>0</v>
      </c>
      <c r="G429" s="5" t="n">
        <f aca="false">+F429*D429</f>
        <v>0</v>
      </c>
      <c r="H429" s="6" t="n">
        <f aca="false">-G429*E429</f>
        <v>-0</v>
      </c>
      <c r="I429" s="2" t="n">
        <f aca="false">+IF(A429=$I$4,$H$4*D429,IF(I428=0,0,I428+J429+H429))</f>
        <v>0</v>
      </c>
      <c r="J429" s="2" t="n">
        <f aca="false">+IF(B429=0,0,D429*-IPMT(C429/12,B429,$B$8,I428))</f>
        <v>0</v>
      </c>
      <c r="K429" s="6" t="n">
        <f aca="false">+H429+J429</f>
        <v>0</v>
      </c>
      <c r="L429" s="39"/>
    </row>
    <row r="430" customFormat="false" ht="12.75" hidden="false" customHeight="false" outlineLevel="0" collapsed="false">
      <c r="A430" s="50" t="n">
        <v>49949</v>
      </c>
      <c r="B430" s="2" t="n">
        <f aca="false">+IF(B429&lt;&gt;0,B429+1,IF(I429=0,0,1))</f>
        <v>0</v>
      </c>
      <c r="C430" s="3" t="n">
        <f aca="false">IF(OR($C$4="",$C$4=0),C429,$C$4)</f>
        <v>0.05</v>
      </c>
      <c r="D430" s="4" t="n">
        <f aca="false">+(1+C430/2)^(-2*(A430-$M$4)/365.25)</f>
        <v>0.580452488961786</v>
      </c>
      <c r="E430" s="2" t="n">
        <f aca="false">+IF(OR($E$4="",$E$4=0),IF(YEAR(A430)&gt;$M$38,$N$39,VLOOKUP(YEAR(A430),Curve,2,FALSE())),$E$4)</f>
        <v>5000</v>
      </c>
      <c r="F430" s="2" t="n">
        <f aca="false">+IF(MONTH(A430)=$G$4,$F$4,0)</f>
        <v>0</v>
      </c>
      <c r="G430" s="5" t="n">
        <f aca="false">+F430*D430</f>
        <v>0</v>
      </c>
      <c r="H430" s="6" t="n">
        <f aca="false">-G430*E430</f>
        <v>-0</v>
      </c>
      <c r="I430" s="2" t="n">
        <f aca="false">+IF(A430=$I$4,$H$4*D430,IF(I429=0,0,I429+J430+H430))</f>
        <v>0</v>
      </c>
      <c r="J430" s="2" t="n">
        <f aca="false">+IF(B430=0,0,D430*-IPMT(C430/12,B430,$B$8,I429))</f>
        <v>0</v>
      </c>
      <c r="K430" s="6" t="n">
        <f aca="false">+H430+J430</f>
        <v>0</v>
      </c>
      <c r="L430" s="39"/>
    </row>
    <row r="431" customFormat="false" ht="12.75" hidden="false" customHeight="false" outlineLevel="0" collapsed="false">
      <c r="A431" s="50" t="n">
        <v>49980</v>
      </c>
      <c r="B431" s="2" t="n">
        <f aca="false">+IF(B430&lt;&gt;0,B430+1,IF(I430=0,0,1))</f>
        <v>0</v>
      </c>
      <c r="C431" s="3" t="n">
        <f aca="false">IF(OR($C$4="",$C$4=0),C430,$C$4)</f>
        <v>0.05</v>
      </c>
      <c r="D431" s="4" t="n">
        <f aca="false">+(1+C431/2)^(-2*(A431-$M$4)/365.25)</f>
        <v>0.578024619499316</v>
      </c>
      <c r="E431" s="2" t="n">
        <f aca="false">+IF(OR($E$4="",$E$4=0),IF(YEAR(A431)&gt;$M$38,$N$39,VLOOKUP(YEAR(A431),Curve,2,FALSE())),$E$4)</f>
        <v>5000</v>
      </c>
      <c r="F431" s="2" t="n">
        <f aca="false">+IF(MONTH(A431)=$G$4,$F$4,0)</f>
        <v>0</v>
      </c>
      <c r="G431" s="5" t="n">
        <f aca="false">+F431*D431</f>
        <v>0</v>
      </c>
      <c r="H431" s="6" t="n">
        <f aca="false">-G431*E431</f>
        <v>-0</v>
      </c>
      <c r="I431" s="2" t="n">
        <f aca="false">+IF(A431=$I$4,$H$4*D431,IF(I430=0,0,I430+J431+H431))</f>
        <v>0</v>
      </c>
      <c r="J431" s="2" t="n">
        <f aca="false">+IF(B431=0,0,D431*-IPMT(C431/12,B431,$B$8,I430))</f>
        <v>0</v>
      </c>
      <c r="K431" s="6" t="n">
        <f aca="false">+H431+J431</f>
        <v>0</v>
      </c>
      <c r="L431" s="39"/>
    </row>
    <row r="432" customFormat="false" ht="12.75" hidden="false" customHeight="false" outlineLevel="0" collapsed="false">
      <c r="A432" s="50" t="n">
        <v>50010</v>
      </c>
      <c r="B432" s="2" t="n">
        <f aca="false">+IF(B431&lt;&gt;0,B431+1,IF(I431=0,0,1))</f>
        <v>0</v>
      </c>
      <c r="C432" s="3" t="n">
        <f aca="false">IF(OR($C$4="",$C$4=0),C431,$C$4)</f>
        <v>0.05</v>
      </c>
      <c r="D432" s="4" t="n">
        <f aca="false">+(1+C432/2)^(-2*(A432-$M$4)/365.25)</f>
        <v>0.575684737844918</v>
      </c>
      <c r="E432" s="2" t="n">
        <f aca="false">+IF(OR($E$4="",$E$4=0),IF(YEAR(A432)&gt;$M$38,$N$39,VLOOKUP(YEAR(A432),Curve,2,FALSE())),$E$4)</f>
        <v>5000</v>
      </c>
      <c r="F432" s="2" t="n">
        <f aca="false">+IF(MONTH(A432)=$G$4,$F$4,0)</f>
        <v>0</v>
      </c>
      <c r="G432" s="5" t="n">
        <f aca="false">+F432*D432</f>
        <v>0</v>
      </c>
      <c r="H432" s="6" t="n">
        <f aca="false">-G432*E432</f>
        <v>-0</v>
      </c>
      <c r="I432" s="2" t="n">
        <f aca="false">+IF(A432=$I$4,$H$4*D432,IF(I431=0,0,I431+J432+H432))</f>
        <v>0</v>
      </c>
      <c r="J432" s="2" t="n">
        <f aca="false">+IF(B432=0,0,D432*-IPMT(C432/12,B432,$B$8,I431))</f>
        <v>0</v>
      </c>
      <c r="K432" s="6" t="n">
        <f aca="false">+H432+J432</f>
        <v>0</v>
      </c>
      <c r="L432" s="39"/>
    </row>
    <row r="433" customFormat="false" ht="12.75" hidden="false" customHeight="false" outlineLevel="0" collapsed="false">
      <c r="A433" s="50" t="n">
        <v>50041</v>
      </c>
      <c r="B433" s="2" t="n">
        <f aca="false">+IF(B432&lt;&gt;0,B432+1,IF(I432=0,0,1))</f>
        <v>0</v>
      </c>
      <c r="C433" s="3" t="n">
        <f aca="false">IF(OR($C$4="",$C$4=0),C432,$C$4)</f>
        <v>0.05</v>
      </c>
      <c r="D433" s="4" t="n">
        <f aca="false">+(1+C433/2)^(-2*(A433-$M$4)/365.25)</f>
        <v>0.573276810544058</v>
      </c>
      <c r="E433" s="2" t="n">
        <f aca="false">+IF(OR($E$4="",$E$4=0),IF(YEAR(A433)&gt;$M$38,$N$39,VLOOKUP(YEAR(A433),Curve,2,FALSE())),$E$4)</f>
        <v>5000</v>
      </c>
      <c r="F433" s="2" t="n">
        <f aca="false">+IF(MONTH(A433)=$G$4,$F$4,0)</f>
        <v>0</v>
      </c>
      <c r="G433" s="5" t="n">
        <f aca="false">+F433*D433</f>
        <v>0</v>
      </c>
      <c r="H433" s="6" t="n">
        <f aca="false">-G433*E433</f>
        <v>-0</v>
      </c>
      <c r="I433" s="2" t="n">
        <f aca="false">+IF(A433=$I$4,$H$4*D433,IF(I432=0,0,I432+J433+H433))</f>
        <v>0</v>
      </c>
      <c r="J433" s="2" t="n">
        <f aca="false">+IF(B433=0,0,D433*-IPMT(C433/12,B433,$B$8,I432))</f>
        <v>0</v>
      </c>
      <c r="K433" s="6" t="n">
        <f aca="false">+H433+J433</f>
        <v>0</v>
      </c>
      <c r="L433" s="39"/>
    </row>
    <row r="434" customFormat="false" ht="12.75" hidden="false" customHeight="false" outlineLevel="0" collapsed="false">
      <c r="A434" s="50" t="n">
        <v>50072</v>
      </c>
      <c r="B434" s="2" t="n">
        <f aca="false">+IF(B433&lt;&gt;0,B433+1,IF(I433=0,0,1))</f>
        <v>0</v>
      </c>
      <c r="C434" s="3" t="n">
        <f aca="false">IF(OR($C$4="",$C$4=0),C433,$C$4)</f>
        <v>0.05</v>
      </c>
      <c r="D434" s="4" t="n">
        <f aca="false">+(1+C434/2)^(-2*(A434-$M$4)/365.25)</f>
        <v>0.570878954925674</v>
      </c>
      <c r="E434" s="2" t="n">
        <f aca="false">+IF(OR($E$4="",$E$4=0),IF(YEAR(A434)&gt;$M$38,$N$39,VLOOKUP(YEAR(A434),Curve,2,FALSE())),$E$4)</f>
        <v>5000</v>
      </c>
      <c r="F434" s="2" t="n">
        <f aca="false">+IF(MONTH(A434)=$G$4,$F$4,0)</f>
        <v>0</v>
      </c>
      <c r="G434" s="5" t="n">
        <f aca="false">+F434*D434</f>
        <v>0</v>
      </c>
      <c r="H434" s="6" t="n">
        <f aca="false">-G434*E434</f>
        <v>-0</v>
      </c>
      <c r="I434" s="2" t="n">
        <f aca="false">+IF(A434=$I$4,$H$4*D434,IF(I433=0,0,I433+J434+H434))</f>
        <v>0</v>
      </c>
      <c r="J434" s="2" t="n">
        <f aca="false">+IF(B434=0,0,D434*-IPMT(C434/12,B434,$B$8,I433))</f>
        <v>0</v>
      </c>
      <c r="K434" s="6" t="n">
        <f aca="false">+H434+J434</f>
        <v>0</v>
      </c>
      <c r="L434" s="39"/>
    </row>
    <row r="435" customFormat="false" ht="12.75" hidden="false" customHeight="false" outlineLevel="0" collapsed="false">
      <c r="A435" s="50" t="n">
        <v>50100</v>
      </c>
      <c r="B435" s="2" t="n">
        <f aca="false">+IF(B434&lt;&gt;0,B434+1,IF(I434=0,0,1))</f>
        <v>0</v>
      </c>
      <c r="C435" s="3" t="n">
        <f aca="false">IF(OR($C$4="",$C$4=0),C434,$C$4)</f>
        <v>0.05</v>
      </c>
      <c r="D435" s="4" t="n">
        <f aca="false">+(1+C435/2)^(-2*(A435-$M$4)/365.25)</f>
        <v>0.56872177163236</v>
      </c>
      <c r="E435" s="2" t="n">
        <f aca="false">+IF(OR($E$4="",$E$4=0),IF(YEAR(A435)&gt;$M$38,$N$39,VLOOKUP(YEAR(A435),Curve,2,FALSE())),$E$4)</f>
        <v>5000</v>
      </c>
      <c r="F435" s="2" t="n">
        <f aca="false">+IF(MONTH(A435)=$G$4,$F$4,0)</f>
        <v>50</v>
      </c>
      <c r="G435" s="5" t="n">
        <f aca="false">+F435*D435</f>
        <v>28.436088581618</v>
      </c>
      <c r="H435" s="6" t="n">
        <f aca="false">-G435*E435</f>
        <v>-142180.44290809</v>
      </c>
      <c r="I435" s="2" t="n">
        <f aca="false">+IF(A435=$I$4,$H$4*D435,IF(I434=0,0,I434+J435+H435))</f>
        <v>0</v>
      </c>
      <c r="J435" s="2" t="n">
        <f aca="false">+IF(B435=0,0,D435*-IPMT(C435/12,B435,$B$8,I434))</f>
        <v>0</v>
      </c>
      <c r="K435" s="6" t="n">
        <f aca="false">+H435+J435</f>
        <v>-142180.44290809</v>
      </c>
      <c r="L435" s="39"/>
    </row>
    <row r="436" customFormat="false" ht="12.75" hidden="false" customHeight="false" outlineLevel="0" collapsed="false">
      <c r="A436" s="50" t="n">
        <v>50131</v>
      </c>
      <c r="B436" s="2" t="n">
        <f aca="false">+IF(B435&lt;&gt;0,B435+1,IF(I435=0,0,1))</f>
        <v>0</v>
      </c>
      <c r="C436" s="3" t="n">
        <f aca="false">IF(OR($C$4="",$C$4=0),C435,$C$4)</f>
        <v>0.05</v>
      </c>
      <c r="D436" s="4" t="n">
        <f aca="false">+(1+C436/2)^(-2*(A436-$M$4)/365.25)</f>
        <v>0.566342968460274</v>
      </c>
      <c r="E436" s="2" t="n">
        <f aca="false">+IF(OR($E$4="",$E$4=0),IF(YEAR(A436)&gt;$M$38,$N$39,VLOOKUP(YEAR(A436),Curve,2,FALSE())),$E$4)</f>
        <v>5000</v>
      </c>
      <c r="F436" s="2" t="n">
        <f aca="false">+IF(MONTH(A436)=$G$4,$F$4,0)</f>
        <v>0</v>
      </c>
      <c r="G436" s="5" t="n">
        <f aca="false">+F436*D436</f>
        <v>0</v>
      </c>
      <c r="H436" s="6" t="n">
        <f aca="false">-G436*E436</f>
        <v>-0</v>
      </c>
      <c r="I436" s="2" t="n">
        <f aca="false">+IF(A436=$I$4,$H$4*D436,IF(I435=0,0,I435+J436+H436))</f>
        <v>0</v>
      </c>
      <c r="J436" s="2" t="n">
        <f aca="false">+IF(B436=0,0,D436*-IPMT(C436/12,B436,$B$8,I435))</f>
        <v>0</v>
      </c>
      <c r="K436" s="6" t="n">
        <f aca="false">+H436+J436</f>
        <v>0</v>
      </c>
      <c r="L436" s="39"/>
    </row>
    <row r="437" customFormat="false" ht="12.75" hidden="false" customHeight="false" outlineLevel="0" collapsed="false">
      <c r="A437" s="50" t="n">
        <v>50161</v>
      </c>
      <c r="B437" s="2" t="n">
        <f aca="false">+IF(B436&lt;&gt;0,B436+1,IF(I436=0,0,1))</f>
        <v>0</v>
      </c>
      <c r="C437" s="3" t="n">
        <f aca="false">IF(OR($C$4="",$C$4=0),C436,$C$4)</f>
        <v>0.05</v>
      </c>
      <c r="D437" s="4" t="n">
        <f aca="false">+(1+C437/2)^(-2*(A437-$M$4)/365.25)</f>
        <v>0.564050374897139</v>
      </c>
      <c r="E437" s="2" t="n">
        <f aca="false">+IF(OR($E$4="",$E$4=0),IF(YEAR(A437)&gt;$M$38,$N$39,VLOOKUP(YEAR(A437),Curve,2,FALSE())),$E$4)</f>
        <v>5000</v>
      </c>
      <c r="F437" s="2" t="n">
        <f aca="false">+IF(MONTH(A437)=$G$4,$F$4,0)</f>
        <v>0</v>
      </c>
      <c r="G437" s="5" t="n">
        <f aca="false">+F437*D437</f>
        <v>0</v>
      </c>
      <c r="H437" s="6" t="n">
        <f aca="false">-G437*E437</f>
        <v>-0</v>
      </c>
      <c r="I437" s="2" t="n">
        <f aca="false">+IF(A437=$I$4,$H$4*D437,IF(I436=0,0,I436+J437+H437))</f>
        <v>0</v>
      </c>
      <c r="J437" s="2" t="n">
        <f aca="false">+IF(B437=0,0,D437*-IPMT(C437/12,B437,$B$8,I436))</f>
        <v>0</v>
      </c>
      <c r="K437" s="6" t="n">
        <f aca="false">+H437+J437</f>
        <v>0</v>
      </c>
      <c r="L437" s="39"/>
    </row>
    <row r="438" customFormat="false" ht="12.75" hidden="false" customHeight="false" outlineLevel="0" collapsed="false">
      <c r="A438" s="50" t="n">
        <v>50192</v>
      </c>
      <c r="B438" s="2" t="n">
        <f aca="false">+IF(B437&lt;&gt;0,B437+1,IF(I437=0,0,1))</f>
        <v>0</v>
      </c>
      <c r="C438" s="3" t="n">
        <f aca="false">IF(OR($C$4="",$C$4=0),C437,$C$4)</f>
        <v>0.05</v>
      </c>
      <c r="D438" s="4" t="n">
        <f aca="false">+(1+C438/2)^(-2*(A438-$M$4)/365.25)</f>
        <v>0.561691110863391</v>
      </c>
      <c r="E438" s="2" t="n">
        <f aca="false">+IF(OR($E$4="",$E$4=0),IF(YEAR(A438)&gt;$M$38,$N$39,VLOOKUP(YEAR(A438),Curve,2,FALSE())),$E$4)</f>
        <v>5000</v>
      </c>
      <c r="F438" s="2" t="n">
        <f aca="false">+IF(MONTH(A438)=$G$4,$F$4,0)</f>
        <v>0</v>
      </c>
      <c r="G438" s="5" t="n">
        <f aca="false">+F438*D438</f>
        <v>0</v>
      </c>
      <c r="H438" s="6" t="n">
        <f aca="false">-G438*E438</f>
        <v>-0</v>
      </c>
      <c r="I438" s="2" t="n">
        <f aca="false">+IF(A438=$I$4,$H$4*D438,IF(I437=0,0,I437+J438+H438))</f>
        <v>0</v>
      </c>
      <c r="J438" s="2" t="n">
        <f aca="false">+IF(B438=0,0,D438*-IPMT(C438/12,B438,$B$8,I437))</f>
        <v>0</v>
      </c>
      <c r="K438" s="6" t="n">
        <f aca="false">+H438+J438</f>
        <v>0</v>
      </c>
      <c r="L438" s="39"/>
    </row>
    <row r="439" customFormat="false" ht="12.75" hidden="false" customHeight="false" outlineLevel="0" collapsed="false">
      <c r="A439" s="50" t="n">
        <v>50222</v>
      </c>
      <c r="B439" s="2" t="n">
        <f aca="false">+IF(B438&lt;&gt;0,B438+1,IF(I438=0,0,1))</f>
        <v>0</v>
      </c>
      <c r="C439" s="3" t="n">
        <f aca="false">IF(OR($C$4="",$C$4=0),C438,$C$4)</f>
        <v>0.05</v>
      </c>
      <c r="D439" s="4" t="n">
        <f aca="false">+(1+C439/2)^(-2*(A439-$M$4)/365.25)</f>
        <v>0.559417348325583</v>
      </c>
      <c r="E439" s="2" t="n">
        <f aca="false">+IF(OR($E$4="",$E$4=0),IF(YEAR(A439)&gt;$M$38,$N$39,VLOOKUP(YEAR(A439),Curve,2,FALSE())),$E$4)</f>
        <v>5000</v>
      </c>
      <c r="F439" s="2" t="n">
        <f aca="false">+IF(MONTH(A439)=$G$4,$F$4,0)</f>
        <v>0</v>
      </c>
      <c r="G439" s="5" t="n">
        <f aca="false">+F439*D439</f>
        <v>0</v>
      </c>
      <c r="H439" s="6" t="n">
        <f aca="false">-G439*E439</f>
        <v>-0</v>
      </c>
      <c r="I439" s="2" t="n">
        <f aca="false">+IF(A439=$I$4,$H$4*D439,IF(I438=0,0,I438+J439+H439))</f>
        <v>0</v>
      </c>
      <c r="J439" s="2" t="n">
        <f aca="false">+IF(B439=0,0,D439*-IPMT(C439/12,B439,$B$8,I438))</f>
        <v>0</v>
      </c>
      <c r="K439" s="6" t="n">
        <f aca="false">+H439+J439</f>
        <v>0</v>
      </c>
      <c r="L439" s="39"/>
    </row>
    <row r="440" customFormat="false" ht="12.75" hidden="false" customHeight="false" outlineLevel="0" collapsed="false">
      <c r="A440" s="50" t="n">
        <v>50253</v>
      </c>
      <c r="B440" s="2" t="n">
        <f aca="false">+IF(B439&lt;&gt;0,B439+1,IF(I439=0,0,1))</f>
        <v>0</v>
      </c>
      <c r="C440" s="3" t="n">
        <f aca="false">IF(OR($C$4="",$C$4=0),C439,$C$4)</f>
        <v>0.05</v>
      </c>
      <c r="D440" s="4" t="n">
        <f aca="false">+(1+C440/2)^(-2*(A440-$M$4)/365.25)</f>
        <v>0.557077462938573</v>
      </c>
      <c r="E440" s="2" t="n">
        <f aca="false">+IF(OR($E$4="",$E$4=0),IF(YEAR(A440)&gt;$M$38,$N$39,VLOOKUP(YEAR(A440),Curve,2,FALSE())),$E$4)</f>
        <v>5000</v>
      </c>
      <c r="F440" s="2" t="n">
        <f aca="false">+IF(MONTH(A440)=$G$4,$F$4,0)</f>
        <v>0</v>
      </c>
      <c r="G440" s="5" t="n">
        <f aca="false">+F440*D440</f>
        <v>0</v>
      </c>
      <c r="H440" s="6" t="n">
        <f aca="false">-G440*E440</f>
        <v>-0</v>
      </c>
      <c r="I440" s="2" t="n">
        <f aca="false">+IF(A440=$I$4,$H$4*D440,IF(I439=0,0,I439+J440+H440))</f>
        <v>0</v>
      </c>
      <c r="J440" s="2" t="n">
        <f aca="false">+IF(B440=0,0,D440*-IPMT(C440/12,B440,$B$8,I439))</f>
        <v>0</v>
      </c>
      <c r="K440" s="6" t="n">
        <f aca="false">+H440+J440</f>
        <v>0</v>
      </c>
      <c r="L440" s="39"/>
    </row>
    <row r="441" customFormat="false" ht="12.75" hidden="false" customHeight="false" outlineLevel="0" collapsed="false">
      <c r="A441" s="50" t="n">
        <v>50284</v>
      </c>
      <c r="B441" s="2" t="n">
        <f aca="false">+IF(B440&lt;&gt;0,B440+1,IF(I440=0,0,1))</f>
        <v>0</v>
      </c>
      <c r="C441" s="3" t="n">
        <f aca="false">IF(OR($C$4="",$C$4=0),C440,$C$4)</f>
        <v>0.05</v>
      </c>
      <c r="D441" s="4" t="n">
        <f aca="false">+(1+C441/2)^(-2*(A441-$M$4)/365.25)</f>
        <v>0.554747364633857</v>
      </c>
      <c r="E441" s="2" t="n">
        <f aca="false">+IF(OR($E$4="",$E$4=0),IF(YEAR(A441)&gt;$M$38,$N$39,VLOOKUP(YEAR(A441),Curve,2,FALSE())),$E$4)</f>
        <v>5000</v>
      </c>
      <c r="F441" s="2" t="n">
        <f aca="false">+IF(MONTH(A441)=$G$4,$F$4,0)</f>
        <v>0</v>
      </c>
      <c r="G441" s="5" t="n">
        <f aca="false">+F441*D441</f>
        <v>0</v>
      </c>
      <c r="H441" s="6" t="n">
        <f aca="false">-G441*E441</f>
        <v>-0</v>
      </c>
      <c r="I441" s="2" t="n">
        <f aca="false">+IF(A441=$I$4,$H$4*D441,IF(I440=0,0,I440+J441+H441))</f>
        <v>0</v>
      </c>
      <c r="J441" s="2" t="n">
        <f aca="false">+IF(B441=0,0,D441*-IPMT(C441/12,B441,$B$8,I440))</f>
        <v>0</v>
      </c>
      <c r="K441" s="6" t="n">
        <f aca="false">+H441+J441</f>
        <v>0</v>
      </c>
      <c r="L441" s="39"/>
    </row>
    <row r="442" customFormat="false" ht="12.75" hidden="false" customHeight="false" outlineLevel="0" collapsed="false">
      <c r="A442" s="50" t="n">
        <v>50314</v>
      </c>
      <c r="B442" s="2" t="n">
        <f aca="false">+IF(B441&lt;&gt;0,B441+1,IF(I441=0,0,1))</f>
        <v>0</v>
      </c>
      <c r="C442" s="3" t="n">
        <f aca="false">IF(OR($C$4="",$C$4=0),C441,$C$4)</f>
        <v>0.05</v>
      </c>
      <c r="D442" s="4" t="n">
        <f aca="false">+(1+C442/2)^(-2*(A442-$M$4)/365.25)</f>
        <v>0.552501710837212</v>
      </c>
      <c r="E442" s="2" t="n">
        <f aca="false">+IF(OR($E$4="",$E$4=0),IF(YEAR(A442)&gt;$M$38,$N$39,VLOOKUP(YEAR(A442),Curve,2,FALSE())),$E$4)</f>
        <v>5000</v>
      </c>
      <c r="F442" s="2" t="n">
        <f aca="false">+IF(MONTH(A442)=$G$4,$F$4,0)</f>
        <v>0</v>
      </c>
      <c r="G442" s="5" t="n">
        <f aca="false">+F442*D442</f>
        <v>0</v>
      </c>
      <c r="H442" s="6" t="n">
        <f aca="false">-G442*E442</f>
        <v>-0</v>
      </c>
      <c r="I442" s="2" t="n">
        <f aca="false">+IF(A442=$I$4,$H$4*D442,IF(I441=0,0,I441+J442+H442))</f>
        <v>0</v>
      </c>
      <c r="J442" s="2" t="n">
        <f aca="false">+IF(B442=0,0,D442*-IPMT(C442/12,B442,$B$8,I441))</f>
        <v>0</v>
      </c>
      <c r="K442" s="6" t="n">
        <f aca="false">+H442+J442</f>
        <v>0</v>
      </c>
      <c r="L442" s="39"/>
    </row>
    <row r="443" customFormat="false" ht="12.75" hidden="false" customHeight="false" outlineLevel="0" collapsed="false">
      <c r="A443" s="50" t="n">
        <v>50345</v>
      </c>
      <c r="B443" s="2" t="n">
        <f aca="false">+IF(B442&lt;&gt;0,B442+1,IF(I442=0,0,1))</f>
        <v>0</v>
      </c>
      <c r="C443" s="3" t="n">
        <f aca="false">IF(OR($C$4="",$C$4=0),C442,$C$4)</f>
        <v>0.05</v>
      </c>
      <c r="D443" s="4" t="n">
        <f aca="false">+(1+C443/2)^(-2*(A443-$M$4)/365.25)</f>
        <v>0.550190751616238</v>
      </c>
      <c r="E443" s="2" t="n">
        <f aca="false">+IF(OR($E$4="",$E$4=0),IF(YEAR(A443)&gt;$M$38,$N$39,VLOOKUP(YEAR(A443),Curve,2,FALSE())),$E$4)</f>
        <v>5000</v>
      </c>
      <c r="F443" s="2" t="n">
        <f aca="false">+IF(MONTH(A443)=$G$4,$F$4,0)</f>
        <v>0</v>
      </c>
      <c r="G443" s="5" t="n">
        <f aca="false">+F443*D443</f>
        <v>0</v>
      </c>
      <c r="H443" s="6" t="n">
        <f aca="false">-G443*E443</f>
        <v>-0</v>
      </c>
      <c r="I443" s="2" t="n">
        <f aca="false">+IF(A443=$I$4,$H$4*D443,IF(I442=0,0,I442+J443+H443))</f>
        <v>0</v>
      </c>
      <c r="J443" s="2" t="n">
        <f aca="false">+IF(B443=0,0,D443*-IPMT(C443/12,B443,$B$8,I442))</f>
        <v>0</v>
      </c>
      <c r="K443" s="6" t="n">
        <f aca="false">+H443+J443</f>
        <v>0</v>
      </c>
      <c r="L443" s="39"/>
    </row>
    <row r="444" customFormat="false" ht="12.75" hidden="false" customHeight="false" outlineLevel="0" collapsed="false">
      <c r="A444" s="50" t="n">
        <v>50375</v>
      </c>
      <c r="B444" s="2" t="n">
        <f aca="false">+IF(B443&lt;&gt;0,B443+1,IF(I443=0,0,1))</f>
        <v>0</v>
      </c>
      <c r="C444" s="3" t="n">
        <f aca="false">IF(OR($C$4="",$C$4=0),C443,$C$4)</f>
        <v>0.05</v>
      </c>
      <c r="D444" s="4" t="n">
        <f aca="false">+(1+C444/2)^(-2*(A444-$M$4)/365.25)</f>
        <v>0.547963543288604</v>
      </c>
      <c r="E444" s="2" t="n">
        <f aca="false">+IF(OR($E$4="",$E$4=0),IF(YEAR(A444)&gt;$M$38,$N$39,VLOOKUP(YEAR(A444),Curve,2,FALSE())),$E$4)</f>
        <v>5000</v>
      </c>
      <c r="F444" s="2" t="n">
        <f aca="false">+IF(MONTH(A444)=$G$4,$F$4,0)</f>
        <v>0</v>
      </c>
      <c r="G444" s="5" t="n">
        <f aca="false">+F444*D444</f>
        <v>0</v>
      </c>
      <c r="H444" s="6" t="n">
        <f aca="false">-G444*E444</f>
        <v>-0</v>
      </c>
      <c r="I444" s="2" t="n">
        <f aca="false">+IF(A444=$I$4,$H$4*D444,IF(I443=0,0,I443+J444+H444))</f>
        <v>0</v>
      </c>
      <c r="J444" s="2" t="n">
        <f aca="false">+IF(B444=0,0,D444*-IPMT(C444/12,B444,$B$8,I443))</f>
        <v>0</v>
      </c>
      <c r="K444" s="6" t="n">
        <f aca="false">+H444+J444</f>
        <v>0</v>
      </c>
      <c r="L444" s="39"/>
    </row>
    <row r="445" customFormat="false" ht="12.75" hidden="false" customHeight="false" outlineLevel="0" collapsed="false">
      <c r="A445" s="50" t="n">
        <v>50406</v>
      </c>
      <c r="B445" s="2" t="n">
        <f aca="false">+IF(B444&lt;&gt;0,B444+1,IF(I444=0,0,1))</f>
        <v>0</v>
      </c>
      <c r="C445" s="3" t="n">
        <f aca="false">IF(OR($C$4="",$C$4=0),C444,$C$4)</f>
        <v>0.05</v>
      </c>
      <c r="D445" s="4" t="n">
        <f aca="false">+(1+C445/2)^(-2*(A445-$M$4)/365.25)</f>
        <v>0.545671565945761</v>
      </c>
      <c r="E445" s="2" t="n">
        <f aca="false">+IF(OR($E$4="",$E$4=0),IF(YEAR(A445)&gt;$M$38,$N$39,VLOOKUP(YEAR(A445),Curve,2,FALSE())),$E$4)</f>
        <v>5000</v>
      </c>
      <c r="F445" s="2" t="n">
        <f aca="false">+IF(MONTH(A445)=$G$4,$F$4,0)</f>
        <v>0</v>
      </c>
      <c r="G445" s="5" t="n">
        <f aca="false">+F445*D445</f>
        <v>0</v>
      </c>
      <c r="H445" s="6" t="n">
        <f aca="false">-G445*E445</f>
        <v>-0</v>
      </c>
      <c r="I445" s="2" t="n">
        <f aca="false">+IF(A445=$I$4,$H$4*D445,IF(I444=0,0,I444+J445+H445))</f>
        <v>0</v>
      </c>
      <c r="J445" s="2" t="n">
        <f aca="false">+IF(B445=0,0,D445*-IPMT(C445/12,B445,$B$8,I444))</f>
        <v>0</v>
      </c>
      <c r="K445" s="6" t="n">
        <f aca="false">+H445+J445</f>
        <v>0</v>
      </c>
      <c r="L445" s="39"/>
    </row>
    <row r="446" customFormat="false" ht="12.75" hidden="false" customHeight="false" outlineLevel="0" collapsed="false">
      <c r="A446" s="50" t="n">
        <v>50437</v>
      </c>
      <c r="B446" s="2" t="n">
        <f aca="false">+IF(B445&lt;&gt;0,B445+1,IF(I445=0,0,1))</f>
        <v>0</v>
      </c>
      <c r="C446" s="3" t="n">
        <f aca="false">IF(OR($C$4="",$C$4=0),C445,$C$4)</f>
        <v>0.05</v>
      </c>
      <c r="D446" s="4" t="n">
        <f aca="false">+(1+C446/2)^(-2*(A446-$M$4)/365.25)</f>
        <v>0.543389175299341</v>
      </c>
      <c r="E446" s="2" t="n">
        <f aca="false">+IF(OR($E$4="",$E$4=0),IF(YEAR(A446)&gt;$M$38,$N$39,VLOOKUP(YEAR(A446),Curve,2,FALSE())),$E$4)</f>
        <v>5000</v>
      </c>
      <c r="F446" s="2" t="n">
        <f aca="false">+IF(MONTH(A446)=$G$4,$F$4,0)</f>
        <v>0</v>
      </c>
      <c r="G446" s="5" t="n">
        <f aca="false">+F446*D446</f>
        <v>0</v>
      </c>
      <c r="H446" s="6" t="n">
        <f aca="false">-G446*E446</f>
        <v>-0</v>
      </c>
      <c r="I446" s="2" t="n">
        <f aca="false">+IF(A446=$I$4,$H$4*D446,IF(I445=0,0,I445+J446+H446))</f>
        <v>0</v>
      </c>
      <c r="J446" s="2" t="n">
        <f aca="false">+IF(B446=0,0,D446*-IPMT(C446/12,B446,$B$8,I445))</f>
        <v>0</v>
      </c>
      <c r="K446" s="6" t="n">
        <f aca="false">+H446+J446</f>
        <v>0</v>
      </c>
      <c r="L446" s="39"/>
    </row>
    <row r="447" customFormat="false" ht="12.75" hidden="false" customHeight="false" outlineLevel="0" collapsed="false">
      <c r="A447" s="50" t="n">
        <v>50465</v>
      </c>
      <c r="B447" s="2" t="n">
        <f aca="false">+IF(B446&lt;&gt;0,B446+1,IF(I446=0,0,1))</f>
        <v>0</v>
      </c>
      <c r="C447" s="3" t="n">
        <f aca="false">IF(OR($C$4="",$C$4=0),C446,$C$4)</f>
        <v>0.05</v>
      </c>
      <c r="D447" s="4" t="n">
        <f aca="false">+(1+C447/2)^(-2*(A447-$M$4)/365.25)</f>
        <v>0.541335867780104</v>
      </c>
      <c r="E447" s="2" t="n">
        <f aca="false">+IF(OR($E$4="",$E$4=0),IF(YEAR(A447)&gt;$M$38,$N$39,VLOOKUP(YEAR(A447),Curve,2,FALSE())),$E$4)</f>
        <v>5000</v>
      </c>
      <c r="F447" s="2" t="n">
        <f aca="false">+IF(MONTH(A447)=$G$4,$F$4,0)</f>
        <v>50</v>
      </c>
      <c r="G447" s="5" t="n">
        <f aca="false">+F447*D447</f>
        <v>27.0667933890052</v>
      </c>
      <c r="H447" s="6" t="n">
        <f aca="false">-G447*E447</f>
        <v>-135333.966945026</v>
      </c>
      <c r="I447" s="2" t="n">
        <f aca="false">+IF(A447=$I$4,$H$4*D447,IF(I446=0,0,I446+J447+H447))</f>
        <v>0</v>
      </c>
      <c r="J447" s="2" t="n">
        <f aca="false">+IF(B447=0,0,D447*-IPMT(C447/12,B447,$B$8,I446))</f>
        <v>0</v>
      </c>
      <c r="K447" s="6" t="n">
        <f aca="false">+H447+J447</f>
        <v>-135333.966945026</v>
      </c>
      <c r="L447" s="39"/>
    </row>
    <row r="448" customFormat="false" ht="12.75" hidden="false" customHeight="false" outlineLevel="0" collapsed="false">
      <c r="A448" s="50" t="n">
        <v>50496</v>
      </c>
      <c r="B448" s="2" t="n">
        <f aca="false">+IF(B447&lt;&gt;0,B447+1,IF(I447=0,0,1))</f>
        <v>0</v>
      </c>
      <c r="C448" s="3" t="n">
        <f aca="false">IF(OR($C$4="",$C$4=0),C447,$C$4)</f>
        <v>0.05</v>
      </c>
      <c r="D448" s="4" t="n">
        <f aca="false">+(1+C448/2)^(-2*(A448-$M$4)/365.25)</f>
        <v>0.539071612139348</v>
      </c>
      <c r="E448" s="2" t="n">
        <f aca="false">+IF(OR($E$4="",$E$4=0),IF(YEAR(A448)&gt;$M$38,$N$39,VLOOKUP(YEAR(A448),Curve,2,FALSE())),$E$4)</f>
        <v>5000</v>
      </c>
      <c r="F448" s="2" t="n">
        <f aca="false">+IF(MONTH(A448)=$G$4,$F$4,0)</f>
        <v>0</v>
      </c>
      <c r="G448" s="5" t="n">
        <f aca="false">+F448*D448</f>
        <v>0</v>
      </c>
      <c r="H448" s="6" t="n">
        <f aca="false">-G448*E448</f>
        <v>-0</v>
      </c>
      <c r="I448" s="2" t="n">
        <f aca="false">+IF(A448=$I$4,$H$4*D448,IF(I447=0,0,I447+J448+H448))</f>
        <v>0</v>
      </c>
      <c r="J448" s="2" t="n">
        <f aca="false">+IF(B448=0,0,D448*-IPMT(C448/12,B448,$B$8,I447))</f>
        <v>0</v>
      </c>
      <c r="K448" s="6" t="n">
        <f aca="false">+H448+J448</f>
        <v>0</v>
      </c>
      <c r="L448" s="39"/>
    </row>
    <row r="449" customFormat="false" ht="12.75" hidden="false" customHeight="false" outlineLevel="0" collapsed="false">
      <c r="A449" s="50" t="n">
        <v>50526</v>
      </c>
      <c r="B449" s="2" t="n">
        <f aca="false">+IF(B448&lt;&gt;0,B448+1,IF(I448=0,0,1))</f>
        <v>0</v>
      </c>
      <c r="C449" s="3" t="n">
        <f aca="false">IF(OR($C$4="",$C$4=0),C448,$C$4)</f>
        <v>0.05</v>
      </c>
      <c r="D449" s="4" t="n">
        <f aca="false">+(1+C449/2)^(-2*(A449-$M$4)/365.25)</f>
        <v>0.536889414819198</v>
      </c>
      <c r="E449" s="2" t="n">
        <f aca="false">+IF(OR($E$4="",$E$4=0),IF(YEAR(A449)&gt;$M$38,$N$39,VLOOKUP(YEAR(A449),Curve,2,FALSE())),$E$4)</f>
        <v>5000</v>
      </c>
      <c r="F449" s="2" t="n">
        <f aca="false">+IF(MONTH(A449)=$G$4,$F$4,0)</f>
        <v>0</v>
      </c>
      <c r="G449" s="5" t="n">
        <f aca="false">+F449*D449</f>
        <v>0</v>
      </c>
      <c r="H449" s="6" t="n">
        <f aca="false">-G449*E449</f>
        <v>-0</v>
      </c>
      <c r="I449" s="2" t="n">
        <f aca="false">+IF(A449=$I$4,$H$4*D449,IF(I448=0,0,I448+J449+H449))</f>
        <v>0</v>
      </c>
      <c r="J449" s="2" t="n">
        <f aca="false">+IF(B449=0,0,D449*-IPMT(C449/12,B449,$B$8,I448))</f>
        <v>0</v>
      </c>
      <c r="K449" s="6" t="n">
        <f aca="false">+H449+J449</f>
        <v>0</v>
      </c>
      <c r="L449" s="39"/>
    </row>
    <row r="450" customFormat="false" ht="12.75" hidden="false" customHeight="false" outlineLevel="0" collapsed="false">
      <c r="A450" s="50" t="n">
        <v>50557</v>
      </c>
      <c r="B450" s="2" t="n">
        <f aca="false">+IF(B449&lt;&gt;0,B449+1,IF(I449=0,0,1))</f>
        <v>0</v>
      </c>
      <c r="C450" s="3" t="n">
        <f aca="false">IF(OR($C$4="",$C$4=0),C449,$C$4)</f>
        <v>0.05</v>
      </c>
      <c r="D450" s="4" t="n">
        <f aca="false">+(1+C450/2)^(-2*(A450-$M$4)/365.25)</f>
        <v>0.534643757440256</v>
      </c>
      <c r="E450" s="2" t="n">
        <f aca="false">+IF(OR($E$4="",$E$4=0),IF(YEAR(A450)&gt;$M$38,$N$39,VLOOKUP(YEAR(A450),Curve,2,FALSE())),$E$4)</f>
        <v>5000</v>
      </c>
      <c r="F450" s="2" t="n">
        <f aca="false">+IF(MONTH(A450)=$G$4,$F$4,0)</f>
        <v>0</v>
      </c>
      <c r="G450" s="5" t="n">
        <f aca="false">+F450*D450</f>
        <v>0</v>
      </c>
      <c r="H450" s="6" t="n">
        <f aca="false">-G450*E450</f>
        <v>-0</v>
      </c>
      <c r="I450" s="2" t="n">
        <f aca="false">+IF(A450=$I$4,$H$4*D450,IF(I449=0,0,I449+J450+H450))</f>
        <v>0</v>
      </c>
      <c r="J450" s="2" t="n">
        <f aca="false">+IF(B450=0,0,D450*-IPMT(C450/12,B450,$B$8,I449))</f>
        <v>0</v>
      </c>
      <c r="K450" s="6" t="n">
        <f aca="false">+H450+J450</f>
        <v>0</v>
      </c>
      <c r="L450" s="39"/>
    </row>
    <row r="451" customFormat="false" ht="12.75" hidden="false" customHeight="false" outlineLevel="0" collapsed="false">
      <c r="A451" s="50" t="n">
        <v>50587</v>
      </c>
      <c r="B451" s="2" t="n">
        <f aca="false">+IF(B450&lt;&gt;0,B450+1,IF(I450=0,0,1))</f>
        <v>0</v>
      </c>
      <c r="C451" s="3" t="n">
        <f aca="false">IF(OR($C$4="",$C$4=0),C450,$C$4)</f>
        <v>0.05</v>
      </c>
      <c r="D451" s="4" t="n">
        <f aca="false">+(1+C451/2)^(-2*(A451-$M$4)/365.25)</f>
        <v>0.532479484366979</v>
      </c>
      <c r="E451" s="2" t="n">
        <f aca="false">+IF(OR($E$4="",$E$4=0),IF(YEAR(A451)&gt;$M$38,$N$39,VLOOKUP(YEAR(A451),Curve,2,FALSE())),$E$4)</f>
        <v>5000</v>
      </c>
      <c r="F451" s="2" t="n">
        <f aca="false">+IF(MONTH(A451)=$G$4,$F$4,0)</f>
        <v>0</v>
      </c>
      <c r="G451" s="5" t="n">
        <f aca="false">+F451*D451</f>
        <v>0</v>
      </c>
      <c r="H451" s="6" t="n">
        <f aca="false">-G451*E451</f>
        <v>-0</v>
      </c>
      <c r="I451" s="2" t="n">
        <f aca="false">+IF(A451=$I$4,$H$4*D451,IF(I450=0,0,I450+J451+H451))</f>
        <v>0</v>
      </c>
      <c r="J451" s="2" t="n">
        <f aca="false">+IF(B451=0,0,D451*-IPMT(C451/12,B451,$B$8,I450))</f>
        <v>0</v>
      </c>
      <c r="K451" s="6" t="n">
        <f aca="false">+H451+J451</f>
        <v>0</v>
      </c>
      <c r="L451" s="39"/>
    </row>
    <row r="452" customFormat="false" ht="12.75" hidden="false" customHeight="false" outlineLevel="0" collapsed="false">
      <c r="A452" s="50" t="n">
        <v>50618</v>
      </c>
      <c r="B452" s="2" t="n">
        <f aca="false">+IF(B451&lt;&gt;0,B451+1,IF(I451=0,0,1))</f>
        <v>0</v>
      </c>
      <c r="C452" s="3" t="n">
        <f aca="false">IF(OR($C$4="",$C$4=0),C451,$C$4)</f>
        <v>0.05</v>
      </c>
      <c r="D452" s="4" t="n">
        <f aca="false">+(1+C452/2)^(-2*(A452-$M$4)/365.25)</f>
        <v>0.530252272486472</v>
      </c>
      <c r="E452" s="2" t="n">
        <f aca="false">+IF(OR($E$4="",$E$4=0),IF(YEAR(A452)&gt;$M$38,$N$39,VLOOKUP(YEAR(A452),Curve,2,FALSE())),$E$4)</f>
        <v>5000</v>
      </c>
      <c r="F452" s="2" t="n">
        <f aca="false">+IF(MONTH(A452)=$G$4,$F$4,0)</f>
        <v>0</v>
      </c>
      <c r="G452" s="5" t="n">
        <f aca="false">+F452*D452</f>
        <v>0</v>
      </c>
      <c r="H452" s="6" t="n">
        <f aca="false">-G452*E452</f>
        <v>-0</v>
      </c>
      <c r="I452" s="2" t="n">
        <f aca="false">+IF(A452=$I$4,$H$4*D452,IF(I451=0,0,I451+J452+H452))</f>
        <v>0</v>
      </c>
      <c r="J452" s="2" t="n">
        <f aca="false">+IF(B452=0,0,D452*-IPMT(C452/12,B452,$B$8,I451))</f>
        <v>0</v>
      </c>
      <c r="K452" s="6" t="n">
        <f aca="false">+H452+J452</f>
        <v>0</v>
      </c>
      <c r="L452" s="39"/>
    </row>
    <row r="453" customFormat="false" ht="12.75" hidden="false" customHeight="false" outlineLevel="0" collapsed="false">
      <c r="A453" s="50" t="n">
        <v>50649</v>
      </c>
      <c r="B453" s="2" t="n">
        <f aca="false">+IF(B452&lt;&gt;0,B452+1,IF(I452=0,0,1))</f>
        <v>0</v>
      </c>
      <c r="C453" s="3" t="n">
        <f aca="false">IF(OR($C$4="",$C$4=0),C452,$C$4)</f>
        <v>0.05</v>
      </c>
      <c r="D453" s="4" t="n">
        <f aca="false">+(1+C453/2)^(-2*(A453-$M$4)/365.25)</f>
        <v>0.528034376406678</v>
      </c>
      <c r="E453" s="2" t="n">
        <f aca="false">+IF(OR($E$4="",$E$4=0),IF(YEAR(A453)&gt;$M$38,$N$39,VLOOKUP(YEAR(A453),Curve,2,FALSE())),$E$4)</f>
        <v>5000</v>
      </c>
      <c r="F453" s="2" t="n">
        <f aca="false">+IF(MONTH(A453)=$G$4,$F$4,0)</f>
        <v>0</v>
      </c>
      <c r="G453" s="5" t="n">
        <f aca="false">+F453*D453</f>
        <v>0</v>
      </c>
      <c r="H453" s="6" t="n">
        <f aca="false">-G453*E453</f>
        <v>-0</v>
      </c>
      <c r="I453" s="2" t="n">
        <f aca="false">+IF(A453=$I$4,$H$4*D453,IF(I452=0,0,I452+J453+H453))</f>
        <v>0</v>
      </c>
      <c r="J453" s="2" t="n">
        <f aca="false">+IF(B453=0,0,D453*-IPMT(C453/12,B453,$B$8,I452))</f>
        <v>0</v>
      </c>
      <c r="K453" s="6" t="n">
        <f aca="false">+H453+J453</f>
        <v>0</v>
      </c>
      <c r="L453" s="39"/>
    </row>
    <row r="454" customFormat="false" ht="12.75" hidden="false" customHeight="false" outlineLevel="0" collapsed="false">
      <c r="A454" s="50" t="n">
        <v>50679</v>
      </c>
      <c r="B454" s="2" t="n">
        <f aca="false">+IF(B453&lt;&gt;0,B453+1,IF(I453=0,0,1))</f>
        <v>0</v>
      </c>
      <c r="C454" s="3" t="n">
        <f aca="false">IF(OR($C$4="",$C$4=0),C453,$C$4)</f>
        <v>0.05</v>
      </c>
      <c r="D454" s="4" t="n">
        <f aca="false">+(1+C454/2)^(-2*(A454-$M$4)/365.25)</f>
        <v>0.525896858542273</v>
      </c>
      <c r="E454" s="2" t="n">
        <f aca="false">+IF(OR($E$4="",$E$4=0),IF(YEAR(A454)&gt;$M$38,$N$39,VLOOKUP(YEAR(A454),Curve,2,FALSE())),$E$4)</f>
        <v>5000</v>
      </c>
      <c r="F454" s="2" t="n">
        <f aca="false">+IF(MONTH(A454)=$G$4,$F$4,0)</f>
        <v>0</v>
      </c>
      <c r="G454" s="5" t="n">
        <f aca="false">+F454*D454</f>
        <v>0</v>
      </c>
      <c r="H454" s="6" t="n">
        <f aca="false">-G454*E454</f>
        <v>-0</v>
      </c>
      <c r="I454" s="2" t="n">
        <f aca="false">+IF(A454=$I$4,$H$4*D454,IF(I453=0,0,I453+J454+H454))</f>
        <v>0</v>
      </c>
      <c r="J454" s="2" t="n">
        <f aca="false">+IF(B454=0,0,D454*-IPMT(C454/12,B454,$B$8,I453))</f>
        <v>0</v>
      </c>
      <c r="K454" s="6" t="n">
        <f aca="false">+H454+J454</f>
        <v>0</v>
      </c>
      <c r="L454" s="39"/>
    </row>
    <row r="455" customFormat="false" ht="12.75" hidden="false" customHeight="false" outlineLevel="0" collapsed="false">
      <c r="A455" s="50" t="n">
        <v>50710</v>
      </c>
      <c r="B455" s="2" t="n">
        <f aca="false">+IF(B454&lt;&gt;0,B454+1,IF(I454=0,0,1))</f>
        <v>0</v>
      </c>
      <c r="C455" s="3" t="n">
        <f aca="false">IF(OR($C$4="",$C$4=0),C454,$C$4)</f>
        <v>0.05</v>
      </c>
      <c r="D455" s="4" t="n">
        <f aca="false">+(1+C455/2)^(-2*(A455-$M$4)/365.25)</f>
        <v>0.523697179933698</v>
      </c>
      <c r="E455" s="2" t="n">
        <f aca="false">+IF(OR($E$4="",$E$4=0),IF(YEAR(A455)&gt;$M$38,$N$39,VLOOKUP(YEAR(A455),Curve,2,FALSE())),$E$4)</f>
        <v>5000</v>
      </c>
      <c r="F455" s="2" t="n">
        <f aca="false">+IF(MONTH(A455)=$G$4,$F$4,0)</f>
        <v>0</v>
      </c>
      <c r="G455" s="5" t="n">
        <f aca="false">+F455*D455</f>
        <v>0</v>
      </c>
      <c r="H455" s="6" t="n">
        <f aca="false">-G455*E455</f>
        <v>-0</v>
      </c>
      <c r="I455" s="2" t="n">
        <f aca="false">+IF(A455=$I$4,$H$4*D455,IF(I454=0,0,I454+J455+H455))</f>
        <v>0</v>
      </c>
      <c r="J455" s="2" t="n">
        <f aca="false">+IF(B455=0,0,D455*-IPMT(C455/12,B455,$B$8,I454))</f>
        <v>0</v>
      </c>
      <c r="K455" s="6" t="n">
        <f aca="false">+H455+J455</f>
        <v>0</v>
      </c>
      <c r="L455" s="39"/>
    </row>
    <row r="456" customFormat="false" ht="12.75" hidden="false" customHeight="false" outlineLevel="0" collapsed="false">
      <c r="A456" s="50" t="n">
        <v>50740</v>
      </c>
      <c r="B456" s="2" t="n">
        <f aca="false">+IF(B455&lt;&gt;0,B455+1,IF(I455=0,0,1))</f>
        <v>0</v>
      </c>
      <c r="C456" s="3" t="n">
        <f aca="false">IF(OR($C$4="",$C$4=0),C455,$C$4)</f>
        <v>0.05</v>
      </c>
      <c r="D456" s="4" t="n">
        <f aca="false">+(1+C456/2)^(-2*(A456-$M$4)/365.25)</f>
        <v>0.521577219325708</v>
      </c>
      <c r="E456" s="2" t="n">
        <f aca="false">+IF(OR($E$4="",$E$4=0),IF(YEAR(A456)&gt;$M$38,$N$39,VLOOKUP(YEAR(A456),Curve,2,FALSE())),$E$4)</f>
        <v>5000</v>
      </c>
      <c r="F456" s="2" t="n">
        <f aca="false">+IF(MONTH(A456)=$G$4,$F$4,0)</f>
        <v>0</v>
      </c>
      <c r="G456" s="5" t="n">
        <f aca="false">+F456*D456</f>
        <v>0</v>
      </c>
      <c r="H456" s="6" t="n">
        <f aca="false">-G456*E456</f>
        <v>-0</v>
      </c>
      <c r="I456" s="2" t="n">
        <f aca="false">+IF(A456=$I$4,$H$4*D456,IF(I455=0,0,I455+J456+H456))</f>
        <v>0</v>
      </c>
      <c r="J456" s="2" t="n">
        <f aca="false">+IF(B456=0,0,D456*-IPMT(C456/12,B456,$B$8,I455))</f>
        <v>0</v>
      </c>
      <c r="K456" s="6" t="n">
        <f aca="false">+H456+J456</f>
        <v>0</v>
      </c>
      <c r="L456" s="39"/>
    </row>
    <row r="457" customFormat="false" ht="12.75" hidden="false" customHeight="false" outlineLevel="0" collapsed="false">
      <c r="A457" s="50" t="n">
        <v>50771</v>
      </c>
      <c r="B457" s="2" t="n">
        <f aca="false">+IF(B456&lt;&gt;0,B456+1,IF(I456=0,0,1))</f>
        <v>0</v>
      </c>
      <c r="C457" s="3" t="n">
        <f aca="false">IF(OR($C$4="",$C$4=0),C456,$C$4)</f>
        <v>0.05</v>
      </c>
      <c r="D457" s="4" t="n">
        <f aca="false">+(1+C457/2)^(-2*(A457-$M$4)/365.25)</f>
        <v>0.519395608552731</v>
      </c>
      <c r="E457" s="2" t="n">
        <f aca="false">+IF(OR($E$4="",$E$4=0),IF(YEAR(A457)&gt;$M$38,$N$39,VLOOKUP(YEAR(A457),Curve,2,FALSE())),$E$4)</f>
        <v>5000</v>
      </c>
      <c r="F457" s="2" t="n">
        <f aca="false">+IF(MONTH(A457)=$G$4,$F$4,0)</f>
        <v>0</v>
      </c>
      <c r="G457" s="5" t="n">
        <f aca="false">+F457*D457</f>
        <v>0</v>
      </c>
      <c r="H457" s="6" t="n">
        <f aca="false">-G457*E457</f>
        <v>-0</v>
      </c>
      <c r="I457" s="2" t="n">
        <f aca="false">+IF(A457=$I$4,$H$4*D457,IF(I456=0,0,I456+J457+H457))</f>
        <v>0</v>
      </c>
      <c r="J457" s="2" t="n">
        <f aca="false">+IF(B457=0,0,D457*-IPMT(C457/12,B457,$B$8,I456))</f>
        <v>0</v>
      </c>
      <c r="K457" s="6" t="n">
        <f aca="false">+H457+J457</f>
        <v>0</v>
      </c>
      <c r="L457" s="39"/>
    </row>
    <row r="458" customFormat="false" ht="12.75" hidden="false" customHeight="false" outlineLevel="0" collapsed="false">
      <c r="A458" s="50" t="n">
        <v>50802</v>
      </c>
      <c r="B458" s="2" t="n">
        <f aca="false">+IF(B457&lt;&gt;0,B457+1,IF(I457=0,0,1))</f>
        <v>0</v>
      </c>
      <c r="C458" s="3" t="n">
        <f aca="false">IF(OR($C$4="",$C$4=0),C457,$C$4)</f>
        <v>0.05</v>
      </c>
      <c r="D458" s="4" t="n">
        <f aca="false">+(1+C458/2)^(-2*(A458-$M$4)/365.25)</f>
        <v>0.517223122843864</v>
      </c>
      <c r="E458" s="2" t="n">
        <f aca="false">+IF(OR($E$4="",$E$4=0),IF(YEAR(A458)&gt;$M$38,$N$39,VLOOKUP(YEAR(A458),Curve,2,FALSE())),$E$4)</f>
        <v>5000</v>
      </c>
      <c r="F458" s="2" t="n">
        <f aca="false">+IF(MONTH(A458)=$G$4,$F$4,0)</f>
        <v>0</v>
      </c>
      <c r="G458" s="5" t="n">
        <f aca="false">+F458*D458</f>
        <v>0</v>
      </c>
      <c r="H458" s="6" t="n">
        <f aca="false">-G458*E458</f>
        <v>-0</v>
      </c>
      <c r="I458" s="2" t="n">
        <f aca="false">+IF(A458=$I$4,$H$4*D458,IF(I457=0,0,I457+J458+H458))</f>
        <v>0</v>
      </c>
      <c r="J458" s="2" t="n">
        <f aca="false">+IF(B458=0,0,D458*-IPMT(C458/12,B458,$B$8,I457))</f>
        <v>0</v>
      </c>
      <c r="K458" s="6" t="n">
        <f aca="false">+H458+J458</f>
        <v>0</v>
      </c>
      <c r="L458" s="39"/>
    </row>
    <row r="459" customFormat="false" ht="12.75" hidden="false" customHeight="false" outlineLevel="0" collapsed="false">
      <c r="A459" s="50" t="n">
        <v>50830</v>
      </c>
      <c r="B459" s="2" t="n">
        <f aca="false">+IF(B458&lt;&gt;0,B458+1,IF(I458=0,0,1))</f>
        <v>0</v>
      </c>
      <c r="C459" s="3" t="n">
        <f aca="false">IF(OR($C$4="",$C$4=0),C458,$C$4)</f>
        <v>0.05</v>
      </c>
      <c r="D459" s="4" t="n">
        <f aca="false">+(1+C459/2)^(-2*(A459-$M$4)/365.25)</f>
        <v>0.515268689123917</v>
      </c>
      <c r="E459" s="2" t="n">
        <f aca="false">+IF(OR($E$4="",$E$4=0),IF(YEAR(A459)&gt;$M$38,$N$39,VLOOKUP(YEAR(A459),Curve,2,FALSE())),$E$4)</f>
        <v>5000</v>
      </c>
      <c r="F459" s="2" t="n">
        <f aca="false">+IF(MONTH(A459)=$G$4,$F$4,0)</f>
        <v>50</v>
      </c>
      <c r="G459" s="5" t="n">
        <f aca="false">+F459*D459</f>
        <v>25.7634344561959</v>
      </c>
      <c r="H459" s="6" t="n">
        <f aca="false">-G459*E459</f>
        <v>-128817.172280979</v>
      </c>
      <c r="I459" s="2" t="n">
        <f aca="false">+IF(A459=$I$4,$H$4*D459,IF(I458=0,0,I458+J459+H459))</f>
        <v>0</v>
      </c>
      <c r="J459" s="2" t="n">
        <f aca="false">+IF(B459=0,0,D459*-IPMT(C459/12,B459,$B$8,I458))</f>
        <v>0</v>
      </c>
      <c r="K459" s="6" t="n">
        <f aca="false">+H459+J459</f>
        <v>-128817.172280979</v>
      </c>
      <c r="L459" s="39"/>
    </row>
    <row r="460" customFormat="false" ht="12.75" hidden="false" customHeight="false" outlineLevel="0" collapsed="false">
      <c r="A460" s="50" t="n">
        <v>50861</v>
      </c>
      <c r="B460" s="2" t="n">
        <f aca="false">+IF(B459&lt;&gt;0,B459+1,IF(I459=0,0,1))</f>
        <v>0</v>
      </c>
      <c r="C460" s="3" t="n">
        <f aca="false">IF(OR($C$4="",$C$4=0),C459,$C$4)</f>
        <v>0.05</v>
      </c>
      <c r="D460" s="4" t="n">
        <f aca="false">+(1+C460/2)^(-2*(A460-$M$4)/365.25)</f>
        <v>0.513113465157994</v>
      </c>
      <c r="E460" s="2" t="n">
        <f aca="false">+IF(OR($E$4="",$E$4=0),IF(YEAR(A460)&gt;$M$38,$N$39,VLOOKUP(YEAR(A460),Curve,2,FALSE())),$E$4)</f>
        <v>5000</v>
      </c>
      <c r="F460" s="2" t="n">
        <f aca="false">+IF(MONTH(A460)=$G$4,$F$4,0)</f>
        <v>0</v>
      </c>
      <c r="G460" s="5" t="n">
        <f aca="false">+F460*D460</f>
        <v>0</v>
      </c>
      <c r="H460" s="6" t="n">
        <f aca="false">-G460*E460</f>
        <v>-0</v>
      </c>
      <c r="I460" s="2" t="n">
        <f aca="false">+IF(A460=$I$4,$H$4*D460,IF(I459=0,0,I459+J460+H460))</f>
        <v>0</v>
      </c>
      <c r="J460" s="2" t="n">
        <f aca="false">+IF(B460=0,0,D460*-IPMT(C460/12,B460,$B$8,I459))</f>
        <v>0</v>
      </c>
      <c r="K460" s="6" t="n">
        <f aca="false">+H460+J460</f>
        <v>0</v>
      </c>
      <c r="L460" s="39"/>
    </row>
    <row r="461" customFormat="false" ht="12.75" hidden="false" customHeight="false" outlineLevel="0" collapsed="false">
      <c r="A461" s="50" t="n">
        <v>50891</v>
      </c>
      <c r="B461" s="2" t="n">
        <f aca="false">+IF(B460&lt;&gt;0,B460+1,IF(I460=0,0,1))</f>
        <v>0</v>
      </c>
      <c r="C461" s="3" t="n">
        <f aca="false">IF(OR($C$4="",$C$4=0),C460,$C$4)</f>
        <v>0.05</v>
      </c>
      <c r="D461" s="4" t="n">
        <f aca="false">+(1+C461/2)^(-2*(A461-$M$4)/365.25)</f>
        <v>0.511036348123103</v>
      </c>
      <c r="E461" s="2" t="n">
        <f aca="false">+IF(OR($E$4="",$E$4=0),IF(YEAR(A461)&gt;$M$38,$N$39,VLOOKUP(YEAR(A461),Curve,2,FALSE())),$E$4)</f>
        <v>5000</v>
      </c>
      <c r="F461" s="2" t="n">
        <f aca="false">+IF(MONTH(A461)=$G$4,$F$4,0)</f>
        <v>0</v>
      </c>
      <c r="G461" s="5" t="n">
        <f aca="false">+F461*D461</f>
        <v>0</v>
      </c>
      <c r="H461" s="6" t="n">
        <f aca="false">-G461*E461</f>
        <v>-0</v>
      </c>
      <c r="I461" s="2" t="n">
        <f aca="false">+IF(A461=$I$4,$H$4*D461,IF(I460=0,0,I460+J461+H461))</f>
        <v>0</v>
      </c>
      <c r="J461" s="2" t="n">
        <f aca="false">+IF(B461=0,0,D461*-IPMT(C461/12,B461,$B$8,I460))</f>
        <v>0</v>
      </c>
      <c r="K461" s="6" t="n">
        <f aca="false">+H461+J461</f>
        <v>0</v>
      </c>
      <c r="L461" s="39"/>
    </row>
    <row r="462" customFormat="false" ht="12.75" hidden="false" customHeight="false" outlineLevel="0" collapsed="false">
      <c r="A462" s="50" t="n">
        <v>50922</v>
      </c>
      <c r="B462" s="2" t="n">
        <f aca="false">+IF(B461&lt;&gt;0,B461+1,IF(I461=0,0,1))</f>
        <v>0</v>
      </c>
      <c r="C462" s="3" t="n">
        <f aca="false">IF(OR($C$4="",$C$4=0),C461,$C$4)</f>
        <v>0.05</v>
      </c>
      <c r="D462" s="4" t="n">
        <f aca="false">+(1+C462/2)^(-2*(A462-$M$4)/365.25)</f>
        <v>0.5088988268489</v>
      </c>
      <c r="E462" s="2" t="n">
        <f aca="false">+IF(OR($E$4="",$E$4=0),IF(YEAR(A462)&gt;$M$38,$N$39,VLOOKUP(YEAR(A462),Curve,2,FALSE())),$E$4)</f>
        <v>5000</v>
      </c>
      <c r="F462" s="2" t="n">
        <f aca="false">+IF(MONTH(A462)=$G$4,$F$4,0)</f>
        <v>0</v>
      </c>
      <c r="G462" s="5" t="n">
        <f aca="false">+F462*D462</f>
        <v>0</v>
      </c>
      <c r="H462" s="6" t="n">
        <f aca="false">-G462*E462</f>
        <v>-0</v>
      </c>
      <c r="I462" s="2" t="n">
        <f aca="false">+IF(A462=$I$4,$H$4*D462,IF(I461=0,0,I461+J462+H462))</f>
        <v>0</v>
      </c>
      <c r="J462" s="2" t="n">
        <f aca="false">+IF(B462=0,0,D462*-IPMT(C462/12,B462,$B$8,I461))</f>
        <v>0</v>
      </c>
      <c r="K462" s="6" t="n">
        <f aca="false">+H462+J462</f>
        <v>0</v>
      </c>
      <c r="L462" s="39"/>
    </row>
    <row r="463" customFormat="false" ht="12.75" hidden="false" customHeight="false" outlineLevel="0" collapsed="false">
      <c r="A463" s="50" t="n">
        <v>50952</v>
      </c>
      <c r="B463" s="2" t="n">
        <f aca="false">+IF(B462&lt;&gt;0,B462+1,IF(I462=0,0,1))</f>
        <v>0</v>
      </c>
      <c r="C463" s="3" t="n">
        <f aca="false">IF(OR($C$4="",$C$4=0),C462,$C$4)</f>
        <v>0.05</v>
      </c>
      <c r="D463" s="4" t="n">
        <f aca="false">+(1+C463/2)^(-2*(A463-$M$4)/365.25)</f>
        <v>0.506838770946921</v>
      </c>
      <c r="E463" s="2" t="n">
        <f aca="false">+IF(OR($E$4="",$E$4=0),IF(YEAR(A463)&gt;$M$38,$N$39,VLOOKUP(YEAR(A463),Curve,2,FALSE())),$E$4)</f>
        <v>5000</v>
      </c>
      <c r="F463" s="2" t="n">
        <f aca="false">+IF(MONTH(A463)=$G$4,$F$4,0)</f>
        <v>0</v>
      </c>
      <c r="G463" s="5" t="n">
        <f aca="false">+F463*D463</f>
        <v>0</v>
      </c>
      <c r="H463" s="6" t="n">
        <f aca="false">-G463*E463</f>
        <v>-0</v>
      </c>
      <c r="I463" s="2" t="n">
        <f aca="false">+IF(A463=$I$4,$H$4*D463,IF(I462=0,0,I462+J463+H463))</f>
        <v>0</v>
      </c>
      <c r="J463" s="2" t="n">
        <f aca="false">+IF(B463=0,0,D463*-IPMT(C463/12,B463,$B$8,I462))</f>
        <v>0</v>
      </c>
      <c r="K463" s="6" t="n">
        <f aca="false">+H463+J463</f>
        <v>0</v>
      </c>
      <c r="L463" s="39"/>
    </row>
    <row r="464" customFormat="false" ht="12.75" hidden="false" customHeight="false" outlineLevel="0" collapsed="false">
      <c r="A464" s="50" t="n">
        <v>50983</v>
      </c>
      <c r="B464" s="2" t="n">
        <f aca="false">+IF(B463&lt;&gt;0,B463+1,IF(I463=0,0,1))</f>
        <v>0</v>
      </c>
      <c r="C464" s="3" t="n">
        <f aca="false">IF(OR($C$4="",$C$4=0),C463,$C$4)</f>
        <v>0.05</v>
      </c>
      <c r="D464" s="4" t="n">
        <f aca="false">+(1+C464/2)^(-2*(A464-$M$4)/365.25)</f>
        <v>0.504718806957141</v>
      </c>
      <c r="E464" s="2" t="n">
        <f aca="false">+IF(OR($E$4="",$E$4=0),IF(YEAR(A464)&gt;$M$38,$N$39,VLOOKUP(YEAR(A464),Curve,2,FALSE())),$E$4)</f>
        <v>5000</v>
      </c>
      <c r="F464" s="2" t="n">
        <f aca="false">+IF(MONTH(A464)=$G$4,$F$4,0)</f>
        <v>0</v>
      </c>
      <c r="G464" s="5" t="n">
        <f aca="false">+F464*D464</f>
        <v>0</v>
      </c>
      <c r="H464" s="6" t="n">
        <f aca="false">-G464*E464</f>
        <v>-0</v>
      </c>
      <c r="I464" s="2" t="n">
        <f aca="false">+IF(A464=$I$4,$H$4*D464,IF(I463=0,0,I463+J464+H464))</f>
        <v>0</v>
      </c>
      <c r="J464" s="2" t="n">
        <f aca="false">+IF(B464=0,0,D464*-IPMT(C464/12,B464,$B$8,I463))</f>
        <v>0</v>
      </c>
      <c r="K464" s="6" t="n">
        <f aca="false">+H464+J464</f>
        <v>0</v>
      </c>
      <c r="L464" s="39"/>
    </row>
    <row r="465" customFormat="false" ht="12.75" hidden="false" customHeight="false" outlineLevel="0" collapsed="false">
      <c r="A465" s="50" t="n">
        <v>51014</v>
      </c>
      <c r="B465" s="2" t="n">
        <f aca="false">+IF(B464&lt;&gt;0,B464+1,IF(I464=0,0,1))</f>
        <v>0</v>
      </c>
      <c r="C465" s="3" t="n">
        <f aca="false">IF(OR($C$4="",$C$4=0),C464,$C$4)</f>
        <v>0.05</v>
      </c>
      <c r="D465" s="4" t="n">
        <f aca="false">+(1+C465/2)^(-2*(A465-$M$4)/365.25)</f>
        <v>0.502607710180319</v>
      </c>
      <c r="E465" s="2" t="n">
        <f aca="false">+IF(OR($E$4="",$E$4=0),IF(YEAR(A465)&gt;$M$38,$N$39,VLOOKUP(YEAR(A465),Curve,2,FALSE())),$E$4)</f>
        <v>5000</v>
      </c>
      <c r="F465" s="2" t="n">
        <f aca="false">+IF(MONTH(A465)=$G$4,$F$4,0)</f>
        <v>0</v>
      </c>
      <c r="G465" s="5" t="n">
        <f aca="false">+F465*D465</f>
        <v>0</v>
      </c>
      <c r="H465" s="6" t="n">
        <f aca="false">-G465*E465</f>
        <v>-0</v>
      </c>
      <c r="I465" s="2" t="n">
        <f aca="false">+IF(A465=$I$4,$H$4*D465,IF(I464=0,0,I464+J465+H465))</f>
        <v>0</v>
      </c>
      <c r="J465" s="2" t="n">
        <f aca="false">+IF(B465=0,0,D465*-IPMT(C465/12,B465,$B$8,I464))</f>
        <v>0</v>
      </c>
      <c r="K465" s="6" t="n">
        <f aca="false">+H465+J465</f>
        <v>0</v>
      </c>
      <c r="L465" s="39"/>
    </row>
    <row r="466" customFormat="false" ht="12.75" hidden="false" customHeight="false" outlineLevel="0" collapsed="false">
      <c r="A466" s="50" t="n">
        <v>51044</v>
      </c>
      <c r="B466" s="2" t="n">
        <f aca="false">+IF(B465&lt;&gt;0,B465+1,IF(I465=0,0,1))</f>
        <v>0</v>
      </c>
      <c r="C466" s="3" t="n">
        <f aca="false">IF(OR($C$4="",$C$4=0),C465,$C$4)</f>
        <v>0.05</v>
      </c>
      <c r="D466" s="4" t="n">
        <f aca="false">+(1+C466/2)^(-2*(A466-$M$4)/365.25)</f>
        <v>0.500573121132142</v>
      </c>
      <c r="E466" s="2" t="n">
        <f aca="false">+IF(OR($E$4="",$E$4=0),IF(YEAR(A466)&gt;$M$38,$N$39,VLOOKUP(YEAR(A466),Curve,2,FALSE())),$E$4)</f>
        <v>5000</v>
      </c>
      <c r="F466" s="2" t="n">
        <f aca="false">+IF(MONTH(A466)=$G$4,$F$4,0)</f>
        <v>0</v>
      </c>
      <c r="G466" s="5" t="n">
        <f aca="false">+F466*D466</f>
        <v>0</v>
      </c>
      <c r="H466" s="6" t="n">
        <f aca="false">-G466*E466</f>
        <v>-0</v>
      </c>
      <c r="I466" s="2" t="n">
        <f aca="false">+IF(A466=$I$4,$H$4*D466,IF(I465=0,0,I465+J466+H466))</f>
        <v>0</v>
      </c>
      <c r="J466" s="2" t="n">
        <f aca="false">+IF(B466=0,0,D466*-IPMT(C466/12,B466,$B$8,I465))</f>
        <v>0</v>
      </c>
      <c r="K466" s="6" t="n">
        <f aca="false">+H466+J466</f>
        <v>0</v>
      </c>
      <c r="L466" s="39"/>
    </row>
    <row r="467" customFormat="false" ht="12.75" hidden="false" customHeight="false" outlineLevel="0" collapsed="false">
      <c r="A467" s="50" t="n">
        <v>51075</v>
      </c>
      <c r="B467" s="2" t="n">
        <f aca="false">+IF(B466&lt;&gt;0,B466+1,IF(I466=0,0,1))</f>
        <v>0</v>
      </c>
      <c r="C467" s="3" t="n">
        <f aca="false">IF(OR($C$4="",$C$4=0),C466,$C$4)</f>
        <v>0.05</v>
      </c>
      <c r="D467" s="4" t="n">
        <f aca="false">+(1+C467/2)^(-2*(A467-$M$4)/365.25)</f>
        <v>0.49847936459282</v>
      </c>
      <c r="E467" s="2" t="n">
        <f aca="false">+IF(OR($E$4="",$E$4=0),IF(YEAR(A467)&gt;$M$38,$N$39,VLOOKUP(YEAR(A467),Curve,2,FALSE())),$E$4)</f>
        <v>5000</v>
      </c>
      <c r="F467" s="2" t="n">
        <f aca="false">+IF(MONTH(A467)=$G$4,$F$4,0)</f>
        <v>0</v>
      </c>
      <c r="G467" s="5" t="n">
        <f aca="false">+F467*D467</f>
        <v>0</v>
      </c>
      <c r="H467" s="6" t="n">
        <f aca="false">-G467*E467</f>
        <v>-0</v>
      </c>
      <c r="I467" s="2" t="n">
        <f aca="false">+IF(A467=$I$4,$H$4*D467,IF(I466=0,0,I466+J467+H467))</f>
        <v>0</v>
      </c>
      <c r="J467" s="2" t="n">
        <f aca="false">+IF(B467=0,0,D467*-IPMT(C467/12,B467,$B$8,I466))</f>
        <v>0</v>
      </c>
      <c r="K467" s="6" t="n">
        <f aca="false">+H467+J467</f>
        <v>0</v>
      </c>
      <c r="L467" s="39"/>
    </row>
    <row r="468" customFormat="false" ht="12.75" hidden="false" customHeight="false" outlineLevel="0" collapsed="false">
      <c r="A468" s="50" t="n">
        <v>51105</v>
      </c>
      <c r="B468" s="2" t="n">
        <f aca="false">+IF(B467&lt;&gt;0,B467+1,IF(I467=0,0,1))</f>
        <v>0</v>
      </c>
      <c r="C468" s="3" t="n">
        <f aca="false">IF(OR($C$4="",$C$4=0),C467,$C$4)</f>
        <v>0.05</v>
      </c>
      <c r="D468" s="4" t="n">
        <f aca="false">+(1+C468/2)^(-2*(A468-$M$4)/365.25)</f>
        <v>0.496461487358945</v>
      </c>
      <c r="E468" s="2" t="n">
        <f aca="false">+IF(OR($E$4="",$E$4=0),IF(YEAR(A468)&gt;$M$38,$N$39,VLOOKUP(YEAR(A468),Curve,2,FALSE())),$E$4)</f>
        <v>5000</v>
      </c>
      <c r="F468" s="2" t="n">
        <f aca="false">+IF(MONTH(A468)=$G$4,$F$4,0)</f>
        <v>0</v>
      </c>
      <c r="G468" s="5" t="n">
        <f aca="false">+F468*D468</f>
        <v>0</v>
      </c>
      <c r="H468" s="6" t="n">
        <f aca="false">-G468*E468</f>
        <v>-0</v>
      </c>
      <c r="I468" s="2" t="n">
        <f aca="false">+IF(A468=$I$4,$H$4*D468,IF(I467=0,0,I467+J468+H468))</f>
        <v>0</v>
      </c>
      <c r="J468" s="2" t="n">
        <f aca="false">+IF(B468=0,0,D468*-IPMT(C468/12,B468,$B$8,I467))</f>
        <v>0</v>
      </c>
      <c r="K468" s="6" t="n">
        <f aca="false">+H468+J468</f>
        <v>0</v>
      </c>
      <c r="L468" s="39"/>
    </row>
    <row r="469" customFormat="false" ht="12.75" hidden="false" customHeight="false" outlineLevel="0" collapsed="false">
      <c r="A469" s="50" t="n">
        <v>51136</v>
      </c>
      <c r="B469" s="2" t="n">
        <f aca="false">+IF(B468&lt;&gt;0,B468+1,IF(I468=0,0,1))</f>
        <v>0</v>
      </c>
      <c r="C469" s="3" t="n">
        <f aca="false">IF(OR($C$4="",$C$4=0),C468,$C$4)</f>
        <v>0.05</v>
      </c>
      <c r="D469" s="4" t="n">
        <f aca="false">+(1+C469/2)^(-2*(A469-$M$4)/365.25)</f>
        <v>0.494384928626969</v>
      </c>
      <c r="E469" s="2" t="n">
        <f aca="false">+IF(OR($E$4="",$E$4=0),IF(YEAR(A469)&gt;$M$38,$N$39,VLOOKUP(YEAR(A469),Curve,2,FALSE())),$E$4)</f>
        <v>5000</v>
      </c>
      <c r="F469" s="2" t="n">
        <f aca="false">+IF(MONTH(A469)=$G$4,$F$4,0)</f>
        <v>0</v>
      </c>
      <c r="G469" s="5" t="n">
        <f aca="false">+F469*D469</f>
        <v>0</v>
      </c>
      <c r="H469" s="6" t="n">
        <f aca="false">-G469*E469</f>
        <v>-0</v>
      </c>
      <c r="I469" s="2" t="n">
        <f aca="false">+IF(A469=$I$4,$H$4*D469,IF(I468=0,0,I468+J469+H469))</f>
        <v>0</v>
      </c>
      <c r="J469" s="2" t="n">
        <f aca="false">+IF(B469=0,0,D469*-IPMT(C469/12,B469,$B$8,I468))</f>
        <v>0</v>
      </c>
      <c r="K469" s="6" t="n">
        <f aca="false">+H469+J469</f>
        <v>0</v>
      </c>
      <c r="L469" s="39"/>
    </row>
    <row r="470" customFormat="false" ht="12.75" hidden="false" customHeight="false" outlineLevel="0" collapsed="false">
      <c r="A470" s="50" t="n">
        <v>51167</v>
      </c>
      <c r="B470" s="2" t="n">
        <f aca="false">+IF(B469&lt;&gt;0,B469+1,IF(I469=0,0,1))</f>
        <v>0</v>
      </c>
      <c r="C470" s="3" t="n">
        <f aca="false">IF(OR($C$4="",$C$4=0),C469,$C$4)</f>
        <v>0.05</v>
      </c>
      <c r="D470" s="4" t="n">
        <f aca="false">+(1+C470/2)^(-2*(A470-$M$4)/365.25)</f>
        <v>0.49231705555597</v>
      </c>
      <c r="E470" s="2" t="n">
        <f aca="false">+IF(OR($E$4="",$E$4=0),IF(YEAR(A470)&gt;$M$38,$N$39,VLOOKUP(YEAR(A470),Curve,2,FALSE())),$E$4)</f>
        <v>5000</v>
      </c>
      <c r="F470" s="2" t="n">
        <f aca="false">+IF(MONTH(A470)=$G$4,$F$4,0)</f>
        <v>0</v>
      </c>
      <c r="G470" s="5" t="n">
        <f aca="false">+F470*D470</f>
        <v>0</v>
      </c>
      <c r="H470" s="6" t="n">
        <f aca="false">-G470*E470</f>
        <v>-0</v>
      </c>
      <c r="I470" s="2" t="n">
        <f aca="false">+IF(A470=$I$4,$H$4*D470,IF(I469=0,0,I469+J470+H470))</f>
        <v>0</v>
      </c>
      <c r="J470" s="2" t="n">
        <f aca="false">+IF(B470=0,0,D470*-IPMT(C470/12,B470,$B$8,I469))</f>
        <v>0</v>
      </c>
      <c r="K470" s="6" t="n">
        <f aca="false">+H470+J470</f>
        <v>0</v>
      </c>
      <c r="L470" s="39"/>
    </row>
    <row r="471" customFormat="false" ht="12.75" hidden="false" customHeight="false" outlineLevel="0" collapsed="false">
      <c r="A471" s="50" t="n">
        <v>51196</v>
      </c>
      <c r="B471" s="2" t="n">
        <f aca="false">+IF(B470&lt;&gt;0,B470+1,IF(I470=0,0,1))</f>
        <v>0</v>
      </c>
      <c r="C471" s="3" t="n">
        <f aca="false">IF(OR($C$4="",$C$4=0),C470,$C$4)</f>
        <v>0.05</v>
      </c>
      <c r="D471" s="4" t="n">
        <f aca="false">+(1+C471/2)^(-2*(A471-$M$4)/365.25)</f>
        <v>0.490390424655898</v>
      </c>
      <c r="E471" s="2" t="n">
        <f aca="false">+IF(OR($E$4="",$E$4=0),IF(YEAR(A471)&gt;$M$38,$N$39,VLOOKUP(YEAR(A471),Curve,2,FALSE())),$E$4)</f>
        <v>5000</v>
      </c>
      <c r="F471" s="2" t="n">
        <f aca="false">+IF(MONTH(A471)=$G$4,$F$4,0)</f>
        <v>50</v>
      </c>
      <c r="G471" s="5" t="n">
        <f aca="false">+F471*D471</f>
        <v>24.5195212327949</v>
      </c>
      <c r="H471" s="6" t="n">
        <f aca="false">-G471*E471</f>
        <v>-122597.606163975</v>
      </c>
      <c r="I471" s="2" t="n">
        <f aca="false">+IF(A471=$I$4,$H$4*D471,IF(I470=0,0,I470+J471+H471))</f>
        <v>0</v>
      </c>
      <c r="J471" s="2" t="n">
        <f aca="false">+IF(B471=0,0,D471*-IPMT(C471/12,B471,$B$8,I470))</f>
        <v>0</v>
      </c>
      <c r="K471" s="6" t="n">
        <f aca="false">+H471+J471</f>
        <v>-122597.606163975</v>
      </c>
      <c r="L471" s="39"/>
    </row>
    <row r="472" customFormat="false" ht="12.75" hidden="false" customHeight="false" outlineLevel="0" collapsed="false">
      <c r="A472" s="50" t="n">
        <v>51227</v>
      </c>
      <c r="B472" s="2" t="n">
        <f aca="false">+IF(B471&lt;&gt;0,B471+1,IF(I471=0,0,1))</f>
        <v>0</v>
      </c>
      <c r="C472" s="3" t="n">
        <f aca="false">IF(OR($C$4="",$C$4=0),C471,$C$4)</f>
        <v>0.05</v>
      </c>
      <c r="D472" s="4" t="n">
        <f aca="false">+(1+C472/2)^(-2*(A472-$M$4)/365.25)</f>
        <v>0.488339259471236</v>
      </c>
      <c r="E472" s="2" t="n">
        <f aca="false">+IF(OR($E$4="",$E$4=0),IF(YEAR(A472)&gt;$M$38,$N$39,VLOOKUP(YEAR(A472),Curve,2,FALSE())),$E$4)</f>
        <v>5000</v>
      </c>
      <c r="F472" s="2" t="n">
        <f aca="false">+IF(MONTH(A472)=$G$4,$F$4,0)</f>
        <v>0</v>
      </c>
      <c r="G472" s="5" t="n">
        <f aca="false">+F472*D472</f>
        <v>0</v>
      </c>
      <c r="H472" s="6" t="n">
        <f aca="false">-G472*E472</f>
        <v>-0</v>
      </c>
      <c r="I472" s="2" t="n">
        <f aca="false">+IF(A472=$I$4,$H$4*D472,IF(I471=0,0,I471+J472+H472))</f>
        <v>0</v>
      </c>
      <c r="J472" s="2" t="n">
        <f aca="false">+IF(B472=0,0,D472*-IPMT(C472/12,B472,$B$8,I471))</f>
        <v>0</v>
      </c>
      <c r="K472" s="6" t="n">
        <f aca="false">+H472+J472</f>
        <v>0</v>
      </c>
      <c r="L472" s="39"/>
    </row>
    <row r="473" customFormat="false" ht="12.75" hidden="false" customHeight="false" outlineLevel="0" collapsed="false">
      <c r="A473" s="50" t="n">
        <v>51257</v>
      </c>
      <c r="B473" s="2" t="n">
        <f aca="false">+IF(B472&lt;&gt;0,B472+1,IF(I472=0,0,1))</f>
        <v>0</v>
      </c>
      <c r="C473" s="3" t="n">
        <f aca="false">IF(OR($C$4="",$C$4=0),C472,$C$4)</f>
        <v>0.05</v>
      </c>
      <c r="D473" s="4" t="n">
        <f aca="false">+(1+C473/2)^(-2*(A473-$M$4)/365.25)</f>
        <v>0.486362430049421</v>
      </c>
      <c r="E473" s="2" t="n">
        <f aca="false">+IF(OR($E$4="",$E$4=0),IF(YEAR(A473)&gt;$M$38,$N$39,VLOOKUP(YEAR(A473),Curve,2,FALSE())),$E$4)</f>
        <v>5000</v>
      </c>
      <c r="F473" s="2" t="n">
        <f aca="false">+IF(MONTH(A473)=$G$4,$F$4,0)</f>
        <v>0</v>
      </c>
      <c r="G473" s="5" t="n">
        <f aca="false">+F473*D473</f>
        <v>0</v>
      </c>
      <c r="H473" s="6" t="n">
        <f aca="false">-G473*E473</f>
        <v>-0</v>
      </c>
      <c r="I473" s="2" t="n">
        <f aca="false">+IF(A473=$I$4,$H$4*D473,IF(I472=0,0,I472+J473+H473))</f>
        <v>0</v>
      </c>
      <c r="J473" s="2" t="n">
        <f aca="false">+IF(B473=0,0,D473*-IPMT(C473/12,B473,$B$8,I472))</f>
        <v>0</v>
      </c>
      <c r="K473" s="6" t="n">
        <f aca="false">+H473+J473</f>
        <v>0</v>
      </c>
      <c r="L473" s="39"/>
    </row>
    <row r="474" customFormat="false" ht="12.75" hidden="false" customHeight="false" outlineLevel="0" collapsed="false">
      <c r="A474" s="50" t="n">
        <v>51288</v>
      </c>
      <c r="B474" s="2" t="n">
        <f aca="false">+IF(B473&lt;&gt;0,B473+1,IF(I473=0,0,1))</f>
        <v>0</v>
      </c>
      <c r="C474" s="3" t="n">
        <f aca="false">IF(OR($C$4="",$C$4=0),C473,$C$4)</f>
        <v>0.05</v>
      </c>
      <c r="D474" s="4" t="n">
        <f aca="false">+(1+C474/2)^(-2*(A474-$M$4)/365.25)</f>
        <v>0.484328112833</v>
      </c>
      <c r="E474" s="2" t="n">
        <f aca="false">+IF(OR($E$4="",$E$4=0),IF(YEAR(A474)&gt;$M$38,$N$39,VLOOKUP(YEAR(A474),Curve,2,FALSE())),$E$4)</f>
        <v>5000</v>
      </c>
      <c r="F474" s="2" t="n">
        <f aca="false">+IF(MONTH(A474)=$G$4,$F$4,0)</f>
        <v>0</v>
      </c>
      <c r="G474" s="5" t="n">
        <f aca="false">+F474*D474</f>
        <v>0</v>
      </c>
      <c r="H474" s="6" t="n">
        <f aca="false">-G474*E474</f>
        <v>-0</v>
      </c>
      <c r="I474" s="2" t="n">
        <f aca="false">+IF(A474=$I$4,$H$4*D474,IF(I473=0,0,I473+J474+H474))</f>
        <v>0</v>
      </c>
      <c r="J474" s="2" t="n">
        <f aca="false">+IF(B474=0,0,D474*-IPMT(C474/12,B474,$B$8,I473))</f>
        <v>0</v>
      </c>
      <c r="K474" s="6" t="n">
        <f aca="false">+H474+J474</f>
        <v>0</v>
      </c>
      <c r="L474" s="39"/>
    </row>
    <row r="475" customFormat="false" ht="12.75" hidden="false" customHeight="false" outlineLevel="0" collapsed="false">
      <c r="A475" s="50" t="n">
        <v>51318</v>
      </c>
      <c r="B475" s="2" t="n">
        <f aca="false">+IF(B474&lt;&gt;0,B474+1,IF(I474=0,0,1))</f>
        <v>0</v>
      </c>
      <c r="C475" s="3" t="n">
        <f aca="false">IF(OR($C$4="",$C$4=0),C474,$C$4)</f>
        <v>0.05</v>
      </c>
      <c r="D475" s="4" t="n">
        <f aca="false">+(1+C475/2)^(-2*(A475-$M$4)/365.25)</f>
        <v>0.482367520796438</v>
      </c>
      <c r="E475" s="2" t="n">
        <f aca="false">+IF(OR($E$4="",$E$4=0),IF(YEAR(A475)&gt;$M$38,$N$39,VLOOKUP(YEAR(A475),Curve,2,FALSE())),$E$4)</f>
        <v>5000</v>
      </c>
      <c r="F475" s="2" t="n">
        <f aca="false">+IF(MONTH(A475)=$G$4,$F$4,0)</f>
        <v>0</v>
      </c>
      <c r="G475" s="5" t="n">
        <f aca="false">+F475*D475</f>
        <v>0</v>
      </c>
      <c r="H475" s="6" t="n">
        <f aca="false">-G475*E475</f>
        <v>-0</v>
      </c>
      <c r="I475" s="2" t="n">
        <f aca="false">+IF(A475=$I$4,$H$4*D475,IF(I474=0,0,I474+J475+H475))</f>
        <v>0</v>
      </c>
      <c r="J475" s="2" t="n">
        <f aca="false">+IF(B475=0,0,D475*-IPMT(C475/12,B475,$B$8,I474))</f>
        <v>0</v>
      </c>
      <c r="K475" s="6" t="n">
        <f aca="false">+H475+J475</f>
        <v>0</v>
      </c>
      <c r="L475" s="39"/>
    </row>
    <row r="476" customFormat="false" ht="12.75" hidden="false" customHeight="false" outlineLevel="0" collapsed="false">
      <c r="A476" s="50" t="n">
        <v>51349</v>
      </c>
      <c r="B476" s="2" t="n">
        <f aca="false">+IF(B475&lt;&gt;0,B475+1,IF(I475=0,0,1))</f>
        <v>0</v>
      </c>
      <c r="C476" s="3" t="n">
        <f aca="false">IF(OR($C$4="",$C$4=0),C475,$C$4)</f>
        <v>0.05</v>
      </c>
      <c r="D476" s="4" t="n">
        <f aca="false">+(1+C476/2)^(-2*(A476-$M$4)/365.25)</f>
        <v>0.480349913161533</v>
      </c>
      <c r="E476" s="2" t="n">
        <f aca="false">+IF(OR($E$4="",$E$4=0),IF(YEAR(A476)&gt;$M$38,$N$39,VLOOKUP(YEAR(A476),Curve,2,FALSE())),$E$4)</f>
        <v>5000</v>
      </c>
      <c r="F476" s="2" t="n">
        <f aca="false">+IF(MONTH(A476)=$G$4,$F$4,0)</f>
        <v>0</v>
      </c>
      <c r="G476" s="5" t="n">
        <f aca="false">+F476*D476</f>
        <v>0</v>
      </c>
      <c r="H476" s="6" t="n">
        <f aca="false">-G476*E476</f>
        <v>-0</v>
      </c>
      <c r="I476" s="2" t="n">
        <f aca="false">+IF(A476=$I$4,$H$4*D476,IF(I475=0,0,I475+J476+H476))</f>
        <v>0</v>
      </c>
      <c r="J476" s="2" t="n">
        <f aca="false">+IF(B476=0,0,D476*-IPMT(C476/12,B476,$B$8,I475))</f>
        <v>0</v>
      </c>
      <c r="K476" s="6" t="n">
        <f aca="false">+H476+J476</f>
        <v>0</v>
      </c>
      <c r="L476" s="39"/>
    </row>
    <row r="477" customFormat="false" ht="12.75" hidden="false" customHeight="false" outlineLevel="0" collapsed="false">
      <c r="A477" s="50" t="n">
        <v>51380</v>
      </c>
      <c r="B477" s="2" t="n">
        <f aca="false">+IF(B476&lt;&gt;0,B476+1,IF(I476=0,0,1))</f>
        <v>0</v>
      </c>
      <c r="C477" s="3" t="n">
        <f aca="false">IF(OR($C$4="",$C$4=0),C476,$C$4)</f>
        <v>0.05</v>
      </c>
      <c r="D477" s="4" t="n">
        <f aca="false">+(1+C477/2)^(-2*(A477-$M$4)/365.25)</f>
        <v>0.478340744611751</v>
      </c>
      <c r="E477" s="2" t="n">
        <f aca="false">+IF(OR($E$4="",$E$4=0),IF(YEAR(A477)&gt;$M$38,$N$39,VLOOKUP(YEAR(A477),Curve,2,FALSE())),$E$4)</f>
        <v>5000</v>
      </c>
      <c r="F477" s="2" t="n">
        <f aca="false">+IF(MONTH(A477)=$G$4,$F$4,0)</f>
        <v>0</v>
      </c>
      <c r="G477" s="5" t="n">
        <f aca="false">+F477*D477</f>
        <v>0</v>
      </c>
      <c r="H477" s="6" t="n">
        <f aca="false">-G477*E477</f>
        <v>-0</v>
      </c>
      <c r="I477" s="2" t="n">
        <f aca="false">+IF(A477=$I$4,$H$4*D477,IF(I476=0,0,I476+J477+H477))</f>
        <v>0</v>
      </c>
      <c r="J477" s="2" t="n">
        <f aca="false">+IF(B477=0,0,D477*-IPMT(C477/12,B477,$B$8,I476))</f>
        <v>0</v>
      </c>
      <c r="K477" s="6" t="n">
        <f aca="false">+H477+J477</f>
        <v>0</v>
      </c>
      <c r="L477" s="39"/>
    </row>
    <row r="478" customFormat="false" ht="12.75" hidden="false" customHeight="false" outlineLevel="0" collapsed="false">
      <c r="A478" s="50" t="n">
        <v>51410</v>
      </c>
      <c r="B478" s="2" t="n">
        <f aca="false">+IF(B477&lt;&gt;0,B477+1,IF(I477=0,0,1))</f>
        <v>0</v>
      </c>
      <c r="C478" s="3" t="n">
        <f aca="false">IF(OR($C$4="",$C$4=0),C477,$C$4)</f>
        <v>0.05</v>
      </c>
      <c r="D478" s="4" t="n">
        <f aca="false">+(1+C478/2)^(-2*(A478-$M$4)/365.25)</f>
        <v>0.47640438983531</v>
      </c>
      <c r="E478" s="2" t="n">
        <f aca="false">+IF(OR($E$4="",$E$4=0),IF(YEAR(A478)&gt;$M$38,$N$39,VLOOKUP(YEAR(A478),Curve,2,FALSE())),$E$4)</f>
        <v>5000</v>
      </c>
      <c r="F478" s="2" t="n">
        <f aca="false">+IF(MONTH(A478)=$G$4,$F$4,0)</f>
        <v>0</v>
      </c>
      <c r="G478" s="5" t="n">
        <f aca="false">+F478*D478</f>
        <v>0</v>
      </c>
      <c r="H478" s="6" t="n">
        <f aca="false">-G478*E478</f>
        <v>-0</v>
      </c>
      <c r="I478" s="2" t="n">
        <f aca="false">+IF(A478=$I$4,$H$4*D478,IF(I477=0,0,I477+J478+H478))</f>
        <v>0</v>
      </c>
      <c r="J478" s="2" t="n">
        <f aca="false">+IF(B478=0,0,D478*-IPMT(C478/12,B478,$B$8,I477))</f>
        <v>0</v>
      </c>
      <c r="K478" s="6" t="n">
        <f aca="false">+H478+J478</f>
        <v>0</v>
      </c>
      <c r="L478" s="39"/>
    </row>
    <row r="479" customFormat="false" ht="12.75" hidden="false" customHeight="false" outlineLevel="0" collapsed="false">
      <c r="A479" s="50" t="n">
        <v>51441</v>
      </c>
      <c r="B479" s="2" t="n">
        <f aca="false">+IF(B478&lt;&gt;0,B478+1,IF(I478=0,0,1))</f>
        <v>0</v>
      </c>
      <c r="C479" s="3" t="n">
        <f aca="false">IF(OR($C$4="",$C$4=0),C478,$C$4)</f>
        <v>0.05</v>
      </c>
      <c r="D479" s="4" t="n">
        <f aca="false">+(1+C479/2)^(-2*(A479-$M$4)/365.25)</f>
        <v>0.474411724299606</v>
      </c>
      <c r="E479" s="2" t="n">
        <f aca="false">+IF(OR($E$4="",$E$4=0),IF(YEAR(A479)&gt;$M$38,$N$39,VLOOKUP(YEAR(A479),Curve,2,FALSE())),$E$4)</f>
        <v>5000</v>
      </c>
      <c r="F479" s="2" t="n">
        <f aca="false">+IF(MONTH(A479)=$G$4,$F$4,0)</f>
        <v>0</v>
      </c>
      <c r="G479" s="5" t="n">
        <f aca="false">+F479*D479</f>
        <v>0</v>
      </c>
      <c r="H479" s="6" t="n">
        <f aca="false">-G479*E479</f>
        <v>-0</v>
      </c>
      <c r="I479" s="2" t="n">
        <f aca="false">+IF(A479=$I$4,$H$4*D479,IF(I478=0,0,I478+J479+H479))</f>
        <v>0</v>
      </c>
      <c r="J479" s="2" t="n">
        <f aca="false">+IF(B479=0,0,D479*-IPMT(C479/12,B479,$B$8,I478))</f>
        <v>0</v>
      </c>
      <c r="K479" s="6" t="n">
        <f aca="false">+H479+J479</f>
        <v>0</v>
      </c>
      <c r="L479" s="39"/>
    </row>
    <row r="480" customFormat="false" ht="12.75" hidden="false" customHeight="false" outlineLevel="0" collapsed="false">
      <c r="A480" s="50" t="n">
        <v>51471</v>
      </c>
      <c r="B480" s="2" t="n">
        <f aca="false">+IF(B479&lt;&gt;0,B479+1,IF(I479=0,0,1))</f>
        <v>0</v>
      </c>
      <c r="C480" s="3" t="n">
        <f aca="false">IF(OR($C$4="",$C$4=0),C479,$C$4)</f>
        <v>0.05</v>
      </c>
      <c r="D480" s="4" t="n">
        <f aca="false">+(1+C480/2)^(-2*(A480-$M$4)/365.25)</f>
        <v>0.47249127445565</v>
      </c>
      <c r="E480" s="2" t="n">
        <f aca="false">+IF(OR($E$4="",$E$4=0),IF(YEAR(A480)&gt;$M$38,$N$39,VLOOKUP(YEAR(A480),Curve,2,FALSE())),$E$4)</f>
        <v>5000</v>
      </c>
      <c r="F480" s="2" t="n">
        <f aca="false">+IF(MONTH(A480)=$G$4,$F$4,0)</f>
        <v>0</v>
      </c>
      <c r="G480" s="5" t="n">
        <f aca="false">+F480*D480</f>
        <v>0</v>
      </c>
      <c r="H480" s="6" t="n">
        <f aca="false">-G480*E480</f>
        <v>-0</v>
      </c>
      <c r="I480" s="2" t="n">
        <f aca="false">+IF(A480=$I$4,$H$4*D480,IF(I479=0,0,I479+J480+H480))</f>
        <v>0</v>
      </c>
      <c r="J480" s="2" t="n">
        <f aca="false">+IF(B480=0,0,D480*-IPMT(C480/12,B480,$B$8,I479))</f>
        <v>0</v>
      </c>
      <c r="K480" s="6" t="n">
        <f aca="false">+H480+J480</f>
        <v>0</v>
      </c>
      <c r="L480" s="39"/>
    </row>
    <row r="481" customFormat="false" ht="12.75" hidden="false" customHeight="false" outlineLevel="0" collapsed="false">
      <c r="A481" s="50" t="n">
        <v>51502</v>
      </c>
      <c r="B481" s="2" t="n">
        <f aca="false">+IF(B480&lt;&gt;0,B480+1,IF(I480=0,0,1))</f>
        <v>0</v>
      </c>
      <c r="C481" s="3" t="n">
        <f aca="false">IF(OR($C$4="",$C$4=0),C480,$C$4)</f>
        <v>0.05</v>
      </c>
      <c r="D481" s="4" t="n">
        <f aca="false">+(1+C481/2)^(-2*(A481-$M$4)/365.25)</f>
        <v>0.470514976380702</v>
      </c>
      <c r="E481" s="2" t="n">
        <f aca="false">+IF(OR($E$4="",$E$4=0),IF(YEAR(A481)&gt;$M$38,$N$39,VLOOKUP(YEAR(A481),Curve,2,FALSE())),$E$4)</f>
        <v>5000</v>
      </c>
      <c r="F481" s="2" t="n">
        <f aca="false">+IF(MONTH(A481)=$G$4,$F$4,0)</f>
        <v>0</v>
      </c>
      <c r="G481" s="5" t="n">
        <f aca="false">+F481*D481</f>
        <v>0</v>
      </c>
      <c r="H481" s="6" t="n">
        <f aca="false">-G481*E481</f>
        <v>-0</v>
      </c>
      <c r="I481" s="2" t="n">
        <f aca="false">+IF(A481=$I$4,$H$4*D481,IF(I480=0,0,I480+J481+H481))</f>
        <v>0</v>
      </c>
      <c r="J481" s="2" t="n">
        <f aca="false">+IF(B481=0,0,D481*-IPMT(C481/12,B481,$B$8,I480))</f>
        <v>0</v>
      </c>
      <c r="K481" s="6" t="n">
        <f aca="false">+H481+J481</f>
        <v>0</v>
      </c>
      <c r="L481" s="39"/>
    </row>
    <row r="482" customFormat="false" ht="12.75" hidden="false" customHeight="false" outlineLevel="0" collapsed="false">
      <c r="A482" s="50" t="n">
        <v>51533</v>
      </c>
      <c r="B482" s="2" t="n">
        <f aca="false">+IF(B481&lt;&gt;0,B481+1,IF(I481=0,0,1))</f>
        <v>0</v>
      </c>
      <c r="C482" s="3" t="n">
        <f aca="false">IF(OR($C$4="",$C$4=0),C481,$C$4)</f>
        <v>0.05</v>
      </c>
      <c r="D482" s="4" t="n">
        <f aca="false">+(1+C482/2)^(-2*(A482-$M$4)/365.25)</f>
        <v>0.468546944604609</v>
      </c>
      <c r="E482" s="2" t="n">
        <f aca="false">+IF(OR($E$4="",$E$4=0),IF(YEAR(A482)&gt;$M$38,$N$39,VLOOKUP(YEAR(A482),Curve,2,FALSE())),$E$4)</f>
        <v>5000</v>
      </c>
      <c r="F482" s="2" t="n">
        <f aca="false">+IF(MONTH(A482)=$G$4,$F$4,0)</f>
        <v>0</v>
      </c>
      <c r="G482" s="5" t="n">
        <f aca="false">+F482*D482</f>
        <v>0</v>
      </c>
      <c r="H482" s="6" t="n">
        <f aca="false">-G482*E482</f>
        <v>-0</v>
      </c>
      <c r="I482" s="2" t="n">
        <f aca="false">+IF(A482=$I$4,$H$4*D482,IF(I481=0,0,I481+J482+H482))</f>
        <v>0</v>
      </c>
      <c r="J482" s="2" t="n">
        <f aca="false">+IF(B482=0,0,D482*-IPMT(C482/12,B482,$B$8,I481))</f>
        <v>0</v>
      </c>
      <c r="K482" s="6" t="n">
        <f aca="false">+H482+J482</f>
        <v>0</v>
      </c>
      <c r="L482" s="39"/>
    </row>
    <row r="483" customFormat="false" ht="12.75" hidden="false" customHeight="false" outlineLevel="0" collapsed="false">
      <c r="A483" s="50" t="n">
        <v>51561</v>
      </c>
      <c r="B483" s="2" t="n">
        <f aca="false">+IF(B482&lt;&gt;0,B482+1,IF(I482=0,0,1))</f>
        <v>0</v>
      </c>
      <c r="C483" s="3" t="n">
        <f aca="false">IF(OR($C$4="",$C$4=0),C482,$C$4)</f>
        <v>0.05</v>
      </c>
      <c r="D483" s="4" t="n">
        <f aca="false">+(1+C483/2)^(-2*(A483-$M$4)/365.25)</f>
        <v>0.466776443814006</v>
      </c>
      <c r="E483" s="2" t="n">
        <f aca="false">+IF(OR($E$4="",$E$4=0),IF(YEAR(A483)&gt;$M$38,$N$39,VLOOKUP(YEAR(A483),Curve,2,FALSE())),$E$4)</f>
        <v>5000</v>
      </c>
      <c r="F483" s="2" t="n">
        <f aca="false">+IF(MONTH(A483)=$G$4,$F$4,0)</f>
        <v>50</v>
      </c>
      <c r="G483" s="5" t="n">
        <f aca="false">+F483*D483</f>
        <v>23.3388221907003</v>
      </c>
      <c r="H483" s="6" t="n">
        <f aca="false">-G483*E483</f>
        <v>-116694.110953502</v>
      </c>
      <c r="I483" s="2" t="n">
        <f aca="false">+IF(A483=$I$4,$H$4*D483,IF(I482=0,0,I482+J483+H483))</f>
        <v>0</v>
      </c>
      <c r="J483" s="2" t="n">
        <f aca="false">+IF(B483=0,0,D483*-IPMT(C483/12,B483,$B$8,I482))</f>
        <v>0</v>
      </c>
      <c r="K483" s="6" t="n">
        <f aca="false">+H483+J483</f>
        <v>-116694.110953502</v>
      </c>
      <c r="L483" s="39"/>
    </row>
    <row r="484" customFormat="false" ht="12.75" hidden="false" customHeight="false" outlineLevel="0" collapsed="false">
      <c r="A484" s="50" t="n">
        <v>51592</v>
      </c>
      <c r="B484" s="2" t="n">
        <f aca="false">+IF(B483&lt;&gt;0,B483+1,IF(I483=0,0,1))</f>
        <v>0</v>
      </c>
      <c r="C484" s="3" t="n">
        <f aca="false">IF(OR($C$4="",$C$4=0),C483,$C$4)</f>
        <v>0.05</v>
      </c>
      <c r="D484" s="4" t="n">
        <f aca="false">+(1+C484/2)^(-2*(A484-$M$4)/365.25)</f>
        <v>0.464824049267877</v>
      </c>
      <c r="E484" s="2" t="n">
        <f aca="false">+IF(OR($E$4="",$E$4=0),IF(YEAR(A484)&gt;$M$38,$N$39,VLOOKUP(YEAR(A484),Curve,2,FALSE())),$E$4)</f>
        <v>5000</v>
      </c>
      <c r="F484" s="2" t="n">
        <f aca="false">+IF(MONTH(A484)=$G$4,$F$4,0)</f>
        <v>0</v>
      </c>
      <c r="G484" s="5" t="n">
        <f aca="false">+F484*D484</f>
        <v>0</v>
      </c>
      <c r="H484" s="6" t="n">
        <f aca="false">-G484*E484</f>
        <v>-0</v>
      </c>
      <c r="I484" s="2" t="n">
        <f aca="false">+IF(A484=$I$4,$H$4*D484,IF(I483=0,0,I483+J484+H484))</f>
        <v>0</v>
      </c>
      <c r="J484" s="2" t="n">
        <f aca="false">+IF(B484=0,0,D484*-IPMT(C484/12,B484,$B$8,I483))</f>
        <v>0</v>
      </c>
      <c r="K484" s="6" t="n">
        <f aca="false">+H484+J484</f>
        <v>0</v>
      </c>
      <c r="L484" s="39"/>
    </row>
    <row r="485" customFormat="false" ht="12.75" hidden="false" customHeight="false" outlineLevel="0" collapsed="false">
      <c r="A485" s="50" t="n">
        <v>51622</v>
      </c>
      <c r="B485" s="2" t="n">
        <f aca="false">+IF(B484&lt;&gt;0,B484+1,IF(I484=0,0,1))</f>
        <v>0</v>
      </c>
      <c r="C485" s="3" t="n">
        <f aca="false">IF(OR($C$4="",$C$4=0),C484,$C$4)</f>
        <v>0.05</v>
      </c>
      <c r="D485" s="4" t="n">
        <f aca="false">+(1+C485/2)^(-2*(A485-$M$4)/365.25)</f>
        <v>0.462942410962666</v>
      </c>
      <c r="E485" s="2" t="n">
        <f aca="false">+IF(OR($E$4="",$E$4=0),IF(YEAR(A485)&gt;$M$38,$N$39,VLOOKUP(YEAR(A485),Curve,2,FALSE())),$E$4)</f>
        <v>5000</v>
      </c>
      <c r="F485" s="2" t="n">
        <f aca="false">+IF(MONTH(A485)=$G$4,$F$4,0)</f>
        <v>0</v>
      </c>
      <c r="G485" s="5" t="n">
        <f aca="false">+F485*D485</f>
        <v>0</v>
      </c>
      <c r="H485" s="6" t="n">
        <f aca="false">-G485*E485</f>
        <v>-0</v>
      </c>
      <c r="I485" s="2" t="n">
        <f aca="false">+IF(A485=$I$4,$H$4*D485,IF(I484=0,0,I484+J485+H485))</f>
        <v>0</v>
      </c>
      <c r="J485" s="2" t="n">
        <f aca="false">+IF(B485=0,0,D485*-IPMT(C485/12,B485,$B$8,I484))</f>
        <v>0</v>
      </c>
      <c r="K485" s="6" t="n">
        <f aca="false">+H485+J485</f>
        <v>0</v>
      </c>
      <c r="L485" s="39"/>
    </row>
    <row r="486" customFormat="false" ht="12.75" hidden="false" customHeight="false" outlineLevel="0" collapsed="false">
      <c r="A486" s="50" t="n">
        <v>51653</v>
      </c>
      <c r="B486" s="2" t="n">
        <f aca="false">+IF(B485&lt;&gt;0,B485+1,IF(I485=0,0,1))</f>
        <v>0</v>
      </c>
      <c r="C486" s="3" t="n">
        <f aca="false">IF(OR($C$4="",$C$4=0),C485,$C$4)</f>
        <v>0.05</v>
      </c>
      <c r="D486" s="4" t="n">
        <f aca="false">+(1+C486/2)^(-2*(A486-$M$4)/365.25)</f>
        <v>0.461006053097324</v>
      </c>
      <c r="E486" s="2" t="n">
        <f aca="false">+IF(OR($E$4="",$E$4=0),IF(YEAR(A486)&gt;$M$38,$N$39,VLOOKUP(YEAR(A486),Curve,2,FALSE())),$E$4)</f>
        <v>5000</v>
      </c>
      <c r="F486" s="2" t="n">
        <f aca="false">+IF(MONTH(A486)=$G$4,$F$4,0)</f>
        <v>0</v>
      </c>
      <c r="G486" s="5" t="n">
        <f aca="false">+F486*D486</f>
        <v>0</v>
      </c>
      <c r="H486" s="6" t="n">
        <f aca="false">-G486*E486</f>
        <v>-0</v>
      </c>
      <c r="I486" s="2" t="n">
        <f aca="false">+IF(A486=$I$4,$H$4*D486,IF(I485=0,0,I485+J486+H486))</f>
        <v>0</v>
      </c>
      <c r="J486" s="2" t="n">
        <f aca="false">+IF(B486=0,0,D486*-IPMT(C486/12,B486,$B$8,I485))</f>
        <v>0</v>
      </c>
      <c r="K486" s="6" t="n">
        <f aca="false">+H486+J486</f>
        <v>0</v>
      </c>
      <c r="L486" s="39"/>
    </row>
    <row r="487" customFormat="false" ht="12.75" hidden="false" customHeight="false" outlineLevel="0" collapsed="false">
      <c r="A487" s="50" t="n">
        <v>51683</v>
      </c>
      <c r="B487" s="2" t="n">
        <f aca="false">+IF(B486&lt;&gt;0,B486+1,IF(I486=0,0,1))</f>
        <v>0</v>
      </c>
      <c r="C487" s="3" t="n">
        <f aca="false">IF(OR($C$4="",$C$4=0),C486,$C$4)</f>
        <v>0.05</v>
      </c>
      <c r="D487" s="4" t="n">
        <f aca="false">+(1+C487/2)^(-2*(A487-$M$4)/365.25)</f>
        <v>0.459139870291576</v>
      </c>
      <c r="E487" s="2" t="n">
        <f aca="false">+IF(OR($E$4="",$E$4=0),IF(YEAR(A487)&gt;$M$38,$N$39,VLOOKUP(YEAR(A487),Curve,2,FALSE())),$E$4)</f>
        <v>5000</v>
      </c>
      <c r="F487" s="2" t="n">
        <f aca="false">+IF(MONTH(A487)=$G$4,$F$4,0)</f>
        <v>0</v>
      </c>
      <c r="G487" s="5" t="n">
        <f aca="false">+F487*D487</f>
        <v>0</v>
      </c>
      <c r="H487" s="6" t="n">
        <f aca="false">-G487*E487</f>
        <v>-0</v>
      </c>
      <c r="I487" s="2" t="n">
        <f aca="false">+IF(A487=$I$4,$H$4*D487,IF(I486=0,0,I486+J487+H487))</f>
        <v>0</v>
      </c>
      <c r="J487" s="2" t="n">
        <f aca="false">+IF(B487=0,0,D487*-IPMT(C487/12,B487,$B$8,I486))</f>
        <v>0</v>
      </c>
      <c r="K487" s="6" t="n">
        <f aca="false">+H487+J487</f>
        <v>0</v>
      </c>
      <c r="L487" s="39"/>
    </row>
    <row r="488" customFormat="false" ht="12.75" hidden="false" customHeight="false" outlineLevel="0" collapsed="false">
      <c r="A488" s="50" t="n">
        <v>51714</v>
      </c>
      <c r="B488" s="2" t="n">
        <f aca="false">+IF(B487&lt;&gt;0,B487+1,IF(I487=0,0,1))</f>
        <v>0</v>
      </c>
      <c r="C488" s="3" t="n">
        <f aca="false">IF(OR($C$4="",$C$4=0),C487,$C$4)</f>
        <v>0.05</v>
      </c>
      <c r="D488" s="4" t="n">
        <f aca="false">+(1+C488/2)^(-2*(A488-$M$4)/365.25)</f>
        <v>0.457219417384092</v>
      </c>
      <c r="E488" s="2" t="n">
        <f aca="false">+IF(OR($E$4="",$E$4=0),IF(YEAR(A488)&gt;$M$38,$N$39,VLOOKUP(YEAR(A488),Curve,2,FALSE())),$E$4)</f>
        <v>5000</v>
      </c>
      <c r="F488" s="2" t="n">
        <f aca="false">+IF(MONTH(A488)=$G$4,$F$4,0)</f>
        <v>0</v>
      </c>
      <c r="G488" s="5" t="n">
        <f aca="false">+F488*D488</f>
        <v>0</v>
      </c>
      <c r="H488" s="6" t="n">
        <f aca="false">-G488*E488</f>
        <v>-0</v>
      </c>
      <c r="I488" s="2" t="n">
        <f aca="false">+IF(A488=$I$4,$H$4*D488,IF(I487=0,0,I487+J488+H488))</f>
        <v>0</v>
      </c>
      <c r="J488" s="2" t="n">
        <f aca="false">+IF(B488=0,0,D488*-IPMT(C488/12,B488,$B$8,I487))</f>
        <v>0</v>
      </c>
      <c r="K488" s="6" t="n">
        <f aca="false">+H488+J488</f>
        <v>0</v>
      </c>
      <c r="L488" s="39"/>
    </row>
    <row r="489" customFormat="false" ht="12.75" hidden="false" customHeight="false" outlineLevel="0" collapsed="false">
      <c r="A489" s="50" t="n">
        <v>51745</v>
      </c>
      <c r="B489" s="2" t="n">
        <f aca="false">+IF(B488&lt;&gt;0,B488+1,IF(I488=0,0,1))</f>
        <v>0</v>
      </c>
      <c r="C489" s="3" t="n">
        <f aca="false">IF(OR($C$4="",$C$4=0),C488,$C$4)</f>
        <v>0.05</v>
      </c>
      <c r="D489" s="4" t="n">
        <f aca="false">+(1+C489/2)^(-2*(A489-$M$4)/365.25)</f>
        <v>0.455306997190838</v>
      </c>
      <c r="E489" s="2" t="n">
        <f aca="false">+IF(OR($E$4="",$E$4=0),IF(YEAR(A489)&gt;$M$38,$N$39,VLOOKUP(YEAR(A489),Curve,2,FALSE())),$E$4)</f>
        <v>5000</v>
      </c>
      <c r="F489" s="2" t="n">
        <f aca="false">+IF(MONTH(A489)=$G$4,$F$4,0)</f>
        <v>0</v>
      </c>
      <c r="G489" s="5" t="n">
        <f aca="false">+F489*D489</f>
        <v>0</v>
      </c>
      <c r="H489" s="6" t="n">
        <f aca="false">-G489*E489</f>
        <v>-0</v>
      </c>
      <c r="I489" s="2" t="n">
        <f aca="false">+IF(A489=$I$4,$H$4*D489,IF(I488=0,0,I488+J489+H489))</f>
        <v>0</v>
      </c>
      <c r="J489" s="2" t="n">
        <f aca="false">+IF(B489=0,0,D489*-IPMT(C489/12,B489,$B$8,I488))</f>
        <v>0</v>
      </c>
      <c r="K489" s="6" t="n">
        <f aca="false">+H489+J489</f>
        <v>0</v>
      </c>
      <c r="L489" s="39"/>
    </row>
    <row r="490" customFormat="false" ht="12.75" hidden="false" customHeight="false" outlineLevel="0" collapsed="false">
      <c r="A490" s="50" t="n">
        <v>51775</v>
      </c>
      <c r="B490" s="2" t="n">
        <f aca="false">+IF(B489&lt;&gt;0,B489+1,IF(I489=0,0,1))</f>
        <v>0</v>
      </c>
      <c r="C490" s="3" t="n">
        <f aca="false">IF(OR($C$4="",$C$4=0),C489,$C$4)</f>
        <v>0.05</v>
      </c>
      <c r="D490" s="4" t="n">
        <f aca="false">+(1+C490/2)^(-2*(A490-$M$4)/365.25)</f>
        <v>0.453463884538009</v>
      </c>
      <c r="E490" s="2" t="n">
        <f aca="false">+IF(OR($E$4="",$E$4=0),IF(YEAR(A490)&gt;$M$38,$N$39,VLOOKUP(YEAR(A490),Curve,2,FALSE())),$E$4)</f>
        <v>5000</v>
      </c>
      <c r="F490" s="2" t="n">
        <f aca="false">+IF(MONTH(A490)=$G$4,$F$4,0)</f>
        <v>0</v>
      </c>
      <c r="G490" s="5" t="n">
        <f aca="false">+F490*D490</f>
        <v>0</v>
      </c>
      <c r="H490" s="6" t="n">
        <f aca="false">-G490*E490</f>
        <v>-0</v>
      </c>
      <c r="I490" s="2" t="n">
        <f aca="false">+IF(A490=$I$4,$H$4*D490,IF(I489=0,0,I489+J490+H490))</f>
        <v>0</v>
      </c>
      <c r="J490" s="2" t="n">
        <f aca="false">+IF(B490=0,0,D490*-IPMT(C490/12,B490,$B$8,I489))</f>
        <v>0</v>
      </c>
      <c r="K490" s="6" t="n">
        <f aca="false">+H490+J490</f>
        <v>0</v>
      </c>
      <c r="L490" s="39"/>
    </row>
    <row r="491" customFormat="false" ht="12.75" hidden="false" customHeight="false" outlineLevel="0" collapsed="false">
      <c r="A491" s="50" t="n">
        <v>51806</v>
      </c>
      <c r="B491" s="2" t="n">
        <f aca="false">+IF(B490&lt;&gt;0,B490+1,IF(I490=0,0,1))</f>
        <v>0</v>
      </c>
      <c r="C491" s="3" t="n">
        <f aca="false">IF(OR($C$4="",$C$4=0),C490,$C$4)</f>
        <v>0.05</v>
      </c>
      <c r="D491" s="4" t="n">
        <f aca="false">+(1+C491/2)^(-2*(A491-$M$4)/365.25)</f>
        <v>0.451567172682105</v>
      </c>
      <c r="E491" s="2" t="n">
        <f aca="false">+IF(OR($E$4="",$E$4=0),IF(YEAR(A491)&gt;$M$38,$N$39,VLOOKUP(YEAR(A491),Curve,2,FALSE())),$E$4)</f>
        <v>5000</v>
      </c>
      <c r="F491" s="2" t="n">
        <f aca="false">+IF(MONTH(A491)=$G$4,$F$4,0)</f>
        <v>0</v>
      </c>
      <c r="G491" s="5" t="n">
        <f aca="false">+F491*D491</f>
        <v>0</v>
      </c>
      <c r="H491" s="6" t="n">
        <f aca="false">-G491*E491</f>
        <v>-0</v>
      </c>
      <c r="I491" s="2" t="n">
        <f aca="false">+IF(A491=$I$4,$H$4*D491,IF(I490=0,0,I490+J491+H491))</f>
        <v>0</v>
      </c>
      <c r="J491" s="2" t="n">
        <f aca="false">+IF(B491=0,0,D491*-IPMT(C491/12,B491,$B$8,I490))</f>
        <v>0</v>
      </c>
      <c r="K491" s="6" t="n">
        <f aca="false">+H491+J491</f>
        <v>0</v>
      </c>
      <c r="L491" s="39"/>
    </row>
    <row r="492" customFormat="false" ht="12.75" hidden="false" customHeight="false" outlineLevel="0" collapsed="false">
      <c r="A492" s="50" t="n">
        <v>51836</v>
      </c>
      <c r="B492" s="2" t="n">
        <f aca="false">+IF(B491&lt;&gt;0,B491+1,IF(I491=0,0,1))</f>
        <v>0</v>
      </c>
      <c r="C492" s="3" t="n">
        <f aca="false">IF(OR($C$4="",$C$4=0),C491,$C$4)</f>
        <v>0.05</v>
      </c>
      <c r="D492" s="4" t="n">
        <f aca="false">+(1+C492/2)^(-2*(A492-$M$4)/365.25)</f>
        <v>0.449739199084713</v>
      </c>
      <c r="E492" s="2" t="n">
        <f aca="false">+IF(OR($E$4="",$E$4=0),IF(YEAR(A492)&gt;$M$38,$N$39,VLOOKUP(YEAR(A492),Curve,2,FALSE())),$E$4)</f>
        <v>5000</v>
      </c>
      <c r="F492" s="2" t="n">
        <f aca="false">+IF(MONTH(A492)=$G$4,$F$4,0)</f>
        <v>0</v>
      </c>
      <c r="G492" s="5" t="n">
        <f aca="false">+F492*D492</f>
        <v>0</v>
      </c>
      <c r="H492" s="6" t="n">
        <f aca="false">-G492*E492</f>
        <v>-0</v>
      </c>
      <c r="I492" s="2" t="n">
        <f aca="false">+IF(A492=$I$4,$H$4*D492,IF(I491=0,0,I491+J492+H492))</f>
        <v>0</v>
      </c>
      <c r="J492" s="2" t="n">
        <f aca="false">+IF(B492=0,0,D492*-IPMT(C492/12,B492,$B$8,I491))</f>
        <v>0</v>
      </c>
      <c r="K492" s="6" t="n">
        <f aca="false">+H492+J492</f>
        <v>0</v>
      </c>
      <c r="L492" s="39"/>
    </row>
    <row r="493" customFormat="false" ht="12.75" hidden="false" customHeight="false" outlineLevel="0" collapsed="false">
      <c r="A493" s="50" t="n">
        <v>51867</v>
      </c>
      <c r="B493" s="2" t="n">
        <f aca="false">+IF(B492&lt;&gt;0,B492+1,IF(I492=0,0,1))</f>
        <v>0</v>
      </c>
      <c r="C493" s="3" t="n">
        <f aca="false">IF(OR($C$4="",$C$4=0),C492,$C$4)</f>
        <v>0.05</v>
      </c>
      <c r="D493" s="4" t="n">
        <f aca="false">+(1+C493/2)^(-2*(A493-$M$4)/365.25)</f>
        <v>0.447858066540194</v>
      </c>
      <c r="E493" s="2" t="n">
        <f aca="false">+IF(OR($E$4="",$E$4=0),IF(YEAR(A493)&gt;$M$38,$N$39,VLOOKUP(YEAR(A493),Curve,2,FALSE())),$E$4)</f>
        <v>5000</v>
      </c>
      <c r="F493" s="2" t="n">
        <f aca="false">+IF(MONTH(A493)=$G$4,$F$4,0)</f>
        <v>0</v>
      </c>
      <c r="G493" s="5" t="n">
        <f aca="false">+F493*D493</f>
        <v>0</v>
      </c>
      <c r="H493" s="6" t="n">
        <f aca="false">-G493*E493</f>
        <v>-0</v>
      </c>
      <c r="I493" s="2" t="n">
        <f aca="false">+IF(A493=$I$4,$H$4*D493,IF(I492=0,0,I492+J493+H493))</f>
        <v>0</v>
      </c>
      <c r="J493" s="2" t="n">
        <f aca="false">+IF(B493=0,0,D493*-IPMT(C493/12,B493,$B$8,I492))</f>
        <v>0</v>
      </c>
      <c r="K493" s="6" t="n">
        <f aca="false">+H493+J493</f>
        <v>0</v>
      </c>
      <c r="L493" s="39"/>
    </row>
    <row r="494" customFormat="false" ht="12.75" hidden="false" customHeight="false" outlineLevel="0" collapsed="false">
      <c r="A494" s="50" t="n">
        <v>51898</v>
      </c>
      <c r="B494" s="2" t="n">
        <f aca="false">+IF(B493&lt;&gt;0,B493+1,IF(I493=0,0,1))</f>
        <v>0</v>
      </c>
      <c r="C494" s="3" t="n">
        <f aca="false">IF(OR($C$4="",$C$4=0),C493,$C$4)</f>
        <v>0.05</v>
      </c>
      <c r="D494" s="4" t="n">
        <f aca="false">+(1+C494/2)^(-2*(A494-$M$4)/365.25)</f>
        <v>0.445984802243889</v>
      </c>
      <c r="E494" s="2" t="n">
        <f aca="false">+IF(OR($E$4="",$E$4=0),IF(YEAR(A494)&gt;$M$38,$N$39,VLOOKUP(YEAR(A494),Curve,2,FALSE())),$E$4)</f>
        <v>5000</v>
      </c>
      <c r="F494" s="2" t="n">
        <f aca="false">+IF(MONTH(A494)=$G$4,$F$4,0)</f>
        <v>0</v>
      </c>
      <c r="G494" s="5" t="n">
        <f aca="false">+F494*D494</f>
        <v>0</v>
      </c>
      <c r="H494" s="6" t="n">
        <f aca="false">-G494*E494</f>
        <v>-0</v>
      </c>
      <c r="I494" s="2" t="n">
        <f aca="false">+IF(A494=$I$4,$H$4*D494,IF(I493=0,0,I493+J494+H494))</f>
        <v>0</v>
      </c>
      <c r="J494" s="2" t="n">
        <f aca="false">+IF(B494=0,0,D494*-IPMT(C494/12,B494,$B$8,I493))</f>
        <v>0</v>
      </c>
      <c r="K494" s="6" t="n">
        <f aca="false">+H494+J494</f>
        <v>0</v>
      </c>
      <c r="L494" s="39"/>
    </row>
    <row r="495" customFormat="false" ht="12.75" hidden="false" customHeight="false" outlineLevel="0" collapsed="false">
      <c r="A495" s="50" t="n">
        <v>51926</v>
      </c>
      <c r="B495" s="2" t="n">
        <f aca="false">+IF(B494&lt;&gt;0,B494+1,IF(I494=0,0,1))</f>
        <v>0</v>
      </c>
      <c r="C495" s="3" t="n">
        <f aca="false">IF(OR($C$4="",$C$4=0),C494,$C$4)</f>
        <v>0.05</v>
      </c>
      <c r="D495" s="4" t="n">
        <f aca="false">+(1+C495/2)^(-2*(A495-$M$4)/365.25)</f>
        <v>0.44429955713865</v>
      </c>
      <c r="E495" s="2" t="n">
        <f aca="false">+IF(OR($E$4="",$E$4=0),IF(YEAR(A495)&gt;$M$38,$N$39,VLOOKUP(YEAR(A495),Curve,2,FALSE())),$E$4)</f>
        <v>5000</v>
      </c>
      <c r="F495" s="2" t="n">
        <f aca="false">+IF(MONTH(A495)=$G$4,$F$4,0)</f>
        <v>50</v>
      </c>
      <c r="G495" s="5" t="n">
        <f aca="false">+F495*D495</f>
        <v>22.2149778569325</v>
      </c>
      <c r="H495" s="6" t="n">
        <f aca="false">-G495*E495</f>
        <v>-111074.889284662</v>
      </c>
      <c r="I495" s="2" t="n">
        <f aca="false">+IF(A495=$I$4,$H$4*D495,IF(I494=0,0,I494+J495+H495))</f>
        <v>0</v>
      </c>
      <c r="J495" s="2" t="n">
        <f aca="false">+IF(B495=0,0,D495*-IPMT(C495/12,B495,$B$8,I494))</f>
        <v>0</v>
      </c>
      <c r="K495" s="6" t="n">
        <f aca="false">+H495+J495</f>
        <v>-111074.889284662</v>
      </c>
      <c r="L495" s="39"/>
    </row>
    <row r="496" customFormat="false" ht="12.75" hidden="false" customHeight="false" outlineLevel="0" collapsed="false">
      <c r="A496" s="50" t="n">
        <v>51957</v>
      </c>
      <c r="B496" s="2" t="n">
        <f aca="false">+IF(B495&lt;&gt;0,B495+1,IF(I495=0,0,1))</f>
        <v>0</v>
      </c>
      <c r="C496" s="3" t="n">
        <f aca="false">IF(OR($C$4="",$C$4=0),C495,$C$4)</f>
        <v>0.05</v>
      </c>
      <c r="D496" s="4" t="n">
        <f aca="false">+(1+C496/2)^(-2*(A496-$M$4)/365.25)</f>
        <v>0.442441177086055</v>
      </c>
      <c r="E496" s="2" t="n">
        <f aca="false">+IF(OR($E$4="",$E$4=0),IF(YEAR(A496)&gt;$M$38,$N$39,VLOOKUP(YEAR(A496),Curve,2,FALSE())),$E$4)</f>
        <v>5000</v>
      </c>
      <c r="F496" s="2" t="n">
        <f aca="false">+IF(MONTH(A496)=$G$4,$F$4,0)</f>
        <v>0</v>
      </c>
      <c r="G496" s="5" t="n">
        <f aca="false">+F496*D496</f>
        <v>0</v>
      </c>
      <c r="H496" s="6" t="n">
        <f aca="false">-G496*E496</f>
        <v>-0</v>
      </c>
      <c r="I496" s="2" t="n">
        <f aca="false">+IF(A496=$I$4,$H$4*D496,IF(I495=0,0,I495+J496+H496))</f>
        <v>0</v>
      </c>
      <c r="J496" s="2" t="n">
        <f aca="false">+IF(B496=0,0,D496*-IPMT(C496/12,B496,$B$8,I495))</f>
        <v>0</v>
      </c>
      <c r="K496" s="6" t="n">
        <f aca="false">+H496+J496</f>
        <v>0</v>
      </c>
      <c r="L496" s="39"/>
    </row>
    <row r="497" customFormat="false" ht="12.75" hidden="false" customHeight="false" outlineLevel="0" collapsed="false">
      <c r="A497" s="50" t="n">
        <v>51987</v>
      </c>
      <c r="B497" s="2" t="n">
        <f aca="false">+IF(B496&lt;&gt;0,B496+1,IF(I496=0,0,1))</f>
        <v>0</v>
      </c>
      <c r="C497" s="3" t="n">
        <f aca="false">IF(OR($C$4="",$C$4=0),C496,$C$4)</f>
        <v>0.05</v>
      </c>
      <c r="D497" s="4" t="n">
        <f aca="false">+(1+C497/2)^(-2*(A497-$M$4)/365.25)</f>
        <v>0.440650146118705</v>
      </c>
      <c r="E497" s="2" t="n">
        <f aca="false">+IF(OR($E$4="",$E$4=0),IF(YEAR(A497)&gt;$M$38,$N$39,VLOOKUP(YEAR(A497),Curve,2,FALSE())),$E$4)</f>
        <v>5000</v>
      </c>
      <c r="F497" s="2" t="n">
        <f aca="false">+IF(MONTH(A497)=$G$4,$F$4,0)</f>
        <v>0</v>
      </c>
      <c r="G497" s="5" t="n">
        <f aca="false">+F497*D497</f>
        <v>0</v>
      </c>
      <c r="H497" s="6" t="n">
        <f aca="false">-G497*E497</f>
        <v>-0</v>
      </c>
      <c r="I497" s="2" t="n">
        <f aca="false">+IF(A497=$I$4,$H$4*D497,IF(I496=0,0,I496+J497+H497))</f>
        <v>0</v>
      </c>
      <c r="J497" s="2" t="n">
        <f aca="false">+IF(B497=0,0,D497*-IPMT(C497/12,B497,$B$8,I496))</f>
        <v>0</v>
      </c>
      <c r="K497" s="6" t="n">
        <f aca="false">+H497+J497</f>
        <v>0</v>
      </c>
      <c r="L497" s="39"/>
    </row>
    <row r="498" customFormat="false" ht="12.75" hidden="false" customHeight="false" outlineLevel="0" collapsed="false">
      <c r="A498" s="50" t="n">
        <v>52018</v>
      </c>
      <c r="B498" s="2" t="n">
        <f aca="false">+IF(B497&lt;&gt;0,B497+1,IF(I497=0,0,1))</f>
        <v>0</v>
      </c>
      <c r="C498" s="3" t="n">
        <f aca="false">IF(OR($C$4="",$C$4=0),C497,$C$4)</f>
        <v>0.05</v>
      </c>
      <c r="D498" s="4" t="n">
        <f aca="false">+(1+C498/2)^(-2*(A498-$M$4)/365.25)</f>
        <v>0.438807030525717</v>
      </c>
      <c r="E498" s="2" t="n">
        <f aca="false">+IF(OR($E$4="",$E$4=0),IF(YEAR(A498)&gt;$M$38,$N$39,VLOOKUP(YEAR(A498),Curve,2,FALSE())),$E$4)</f>
        <v>5000</v>
      </c>
      <c r="F498" s="2" t="n">
        <f aca="false">+IF(MONTH(A498)=$G$4,$F$4,0)</f>
        <v>0</v>
      </c>
      <c r="G498" s="5" t="n">
        <f aca="false">+F498*D498</f>
        <v>0</v>
      </c>
      <c r="H498" s="6" t="n">
        <f aca="false">-G498*E498</f>
        <v>-0</v>
      </c>
      <c r="I498" s="2" t="n">
        <f aca="false">+IF(A498=$I$4,$H$4*D498,IF(I497=0,0,I497+J498+H498))</f>
        <v>0</v>
      </c>
      <c r="J498" s="2" t="n">
        <f aca="false">+IF(B498=0,0,D498*-IPMT(C498/12,B498,$B$8,I497))</f>
        <v>0</v>
      </c>
      <c r="K498" s="6" t="n">
        <f aca="false">+H498+J498</f>
        <v>0</v>
      </c>
      <c r="L498" s="39"/>
    </row>
    <row r="499" customFormat="false" ht="12.75" hidden="false" customHeight="false" outlineLevel="0" collapsed="false">
      <c r="A499" s="50" t="n">
        <v>52048</v>
      </c>
      <c r="B499" s="2" t="n">
        <f aca="false">+IF(B498&lt;&gt;0,B498+1,IF(I498=0,0,1))</f>
        <v>0</v>
      </c>
      <c r="C499" s="3" t="n">
        <f aca="false">IF(OR($C$4="",$C$4=0),C498,$C$4)</f>
        <v>0.05</v>
      </c>
      <c r="D499" s="4" t="n">
        <f aca="false">+(1+C499/2)^(-2*(A499-$M$4)/365.25)</f>
        <v>0.437030710822522</v>
      </c>
      <c r="E499" s="2" t="n">
        <f aca="false">+IF(OR($E$4="",$E$4=0),IF(YEAR(A499)&gt;$M$38,$N$39,VLOOKUP(YEAR(A499),Curve,2,FALSE())),$E$4)</f>
        <v>5000</v>
      </c>
      <c r="F499" s="2" t="n">
        <f aca="false">+IF(MONTH(A499)=$G$4,$F$4,0)</f>
        <v>0</v>
      </c>
      <c r="G499" s="5" t="n">
        <f aca="false">+F499*D499</f>
        <v>0</v>
      </c>
      <c r="H499" s="6" t="n">
        <f aca="false">-G499*E499</f>
        <v>-0</v>
      </c>
      <c r="I499" s="2" t="n">
        <f aca="false">+IF(A499=$I$4,$H$4*D499,IF(I498=0,0,I498+J499+H499))</f>
        <v>0</v>
      </c>
      <c r="J499" s="2" t="n">
        <f aca="false">+IF(B499=0,0,D499*-IPMT(C499/12,B499,$B$8,I498))</f>
        <v>0</v>
      </c>
      <c r="K499" s="6" t="n">
        <f aca="false">+H499+J499</f>
        <v>0</v>
      </c>
      <c r="L499" s="39"/>
    </row>
    <row r="500" customFormat="false" ht="12.75" hidden="false" customHeight="false" outlineLevel="0" collapsed="false">
      <c r="A500" s="50" t="n">
        <v>52079</v>
      </c>
      <c r="B500" s="2" t="n">
        <f aca="false">+IF(B499&lt;&gt;0,B499+1,IF(I499=0,0,1))</f>
        <v>0</v>
      </c>
      <c r="C500" s="3" t="n">
        <f aca="false">IF(OR($C$4="",$C$4=0),C499,$C$4)</f>
        <v>0.05</v>
      </c>
      <c r="D500" s="4" t="n">
        <f aca="false">+(1+C500/2)^(-2*(A500-$M$4)/365.25)</f>
        <v>0.435202734309121</v>
      </c>
      <c r="E500" s="2" t="n">
        <f aca="false">+IF(OR($E$4="",$E$4=0),IF(YEAR(A500)&gt;$M$38,$N$39,VLOOKUP(YEAR(A500),Curve,2,FALSE())),$E$4)</f>
        <v>5000</v>
      </c>
      <c r="F500" s="2" t="n">
        <f aca="false">+IF(MONTH(A500)=$G$4,$F$4,0)</f>
        <v>0</v>
      </c>
      <c r="G500" s="5" t="n">
        <f aca="false">+F500*D500</f>
        <v>0</v>
      </c>
      <c r="H500" s="6" t="n">
        <f aca="false">-G500*E500</f>
        <v>-0</v>
      </c>
      <c r="I500" s="2" t="n">
        <f aca="false">+IF(A500=$I$4,$H$4*D500,IF(I499=0,0,I499+J500+H500))</f>
        <v>0</v>
      </c>
      <c r="J500" s="2" t="n">
        <f aca="false">+IF(B500=0,0,D500*-IPMT(C500/12,B500,$B$8,I499))</f>
        <v>0</v>
      </c>
      <c r="K500" s="6" t="n">
        <f aca="false">+H500+J500</f>
        <v>0</v>
      </c>
      <c r="L500" s="39"/>
    </row>
    <row r="501" customFormat="false" ht="12.75" hidden="false" customHeight="false" outlineLevel="0" collapsed="false">
      <c r="A501" s="50" t="n">
        <v>52110</v>
      </c>
      <c r="B501" s="2" t="n">
        <f aca="false">+IF(B500&lt;&gt;0,B500+1,IF(I500=0,0,1))</f>
        <v>0</v>
      </c>
      <c r="C501" s="3" t="n">
        <f aca="false">IF(OR($C$4="",$C$4=0),C500,$C$4)</f>
        <v>0.05</v>
      </c>
      <c r="D501" s="4" t="n">
        <f aca="false">+(1+C501/2)^(-2*(A501-$M$4)/365.25)</f>
        <v>0.433382403707211</v>
      </c>
      <c r="E501" s="2" t="n">
        <f aca="false">+IF(OR($E$4="",$E$4=0),IF(YEAR(A501)&gt;$M$38,$N$39,VLOOKUP(YEAR(A501),Curve,2,FALSE())),$E$4)</f>
        <v>5000</v>
      </c>
      <c r="F501" s="2" t="n">
        <f aca="false">+IF(MONTH(A501)=$G$4,$F$4,0)</f>
        <v>0</v>
      </c>
      <c r="G501" s="5" t="n">
        <f aca="false">+F501*D501</f>
        <v>0</v>
      </c>
      <c r="H501" s="6" t="n">
        <f aca="false">-G501*E501</f>
        <v>-0</v>
      </c>
      <c r="I501" s="2" t="n">
        <f aca="false">+IF(A501=$I$4,$H$4*D501,IF(I500=0,0,I500+J501+H501))</f>
        <v>0</v>
      </c>
      <c r="J501" s="2" t="n">
        <f aca="false">+IF(B501=0,0,D501*-IPMT(C501/12,B501,$B$8,I500))</f>
        <v>0</v>
      </c>
      <c r="K501" s="6" t="n">
        <f aca="false">+H501+J501</f>
        <v>0</v>
      </c>
      <c r="L501" s="39"/>
    </row>
    <row r="502" customFormat="false" ht="12.75" hidden="false" customHeight="false" outlineLevel="0" collapsed="false">
      <c r="A502" s="50" t="n">
        <v>52140</v>
      </c>
      <c r="B502" s="2" t="n">
        <f aca="false">+IF(B501&lt;&gt;0,B501+1,IF(I501=0,0,1))</f>
        <v>0</v>
      </c>
      <c r="C502" s="3" t="n">
        <f aca="false">IF(OR($C$4="",$C$4=0),C501,$C$4)</f>
        <v>0.05</v>
      </c>
      <c r="D502" s="4" t="n">
        <f aca="false">+(1+C502/2)^(-2*(A502-$M$4)/365.25)</f>
        <v>0.431628043249948</v>
      </c>
      <c r="E502" s="2" t="n">
        <f aca="false">+IF(OR($E$4="",$E$4=0),IF(YEAR(A502)&gt;$M$38,$N$39,VLOOKUP(YEAR(A502),Curve,2,FALSE())),$E$4)</f>
        <v>5000</v>
      </c>
      <c r="F502" s="2" t="n">
        <f aca="false">+IF(MONTH(A502)=$G$4,$F$4,0)</f>
        <v>0</v>
      </c>
      <c r="G502" s="5" t="n">
        <f aca="false">+F502*D502</f>
        <v>0</v>
      </c>
      <c r="H502" s="6" t="n">
        <f aca="false">-G502*E502</f>
        <v>-0</v>
      </c>
      <c r="I502" s="2" t="n">
        <f aca="false">+IF(A502=$I$4,$H$4*D502,IF(I501=0,0,I501+J502+H502))</f>
        <v>0</v>
      </c>
      <c r="J502" s="2" t="n">
        <f aca="false">+IF(B502=0,0,D502*-IPMT(C502/12,B502,$B$8,I501))</f>
        <v>0</v>
      </c>
      <c r="K502" s="6" t="n">
        <f aca="false">+H502+J502</f>
        <v>0</v>
      </c>
      <c r="L502" s="39"/>
    </row>
    <row r="503" customFormat="false" ht="12.75" hidden="false" customHeight="false" outlineLevel="0" collapsed="false">
      <c r="A503" s="50" t="n">
        <v>52171</v>
      </c>
      <c r="B503" s="2" t="n">
        <f aca="false">+IF(B502&lt;&gt;0,B502+1,IF(I502=0,0,1))</f>
        <v>0</v>
      </c>
      <c r="C503" s="3" t="n">
        <f aca="false">IF(OR($C$4="",$C$4=0),C502,$C$4)</f>
        <v>0.05</v>
      </c>
      <c r="D503" s="4" t="n">
        <f aca="false">+(1+C503/2)^(-2*(A503-$M$4)/365.25)</f>
        <v>0.42982266457507</v>
      </c>
      <c r="E503" s="2" t="n">
        <f aca="false">+IF(OR($E$4="",$E$4=0),IF(YEAR(A503)&gt;$M$38,$N$39,VLOOKUP(YEAR(A503),Curve,2,FALSE())),$E$4)</f>
        <v>5000</v>
      </c>
      <c r="F503" s="2" t="n">
        <f aca="false">+IF(MONTH(A503)=$G$4,$F$4,0)</f>
        <v>0</v>
      </c>
      <c r="G503" s="5" t="n">
        <f aca="false">+F503*D503</f>
        <v>0</v>
      </c>
      <c r="H503" s="6" t="n">
        <f aca="false">-G503*E503</f>
        <v>-0</v>
      </c>
      <c r="I503" s="2" t="n">
        <f aca="false">+IF(A503=$I$4,$H$4*D503,IF(I502=0,0,I502+J503+H503))</f>
        <v>0</v>
      </c>
      <c r="J503" s="2" t="n">
        <f aca="false">+IF(B503=0,0,D503*-IPMT(C503/12,B503,$B$8,I502))</f>
        <v>0</v>
      </c>
      <c r="K503" s="6" t="n">
        <f aca="false">+H503+J503</f>
        <v>0</v>
      </c>
      <c r="L503" s="39"/>
    </row>
    <row r="504" customFormat="false" ht="12.75" hidden="false" customHeight="false" outlineLevel="0" collapsed="false">
      <c r="A504" s="50" t="n">
        <v>52201</v>
      </c>
      <c r="B504" s="2" t="n">
        <f aca="false">+IF(B503&lt;&gt;0,B503+1,IF(I503=0,0,1))</f>
        <v>0</v>
      </c>
      <c r="C504" s="3" t="n">
        <f aca="false">IF(OR($C$4="",$C$4=0),C503,$C$4)</f>
        <v>0.05</v>
      </c>
      <c r="D504" s="4" t="n">
        <f aca="false">+(1+C504/2)^(-2*(A504-$M$4)/365.25)</f>
        <v>0.428082714175803</v>
      </c>
      <c r="E504" s="2" t="n">
        <f aca="false">+IF(OR($E$4="",$E$4=0),IF(YEAR(A504)&gt;$M$38,$N$39,VLOOKUP(YEAR(A504),Curve,2,FALSE())),$E$4)</f>
        <v>5000</v>
      </c>
      <c r="F504" s="2" t="n">
        <f aca="false">+IF(MONTH(A504)=$G$4,$F$4,0)</f>
        <v>0</v>
      </c>
      <c r="G504" s="5" t="n">
        <f aca="false">+F504*D504</f>
        <v>0</v>
      </c>
      <c r="H504" s="6" t="n">
        <f aca="false">-G504*E504</f>
        <v>-0</v>
      </c>
      <c r="I504" s="2" t="n">
        <f aca="false">+IF(A504=$I$4,$H$4*D504,IF(I503=0,0,I503+J504+H504))</f>
        <v>0</v>
      </c>
      <c r="J504" s="2" t="n">
        <f aca="false">+IF(B504=0,0,D504*-IPMT(C504/12,B504,$B$8,I503))</f>
        <v>0</v>
      </c>
      <c r="K504" s="6" t="n">
        <f aca="false">+H504+J504</f>
        <v>0</v>
      </c>
      <c r="L504" s="39"/>
    </row>
    <row r="505" customFormat="false" ht="12.75" hidden="false" customHeight="false" outlineLevel="0" collapsed="false">
      <c r="A505" s="50" t="n">
        <v>52232</v>
      </c>
      <c r="B505" s="2" t="n">
        <f aca="false">+IF(B504&lt;&gt;0,B504+1,IF(I504=0,0,1))</f>
        <v>0</v>
      </c>
      <c r="C505" s="3" t="n">
        <f aca="false">IF(OR($C$4="",$C$4=0),C504,$C$4)</f>
        <v>0.05</v>
      </c>
      <c r="D505" s="4" t="n">
        <f aca="false">+(1+C505/2)^(-2*(A505-$M$4)/365.25)</f>
        <v>0.426292164615033</v>
      </c>
      <c r="E505" s="2" t="n">
        <f aca="false">+IF(OR($E$4="",$E$4=0),IF(YEAR(A505)&gt;$M$38,$N$39,VLOOKUP(YEAR(A505),Curve,2,FALSE())),$E$4)</f>
        <v>5000</v>
      </c>
      <c r="F505" s="2" t="n">
        <f aca="false">+IF(MONTH(A505)=$G$4,$F$4,0)</f>
        <v>0</v>
      </c>
      <c r="G505" s="5" t="n">
        <f aca="false">+F505*D505</f>
        <v>0</v>
      </c>
      <c r="H505" s="6" t="n">
        <f aca="false">-G505*E505</f>
        <v>-0</v>
      </c>
      <c r="I505" s="2" t="n">
        <f aca="false">+IF(A505=$I$4,$H$4*D505,IF(I504=0,0,I504+J505+H505))</f>
        <v>0</v>
      </c>
      <c r="J505" s="2" t="n">
        <f aca="false">+IF(B505=0,0,D505*-IPMT(C505/12,B505,$B$8,I504))</f>
        <v>0</v>
      </c>
      <c r="K505" s="6" t="n">
        <f aca="false">+H505+J505</f>
        <v>0</v>
      </c>
      <c r="L505" s="39"/>
    </row>
    <row r="506" customFormat="false" ht="12.75" hidden="false" customHeight="false" outlineLevel="0" collapsed="false">
      <c r="A506" s="50" t="n">
        <v>52263</v>
      </c>
      <c r="B506" s="2" t="n">
        <f aca="false">+IF(B505&lt;&gt;0,B505+1,IF(I505=0,0,1))</f>
        <v>0</v>
      </c>
      <c r="C506" s="3" t="n">
        <f aca="false">IF(OR($C$4="",$C$4=0),C505,$C$4)</f>
        <v>0.05</v>
      </c>
      <c r="D506" s="4" t="n">
        <f aca="false">+(1+C506/2)^(-2*(A506-$M$4)/365.25)</f>
        <v>0.42450910441934</v>
      </c>
      <c r="E506" s="2" t="n">
        <f aca="false">+IF(OR($E$4="",$E$4=0),IF(YEAR(A506)&gt;$M$38,$N$39,VLOOKUP(YEAR(A506),Curve,2,FALSE())),$E$4)</f>
        <v>5000</v>
      </c>
      <c r="F506" s="2" t="n">
        <f aca="false">+IF(MONTH(A506)=$G$4,$F$4,0)</f>
        <v>0</v>
      </c>
      <c r="G506" s="5" t="n">
        <f aca="false">+F506*D506</f>
        <v>0</v>
      </c>
      <c r="H506" s="6" t="n">
        <f aca="false">-G506*E506</f>
        <v>-0</v>
      </c>
      <c r="I506" s="2" t="n">
        <f aca="false">+IF(A506=$I$4,$H$4*D506,IF(I505=0,0,I505+J506+H506))</f>
        <v>0</v>
      </c>
      <c r="J506" s="2" t="n">
        <f aca="false">+IF(B506=0,0,D506*-IPMT(C506/12,B506,$B$8,I505))</f>
        <v>0</v>
      </c>
      <c r="K506" s="6" t="n">
        <f aca="false">+H506+J506</f>
        <v>0</v>
      </c>
      <c r="L506" s="39"/>
    </row>
    <row r="507" customFormat="false" ht="12.75" hidden="false" customHeight="false" outlineLevel="0" collapsed="false">
      <c r="A507" s="50" t="n">
        <v>52291</v>
      </c>
      <c r="B507" s="2" t="n">
        <f aca="false">+IF(B506&lt;&gt;0,B506+1,IF(I506=0,0,1))</f>
        <v>0</v>
      </c>
      <c r="C507" s="3" t="n">
        <f aca="false">IF(OR($C$4="",$C$4=0),C506,$C$4)</f>
        <v>0.05</v>
      </c>
      <c r="D507" s="4" t="n">
        <f aca="false">+(1+C507/2)^(-2*(A507-$M$4)/365.25)</f>
        <v>0.422905009645812</v>
      </c>
      <c r="E507" s="2" t="n">
        <f aca="false">+IF(OR($E$4="",$E$4=0),IF(YEAR(A507)&gt;$M$38,$N$39,VLOOKUP(YEAR(A507),Curve,2,FALSE())),$E$4)</f>
        <v>5000</v>
      </c>
      <c r="F507" s="2" t="n">
        <f aca="false">+IF(MONTH(A507)=$G$4,$F$4,0)</f>
        <v>50</v>
      </c>
      <c r="G507" s="5" t="n">
        <f aca="false">+F507*D507</f>
        <v>21.1452504822906</v>
      </c>
      <c r="H507" s="6" t="n">
        <f aca="false">-G507*E507</f>
        <v>-105726.252411453</v>
      </c>
      <c r="I507" s="2" t="n">
        <f aca="false">+IF(A507=$I$4,$H$4*D507,IF(I506=0,0,I506+J507+H507))</f>
        <v>0</v>
      </c>
      <c r="J507" s="2" t="n">
        <f aca="false">+IF(B507=0,0,D507*-IPMT(C507/12,B507,$B$8,I506))</f>
        <v>0</v>
      </c>
      <c r="K507" s="6" t="n">
        <f aca="false">+H507+J507</f>
        <v>-105726.252411453</v>
      </c>
      <c r="L507" s="39"/>
    </row>
    <row r="508" customFormat="false" ht="12.75" hidden="false" customHeight="false" outlineLevel="0" collapsed="false">
      <c r="A508" s="50" t="n">
        <v>52322</v>
      </c>
      <c r="B508" s="2" t="n">
        <f aca="false">+IF(B507&lt;&gt;0,B507+1,IF(I507=0,0,1))</f>
        <v>0</v>
      </c>
      <c r="C508" s="3" t="n">
        <f aca="false">IF(OR($C$4="",$C$4=0),C507,$C$4)</f>
        <v>0.05</v>
      </c>
      <c r="D508" s="4" t="n">
        <f aca="false">+(1+C508/2)^(-2*(A508-$M$4)/365.25)</f>
        <v>0.421136116966446</v>
      </c>
      <c r="E508" s="2" t="n">
        <f aca="false">+IF(OR($E$4="",$E$4=0),IF(YEAR(A508)&gt;$M$38,$N$39,VLOOKUP(YEAR(A508),Curve,2,FALSE())),$E$4)</f>
        <v>5000</v>
      </c>
      <c r="F508" s="2" t="n">
        <f aca="false">+IF(MONTH(A508)=$G$4,$F$4,0)</f>
        <v>0</v>
      </c>
      <c r="G508" s="5" t="n">
        <f aca="false">+F508*D508</f>
        <v>0</v>
      </c>
      <c r="H508" s="6" t="n">
        <f aca="false">-G508*E508</f>
        <v>-0</v>
      </c>
      <c r="I508" s="2" t="n">
        <f aca="false">+IF(A508=$I$4,$H$4*D508,IF(I507=0,0,I507+J508+H508))</f>
        <v>0</v>
      </c>
      <c r="J508" s="2" t="n">
        <f aca="false">+IF(B508=0,0,D508*-IPMT(C508/12,B508,$B$8,I507))</f>
        <v>0</v>
      </c>
      <c r="K508" s="6" t="n">
        <f aca="false">+H508+J508</f>
        <v>0</v>
      </c>
      <c r="L508" s="39"/>
    </row>
    <row r="509" customFormat="false" ht="12.75" hidden="false" customHeight="false" outlineLevel="0" collapsed="false">
      <c r="A509" s="50" t="n">
        <v>52352</v>
      </c>
      <c r="B509" s="2" t="n">
        <f aca="false">+IF(B508&lt;&gt;0,B508+1,IF(I508=0,0,1))</f>
        <v>0</v>
      </c>
      <c r="C509" s="3" t="n">
        <f aca="false">IF(OR($C$4="",$C$4=0),C508,$C$4)</f>
        <v>0.05</v>
      </c>
      <c r="D509" s="4" t="n">
        <f aca="false">+(1+C509/2)^(-2*(A509-$M$4)/365.25)</f>
        <v>0.419431330282882</v>
      </c>
      <c r="E509" s="2" t="n">
        <f aca="false">+IF(OR($E$4="",$E$4=0),IF(YEAR(A509)&gt;$M$38,$N$39,VLOOKUP(YEAR(A509),Curve,2,FALSE())),$E$4)</f>
        <v>5000</v>
      </c>
      <c r="F509" s="2" t="n">
        <f aca="false">+IF(MONTH(A509)=$G$4,$F$4,0)</f>
        <v>0</v>
      </c>
      <c r="G509" s="5" t="n">
        <f aca="false">+F509*D509</f>
        <v>0</v>
      </c>
      <c r="H509" s="6" t="n">
        <f aca="false">-G509*E509</f>
        <v>-0</v>
      </c>
      <c r="I509" s="2" t="n">
        <f aca="false">+IF(A509=$I$4,$H$4*D509,IF(I508=0,0,I508+J509+H509))</f>
        <v>0</v>
      </c>
      <c r="J509" s="2" t="n">
        <f aca="false">+IF(B509=0,0,D509*-IPMT(C509/12,B509,$B$8,I508))</f>
        <v>0</v>
      </c>
      <c r="K509" s="6" t="n">
        <f aca="false">+H509+J509</f>
        <v>0</v>
      </c>
      <c r="L509" s="39"/>
    </row>
    <row r="510" customFormat="false" ht="12.75" hidden="false" customHeight="false" outlineLevel="0" collapsed="false">
      <c r="A510" s="50" t="n">
        <v>52383</v>
      </c>
      <c r="B510" s="2" t="n">
        <f aca="false">+IF(B509&lt;&gt;0,B509+1,IF(I509=0,0,1))</f>
        <v>0</v>
      </c>
      <c r="C510" s="3" t="n">
        <f aca="false">IF(OR($C$4="",$C$4=0),C509,$C$4)</f>
        <v>0.05</v>
      </c>
      <c r="D510" s="4" t="n">
        <f aca="false">+(1+C510/2)^(-2*(A510-$M$4)/365.25)</f>
        <v>0.41767696702704</v>
      </c>
      <c r="E510" s="2" t="n">
        <f aca="false">+IF(OR($E$4="",$E$4=0),IF(YEAR(A510)&gt;$M$38,$N$39,VLOOKUP(YEAR(A510),Curve,2,FALSE())),$E$4)</f>
        <v>5000</v>
      </c>
      <c r="F510" s="2" t="n">
        <f aca="false">+IF(MONTH(A510)=$G$4,$F$4,0)</f>
        <v>0</v>
      </c>
      <c r="G510" s="5" t="n">
        <f aca="false">+F510*D510</f>
        <v>0</v>
      </c>
      <c r="H510" s="6" t="n">
        <f aca="false">-G510*E510</f>
        <v>-0</v>
      </c>
      <c r="I510" s="2" t="n">
        <f aca="false">+IF(A510=$I$4,$H$4*D510,IF(I509=0,0,I509+J510+H510))</f>
        <v>0</v>
      </c>
      <c r="J510" s="2" t="n">
        <f aca="false">+IF(B510=0,0,D510*-IPMT(C510/12,B510,$B$8,I509))</f>
        <v>0</v>
      </c>
      <c r="K510" s="6" t="n">
        <f aca="false">+H510+J510</f>
        <v>0</v>
      </c>
      <c r="L510" s="39"/>
    </row>
    <row r="511" customFormat="false" ht="12.75" hidden="false" customHeight="false" outlineLevel="0" collapsed="false">
      <c r="A511" s="50" t="n">
        <v>52413</v>
      </c>
      <c r="B511" s="2" t="n">
        <f aca="false">+IF(B510&lt;&gt;0,B510+1,IF(I510=0,0,1))</f>
        <v>0</v>
      </c>
      <c r="C511" s="3" t="n">
        <f aca="false">IF(OR($C$4="",$C$4=0),C510,$C$4)</f>
        <v>0.05</v>
      </c>
      <c r="D511" s="4" t="n">
        <f aca="false">+(1+C511/2)^(-2*(A511-$M$4)/365.25)</f>
        <v>0.415986183209808</v>
      </c>
      <c r="E511" s="2" t="n">
        <f aca="false">+IF(OR($E$4="",$E$4=0),IF(YEAR(A511)&gt;$M$38,$N$39,VLOOKUP(YEAR(A511),Curve,2,FALSE())),$E$4)</f>
        <v>5000</v>
      </c>
      <c r="F511" s="2" t="n">
        <f aca="false">+IF(MONTH(A511)=$G$4,$F$4,0)</f>
        <v>0</v>
      </c>
      <c r="G511" s="5" t="n">
        <f aca="false">+F511*D511</f>
        <v>0</v>
      </c>
      <c r="H511" s="6" t="n">
        <f aca="false">-G511*E511</f>
        <v>-0</v>
      </c>
      <c r="I511" s="2" t="n">
        <f aca="false">+IF(A511=$I$4,$H$4*D511,IF(I510=0,0,I510+J511+H511))</f>
        <v>0</v>
      </c>
      <c r="J511" s="2" t="n">
        <f aca="false">+IF(B511=0,0,D511*-IPMT(C511/12,B511,$B$8,I510))</f>
        <v>0</v>
      </c>
      <c r="K511" s="6" t="n">
        <f aca="false">+H511+J511</f>
        <v>0</v>
      </c>
      <c r="L511" s="39"/>
    </row>
    <row r="512" customFormat="false" ht="12.75" hidden="false" customHeight="false" outlineLevel="0" collapsed="false">
      <c r="A512" s="50" t="n">
        <v>52444</v>
      </c>
      <c r="B512" s="2" t="n">
        <f aca="false">+IF(B511&lt;&gt;0,B511+1,IF(I511=0,0,1))</f>
        <v>0</v>
      </c>
      <c r="C512" s="3" t="n">
        <f aca="false">IF(OR($C$4="",$C$4=0),C511,$C$4)</f>
        <v>0.05</v>
      </c>
      <c r="D512" s="4" t="n">
        <f aca="false">+(1+C512/2)^(-2*(A512-$M$4)/365.25)</f>
        <v>0.414246230034948</v>
      </c>
      <c r="E512" s="2" t="n">
        <f aca="false">+IF(OR($E$4="",$E$4=0),IF(YEAR(A512)&gt;$M$38,$N$39,VLOOKUP(YEAR(A512),Curve,2,FALSE())),$E$4)</f>
        <v>5000</v>
      </c>
      <c r="F512" s="2" t="n">
        <f aca="false">+IF(MONTH(A512)=$G$4,$F$4,0)</f>
        <v>0</v>
      </c>
      <c r="G512" s="5" t="n">
        <f aca="false">+F512*D512</f>
        <v>0</v>
      </c>
      <c r="H512" s="6" t="n">
        <f aca="false">-G512*E512</f>
        <v>-0</v>
      </c>
      <c r="I512" s="2" t="n">
        <f aca="false">+IF(A512=$I$4,$H$4*D512,IF(I511=0,0,I511+J512+H512))</f>
        <v>0</v>
      </c>
      <c r="J512" s="2" t="n">
        <f aca="false">+IF(B512=0,0,D512*-IPMT(C512/12,B512,$B$8,I511))</f>
        <v>0</v>
      </c>
      <c r="K512" s="6" t="n">
        <f aca="false">+H512+J512</f>
        <v>0</v>
      </c>
      <c r="L512" s="39"/>
    </row>
    <row r="513" customFormat="false" ht="12.75" hidden="false" customHeight="false" outlineLevel="0" collapsed="false">
      <c r="A513" s="50" t="n">
        <v>52475</v>
      </c>
      <c r="B513" s="2" t="n">
        <f aca="false">+IF(B512&lt;&gt;0,B512+1,IF(I512=0,0,1))</f>
        <v>0</v>
      </c>
      <c r="C513" s="3" t="n">
        <f aca="false">IF(OR($C$4="",$C$4=0),C512,$C$4)</f>
        <v>0.05</v>
      </c>
      <c r="D513" s="4" t="n">
        <f aca="false">+(1+C513/2)^(-2*(A513-$M$4)/365.25)</f>
        <v>0.412513554594718</v>
      </c>
      <c r="E513" s="2" t="n">
        <f aca="false">+IF(OR($E$4="",$E$4=0),IF(YEAR(A513)&gt;$M$38,$N$39,VLOOKUP(YEAR(A513),Curve,2,FALSE())),$E$4)</f>
        <v>5000</v>
      </c>
      <c r="F513" s="2" t="n">
        <f aca="false">+IF(MONTH(A513)=$G$4,$F$4,0)</f>
        <v>0</v>
      </c>
      <c r="G513" s="5" t="n">
        <f aca="false">+F513*D513</f>
        <v>0</v>
      </c>
      <c r="H513" s="6" t="n">
        <f aca="false">-G513*E513</f>
        <v>-0</v>
      </c>
      <c r="I513" s="2" t="n">
        <f aca="false">+IF(A513=$I$4,$H$4*D513,IF(I512=0,0,I512+J513+H513))</f>
        <v>0</v>
      </c>
      <c r="J513" s="2" t="n">
        <f aca="false">+IF(B513=0,0,D513*-IPMT(C513/12,B513,$B$8,I512))</f>
        <v>0</v>
      </c>
      <c r="K513" s="6" t="n">
        <f aca="false">+H513+J513</f>
        <v>0</v>
      </c>
      <c r="L513" s="39"/>
    </row>
    <row r="514" customFormat="false" ht="12.75" hidden="false" customHeight="false" outlineLevel="0" collapsed="false">
      <c r="A514" s="50" t="n">
        <v>52505</v>
      </c>
      <c r="B514" s="2" t="n">
        <f aca="false">+IF(B513&lt;&gt;0,B513+1,IF(I513=0,0,1))</f>
        <v>0</v>
      </c>
      <c r="C514" s="3" t="n">
        <f aca="false">IF(OR($C$4="",$C$4=0),C513,$C$4)</f>
        <v>0.05</v>
      </c>
      <c r="D514" s="4" t="n">
        <f aca="false">+(1+C514/2)^(-2*(A514-$M$4)/365.25)</f>
        <v>0.410843672610412</v>
      </c>
      <c r="E514" s="2" t="n">
        <f aca="false">+IF(OR($E$4="",$E$4=0),IF(YEAR(A514)&gt;$M$38,$N$39,VLOOKUP(YEAR(A514),Curve,2,FALSE())),$E$4)</f>
        <v>5000</v>
      </c>
      <c r="F514" s="2" t="n">
        <f aca="false">+IF(MONTH(A514)=$G$4,$F$4,0)</f>
        <v>0</v>
      </c>
      <c r="G514" s="5" t="n">
        <f aca="false">+F514*D514</f>
        <v>0</v>
      </c>
      <c r="H514" s="6" t="n">
        <f aca="false">-G514*E514</f>
        <v>-0</v>
      </c>
      <c r="I514" s="2" t="n">
        <f aca="false">+IF(A514=$I$4,$H$4*D514,IF(I513=0,0,I513+J514+H514))</f>
        <v>0</v>
      </c>
      <c r="J514" s="2" t="n">
        <f aca="false">+IF(B514=0,0,D514*-IPMT(C514/12,B514,$B$8,I513))</f>
        <v>0</v>
      </c>
      <c r="K514" s="6" t="n">
        <f aca="false">+H514+J514</f>
        <v>0</v>
      </c>
      <c r="L514" s="39"/>
    </row>
    <row r="515" customFormat="false" ht="12.75" hidden="false" customHeight="false" outlineLevel="0" collapsed="false">
      <c r="A515" s="50" t="n">
        <v>52536</v>
      </c>
      <c r="B515" s="2" t="n">
        <f aca="false">+IF(B514&lt;&gt;0,B514+1,IF(I514=0,0,1))</f>
        <v>0</v>
      </c>
      <c r="C515" s="3" t="n">
        <f aca="false">IF(OR($C$4="",$C$4=0),C514,$C$4)</f>
        <v>0.05</v>
      </c>
      <c r="D515" s="4" t="n">
        <f aca="false">+(1+C515/2)^(-2*(A515-$M$4)/365.25)</f>
        <v>0.409125229110646</v>
      </c>
      <c r="E515" s="2" t="n">
        <f aca="false">+IF(OR($E$4="",$E$4=0),IF(YEAR(A515)&gt;$M$38,$N$39,VLOOKUP(YEAR(A515),Curve,2,FALSE())),$E$4)</f>
        <v>5000</v>
      </c>
      <c r="F515" s="2" t="n">
        <f aca="false">+IF(MONTH(A515)=$G$4,$F$4,0)</f>
        <v>0</v>
      </c>
      <c r="G515" s="5" t="n">
        <f aca="false">+F515*D515</f>
        <v>0</v>
      </c>
      <c r="H515" s="6" t="n">
        <f aca="false">-G515*E515</f>
        <v>-0</v>
      </c>
      <c r="I515" s="2" t="n">
        <f aca="false">+IF(A515=$I$4,$H$4*D515,IF(I514=0,0,I514+J515+H515))</f>
        <v>0</v>
      </c>
      <c r="J515" s="2" t="n">
        <f aca="false">+IF(B515=0,0,D515*-IPMT(C515/12,B515,$B$8,I514))</f>
        <v>0</v>
      </c>
      <c r="K515" s="6" t="n">
        <f aca="false">+H515+J515</f>
        <v>0</v>
      </c>
      <c r="L515" s="39"/>
    </row>
    <row r="516" customFormat="false" ht="12.75" hidden="false" customHeight="false" outlineLevel="0" collapsed="false">
      <c r="A516" s="50" t="n">
        <v>52566</v>
      </c>
      <c r="B516" s="2" t="n">
        <f aca="false">+IF(B515&lt;&gt;0,B515+1,IF(I515=0,0,1))</f>
        <v>0</v>
      </c>
      <c r="C516" s="3" t="n">
        <f aca="false">IF(OR($C$4="",$C$4=0),C515,$C$4)</f>
        <v>0.05</v>
      </c>
      <c r="D516" s="4" t="n">
        <f aca="false">+(1+C516/2)^(-2*(A516-$M$4)/365.25)</f>
        <v>0.407469063290621</v>
      </c>
      <c r="E516" s="2" t="n">
        <f aca="false">+IF(OR($E$4="",$E$4=0),IF(YEAR(A516)&gt;$M$38,$N$39,VLOOKUP(YEAR(A516),Curve,2,FALSE())),$E$4)</f>
        <v>5000</v>
      </c>
      <c r="F516" s="2" t="n">
        <f aca="false">+IF(MONTH(A516)=$G$4,$F$4,0)</f>
        <v>0</v>
      </c>
      <c r="G516" s="5" t="n">
        <f aca="false">+F516*D516</f>
        <v>0</v>
      </c>
      <c r="H516" s="6" t="n">
        <f aca="false">-G516*E516</f>
        <v>-0</v>
      </c>
      <c r="I516" s="2" t="n">
        <f aca="false">+IF(A516=$I$4,$H$4*D516,IF(I515=0,0,I515+J516+H516))</f>
        <v>0</v>
      </c>
      <c r="J516" s="2" t="n">
        <f aca="false">+IF(B516=0,0,D516*-IPMT(C516/12,B516,$B$8,I515))</f>
        <v>0</v>
      </c>
      <c r="K516" s="6" t="n">
        <f aca="false">+H516+J516</f>
        <v>0</v>
      </c>
      <c r="L516" s="39"/>
    </row>
    <row r="517" customFormat="false" ht="12.75" hidden="false" customHeight="false" outlineLevel="0" collapsed="false">
      <c r="A517" s="50" t="n">
        <v>52597</v>
      </c>
      <c r="B517" s="2" t="n">
        <f aca="false">+IF(B516&lt;&gt;0,B516+1,IF(I516=0,0,1))</f>
        <v>0</v>
      </c>
      <c r="C517" s="3" t="n">
        <f aca="false">IF(OR($C$4="",$C$4=0),C516,$C$4)</f>
        <v>0.05</v>
      </c>
      <c r="D517" s="4" t="n">
        <f aca="false">+(1+C517/2)^(-2*(A517-$M$4)/365.25)</f>
        <v>0.40576473483226</v>
      </c>
      <c r="E517" s="2" t="n">
        <f aca="false">+IF(OR($E$4="",$E$4=0),IF(YEAR(A517)&gt;$M$38,$N$39,VLOOKUP(YEAR(A517),Curve,2,FALSE())),$E$4)</f>
        <v>5000</v>
      </c>
      <c r="F517" s="2" t="n">
        <f aca="false">+IF(MONTH(A517)=$G$4,$F$4,0)</f>
        <v>0</v>
      </c>
      <c r="G517" s="5" t="n">
        <f aca="false">+F517*D517</f>
        <v>0</v>
      </c>
      <c r="H517" s="6" t="n">
        <f aca="false">-G517*E517</f>
        <v>-0</v>
      </c>
      <c r="I517" s="2" t="n">
        <f aca="false">+IF(A517=$I$4,$H$4*D517,IF(I516=0,0,I516+J517+H517))</f>
        <v>0</v>
      </c>
      <c r="J517" s="2" t="n">
        <f aca="false">+IF(B517=0,0,D517*-IPMT(C517/12,B517,$B$8,I516))</f>
        <v>0</v>
      </c>
      <c r="K517" s="6" t="n">
        <f aca="false">+H517+J517</f>
        <v>0</v>
      </c>
      <c r="L517" s="39"/>
    </row>
    <row r="518" customFormat="false" ht="12.75" hidden="false" customHeight="false" outlineLevel="0" collapsed="false">
      <c r="A518" s="50" t="n">
        <v>52628</v>
      </c>
      <c r="B518" s="2" t="n">
        <f aca="false">+IF(B517&lt;&gt;0,B517+1,IF(I517=0,0,1))</f>
        <v>0</v>
      </c>
      <c r="C518" s="3" t="n">
        <f aca="false">IF(OR($C$4="",$C$4=0),C517,$C$4)</f>
        <v>0.05</v>
      </c>
      <c r="D518" s="4" t="n">
        <f aca="false">+(1+C518/2)^(-2*(A518-$M$4)/365.25)</f>
        <v>0.404067535100361</v>
      </c>
      <c r="E518" s="2" t="n">
        <f aca="false">+IF(OR($E$4="",$E$4=0),IF(YEAR(A518)&gt;$M$38,$N$39,VLOOKUP(YEAR(A518),Curve,2,FALSE())),$E$4)</f>
        <v>5000</v>
      </c>
      <c r="F518" s="2" t="n">
        <f aca="false">+IF(MONTH(A518)=$G$4,$F$4,0)</f>
        <v>0</v>
      </c>
      <c r="G518" s="5" t="n">
        <f aca="false">+F518*D518</f>
        <v>0</v>
      </c>
      <c r="H518" s="6" t="n">
        <f aca="false">-G518*E518</f>
        <v>-0</v>
      </c>
      <c r="I518" s="2" t="n">
        <f aca="false">+IF(A518=$I$4,$H$4*D518,IF(I517=0,0,I517+J518+H518))</f>
        <v>0</v>
      </c>
      <c r="J518" s="2" t="n">
        <f aca="false">+IF(B518=0,0,D518*-IPMT(C518/12,B518,$B$8,I517))</f>
        <v>0</v>
      </c>
      <c r="K518" s="6" t="n">
        <f aca="false">+H518+J518</f>
        <v>0</v>
      </c>
      <c r="L518" s="39"/>
    </row>
    <row r="519" customFormat="false" ht="12.75" hidden="false" customHeight="false" outlineLevel="0" collapsed="false">
      <c r="A519" s="50" t="n">
        <v>52657</v>
      </c>
      <c r="B519" s="2" t="n">
        <f aca="false">+IF(B518&lt;&gt;0,B518+1,IF(I518=0,0,1))</f>
        <v>0</v>
      </c>
      <c r="C519" s="3" t="n">
        <f aca="false">IF(OR($C$4="",$C$4=0),C518,$C$4)</f>
        <v>0.05</v>
      </c>
      <c r="D519" s="4" t="n">
        <f aca="false">+(1+C519/2)^(-2*(A519-$M$4)/365.25)</f>
        <v>0.402486259395905</v>
      </c>
      <c r="E519" s="2" t="n">
        <f aca="false">+IF(OR($E$4="",$E$4=0),IF(YEAR(A519)&gt;$M$38,$N$39,VLOOKUP(YEAR(A519),Curve,2,FALSE())),$E$4)</f>
        <v>5000</v>
      </c>
      <c r="F519" s="2" t="n">
        <f aca="false">+IF(MONTH(A519)=$G$4,$F$4,0)</f>
        <v>50</v>
      </c>
      <c r="G519" s="5" t="n">
        <f aca="false">+F519*D519</f>
        <v>20.1243129697952</v>
      </c>
      <c r="H519" s="6" t="n">
        <f aca="false">-G519*E519</f>
        <v>-100621.564848976</v>
      </c>
      <c r="I519" s="2" t="n">
        <f aca="false">+IF(A519=$I$4,$H$4*D519,IF(I518=0,0,I518+J519+H519))</f>
        <v>0</v>
      </c>
      <c r="J519" s="2" t="n">
        <f aca="false">+IF(B519=0,0,D519*-IPMT(C519/12,B519,$B$8,I518))</f>
        <v>0</v>
      </c>
      <c r="K519" s="6" t="n">
        <f aca="false">+H519+J519</f>
        <v>-100621.564848976</v>
      </c>
      <c r="L519" s="39"/>
    </row>
    <row r="520" customFormat="false" ht="12.75" hidden="false" customHeight="false" outlineLevel="0" collapsed="false">
      <c r="A520" s="50" t="n">
        <v>52688</v>
      </c>
      <c r="B520" s="2" t="n">
        <f aca="false">+IF(B519&lt;&gt;0,B519+1,IF(I519=0,0,1))</f>
        <v>0</v>
      </c>
      <c r="C520" s="3" t="n">
        <f aca="false">IF(OR($C$4="",$C$4=0),C519,$C$4)</f>
        <v>0.05</v>
      </c>
      <c r="D520" s="4" t="n">
        <f aca="false">+(1+C520/2)^(-2*(A520-$M$4)/365.25)</f>
        <v>0.400802772604421</v>
      </c>
      <c r="E520" s="2" t="n">
        <f aca="false">+IF(OR($E$4="",$E$4=0),IF(YEAR(A520)&gt;$M$38,$N$39,VLOOKUP(YEAR(A520),Curve,2,FALSE())),$E$4)</f>
        <v>5000</v>
      </c>
      <c r="F520" s="2" t="n">
        <f aca="false">+IF(MONTH(A520)=$G$4,$F$4,0)</f>
        <v>0</v>
      </c>
      <c r="G520" s="5" t="n">
        <f aca="false">+F520*D520</f>
        <v>0</v>
      </c>
      <c r="H520" s="6" t="n">
        <f aca="false">-G520*E520</f>
        <v>-0</v>
      </c>
      <c r="I520" s="2" t="n">
        <f aca="false">+IF(A520=$I$4,$H$4*D520,IF(I519=0,0,I519+J520+H520))</f>
        <v>0</v>
      </c>
      <c r="J520" s="2" t="n">
        <f aca="false">+IF(B520=0,0,D520*-IPMT(C520/12,B520,$B$8,I519))</f>
        <v>0</v>
      </c>
      <c r="K520" s="6" t="n">
        <f aca="false">+H520+J520</f>
        <v>0</v>
      </c>
      <c r="L520" s="39"/>
    </row>
    <row r="521" customFormat="false" ht="12.75" hidden="false" customHeight="false" outlineLevel="0" collapsed="false">
      <c r="A521" s="50" t="n">
        <v>52718</v>
      </c>
      <c r="B521" s="2" t="n">
        <f aca="false">+IF(B520&lt;&gt;0,B520+1,IF(I520=0,0,1))</f>
        <v>0</v>
      </c>
      <c r="C521" s="3" t="n">
        <f aca="false">IF(OR($C$4="",$C$4=0),C520,$C$4)</f>
        <v>0.05</v>
      </c>
      <c r="D521" s="4" t="n">
        <f aca="false">+(1+C521/2)^(-2*(A521-$M$4)/365.25)</f>
        <v>0.399180296635385</v>
      </c>
      <c r="E521" s="2" t="n">
        <f aca="false">+IF(OR($E$4="",$E$4=0),IF(YEAR(A521)&gt;$M$38,$N$39,VLOOKUP(YEAR(A521),Curve,2,FALSE())),$E$4)</f>
        <v>5000</v>
      </c>
      <c r="F521" s="2" t="n">
        <f aca="false">+IF(MONTH(A521)=$G$4,$F$4,0)</f>
        <v>0</v>
      </c>
      <c r="G521" s="5" t="n">
        <f aca="false">+F521*D521</f>
        <v>0</v>
      </c>
      <c r="H521" s="6" t="n">
        <f aca="false">-G521*E521</f>
        <v>-0</v>
      </c>
      <c r="I521" s="2" t="n">
        <f aca="false">+IF(A521=$I$4,$H$4*D521,IF(I520=0,0,I520+J521+H521))</f>
        <v>0</v>
      </c>
      <c r="J521" s="2" t="n">
        <f aca="false">+IF(B521=0,0,D521*-IPMT(C521/12,B521,$B$8,I520))</f>
        <v>0</v>
      </c>
      <c r="K521" s="6" t="n">
        <f aca="false">+H521+J521</f>
        <v>0</v>
      </c>
      <c r="L521" s="39"/>
    </row>
    <row r="522" customFormat="false" ht="12.75" hidden="false" customHeight="false" outlineLevel="0" collapsed="false">
      <c r="A522" s="50" t="n">
        <v>52749</v>
      </c>
      <c r="B522" s="2" t="n">
        <f aca="false">+IF(B521&lt;&gt;0,B521+1,IF(I521=0,0,1))</f>
        <v>0</v>
      </c>
      <c r="C522" s="3" t="n">
        <f aca="false">IF(OR($C$4="",$C$4=0),C521,$C$4)</f>
        <v>0.05</v>
      </c>
      <c r="D522" s="4" t="n">
        <f aca="false">+(1+C522/2)^(-2*(A522-$M$4)/365.25)</f>
        <v>0.397510637756061</v>
      </c>
      <c r="E522" s="2" t="n">
        <f aca="false">+IF(OR($E$4="",$E$4=0),IF(YEAR(A522)&gt;$M$38,$N$39,VLOOKUP(YEAR(A522),Curve,2,FALSE())),$E$4)</f>
        <v>5000</v>
      </c>
      <c r="F522" s="2" t="n">
        <f aca="false">+IF(MONTH(A522)=$G$4,$F$4,0)</f>
        <v>0</v>
      </c>
      <c r="G522" s="5" t="n">
        <f aca="false">+F522*D522</f>
        <v>0</v>
      </c>
      <c r="H522" s="6" t="n">
        <f aca="false">-G522*E522</f>
        <v>-0</v>
      </c>
      <c r="I522" s="2" t="n">
        <f aca="false">+IF(A522=$I$4,$H$4*D522,IF(I521=0,0,I521+J522+H522))</f>
        <v>0</v>
      </c>
      <c r="J522" s="2" t="n">
        <f aca="false">+IF(B522=0,0,D522*-IPMT(C522/12,B522,$B$8,I521))</f>
        <v>0</v>
      </c>
      <c r="K522" s="6" t="n">
        <f aca="false">+H522+J522</f>
        <v>0</v>
      </c>
      <c r="L522" s="39"/>
    </row>
    <row r="523" customFormat="false" ht="12.75" hidden="false" customHeight="false" outlineLevel="0" collapsed="false">
      <c r="A523" s="50" t="n">
        <v>52779</v>
      </c>
      <c r="B523" s="2" t="n">
        <f aca="false">+IF(B522&lt;&gt;0,B522+1,IF(I522=0,0,1))</f>
        <v>0</v>
      </c>
      <c r="C523" s="3" t="n">
        <f aca="false">IF(OR($C$4="",$C$4=0),C522,$C$4)</f>
        <v>0.05</v>
      </c>
      <c r="D523" s="4" t="n">
        <f aca="false">+(1+C523/2)^(-2*(A523-$M$4)/365.25)</f>
        <v>0.395901488565289</v>
      </c>
      <c r="E523" s="2" t="n">
        <f aca="false">+IF(OR($E$4="",$E$4=0),IF(YEAR(A523)&gt;$M$38,$N$39,VLOOKUP(YEAR(A523),Curve,2,FALSE())),$E$4)</f>
        <v>5000</v>
      </c>
      <c r="F523" s="2" t="n">
        <f aca="false">+IF(MONTH(A523)=$G$4,$F$4,0)</f>
        <v>0</v>
      </c>
      <c r="G523" s="5" t="n">
        <f aca="false">+F523*D523</f>
        <v>0</v>
      </c>
      <c r="H523" s="6" t="n">
        <f aca="false">-G523*E523</f>
        <v>-0</v>
      </c>
      <c r="I523" s="2" t="n">
        <f aca="false">+IF(A523=$I$4,$H$4*D523,IF(I522=0,0,I522+J523+H523))</f>
        <v>0</v>
      </c>
      <c r="J523" s="2" t="n">
        <f aca="false">+IF(B523=0,0,D523*-IPMT(C523/12,B523,$B$8,I522))</f>
        <v>0</v>
      </c>
      <c r="K523" s="6" t="n">
        <f aca="false">+H523+J523</f>
        <v>0</v>
      </c>
      <c r="L523" s="39"/>
    </row>
    <row r="524" customFormat="false" ht="12.75" hidden="false" customHeight="false" outlineLevel="0" collapsed="false">
      <c r="A524" s="50" t="n">
        <v>52810</v>
      </c>
      <c r="B524" s="2" t="n">
        <f aca="false">+IF(B523&lt;&gt;0,B523+1,IF(I523=0,0,1))</f>
        <v>0</v>
      </c>
      <c r="C524" s="3" t="n">
        <f aca="false">IF(OR($C$4="",$C$4=0),C523,$C$4)</f>
        <v>0.05</v>
      </c>
      <c r="D524" s="4" t="n">
        <f aca="false">+(1+C524/2)^(-2*(A524-$M$4)/365.25)</f>
        <v>0.394245544017695</v>
      </c>
      <c r="E524" s="2" t="n">
        <f aca="false">+IF(OR($E$4="",$E$4=0),IF(YEAR(A524)&gt;$M$38,$N$39,VLOOKUP(YEAR(A524),Curve,2,FALSE())),$E$4)</f>
        <v>5000</v>
      </c>
      <c r="F524" s="2" t="n">
        <f aca="false">+IF(MONTH(A524)=$G$4,$F$4,0)</f>
        <v>0</v>
      </c>
      <c r="G524" s="5" t="n">
        <f aca="false">+F524*D524</f>
        <v>0</v>
      </c>
      <c r="H524" s="6" t="n">
        <f aca="false">-G524*E524</f>
        <v>-0</v>
      </c>
      <c r="I524" s="2" t="n">
        <f aca="false">+IF(A524=$I$4,$H$4*D524,IF(I523=0,0,I523+J524+H524))</f>
        <v>0</v>
      </c>
      <c r="J524" s="2" t="n">
        <f aca="false">+IF(B524=0,0,D524*-IPMT(C524/12,B524,$B$8,I523))</f>
        <v>0</v>
      </c>
      <c r="K524" s="6" t="n">
        <f aca="false">+H524+J524</f>
        <v>0</v>
      </c>
      <c r="L524" s="39"/>
    </row>
    <row r="525" customFormat="false" ht="12.75" hidden="false" customHeight="false" outlineLevel="0" collapsed="false">
      <c r="A525" s="50" t="n">
        <v>52841</v>
      </c>
      <c r="B525" s="2" t="n">
        <f aca="false">+IF(B524&lt;&gt;0,B524+1,IF(I524=0,0,1))</f>
        <v>0</v>
      </c>
      <c r="C525" s="3" t="n">
        <f aca="false">IF(OR($C$4="",$C$4=0),C524,$C$4)</f>
        <v>0.05</v>
      </c>
      <c r="D525" s="4" t="n">
        <f aca="false">+(1+C525/2)^(-2*(A525-$M$4)/365.25)</f>
        <v>0.392596525820276</v>
      </c>
      <c r="E525" s="2" t="n">
        <f aca="false">+IF(OR($E$4="",$E$4=0),IF(YEAR(A525)&gt;$M$38,$N$39,VLOOKUP(YEAR(A525),Curve,2,FALSE())),$E$4)</f>
        <v>5000</v>
      </c>
      <c r="F525" s="2" t="n">
        <f aca="false">+IF(MONTH(A525)=$G$4,$F$4,0)</f>
        <v>0</v>
      </c>
      <c r="G525" s="5" t="n">
        <f aca="false">+F525*D525</f>
        <v>0</v>
      </c>
      <c r="H525" s="6" t="n">
        <f aca="false">-G525*E525</f>
        <v>-0</v>
      </c>
      <c r="I525" s="2" t="n">
        <f aca="false">+IF(A525=$I$4,$H$4*D525,IF(I524=0,0,I524+J525+H525))</f>
        <v>0</v>
      </c>
      <c r="J525" s="2" t="n">
        <f aca="false">+IF(B525=0,0,D525*-IPMT(C525/12,B525,$B$8,I524))</f>
        <v>0</v>
      </c>
      <c r="K525" s="6" t="n">
        <f aca="false">+H525+J525</f>
        <v>0</v>
      </c>
      <c r="L525" s="39"/>
    </row>
    <row r="526" customFormat="false" ht="12.75" hidden="false" customHeight="false" outlineLevel="0" collapsed="false">
      <c r="A526" s="50" t="n">
        <v>52871</v>
      </c>
      <c r="B526" s="2" t="n">
        <f aca="false">+IF(B525&lt;&gt;0,B525+1,IF(I525=0,0,1))</f>
        <v>0</v>
      </c>
      <c r="C526" s="3" t="n">
        <f aca="false">IF(OR($C$4="",$C$4=0),C525,$C$4)</f>
        <v>0.05</v>
      </c>
      <c r="D526" s="4" t="n">
        <f aca="false">+(1+C526/2)^(-2*(A526-$M$4)/365.25)</f>
        <v>0.391007269277634</v>
      </c>
      <c r="E526" s="2" t="n">
        <f aca="false">+IF(OR($E$4="",$E$4=0),IF(YEAR(A526)&gt;$M$38,$N$39,VLOOKUP(YEAR(A526),Curve,2,FALSE())),$E$4)</f>
        <v>5000</v>
      </c>
      <c r="F526" s="2" t="n">
        <f aca="false">+IF(MONTH(A526)=$G$4,$F$4,0)</f>
        <v>0</v>
      </c>
      <c r="G526" s="5" t="n">
        <f aca="false">+F526*D526</f>
        <v>0</v>
      </c>
      <c r="H526" s="6" t="n">
        <f aca="false">-G526*E526</f>
        <v>-0</v>
      </c>
      <c r="I526" s="2" t="n">
        <f aca="false">+IF(A526=$I$4,$H$4*D526,IF(I525=0,0,I525+J526+H526))</f>
        <v>0</v>
      </c>
      <c r="J526" s="2" t="n">
        <f aca="false">+IF(B526=0,0,D526*-IPMT(C526/12,B526,$B$8,I525))</f>
        <v>0</v>
      </c>
      <c r="K526" s="6" t="n">
        <f aca="false">+H526+J526</f>
        <v>0</v>
      </c>
      <c r="L526" s="39"/>
    </row>
    <row r="527" customFormat="false" ht="12.75" hidden="false" customHeight="false" outlineLevel="0" collapsed="false">
      <c r="A527" s="50" t="n">
        <v>52902</v>
      </c>
      <c r="B527" s="2" t="n">
        <f aca="false">+IF(B526&lt;&gt;0,B526+1,IF(I526=0,0,1))</f>
        <v>0</v>
      </c>
      <c r="C527" s="3" t="n">
        <f aca="false">IF(OR($C$4="",$C$4=0),C526,$C$4)</f>
        <v>0.05</v>
      </c>
      <c r="D527" s="4" t="n">
        <f aca="false">+(1+C527/2)^(-2*(A527-$M$4)/365.25)</f>
        <v>0.389371795872428</v>
      </c>
      <c r="E527" s="2" t="n">
        <f aca="false">+IF(OR($E$4="",$E$4=0),IF(YEAR(A527)&gt;$M$38,$N$39,VLOOKUP(YEAR(A527),Curve,2,FALSE())),$E$4)</f>
        <v>5000</v>
      </c>
      <c r="F527" s="2" t="n">
        <f aca="false">+IF(MONTH(A527)=$G$4,$F$4,0)</f>
        <v>0</v>
      </c>
      <c r="G527" s="5" t="n">
        <f aca="false">+F527*D527</f>
        <v>0</v>
      </c>
      <c r="H527" s="6" t="n">
        <f aca="false">-G527*E527</f>
        <v>-0</v>
      </c>
      <c r="I527" s="2" t="n">
        <f aca="false">+IF(A527=$I$4,$H$4*D527,IF(I526=0,0,I526+J527+H527))</f>
        <v>0</v>
      </c>
      <c r="J527" s="2" t="n">
        <f aca="false">+IF(B527=0,0,D527*-IPMT(C527/12,B527,$B$8,I526))</f>
        <v>0</v>
      </c>
      <c r="K527" s="6" t="n">
        <f aca="false">+H527+J527</f>
        <v>0</v>
      </c>
      <c r="L527" s="39"/>
    </row>
    <row r="528" customFormat="false" ht="12.75" hidden="false" customHeight="false" outlineLevel="0" collapsed="false">
      <c r="A528" s="50" t="n">
        <v>52932</v>
      </c>
      <c r="B528" s="2" t="n">
        <f aca="false">+IF(B527&lt;&gt;0,B527+1,IF(I527=0,0,1))</f>
        <v>0</v>
      </c>
      <c r="C528" s="3" t="n">
        <f aca="false">IF(OR($C$4="",$C$4=0),C527,$C$4)</f>
        <v>0.05</v>
      </c>
      <c r="D528" s="4" t="n">
        <f aca="false">+(1+C528/2)^(-2*(A528-$M$4)/365.25)</f>
        <v>0.387795593248582</v>
      </c>
      <c r="E528" s="2" t="n">
        <f aca="false">+IF(OR($E$4="",$E$4=0),IF(YEAR(A528)&gt;$M$38,$N$39,VLOOKUP(YEAR(A528),Curve,2,FALSE())),$E$4)</f>
        <v>5000</v>
      </c>
      <c r="F528" s="2" t="n">
        <f aca="false">+IF(MONTH(A528)=$G$4,$F$4,0)</f>
        <v>0</v>
      </c>
      <c r="G528" s="5" t="n">
        <f aca="false">+F528*D528</f>
        <v>0</v>
      </c>
      <c r="H528" s="6" t="n">
        <f aca="false">-G528*E528</f>
        <v>-0</v>
      </c>
      <c r="I528" s="2" t="n">
        <f aca="false">+IF(A528=$I$4,$H$4*D528,IF(I527=0,0,I527+J528+H528))</f>
        <v>0</v>
      </c>
      <c r="J528" s="2" t="n">
        <f aca="false">+IF(B528=0,0,D528*-IPMT(C528/12,B528,$B$8,I527))</f>
        <v>0</v>
      </c>
      <c r="K528" s="6" t="n">
        <f aca="false">+H528+J528</f>
        <v>0</v>
      </c>
      <c r="L528" s="39"/>
    </row>
    <row r="529" customFormat="false" ht="12.75" hidden="false" customHeight="false" outlineLevel="0" collapsed="false">
      <c r="A529" s="50" t="n">
        <v>52963</v>
      </c>
      <c r="B529" s="2" t="n">
        <f aca="false">+IF(B528&lt;&gt;0,B528+1,IF(I528=0,0,1))</f>
        <v>0</v>
      </c>
      <c r="C529" s="3" t="n">
        <f aca="false">IF(OR($C$4="",$C$4=0),C528,$C$4)</f>
        <v>0.05</v>
      </c>
      <c r="D529" s="4" t="n">
        <f aca="false">+(1+C529/2)^(-2*(A529-$M$4)/365.25)</f>
        <v>0.386173553380664</v>
      </c>
      <c r="E529" s="2" t="n">
        <f aca="false">+IF(OR($E$4="",$E$4=0),IF(YEAR(A529)&gt;$M$38,$N$39,VLOOKUP(YEAR(A529),Curve,2,FALSE())),$E$4)</f>
        <v>5000</v>
      </c>
      <c r="F529" s="2" t="n">
        <f aca="false">+IF(MONTH(A529)=$G$4,$F$4,0)</f>
        <v>0</v>
      </c>
      <c r="G529" s="5" t="n">
        <f aca="false">+F529*D529</f>
        <v>0</v>
      </c>
      <c r="H529" s="6" t="n">
        <f aca="false">-G529*E529</f>
        <v>-0</v>
      </c>
      <c r="I529" s="2" t="n">
        <f aca="false">+IF(A529=$I$4,$H$4*D529,IF(I528=0,0,I528+J529+H529))</f>
        <v>0</v>
      </c>
      <c r="J529" s="2" t="n">
        <f aca="false">+IF(B529=0,0,D529*-IPMT(C529/12,B529,$B$8,I528))</f>
        <v>0</v>
      </c>
      <c r="K529" s="6" t="n">
        <f aca="false">+H529+J529</f>
        <v>0</v>
      </c>
      <c r="L529" s="39"/>
    </row>
    <row r="530" customFormat="false" ht="12.75" hidden="false" customHeight="false" outlineLevel="0" collapsed="false">
      <c r="A530" s="50" t="n">
        <v>52994</v>
      </c>
      <c r="B530" s="2" t="n">
        <f aca="false">+IF(B529&lt;&gt;0,B529+1,IF(I529=0,0,1))</f>
        <v>0</v>
      </c>
      <c r="C530" s="3" t="n">
        <f aca="false">IF(OR($C$4="",$C$4=0),C529,$C$4)</f>
        <v>0.05</v>
      </c>
      <c r="D530" s="4" t="n">
        <f aca="false">+(1+C530/2)^(-2*(A530-$M$4)/365.25)</f>
        <v>0.384558298049185</v>
      </c>
      <c r="E530" s="2" t="n">
        <f aca="false">+IF(OR($E$4="",$E$4=0),IF(YEAR(A530)&gt;$M$38,$N$39,VLOOKUP(YEAR(A530),Curve,2,FALSE())),$E$4)</f>
        <v>5000</v>
      </c>
      <c r="F530" s="2" t="n">
        <f aca="false">+IF(MONTH(A530)=$G$4,$F$4,0)</f>
        <v>0</v>
      </c>
      <c r="G530" s="5" t="n">
        <f aca="false">+F530*D530</f>
        <v>0</v>
      </c>
      <c r="H530" s="6" t="n">
        <f aca="false">-G530*E530</f>
        <v>-0</v>
      </c>
      <c r="I530" s="2" t="n">
        <f aca="false">+IF(A530=$I$4,$H$4*D530,IF(I529=0,0,I529+J530+H530))</f>
        <v>0</v>
      </c>
      <c r="J530" s="2" t="n">
        <f aca="false">+IF(B530=0,0,D530*-IPMT(C530/12,B530,$B$8,I529))</f>
        <v>0</v>
      </c>
      <c r="K530" s="6" t="n">
        <f aca="false">+H530+J530</f>
        <v>0</v>
      </c>
      <c r="L530" s="39"/>
    </row>
    <row r="531" customFormat="false" ht="12.75" hidden="false" customHeight="false" outlineLevel="0" collapsed="false">
      <c r="A531" s="50" t="n">
        <v>53022</v>
      </c>
      <c r="B531" s="2" t="n">
        <f aca="false">+IF(B530&lt;&gt;0,B530+1,IF(I530=0,0,1))</f>
        <v>0</v>
      </c>
      <c r="C531" s="3" t="n">
        <f aca="false">IF(OR($C$4="",$C$4=0),C530,$C$4)</f>
        <v>0.05</v>
      </c>
      <c r="D531" s="4" t="n">
        <f aca="false">+(1+C531/2)^(-2*(A531-$M$4)/365.25)</f>
        <v>0.383105165596675</v>
      </c>
      <c r="E531" s="2" t="n">
        <f aca="false">+IF(OR($E$4="",$E$4=0),IF(YEAR(A531)&gt;$M$38,$N$39,VLOOKUP(YEAR(A531),Curve,2,FALSE())),$E$4)</f>
        <v>5000</v>
      </c>
      <c r="F531" s="2" t="n">
        <f aca="false">+IF(MONTH(A531)=$G$4,$F$4,0)</f>
        <v>50</v>
      </c>
      <c r="G531" s="5" t="n">
        <f aca="false">+F531*D531</f>
        <v>19.1552582798338</v>
      </c>
      <c r="H531" s="6" t="n">
        <f aca="false">-G531*E531</f>
        <v>-95776.2913991689</v>
      </c>
      <c r="I531" s="2" t="n">
        <f aca="false">+IF(A531=$I$4,$H$4*D531,IF(I530=0,0,I530+J531+H531))</f>
        <v>0</v>
      </c>
      <c r="J531" s="2" t="n">
        <f aca="false">+IF(B531=0,0,D531*-IPMT(C531/12,B531,$B$8,I530))</f>
        <v>0</v>
      </c>
      <c r="K531" s="6" t="n">
        <f aca="false">+H531+J531</f>
        <v>-95776.2913991689</v>
      </c>
      <c r="L531" s="39"/>
    </row>
    <row r="532" customFormat="false" ht="12.75" hidden="false" customHeight="false" outlineLevel="0" collapsed="false">
      <c r="A532" s="50" t="n">
        <v>53053</v>
      </c>
      <c r="B532" s="2" t="n">
        <f aca="false">+IF(B531&lt;&gt;0,B531+1,IF(I531=0,0,1))</f>
        <v>0</v>
      </c>
      <c r="C532" s="3" t="n">
        <f aca="false">IF(OR($C$4="",$C$4=0),C531,$C$4)</f>
        <v>0.05</v>
      </c>
      <c r="D532" s="4" t="n">
        <f aca="false">+(1+C532/2)^(-2*(A532-$M$4)/365.25)</f>
        <v>0.381502744468066</v>
      </c>
      <c r="E532" s="2" t="n">
        <f aca="false">+IF(OR($E$4="",$E$4=0),IF(YEAR(A532)&gt;$M$38,$N$39,VLOOKUP(YEAR(A532),Curve,2,FALSE())),$E$4)</f>
        <v>5000</v>
      </c>
      <c r="F532" s="2" t="n">
        <f aca="false">+IF(MONTH(A532)=$G$4,$F$4,0)</f>
        <v>0</v>
      </c>
      <c r="G532" s="5" t="n">
        <f aca="false">+F532*D532</f>
        <v>0</v>
      </c>
      <c r="H532" s="6" t="n">
        <f aca="false">-G532*E532</f>
        <v>-0</v>
      </c>
      <c r="I532" s="2" t="n">
        <f aca="false">+IF(A532=$I$4,$H$4*D532,IF(I531=0,0,I531+J532+H532))</f>
        <v>0</v>
      </c>
      <c r="J532" s="2" t="n">
        <f aca="false">+IF(B532=0,0,D532*-IPMT(C532/12,B532,$B$8,I531))</f>
        <v>0</v>
      </c>
      <c r="K532" s="6" t="n">
        <f aca="false">+H532+J532</f>
        <v>0</v>
      </c>
      <c r="L532" s="39"/>
    </row>
    <row r="533" customFormat="false" ht="12.75" hidden="false" customHeight="false" outlineLevel="0" collapsed="false">
      <c r="A533" s="50" t="n">
        <v>53083</v>
      </c>
      <c r="B533" s="2" t="n">
        <f aca="false">+IF(B532&lt;&gt;0,B532+1,IF(I532=0,0,1))</f>
        <v>0</v>
      </c>
      <c r="C533" s="3" t="n">
        <f aca="false">IF(OR($C$4="",$C$4=0),C532,$C$4)</f>
        <v>0.05</v>
      </c>
      <c r="D533" s="4" t="n">
        <f aca="false">+(1+C533/2)^(-2*(A533-$M$4)/365.25)</f>
        <v>0.379958396281553</v>
      </c>
      <c r="E533" s="2" t="n">
        <f aca="false">+IF(OR($E$4="",$E$4=0),IF(YEAR(A533)&gt;$M$38,$N$39,VLOOKUP(YEAR(A533),Curve,2,FALSE())),$E$4)</f>
        <v>5000</v>
      </c>
      <c r="F533" s="2" t="n">
        <f aca="false">+IF(MONTH(A533)=$G$4,$F$4,0)</f>
        <v>0</v>
      </c>
      <c r="G533" s="5" t="n">
        <f aca="false">+F533*D533</f>
        <v>0</v>
      </c>
      <c r="H533" s="6" t="n">
        <f aca="false">-G533*E533</f>
        <v>-0</v>
      </c>
      <c r="I533" s="2" t="n">
        <f aca="false">+IF(A533=$I$4,$H$4*D533,IF(I532=0,0,I532+J533+H533))</f>
        <v>0</v>
      </c>
      <c r="J533" s="2" t="n">
        <f aca="false">+IF(B533=0,0,D533*-IPMT(C533/12,B533,$B$8,I532))</f>
        <v>0</v>
      </c>
      <c r="K533" s="6" t="n">
        <f aca="false">+H533+J533</f>
        <v>0</v>
      </c>
      <c r="L533" s="39"/>
    </row>
    <row r="534" customFormat="false" ht="12.75" hidden="false" customHeight="false" outlineLevel="0" collapsed="false">
      <c r="A534" s="50" t="n">
        <v>53114</v>
      </c>
      <c r="B534" s="2" t="n">
        <f aca="false">+IF(B533&lt;&gt;0,B533+1,IF(I533=0,0,1))</f>
        <v>0</v>
      </c>
      <c r="C534" s="3" t="n">
        <f aca="false">IF(OR($C$4="",$C$4=0),C533,$C$4)</f>
        <v>0.05</v>
      </c>
      <c r="D534" s="4" t="n">
        <f aca="false">+(1+C534/2)^(-2*(A534-$M$4)/365.25)</f>
        <v>0.378369137203707</v>
      </c>
      <c r="E534" s="2" t="n">
        <f aca="false">+IF(OR($E$4="",$E$4=0),IF(YEAR(A534)&gt;$M$38,$N$39,VLOOKUP(YEAR(A534),Curve,2,FALSE())),$E$4)</f>
        <v>5000</v>
      </c>
      <c r="F534" s="2" t="n">
        <f aca="false">+IF(MONTH(A534)=$G$4,$F$4,0)</f>
        <v>0</v>
      </c>
      <c r="G534" s="5" t="n">
        <f aca="false">+F534*D534</f>
        <v>0</v>
      </c>
      <c r="H534" s="6" t="n">
        <f aca="false">-G534*E534</f>
        <v>-0</v>
      </c>
      <c r="I534" s="2" t="n">
        <f aca="false">+IF(A534=$I$4,$H$4*D534,IF(I533=0,0,I533+J534+H534))</f>
        <v>0</v>
      </c>
      <c r="J534" s="2" t="n">
        <f aca="false">+IF(B534=0,0,D534*-IPMT(C534/12,B534,$B$8,I533))</f>
        <v>0</v>
      </c>
      <c r="K534" s="6" t="n">
        <f aca="false">+H534+J534</f>
        <v>0</v>
      </c>
      <c r="L534" s="39"/>
    </row>
    <row r="535" customFormat="false" ht="12.75" hidden="false" customHeight="false" outlineLevel="0" collapsed="false">
      <c r="A535" s="50" t="n">
        <v>53144</v>
      </c>
      <c r="B535" s="2" t="n">
        <f aca="false">+IF(B534&lt;&gt;0,B534+1,IF(I534=0,0,1))</f>
        <v>0</v>
      </c>
      <c r="C535" s="3" t="n">
        <f aca="false">IF(OR($C$4="",$C$4=0),C534,$C$4)</f>
        <v>0.05</v>
      </c>
      <c r="D535" s="4" t="n">
        <f aca="false">+(1+C535/2)^(-2*(A535-$M$4)/365.25)</f>
        <v>0.376837474065379</v>
      </c>
      <c r="E535" s="2" t="n">
        <f aca="false">+IF(OR($E$4="",$E$4=0),IF(YEAR(A535)&gt;$M$38,$N$39,VLOOKUP(YEAR(A535),Curve,2,FALSE())),$E$4)</f>
        <v>5000</v>
      </c>
      <c r="F535" s="2" t="n">
        <f aca="false">+IF(MONTH(A535)=$G$4,$F$4,0)</f>
        <v>0</v>
      </c>
      <c r="G535" s="5" t="n">
        <f aca="false">+F535*D535</f>
        <v>0</v>
      </c>
      <c r="H535" s="6" t="n">
        <f aca="false">-G535*E535</f>
        <v>-0</v>
      </c>
      <c r="I535" s="2" t="n">
        <f aca="false">+IF(A535=$I$4,$H$4*D535,IF(I534=0,0,I534+J535+H535))</f>
        <v>0</v>
      </c>
      <c r="J535" s="2" t="n">
        <f aca="false">+IF(B535=0,0,D535*-IPMT(C535/12,B535,$B$8,I534))</f>
        <v>0</v>
      </c>
      <c r="K535" s="6" t="n">
        <f aca="false">+H535+J535</f>
        <v>0</v>
      </c>
      <c r="L535" s="39"/>
    </row>
    <row r="536" customFormat="false" ht="12.75" hidden="false" customHeight="false" outlineLevel="0" collapsed="false">
      <c r="A536" s="50" t="n">
        <v>53175</v>
      </c>
      <c r="B536" s="2" t="n">
        <f aca="false">+IF(B535&lt;&gt;0,B535+1,IF(I535=0,0,1))</f>
        <v>0</v>
      </c>
      <c r="C536" s="3" t="n">
        <f aca="false">IF(OR($C$4="",$C$4=0),C535,$C$4)</f>
        <v>0.05</v>
      </c>
      <c r="D536" s="4" t="n">
        <f aca="false">+(1+C536/2)^(-2*(A536-$M$4)/365.25)</f>
        <v>0.375261268927153</v>
      </c>
      <c r="E536" s="2" t="n">
        <f aca="false">+IF(OR($E$4="",$E$4=0),IF(YEAR(A536)&gt;$M$38,$N$39,VLOOKUP(YEAR(A536),Curve,2,FALSE())),$E$4)</f>
        <v>5000</v>
      </c>
      <c r="F536" s="2" t="n">
        <f aca="false">+IF(MONTH(A536)=$G$4,$F$4,0)</f>
        <v>0</v>
      </c>
      <c r="G536" s="5" t="n">
        <f aca="false">+F536*D536</f>
        <v>0</v>
      </c>
      <c r="H536" s="6" t="n">
        <f aca="false">-G536*E536</f>
        <v>-0</v>
      </c>
      <c r="I536" s="2" t="n">
        <f aca="false">+IF(A536=$I$4,$H$4*D536,IF(I535=0,0,I535+J536+H536))</f>
        <v>0</v>
      </c>
      <c r="J536" s="2" t="n">
        <f aca="false">+IF(B536=0,0,D536*-IPMT(C536/12,B536,$B$8,I535))</f>
        <v>0</v>
      </c>
      <c r="K536" s="6" t="n">
        <f aca="false">+H536+J536</f>
        <v>0</v>
      </c>
      <c r="L536" s="39"/>
    </row>
    <row r="537" customFormat="false" ht="12.75" hidden="false" customHeight="false" outlineLevel="0" collapsed="false">
      <c r="A537" s="50" t="n">
        <v>53206</v>
      </c>
      <c r="B537" s="2" t="n">
        <f aca="false">+IF(B536&lt;&gt;0,B536+1,IF(I536=0,0,1))</f>
        <v>0</v>
      </c>
      <c r="C537" s="3" t="n">
        <f aca="false">IF(OR($C$4="",$C$4=0),C536,$C$4)</f>
        <v>0.05</v>
      </c>
      <c r="D537" s="4" t="n">
        <f aca="false">+(1+C537/2)^(-2*(A537-$M$4)/365.25)</f>
        <v>0.373691656611586</v>
      </c>
      <c r="E537" s="2" t="n">
        <f aca="false">+IF(OR($E$4="",$E$4=0),IF(YEAR(A537)&gt;$M$38,$N$39,VLOOKUP(YEAR(A537),Curve,2,FALSE())),$E$4)</f>
        <v>5000</v>
      </c>
      <c r="F537" s="2" t="n">
        <f aca="false">+IF(MONTH(A537)=$G$4,$F$4,0)</f>
        <v>0</v>
      </c>
      <c r="G537" s="5" t="n">
        <f aca="false">+F537*D537</f>
        <v>0</v>
      </c>
      <c r="H537" s="6" t="n">
        <f aca="false">-G537*E537</f>
        <v>-0</v>
      </c>
      <c r="I537" s="2" t="n">
        <f aca="false">+IF(A537=$I$4,$H$4*D537,IF(I536=0,0,I536+J537+H537))</f>
        <v>0</v>
      </c>
      <c r="J537" s="2" t="n">
        <f aca="false">+IF(B537=0,0,D537*-IPMT(C537/12,B537,$B$8,I536))</f>
        <v>0</v>
      </c>
      <c r="K537" s="6" t="n">
        <f aca="false">+H537+J537</f>
        <v>0</v>
      </c>
      <c r="L537" s="39"/>
    </row>
    <row r="538" customFormat="false" ht="12.75" hidden="false" customHeight="false" outlineLevel="0" collapsed="false">
      <c r="A538" s="50" t="n">
        <v>53236</v>
      </c>
      <c r="B538" s="2" t="n">
        <f aca="false">+IF(B537&lt;&gt;0,B537+1,IF(I537=0,0,1))</f>
        <v>0</v>
      </c>
      <c r="C538" s="3" t="n">
        <f aca="false">IF(OR($C$4="",$C$4=0),C537,$C$4)</f>
        <v>0.05</v>
      </c>
      <c r="D538" s="4" t="n">
        <f aca="false">+(1+C538/2)^(-2*(A538-$M$4)/365.25)</f>
        <v>0.372178928222154</v>
      </c>
      <c r="E538" s="2" t="n">
        <f aca="false">+IF(OR($E$4="",$E$4=0),IF(YEAR(A538)&gt;$M$38,$N$39,VLOOKUP(YEAR(A538),Curve,2,FALSE())),$E$4)</f>
        <v>5000</v>
      </c>
      <c r="F538" s="2" t="n">
        <f aca="false">+IF(MONTH(A538)=$G$4,$F$4,0)</f>
        <v>0</v>
      </c>
      <c r="G538" s="5" t="n">
        <f aca="false">+F538*D538</f>
        <v>0</v>
      </c>
      <c r="H538" s="6" t="n">
        <f aca="false">-G538*E538</f>
        <v>-0</v>
      </c>
      <c r="I538" s="2" t="n">
        <f aca="false">+IF(A538=$I$4,$H$4*D538,IF(I537=0,0,I537+J538+H538))</f>
        <v>0</v>
      </c>
      <c r="J538" s="2" t="n">
        <f aca="false">+IF(B538=0,0,D538*-IPMT(C538/12,B538,$B$8,I537))</f>
        <v>0</v>
      </c>
      <c r="K538" s="6" t="n">
        <f aca="false">+H538+J538</f>
        <v>0</v>
      </c>
      <c r="L538" s="39"/>
    </row>
    <row r="539" customFormat="false" ht="12.75" hidden="false" customHeight="false" outlineLevel="0" collapsed="false">
      <c r="A539" s="50" t="n">
        <v>53267</v>
      </c>
      <c r="B539" s="2" t="n">
        <f aca="false">+IF(B538&lt;&gt;0,B538+1,IF(I538=0,0,1))</f>
        <v>0</v>
      </c>
      <c r="C539" s="3" t="n">
        <f aca="false">IF(OR($C$4="",$C$4=0),C538,$C$4)</f>
        <v>0.05</v>
      </c>
      <c r="D539" s="4" t="n">
        <f aca="false">+(1+C539/2)^(-2*(A539-$M$4)/365.25)</f>
        <v>0.370622208470601</v>
      </c>
      <c r="E539" s="2" t="n">
        <f aca="false">+IF(OR($E$4="",$E$4=0),IF(YEAR(A539)&gt;$M$38,$N$39,VLOOKUP(YEAR(A539),Curve,2,FALSE())),$E$4)</f>
        <v>5000</v>
      </c>
      <c r="F539" s="2" t="n">
        <f aca="false">+IF(MONTH(A539)=$G$4,$F$4,0)</f>
        <v>0</v>
      </c>
      <c r="G539" s="5" t="n">
        <f aca="false">+F539*D539</f>
        <v>0</v>
      </c>
      <c r="H539" s="6" t="n">
        <f aca="false">-G539*E539</f>
        <v>-0</v>
      </c>
      <c r="I539" s="2" t="n">
        <f aca="false">+IF(A539=$I$4,$H$4*D539,IF(I538=0,0,I538+J539+H539))</f>
        <v>0</v>
      </c>
      <c r="J539" s="2" t="n">
        <f aca="false">+IF(B539=0,0,D539*-IPMT(C539/12,B539,$B$8,I538))</f>
        <v>0</v>
      </c>
      <c r="K539" s="6" t="n">
        <f aca="false">+H539+J539</f>
        <v>0</v>
      </c>
      <c r="L539" s="39"/>
    </row>
    <row r="540" customFormat="false" ht="12.75" hidden="false" customHeight="false" outlineLevel="0" collapsed="false">
      <c r="A540" s="50" t="n">
        <v>53297</v>
      </c>
      <c r="B540" s="2" t="n">
        <f aca="false">+IF(B539&lt;&gt;0,B539+1,IF(I539=0,0,1))</f>
        <v>0</v>
      </c>
      <c r="C540" s="3" t="n">
        <f aca="false">IF(OR($C$4="",$C$4=0),C539,$C$4)</f>
        <v>0.05</v>
      </c>
      <c r="D540" s="4" t="n">
        <f aca="false">+(1+C540/2)^(-2*(A540-$M$4)/365.25)</f>
        <v>0.369121905409004</v>
      </c>
      <c r="E540" s="2" t="n">
        <f aca="false">+IF(OR($E$4="",$E$4=0),IF(YEAR(A540)&gt;$M$38,$N$39,VLOOKUP(YEAR(A540),Curve,2,FALSE())),$E$4)</f>
        <v>5000</v>
      </c>
      <c r="F540" s="2" t="n">
        <f aca="false">+IF(MONTH(A540)=$G$4,$F$4,0)</f>
        <v>0</v>
      </c>
      <c r="G540" s="5" t="n">
        <f aca="false">+F540*D540</f>
        <v>0</v>
      </c>
      <c r="H540" s="6" t="n">
        <f aca="false">-G540*E540</f>
        <v>-0</v>
      </c>
      <c r="I540" s="2" t="n">
        <f aca="false">+IF(A540=$I$4,$H$4*D540,IF(I539=0,0,I539+J540+H540))</f>
        <v>0</v>
      </c>
      <c r="J540" s="2" t="n">
        <f aca="false">+IF(B540=0,0,D540*-IPMT(C540/12,B540,$B$8,I539))</f>
        <v>0</v>
      </c>
      <c r="K540" s="6" t="n">
        <f aca="false">+H540+J540</f>
        <v>0</v>
      </c>
      <c r="L540" s="39"/>
    </row>
    <row r="541" customFormat="false" ht="12.75" hidden="false" customHeight="false" outlineLevel="0" collapsed="false">
      <c r="A541" s="50" t="n">
        <v>53328</v>
      </c>
      <c r="B541" s="2" t="n">
        <f aca="false">+IF(B540&lt;&gt;0,B540+1,IF(I540=0,0,1))</f>
        <v>0</v>
      </c>
      <c r="C541" s="3" t="n">
        <f aca="false">IF(OR($C$4="",$C$4=0),C540,$C$4)</f>
        <v>0.05</v>
      </c>
      <c r="D541" s="4" t="n">
        <f aca="false">+(1+C541/2)^(-2*(A541-$M$4)/365.25)</f>
        <v>0.367577972323846</v>
      </c>
      <c r="E541" s="2" t="n">
        <f aca="false">+IF(OR($E$4="",$E$4=0),IF(YEAR(A541)&gt;$M$38,$N$39,VLOOKUP(YEAR(A541),Curve,2,FALSE())),$E$4)</f>
        <v>5000</v>
      </c>
      <c r="F541" s="2" t="n">
        <f aca="false">+IF(MONTH(A541)=$G$4,$F$4,0)</f>
        <v>0</v>
      </c>
      <c r="G541" s="5" t="n">
        <f aca="false">+F541*D541</f>
        <v>0</v>
      </c>
      <c r="H541" s="6" t="n">
        <f aca="false">-G541*E541</f>
        <v>-0</v>
      </c>
      <c r="I541" s="2" t="n">
        <f aca="false">+IF(A541=$I$4,$H$4*D541,IF(I540=0,0,I540+J541+H541))</f>
        <v>0</v>
      </c>
      <c r="J541" s="2" t="n">
        <f aca="false">+IF(B541=0,0,D541*-IPMT(C541/12,B541,$B$8,I540))</f>
        <v>0</v>
      </c>
      <c r="K541" s="6" t="n">
        <f aca="false">+H541+J541</f>
        <v>0</v>
      </c>
      <c r="L541" s="39"/>
    </row>
    <row r="542" customFormat="false" ht="12.75" hidden="false" customHeight="false" outlineLevel="0" collapsed="false">
      <c r="A542" s="50" t="n">
        <v>53359</v>
      </c>
      <c r="B542" s="2" t="n">
        <f aca="false">+IF(B541&lt;&gt;0,B541+1,IF(I541=0,0,1))</f>
        <v>0</v>
      </c>
      <c r="C542" s="3" t="n">
        <f aca="false">IF(OR($C$4="",$C$4=0),C541,$C$4)</f>
        <v>0.05</v>
      </c>
      <c r="D542" s="4" t="n">
        <f aca="false">+(1+C542/2)^(-2*(A542-$M$4)/365.25)</f>
        <v>0.366040497076427</v>
      </c>
      <c r="E542" s="2" t="n">
        <f aca="false">+IF(OR($E$4="",$E$4=0),IF(YEAR(A542)&gt;$M$38,$N$39,VLOOKUP(YEAR(A542),Curve,2,FALSE())),$E$4)</f>
        <v>5000</v>
      </c>
      <c r="F542" s="2" t="n">
        <f aca="false">+IF(MONTH(A542)=$G$4,$F$4,0)</f>
        <v>0</v>
      </c>
      <c r="G542" s="5" t="n">
        <f aca="false">+F542*D542</f>
        <v>0</v>
      </c>
      <c r="H542" s="6" t="n">
        <f aca="false">-G542*E542</f>
        <v>-0</v>
      </c>
      <c r="I542" s="2" t="n">
        <f aca="false">+IF(A542=$I$4,$H$4*D542,IF(I541=0,0,I541+J542+H542))</f>
        <v>0</v>
      </c>
      <c r="J542" s="2" t="n">
        <f aca="false">+IF(B542=0,0,D542*-IPMT(C542/12,B542,$B$8,I541))</f>
        <v>0</v>
      </c>
      <c r="K542" s="6" t="n">
        <f aca="false">+H542+J542</f>
        <v>0</v>
      </c>
      <c r="L542" s="39"/>
    </row>
    <row r="543" customFormat="false" ht="12.75" hidden="false" customHeight="false" outlineLevel="0" collapsed="false">
      <c r="A543" s="50" t="n">
        <v>53387</v>
      </c>
      <c r="B543" s="2" t="n">
        <f aca="false">+IF(B542&lt;&gt;0,B542+1,IF(I542=0,0,1))</f>
        <v>0</v>
      </c>
      <c r="C543" s="3" t="n">
        <f aca="false">IF(OR($C$4="",$C$4=0),C542,$C$4)</f>
        <v>0.05</v>
      </c>
      <c r="D543" s="4" t="n">
        <f aca="false">+(1+C543/2)^(-2*(A543-$M$4)/365.25)</f>
        <v>0.364657337935322</v>
      </c>
      <c r="E543" s="2" t="n">
        <f aca="false">+IF(OR($E$4="",$E$4=0),IF(YEAR(A543)&gt;$M$38,$N$39,VLOOKUP(YEAR(A543),Curve,2,FALSE())),$E$4)</f>
        <v>5000</v>
      </c>
      <c r="F543" s="2" t="n">
        <f aca="false">+IF(MONTH(A543)=$G$4,$F$4,0)</f>
        <v>50</v>
      </c>
      <c r="G543" s="5" t="n">
        <f aca="false">+F543*D543</f>
        <v>18.2328668967661</v>
      </c>
      <c r="H543" s="6" t="n">
        <f aca="false">-G543*E543</f>
        <v>-91164.3344838306</v>
      </c>
      <c r="I543" s="2" t="n">
        <f aca="false">+IF(A543=$I$4,$H$4*D543,IF(I542=0,0,I542+J543+H543))</f>
        <v>0</v>
      </c>
      <c r="J543" s="2" t="n">
        <f aca="false">+IF(B543=0,0,D543*-IPMT(C543/12,B543,$B$8,I542))</f>
        <v>0</v>
      </c>
      <c r="K543" s="6" t="n">
        <f aca="false">+H543+J543</f>
        <v>-91164.3344838306</v>
      </c>
      <c r="L543" s="39"/>
    </row>
    <row r="544" customFormat="false" ht="12.75" hidden="false" customHeight="false" outlineLevel="0" collapsed="false">
      <c r="A544" s="50" t="n">
        <v>53418</v>
      </c>
      <c r="B544" s="2" t="n">
        <f aca="false">+IF(B543&lt;&gt;0,B543+1,IF(I543=0,0,1))</f>
        <v>0</v>
      </c>
      <c r="C544" s="3" t="n">
        <f aca="false">IF(OR($C$4="",$C$4=0),C543,$C$4)</f>
        <v>0.05</v>
      </c>
      <c r="D544" s="4" t="n">
        <f aca="false">+(1+C544/2)^(-2*(A544-$M$4)/365.25)</f>
        <v>0.363132078879888</v>
      </c>
      <c r="E544" s="2" t="n">
        <f aca="false">+IF(OR($E$4="",$E$4=0),IF(YEAR(A544)&gt;$M$38,$N$39,VLOOKUP(YEAR(A544),Curve,2,FALSE())),$E$4)</f>
        <v>5000</v>
      </c>
      <c r="F544" s="2" t="n">
        <f aca="false">+IF(MONTH(A544)=$G$4,$F$4,0)</f>
        <v>0</v>
      </c>
      <c r="G544" s="5" t="n">
        <f aca="false">+F544*D544</f>
        <v>0</v>
      </c>
      <c r="H544" s="6" t="n">
        <f aca="false">-G544*E544</f>
        <v>-0</v>
      </c>
      <c r="I544" s="2" t="n">
        <f aca="false">+IF(A544=$I$4,$H$4*D544,IF(I543=0,0,I543+J544+H544))</f>
        <v>0</v>
      </c>
      <c r="J544" s="2" t="n">
        <f aca="false">+IF(B544=0,0,D544*-IPMT(C544/12,B544,$B$8,I543))</f>
        <v>0</v>
      </c>
      <c r="K544" s="6" t="n">
        <f aca="false">+H544+J544</f>
        <v>0</v>
      </c>
      <c r="L544" s="39"/>
    </row>
    <row r="545" customFormat="false" ht="12.75" hidden="false" customHeight="false" outlineLevel="0" collapsed="false">
      <c r="A545" s="50" t="n">
        <v>53448</v>
      </c>
      <c r="B545" s="2" t="n">
        <f aca="false">+IF(B544&lt;&gt;0,B544+1,IF(I544=0,0,1))</f>
        <v>0</v>
      </c>
      <c r="C545" s="3" t="n">
        <f aca="false">IF(OR($C$4="",$C$4=0),C544,$C$4)</f>
        <v>0.05</v>
      </c>
      <c r="D545" s="4" t="n">
        <f aca="false">+(1+C545/2)^(-2*(A545-$M$4)/365.25)</f>
        <v>0.361662096355215</v>
      </c>
      <c r="E545" s="2" t="n">
        <f aca="false">+IF(OR($E$4="",$E$4=0),IF(YEAR(A545)&gt;$M$38,$N$39,VLOOKUP(YEAR(A545),Curve,2,FALSE())),$E$4)</f>
        <v>5000</v>
      </c>
      <c r="F545" s="2" t="n">
        <f aca="false">+IF(MONTH(A545)=$G$4,$F$4,0)</f>
        <v>0</v>
      </c>
      <c r="G545" s="5" t="n">
        <f aca="false">+F545*D545</f>
        <v>0</v>
      </c>
      <c r="H545" s="6" t="n">
        <f aca="false">-G545*E545</f>
        <v>-0</v>
      </c>
      <c r="I545" s="2" t="n">
        <f aca="false">+IF(A545=$I$4,$H$4*D545,IF(I544=0,0,I544+J545+H545))</f>
        <v>0</v>
      </c>
      <c r="J545" s="2" t="n">
        <f aca="false">+IF(B545=0,0,D545*-IPMT(C545/12,B545,$B$8,I544))</f>
        <v>0</v>
      </c>
      <c r="K545" s="6" t="n">
        <f aca="false">+H545+J545</f>
        <v>0</v>
      </c>
      <c r="L545" s="39"/>
    </row>
    <row r="546" customFormat="false" ht="12.75" hidden="false" customHeight="false" outlineLevel="0" collapsed="false">
      <c r="A546" s="50" t="n">
        <v>53479</v>
      </c>
      <c r="B546" s="2" t="n">
        <f aca="false">+IF(B545&lt;&gt;0,B545+1,IF(I545=0,0,1))</f>
        <v>0</v>
      </c>
      <c r="C546" s="3" t="n">
        <f aca="false">IF(OR($C$4="",$C$4=0),C545,$C$4)</f>
        <v>0.05</v>
      </c>
      <c r="D546" s="4" t="n">
        <f aca="false">+(1+C546/2)^(-2*(A546-$M$4)/365.25)</f>
        <v>0.360149365552658</v>
      </c>
      <c r="E546" s="2" t="n">
        <f aca="false">+IF(OR($E$4="",$E$4=0),IF(YEAR(A546)&gt;$M$38,$N$39,VLOOKUP(YEAR(A546),Curve,2,FALSE())),$E$4)</f>
        <v>5000</v>
      </c>
      <c r="F546" s="2" t="n">
        <f aca="false">+IF(MONTH(A546)=$G$4,$F$4,0)</f>
        <v>0</v>
      </c>
      <c r="G546" s="5" t="n">
        <f aca="false">+F546*D546</f>
        <v>0</v>
      </c>
      <c r="H546" s="6" t="n">
        <f aca="false">-G546*E546</f>
        <v>-0</v>
      </c>
      <c r="I546" s="2" t="n">
        <f aca="false">+IF(A546=$I$4,$H$4*D546,IF(I545=0,0,I545+J546+H546))</f>
        <v>0</v>
      </c>
      <c r="J546" s="2" t="n">
        <f aca="false">+IF(B546=0,0,D546*-IPMT(C546/12,B546,$B$8,I545))</f>
        <v>0</v>
      </c>
      <c r="K546" s="6" t="n">
        <f aca="false">+H546+J546</f>
        <v>0</v>
      </c>
      <c r="L546" s="39"/>
    </row>
    <row r="547" customFormat="false" ht="12.75" hidden="false" customHeight="false" outlineLevel="0" collapsed="false">
      <c r="A547" s="50" t="n">
        <v>53509</v>
      </c>
      <c r="B547" s="2" t="n">
        <f aca="false">+IF(B546&lt;&gt;0,B546+1,IF(I546=0,0,1))</f>
        <v>0</v>
      </c>
      <c r="C547" s="3" t="n">
        <f aca="false">IF(OR($C$4="",$C$4=0),C546,$C$4)</f>
        <v>0.05</v>
      </c>
      <c r="D547" s="4" t="n">
        <f aca="false">+(1+C547/2)^(-2*(A547-$M$4)/365.25)</f>
        <v>0.358691457247593</v>
      </c>
      <c r="E547" s="2" t="n">
        <f aca="false">+IF(OR($E$4="",$E$4=0),IF(YEAR(A547)&gt;$M$38,$N$39,VLOOKUP(YEAR(A547),Curve,2,FALSE())),$E$4)</f>
        <v>5000</v>
      </c>
      <c r="F547" s="2" t="n">
        <f aca="false">+IF(MONTH(A547)=$G$4,$F$4,0)</f>
        <v>0</v>
      </c>
      <c r="G547" s="5" t="n">
        <f aca="false">+F547*D547</f>
        <v>0</v>
      </c>
      <c r="H547" s="6" t="n">
        <f aca="false">-G547*E547</f>
        <v>-0</v>
      </c>
      <c r="I547" s="2" t="n">
        <f aca="false">+IF(A547=$I$4,$H$4*D547,IF(I546=0,0,I546+J547+H547))</f>
        <v>0</v>
      </c>
      <c r="J547" s="2" t="n">
        <f aca="false">+IF(B547=0,0,D547*-IPMT(C547/12,B547,$B$8,I546))</f>
        <v>0</v>
      </c>
      <c r="K547" s="6" t="n">
        <f aca="false">+H547+J547</f>
        <v>0</v>
      </c>
      <c r="L547" s="39"/>
    </row>
    <row r="548" customFormat="false" ht="12.75" hidden="false" customHeight="false" outlineLevel="0" collapsed="false">
      <c r="A548" s="50" t="n">
        <v>53540</v>
      </c>
      <c r="B548" s="2" t="n">
        <f aca="false">+IF(B547&lt;&gt;0,B547+1,IF(I547=0,0,1))</f>
        <v>0</v>
      </c>
      <c r="C548" s="3" t="n">
        <f aca="false">IF(OR($C$4="",$C$4=0),C547,$C$4)</f>
        <v>0.05</v>
      </c>
      <c r="D548" s="4" t="n">
        <f aca="false">+(1+C548/2)^(-2*(A548-$M$4)/365.25)</f>
        <v>0.357191151792692</v>
      </c>
      <c r="E548" s="2" t="n">
        <f aca="false">+IF(OR($E$4="",$E$4=0),IF(YEAR(A548)&gt;$M$38,$N$39,VLOOKUP(YEAR(A548),Curve,2,FALSE())),$E$4)</f>
        <v>5000</v>
      </c>
      <c r="F548" s="2" t="n">
        <f aca="false">+IF(MONTH(A548)=$G$4,$F$4,0)</f>
        <v>0</v>
      </c>
      <c r="G548" s="5" t="n">
        <f aca="false">+F548*D548</f>
        <v>0</v>
      </c>
      <c r="H548" s="6" t="n">
        <f aca="false">-G548*E548</f>
        <v>-0</v>
      </c>
      <c r="I548" s="2" t="n">
        <f aca="false">+IF(A548=$I$4,$H$4*D548,IF(I547=0,0,I547+J548+H548))</f>
        <v>0</v>
      </c>
      <c r="J548" s="2" t="n">
        <f aca="false">+IF(B548=0,0,D548*-IPMT(C548/12,B548,$B$8,I547))</f>
        <v>0</v>
      </c>
      <c r="K548" s="6" t="n">
        <f aca="false">+H548+J548</f>
        <v>0</v>
      </c>
      <c r="L548" s="39"/>
    </row>
    <row r="549" customFormat="false" ht="12.75" hidden="false" customHeight="false" outlineLevel="0" collapsed="false">
      <c r="A549" s="50" t="n">
        <v>53571</v>
      </c>
      <c r="B549" s="2" t="n">
        <f aca="false">+IF(B548&lt;&gt;0,B548+1,IF(I548=0,0,1))</f>
        <v>0</v>
      </c>
      <c r="C549" s="3" t="n">
        <f aca="false">IF(OR($C$4="",$C$4=0),C548,$C$4)</f>
        <v>0.05</v>
      </c>
      <c r="D549" s="4" t="n">
        <f aca="false">+(1+C549/2)^(-2*(A549-$M$4)/365.25)</f>
        <v>0.355697121693428</v>
      </c>
      <c r="E549" s="2" t="n">
        <f aca="false">+IF(OR($E$4="",$E$4=0),IF(YEAR(A549)&gt;$M$38,$N$39,VLOOKUP(YEAR(A549),Curve,2,FALSE())),$E$4)</f>
        <v>5000</v>
      </c>
      <c r="F549" s="2" t="n">
        <f aca="false">+IF(MONTH(A549)=$G$4,$F$4,0)</f>
        <v>0</v>
      </c>
      <c r="G549" s="5" t="n">
        <f aca="false">+F549*D549</f>
        <v>0</v>
      </c>
      <c r="H549" s="6" t="n">
        <f aca="false">-G549*E549</f>
        <v>-0</v>
      </c>
      <c r="I549" s="2" t="n">
        <f aca="false">+IF(A549=$I$4,$H$4*D549,IF(I548=0,0,I548+J549+H549))</f>
        <v>0</v>
      </c>
      <c r="J549" s="2" t="n">
        <f aca="false">+IF(B549=0,0,D549*-IPMT(C549/12,B549,$B$8,I548))</f>
        <v>0</v>
      </c>
      <c r="K549" s="6" t="n">
        <f aca="false">+H549+J549</f>
        <v>0</v>
      </c>
      <c r="L549" s="39"/>
    </row>
    <row r="550" customFormat="false" ht="12.75" hidden="false" customHeight="false" outlineLevel="0" collapsed="false">
      <c r="A550" s="50" t="n">
        <v>53601</v>
      </c>
      <c r="B550" s="2" t="n">
        <f aca="false">+IF(B549&lt;&gt;0,B549+1,IF(I549=0,0,1))</f>
        <v>0</v>
      </c>
      <c r="C550" s="3" t="n">
        <f aca="false">IF(OR($C$4="",$C$4=0),C549,$C$4)</f>
        <v>0.05</v>
      </c>
      <c r="D550" s="4" t="n">
        <f aca="false">+(1+C550/2)^(-2*(A550-$M$4)/365.25)</f>
        <v>0.35425723636416</v>
      </c>
      <c r="E550" s="2" t="n">
        <f aca="false">+IF(OR($E$4="",$E$4=0),IF(YEAR(A550)&gt;$M$38,$N$39,VLOOKUP(YEAR(A550),Curve,2,FALSE())),$E$4)</f>
        <v>5000</v>
      </c>
      <c r="F550" s="2" t="n">
        <f aca="false">+IF(MONTH(A550)=$G$4,$F$4,0)</f>
        <v>0</v>
      </c>
      <c r="G550" s="5" t="n">
        <f aca="false">+F550*D550</f>
        <v>0</v>
      </c>
      <c r="H550" s="6" t="n">
        <f aca="false">-G550*E550</f>
        <v>-0</v>
      </c>
      <c r="I550" s="2" t="n">
        <f aca="false">+IF(A550=$I$4,$H$4*D550,IF(I549=0,0,I549+J550+H550))</f>
        <v>0</v>
      </c>
      <c r="J550" s="2" t="n">
        <f aca="false">+IF(B550=0,0,D550*-IPMT(C550/12,B550,$B$8,I549))</f>
        <v>0</v>
      </c>
      <c r="K550" s="6" t="n">
        <f aca="false">+H550+J550</f>
        <v>0</v>
      </c>
      <c r="L550" s="39"/>
    </row>
    <row r="551" customFormat="false" ht="12.75" hidden="false" customHeight="false" outlineLevel="0" collapsed="false">
      <c r="A551" s="50" t="n">
        <v>53632</v>
      </c>
      <c r="B551" s="2" t="n">
        <f aca="false">+IF(B550&lt;&gt;0,B550+1,IF(I550=0,0,1))</f>
        <v>0</v>
      </c>
      <c r="C551" s="3" t="n">
        <f aca="false">IF(OR($C$4="",$C$4=0),C550,$C$4)</f>
        <v>0.05</v>
      </c>
      <c r="D551" s="4" t="n">
        <f aca="false">+(1+C551/2)^(-2*(A551-$M$4)/365.25)</f>
        <v>0.352775478007734</v>
      </c>
      <c r="E551" s="2" t="n">
        <f aca="false">+IF(OR($E$4="",$E$4=0),IF(YEAR(A551)&gt;$M$38,$N$39,VLOOKUP(YEAR(A551),Curve,2,FALSE())),$E$4)</f>
        <v>5000</v>
      </c>
      <c r="F551" s="2" t="n">
        <f aca="false">+IF(MONTH(A551)=$G$4,$F$4,0)</f>
        <v>0</v>
      </c>
      <c r="G551" s="5" t="n">
        <f aca="false">+F551*D551</f>
        <v>0</v>
      </c>
      <c r="H551" s="6" t="n">
        <f aca="false">-G551*E551</f>
        <v>-0</v>
      </c>
      <c r="I551" s="2" t="n">
        <f aca="false">+IF(A551=$I$4,$H$4*D551,IF(I550=0,0,I550+J551+H551))</f>
        <v>0</v>
      </c>
      <c r="J551" s="2" t="n">
        <f aca="false">+IF(B551=0,0,D551*-IPMT(C551/12,B551,$B$8,I550))</f>
        <v>0</v>
      </c>
      <c r="K551" s="6" t="n">
        <f aca="false">+H551+J551</f>
        <v>0</v>
      </c>
      <c r="L551" s="39"/>
    </row>
    <row r="552" customFormat="false" ht="12.75" hidden="false" customHeight="false" outlineLevel="0" collapsed="false">
      <c r="A552" s="50" t="n">
        <v>53662</v>
      </c>
      <c r="B552" s="2" t="n">
        <f aca="false">+IF(B551&lt;&gt;0,B551+1,IF(I551=0,0,1))</f>
        <v>0</v>
      </c>
      <c r="C552" s="3" t="n">
        <f aca="false">IF(OR($C$4="",$C$4=0),C551,$C$4)</f>
        <v>0.05</v>
      </c>
      <c r="D552" s="4" t="n">
        <f aca="false">+(1+C552/2)^(-2*(A552-$M$4)/365.25)</f>
        <v>0.351347419684151</v>
      </c>
      <c r="E552" s="2" t="n">
        <f aca="false">+IF(OR($E$4="",$E$4=0),IF(YEAR(A552)&gt;$M$38,$N$39,VLOOKUP(YEAR(A552),Curve,2,FALSE())),$E$4)</f>
        <v>5000</v>
      </c>
      <c r="F552" s="2" t="n">
        <f aca="false">+IF(MONTH(A552)=$G$4,$F$4,0)</f>
        <v>0</v>
      </c>
      <c r="G552" s="5" t="n">
        <f aca="false">+F552*D552</f>
        <v>0</v>
      </c>
      <c r="H552" s="6" t="n">
        <f aca="false">-G552*E552</f>
        <v>-0</v>
      </c>
      <c r="I552" s="2" t="n">
        <f aca="false">+IF(A552=$I$4,$H$4*D552,IF(I551=0,0,I551+J552+H552))</f>
        <v>0</v>
      </c>
      <c r="J552" s="2" t="n">
        <f aca="false">+IF(B552=0,0,D552*-IPMT(C552/12,B552,$B$8,I551))</f>
        <v>0</v>
      </c>
      <c r="K552" s="6" t="n">
        <f aca="false">+H552+J552</f>
        <v>0</v>
      </c>
      <c r="L552" s="39"/>
    </row>
    <row r="553" customFormat="false" ht="12.75" hidden="false" customHeight="false" outlineLevel="0" collapsed="false">
      <c r="A553" s="50" t="n">
        <v>53693</v>
      </c>
      <c r="B553" s="2" t="n">
        <f aca="false">+IF(B552&lt;&gt;0,B552+1,IF(I552=0,0,1))</f>
        <v>0</v>
      </c>
      <c r="C553" s="3" t="n">
        <f aca="false">IF(OR($C$4="",$C$4=0),C552,$C$4)</f>
        <v>0.05</v>
      </c>
      <c r="D553" s="4" t="n">
        <f aca="false">+(1+C553/2)^(-2*(A553-$M$4)/365.25)</f>
        <v>0.349877832272278</v>
      </c>
      <c r="E553" s="2" t="n">
        <f aca="false">+IF(OR($E$4="",$E$4=0),IF(YEAR(A553)&gt;$M$38,$N$39,VLOOKUP(YEAR(A553),Curve,2,FALSE())),$E$4)</f>
        <v>5000</v>
      </c>
      <c r="F553" s="2" t="n">
        <f aca="false">+IF(MONTH(A553)=$G$4,$F$4,0)</f>
        <v>0</v>
      </c>
      <c r="G553" s="5" t="n">
        <f aca="false">+F553*D553</f>
        <v>0</v>
      </c>
      <c r="H553" s="6" t="n">
        <f aca="false">-G553*E553</f>
        <v>-0</v>
      </c>
      <c r="I553" s="2" t="n">
        <f aca="false">+IF(A553=$I$4,$H$4*D553,IF(I552=0,0,I552+J553+H553))</f>
        <v>0</v>
      </c>
      <c r="J553" s="2" t="n">
        <f aca="false">+IF(B553=0,0,D553*-IPMT(C553/12,B553,$B$8,I552))</f>
        <v>0</v>
      </c>
      <c r="K553" s="6" t="n">
        <f aca="false">+H553+J553</f>
        <v>0</v>
      </c>
      <c r="L553" s="39"/>
    </row>
    <row r="554" customFormat="false" ht="12.75" hidden="false" customHeight="false" outlineLevel="0" collapsed="false">
      <c r="A554" s="50" t="n">
        <v>53724</v>
      </c>
      <c r="B554" s="2" t="n">
        <f aca="false">+IF(B553&lt;&gt;0,B553+1,IF(I553=0,0,1))</f>
        <v>0</v>
      </c>
      <c r="C554" s="3" t="n">
        <f aca="false">IF(OR($C$4="",$C$4=0),C553,$C$4)</f>
        <v>0.05</v>
      </c>
      <c r="D554" s="4" t="n">
        <f aca="false">+(1+C554/2)^(-2*(A554-$M$4)/365.25)</f>
        <v>0.34841439173111</v>
      </c>
      <c r="E554" s="2" t="n">
        <f aca="false">+IF(OR($E$4="",$E$4=0),IF(YEAR(A554)&gt;$M$38,$N$39,VLOOKUP(YEAR(A554),Curve,2,FALSE())),$E$4)</f>
        <v>5000</v>
      </c>
      <c r="F554" s="2" t="n">
        <f aca="false">+IF(MONTH(A554)=$G$4,$F$4,0)</f>
        <v>0</v>
      </c>
      <c r="G554" s="5" t="n">
        <f aca="false">+F554*D554</f>
        <v>0</v>
      </c>
      <c r="H554" s="6" t="n">
        <f aca="false">-G554*E554</f>
        <v>-0</v>
      </c>
      <c r="I554" s="2" t="n">
        <f aca="false">+IF(A554=$I$4,$H$4*D554,IF(I553=0,0,I553+J554+H554))</f>
        <v>0</v>
      </c>
      <c r="J554" s="2" t="n">
        <f aca="false">+IF(B554=0,0,D554*-IPMT(C554/12,B554,$B$8,I553))</f>
        <v>0</v>
      </c>
      <c r="K554" s="6" t="n">
        <f aca="false">+H554+J554</f>
        <v>0</v>
      </c>
      <c r="L554" s="39"/>
    </row>
    <row r="555" customFormat="false" ht="12.75" hidden="false" customHeight="false" outlineLevel="0" collapsed="false">
      <c r="A555" s="50" t="n">
        <v>53752</v>
      </c>
      <c r="B555" s="2" t="n">
        <f aca="false">+IF(B554&lt;&gt;0,B554+1,IF(I554=0,0,1))</f>
        <v>0</v>
      </c>
      <c r="C555" s="3" t="n">
        <f aca="false">IF(OR($C$4="",$C$4=0),C554,$C$4)</f>
        <v>0.05</v>
      </c>
      <c r="D555" s="4" t="n">
        <f aca="false">+(1+C555/2)^(-2*(A555-$M$4)/365.25)</f>
        <v>0.347097836446478</v>
      </c>
      <c r="E555" s="2" t="n">
        <f aca="false">+IF(OR($E$4="",$E$4=0),IF(YEAR(A555)&gt;$M$38,$N$39,VLOOKUP(YEAR(A555),Curve,2,FALSE())),$E$4)</f>
        <v>5000</v>
      </c>
      <c r="F555" s="2" t="n">
        <f aca="false">+IF(MONTH(A555)=$G$4,$F$4,0)</f>
        <v>50</v>
      </c>
      <c r="G555" s="5" t="n">
        <f aca="false">+F555*D555</f>
        <v>17.3548918223239</v>
      </c>
      <c r="H555" s="6" t="n">
        <f aca="false">-G555*E555</f>
        <v>-86774.4591116195</v>
      </c>
      <c r="I555" s="2" t="n">
        <f aca="false">+IF(A555=$I$4,$H$4*D555,IF(I554=0,0,I554+J555+H555))</f>
        <v>0</v>
      </c>
      <c r="J555" s="2" t="n">
        <f aca="false">+IF(B555=0,0,D555*-IPMT(C555/12,B555,$B$8,I554))</f>
        <v>0</v>
      </c>
      <c r="K555" s="6" t="n">
        <f aca="false">+H555+J555</f>
        <v>-86774.4591116195</v>
      </c>
      <c r="L555" s="39"/>
    </row>
    <row r="556" customFormat="false" ht="12.75" hidden="false" customHeight="false" outlineLevel="0" collapsed="false">
      <c r="A556" s="50" t="n">
        <v>53783</v>
      </c>
      <c r="B556" s="2" t="n">
        <f aca="false">+IF(B555&lt;&gt;0,B555+1,IF(I555=0,0,1))</f>
        <v>0</v>
      </c>
      <c r="C556" s="3" t="n">
        <f aca="false">IF(OR($C$4="",$C$4=0),C555,$C$4)</f>
        <v>0.05</v>
      </c>
      <c r="D556" s="4" t="n">
        <f aca="false">+(1+C556/2)^(-2*(A556-$M$4)/365.25)</f>
        <v>0.345646023845752</v>
      </c>
      <c r="E556" s="2" t="n">
        <f aca="false">+IF(OR($E$4="",$E$4=0),IF(YEAR(A556)&gt;$M$38,$N$39,VLOOKUP(YEAR(A556),Curve,2,FALSE())),$E$4)</f>
        <v>5000</v>
      </c>
      <c r="F556" s="2" t="n">
        <f aca="false">+IF(MONTH(A556)=$G$4,$F$4,0)</f>
        <v>0</v>
      </c>
      <c r="G556" s="5" t="n">
        <f aca="false">+F556*D556</f>
        <v>0</v>
      </c>
      <c r="H556" s="6" t="n">
        <f aca="false">-G556*E556</f>
        <v>-0</v>
      </c>
      <c r="I556" s="2" t="n">
        <f aca="false">+IF(A556=$I$4,$H$4*D556,IF(I555=0,0,I555+J556+H556))</f>
        <v>0</v>
      </c>
      <c r="J556" s="2" t="n">
        <f aca="false">+IF(B556=0,0,D556*-IPMT(C556/12,B556,$B$8,I555))</f>
        <v>0</v>
      </c>
      <c r="K556" s="6" t="n">
        <f aca="false">+H556+J556</f>
        <v>0</v>
      </c>
      <c r="L556" s="39"/>
    </row>
    <row r="557" customFormat="false" ht="12.75" hidden="false" customHeight="false" outlineLevel="0" collapsed="false">
      <c r="A557" s="50" t="n">
        <v>53813</v>
      </c>
      <c r="B557" s="2" t="n">
        <f aca="false">+IF(B556&lt;&gt;0,B556+1,IF(I556=0,0,1))</f>
        <v>0</v>
      </c>
      <c r="C557" s="3" t="n">
        <f aca="false">IF(OR($C$4="",$C$4=0),C556,$C$4)</f>
        <v>0.05</v>
      </c>
      <c r="D557" s="4" t="n">
        <f aca="false">+(1+C557/2)^(-2*(A557-$M$4)/365.25)</f>
        <v>0.344246826021249</v>
      </c>
      <c r="E557" s="2" t="n">
        <f aca="false">+IF(OR($E$4="",$E$4=0),IF(YEAR(A557)&gt;$M$38,$N$39,VLOOKUP(YEAR(A557),Curve,2,FALSE())),$E$4)</f>
        <v>5000</v>
      </c>
      <c r="F557" s="2" t="n">
        <f aca="false">+IF(MONTH(A557)=$G$4,$F$4,0)</f>
        <v>0</v>
      </c>
      <c r="G557" s="5" t="n">
        <f aca="false">+F557*D557</f>
        <v>0</v>
      </c>
      <c r="H557" s="6" t="n">
        <f aca="false">-G557*E557</f>
        <v>-0</v>
      </c>
      <c r="I557" s="2" t="n">
        <f aca="false">+IF(A557=$I$4,$H$4*D557,IF(I556=0,0,I556+J557+H557))</f>
        <v>0</v>
      </c>
      <c r="J557" s="2" t="n">
        <f aca="false">+IF(B557=0,0,D557*-IPMT(C557/12,B557,$B$8,I556))</f>
        <v>0</v>
      </c>
      <c r="K557" s="6" t="n">
        <f aca="false">+H557+J557</f>
        <v>0</v>
      </c>
      <c r="L557" s="39"/>
    </row>
    <row r="558" customFormat="false" ht="12.75" hidden="false" customHeight="false" outlineLevel="0" collapsed="false">
      <c r="A558" s="50" t="n">
        <v>53844</v>
      </c>
      <c r="B558" s="2" t="n">
        <f aca="false">+IF(B557&lt;&gt;0,B557+1,IF(I557=0,0,1))</f>
        <v>0</v>
      </c>
      <c r="C558" s="3" t="n">
        <f aca="false">IF(OR($C$4="",$C$4=0),C557,$C$4)</f>
        <v>0.05</v>
      </c>
      <c r="D558" s="4" t="n">
        <f aca="false">+(1+C558/2)^(-2*(A558-$M$4)/365.25)</f>
        <v>0.342806938395056</v>
      </c>
      <c r="E558" s="2" t="n">
        <f aca="false">+IF(OR($E$4="",$E$4=0),IF(YEAR(A558)&gt;$M$38,$N$39,VLOOKUP(YEAR(A558),Curve,2,FALSE())),$E$4)</f>
        <v>5000</v>
      </c>
      <c r="F558" s="2" t="n">
        <f aca="false">+IF(MONTH(A558)=$G$4,$F$4,0)</f>
        <v>0</v>
      </c>
      <c r="G558" s="5" t="n">
        <f aca="false">+F558*D558</f>
        <v>0</v>
      </c>
      <c r="H558" s="6" t="n">
        <f aca="false">-G558*E558</f>
        <v>-0</v>
      </c>
      <c r="I558" s="2" t="n">
        <f aca="false">+IF(A558=$I$4,$H$4*D558,IF(I557=0,0,I557+J558+H558))</f>
        <v>0</v>
      </c>
      <c r="J558" s="2" t="n">
        <f aca="false">+IF(B558=0,0,D558*-IPMT(C558/12,B558,$B$8,I557))</f>
        <v>0</v>
      </c>
      <c r="K558" s="6" t="n">
        <f aca="false">+H558+J558</f>
        <v>0</v>
      </c>
      <c r="L558" s="39"/>
    </row>
    <row r="559" customFormat="false" ht="12.75" hidden="false" customHeight="false" outlineLevel="0" collapsed="false">
      <c r="A559" s="50" t="n">
        <v>53874</v>
      </c>
      <c r="B559" s="2" t="n">
        <f aca="false">+IF(B558&lt;&gt;0,B558+1,IF(I558=0,0,1))</f>
        <v>0</v>
      </c>
      <c r="C559" s="3" t="n">
        <f aca="false">IF(OR($C$4="",$C$4=0),C558,$C$4)</f>
        <v>0.05</v>
      </c>
      <c r="D559" s="4" t="n">
        <f aca="false">+(1+C559/2)^(-2*(A559-$M$4)/365.25)</f>
        <v>0.341419233375076</v>
      </c>
      <c r="E559" s="2" t="n">
        <f aca="false">+IF(OR($E$4="",$E$4=0),IF(YEAR(A559)&gt;$M$38,$N$39,VLOOKUP(YEAR(A559),Curve,2,FALSE())),$E$4)</f>
        <v>5000</v>
      </c>
      <c r="F559" s="2" t="n">
        <f aca="false">+IF(MONTH(A559)=$G$4,$F$4,0)</f>
        <v>0</v>
      </c>
      <c r="G559" s="5" t="n">
        <f aca="false">+F559*D559</f>
        <v>0</v>
      </c>
      <c r="H559" s="6" t="n">
        <f aca="false">-G559*E559</f>
        <v>-0</v>
      </c>
      <c r="I559" s="2" t="n">
        <f aca="false">+IF(A559=$I$4,$H$4*D559,IF(I558=0,0,I558+J559+H559))</f>
        <v>0</v>
      </c>
      <c r="J559" s="2" t="n">
        <f aca="false">+IF(B559=0,0,D559*-IPMT(C559/12,B559,$B$8,I558))</f>
        <v>0</v>
      </c>
      <c r="K559" s="6" t="n">
        <f aca="false">+H559+J559</f>
        <v>0</v>
      </c>
      <c r="L559" s="39"/>
    </row>
    <row r="560" customFormat="false" ht="12.75" hidden="false" customHeight="false" outlineLevel="0" collapsed="false">
      <c r="A560" s="50" t="n">
        <v>53905</v>
      </c>
      <c r="B560" s="2" t="n">
        <f aca="false">+IF(B559&lt;&gt;0,B559+1,IF(I559=0,0,1))</f>
        <v>0</v>
      </c>
      <c r="C560" s="3" t="n">
        <f aca="false">IF(OR($C$4="",$C$4=0),C559,$C$4)</f>
        <v>0.05</v>
      </c>
      <c r="D560" s="4" t="n">
        <f aca="false">+(1+C560/2)^(-2*(A560-$M$4)/365.25)</f>
        <v>0.339991172773435</v>
      </c>
      <c r="E560" s="2" t="n">
        <f aca="false">+IF(OR($E$4="",$E$4=0),IF(YEAR(A560)&gt;$M$38,$N$39,VLOOKUP(YEAR(A560),Curve,2,FALSE())),$E$4)</f>
        <v>5000</v>
      </c>
      <c r="F560" s="2" t="n">
        <f aca="false">+IF(MONTH(A560)=$G$4,$F$4,0)</f>
        <v>0</v>
      </c>
      <c r="G560" s="5" t="n">
        <f aca="false">+F560*D560</f>
        <v>0</v>
      </c>
      <c r="H560" s="6" t="n">
        <f aca="false">-G560*E560</f>
        <v>-0</v>
      </c>
      <c r="I560" s="2" t="n">
        <f aca="false">+IF(A560=$I$4,$H$4*D560,IF(I559=0,0,I559+J560+H560))</f>
        <v>0</v>
      </c>
      <c r="J560" s="2" t="n">
        <f aca="false">+IF(B560=0,0,D560*-IPMT(C560/12,B560,$B$8,I559))</f>
        <v>0</v>
      </c>
      <c r="K560" s="6" t="n">
        <f aca="false">+H560+J560</f>
        <v>0</v>
      </c>
      <c r="L560" s="39"/>
    </row>
    <row r="561" customFormat="false" ht="12.75" hidden="false" customHeight="false" outlineLevel="0" collapsed="false">
      <c r="A561" s="50" t="n">
        <v>53936</v>
      </c>
      <c r="B561" s="2" t="n">
        <f aca="false">+IF(B560&lt;&gt;0,B560+1,IF(I560=0,0,1))</f>
        <v>0</v>
      </c>
      <c r="C561" s="3" t="n">
        <f aca="false">IF(OR($C$4="",$C$4=0),C560,$C$4)</f>
        <v>0.05</v>
      </c>
      <c r="D561" s="4" t="n">
        <f aca="false">+(1+C561/2)^(-2*(A561-$M$4)/365.25)</f>
        <v>0.338569085347534</v>
      </c>
      <c r="E561" s="2" t="n">
        <f aca="false">+IF(OR($E$4="",$E$4=0),IF(YEAR(A561)&gt;$M$38,$N$39,VLOOKUP(YEAR(A561),Curve,2,FALSE())),$E$4)</f>
        <v>5000</v>
      </c>
      <c r="F561" s="2" t="n">
        <f aca="false">+IF(MONTH(A561)=$G$4,$F$4,0)</f>
        <v>0</v>
      </c>
      <c r="G561" s="5" t="n">
        <f aca="false">+F561*D561</f>
        <v>0</v>
      </c>
      <c r="H561" s="6" t="n">
        <f aca="false">-G561*E561</f>
        <v>-0</v>
      </c>
      <c r="I561" s="2" t="n">
        <f aca="false">+IF(A561=$I$4,$H$4*D561,IF(I560=0,0,I560+J561+H561))</f>
        <v>0</v>
      </c>
      <c r="J561" s="2" t="n">
        <f aca="false">+IF(B561=0,0,D561*-IPMT(C561/12,B561,$B$8,I560))</f>
        <v>0</v>
      </c>
      <c r="K561" s="6" t="n">
        <f aca="false">+H561+J561</f>
        <v>0</v>
      </c>
      <c r="L561" s="39"/>
    </row>
    <row r="562" customFormat="false" ht="12.75" hidden="false" customHeight="false" outlineLevel="0" collapsed="false">
      <c r="A562" s="50" t="n">
        <v>53966</v>
      </c>
      <c r="B562" s="2" t="n">
        <f aca="false">+IF(B561&lt;&gt;0,B561+1,IF(I561=0,0,1))</f>
        <v>0</v>
      </c>
      <c r="C562" s="3" t="n">
        <f aca="false">IF(OR($C$4="",$C$4=0),C561,$C$4)</f>
        <v>0.05</v>
      </c>
      <c r="D562" s="4" t="n">
        <f aca="false">+(1+C562/2)^(-2*(A562-$M$4)/365.25)</f>
        <v>0.337198535435252</v>
      </c>
      <c r="E562" s="2" t="n">
        <f aca="false">+IF(OR($E$4="",$E$4=0),IF(YEAR(A562)&gt;$M$38,$N$39,VLOOKUP(YEAR(A562),Curve,2,FALSE())),$E$4)</f>
        <v>5000</v>
      </c>
      <c r="F562" s="2" t="n">
        <f aca="false">+IF(MONTH(A562)=$G$4,$F$4,0)</f>
        <v>0</v>
      </c>
      <c r="G562" s="5" t="n">
        <f aca="false">+F562*D562</f>
        <v>0</v>
      </c>
      <c r="H562" s="6" t="n">
        <f aca="false">-G562*E562</f>
        <v>-0</v>
      </c>
      <c r="I562" s="2" t="n">
        <f aca="false">+IF(A562=$I$4,$H$4*D562,IF(I561=0,0,I561+J562+H562))</f>
        <v>0</v>
      </c>
      <c r="J562" s="2" t="n">
        <f aca="false">+IF(B562=0,0,D562*-IPMT(C562/12,B562,$B$8,I561))</f>
        <v>0</v>
      </c>
      <c r="K562" s="6" t="n">
        <f aca="false">+H562+J562</f>
        <v>0</v>
      </c>
      <c r="L562" s="39"/>
    </row>
    <row r="563" customFormat="false" ht="12.75" hidden="false" customHeight="false" outlineLevel="0" collapsed="false">
      <c r="A563" s="50" t="n">
        <v>53997</v>
      </c>
      <c r="B563" s="2" t="n">
        <f aca="false">+IF(B562&lt;&gt;0,B562+1,IF(I562=0,0,1))</f>
        <v>0</v>
      </c>
      <c r="C563" s="3" t="n">
        <f aca="false">IF(OR($C$4="",$C$4=0),C562,$C$4)</f>
        <v>0.05</v>
      </c>
      <c r="D563" s="4" t="n">
        <f aca="false">+(1+C563/2)^(-2*(A563-$M$4)/365.25)</f>
        <v>0.335788128825683</v>
      </c>
      <c r="E563" s="2" t="n">
        <f aca="false">+IF(OR($E$4="",$E$4=0),IF(YEAR(A563)&gt;$M$38,$N$39,VLOOKUP(YEAR(A563),Curve,2,FALSE())),$E$4)</f>
        <v>5000</v>
      </c>
      <c r="F563" s="2" t="n">
        <f aca="false">+IF(MONTH(A563)=$G$4,$F$4,0)</f>
        <v>0</v>
      </c>
      <c r="G563" s="5" t="n">
        <f aca="false">+F563*D563</f>
        <v>0</v>
      </c>
      <c r="H563" s="6" t="n">
        <f aca="false">-G563*E563</f>
        <v>-0</v>
      </c>
      <c r="I563" s="2" t="n">
        <f aca="false">+IF(A563=$I$4,$H$4*D563,IF(I562=0,0,I562+J563+H563))</f>
        <v>0</v>
      </c>
      <c r="J563" s="2" t="n">
        <f aca="false">+IF(B563=0,0,D563*-IPMT(C563/12,B563,$B$8,I562))</f>
        <v>0</v>
      </c>
      <c r="K563" s="6" t="n">
        <f aca="false">+H563+J563</f>
        <v>0</v>
      </c>
      <c r="L563" s="39"/>
    </row>
    <row r="564" customFormat="false" ht="12.75" hidden="false" customHeight="false" outlineLevel="0" collapsed="false">
      <c r="A564" s="50" t="n">
        <v>54027</v>
      </c>
      <c r="B564" s="2" t="n">
        <f aca="false">+IF(B563&lt;&gt;0,B563+1,IF(I563=0,0,1))</f>
        <v>0</v>
      </c>
      <c r="C564" s="3" t="n">
        <f aca="false">IF(OR($C$4="",$C$4=0),C563,$C$4)</f>
        <v>0.05</v>
      </c>
      <c r="D564" s="4" t="n">
        <f aca="false">+(1+C564/2)^(-2*(A564-$M$4)/365.25)</f>
        <v>0.3344288364082</v>
      </c>
      <c r="E564" s="2" t="n">
        <f aca="false">+IF(OR($E$4="",$E$4=0),IF(YEAR(A564)&gt;$M$38,$N$39,VLOOKUP(YEAR(A564),Curve,2,FALSE())),$E$4)</f>
        <v>5000</v>
      </c>
      <c r="F564" s="2" t="n">
        <f aca="false">+IF(MONTH(A564)=$G$4,$F$4,0)</f>
        <v>0</v>
      </c>
      <c r="G564" s="5" t="n">
        <f aca="false">+F564*D564</f>
        <v>0</v>
      </c>
      <c r="H564" s="6" t="n">
        <f aca="false">-G564*E564</f>
        <v>-0</v>
      </c>
      <c r="I564" s="2" t="n">
        <f aca="false">+IF(A564=$I$4,$H$4*D564,IF(I563=0,0,I563+J564+H564))</f>
        <v>0</v>
      </c>
      <c r="J564" s="2" t="n">
        <f aca="false">+IF(B564=0,0,D564*-IPMT(C564/12,B564,$B$8,I563))</f>
        <v>0</v>
      </c>
      <c r="K564" s="6" t="n">
        <f aca="false">+H564+J564</f>
        <v>0</v>
      </c>
      <c r="L564" s="39"/>
    </row>
    <row r="565" customFormat="false" ht="12.75" hidden="false" customHeight="false" outlineLevel="0" collapsed="false">
      <c r="A565" s="50" t="n">
        <v>54058</v>
      </c>
      <c r="B565" s="2" t="n">
        <f aca="false">+IF(B564&lt;&gt;0,B564+1,IF(I564=0,0,1))</f>
        <v>0</v>
      </c>
      <c r="C565" s="3" t="n">
        <f aca="false">IF(OR($C$4="",$C$4=0),C564,$C$4)</f>
        <v>0.05</v>
      </c>
      <c r="D565" s="4" t="n">
        <f aca="false">+(1+C565/2)^(-2*(A565-$M$4)/365.25)</f>
        <v>0.333030014670461</v>
      </c>
      <c r="E565" s="2" t="n">
        <f aca="false">+IF(OR($E$4="",$E$4=0),IF(YEAR(A565)&gt;$M$38,$N$39,VLOOKUP(YEAR(A565),Curve,2,FALSE())),$E$4)</f>
        <v>5000</v>
      </c>
      <c r="F565" s="2" t="n">
        <f aca="false">+IF(MONTH(A565)=$G$4,$F$4,0)</f>
        <v>0</v>
      </c>
      <c r="G565" s="5" t="n">
        <f aca="false">+F565*D565</f>
        <v>0</v>
      </c>
      <c r="H565" s="6" t="n">
        <f aca="false">-G565*E565</f>
        <v>-0</v>
      </c>
      <c r="I565" s="2" t="n">
        <f aca="false">+IF(A565=$I$4,$H$4*D565,IF(I564=0,0,I564+J565+H565))</f>
        <v>0</v>
      </c>
      <c r="J565" s="2" t="n">
        <f aca="false">+IF(B565=0,0,D565*-IPMT(C565/12,B565,$B$8,I564))</f>
        <v>0</v>
      </c>
      <c r="K565" s="6" t="n">
        <f aca="false">+H565+J565</f>
        <v>0</v>
      </c>
      <c r="L565" s="39"/>
    </row>
    <row r="566" customFormat="false" ht="12.75" hidden="false" customHeight="false" outlineLevel="0" collapsed="false">
      <c r="A566" s="50" t="n">
        <v>54089</v>
      </c>
      <c r="B566" s="2" t="n">
        <f aca="false">+IF(B565&lt;&gt;0,B565+1,IF(I565=0,0,1))</f>
        <v>0</v>
      </c>
      <c r="C566" s="3" t="n">
        <f aca="false">IF(OR($C$4="",$C$4=0),C565,$C$4)</f>
        <v>0.05</v>
      </c>
      <c r="D566" s="4" t="n">
        <f aca="false">+(1+C566/2)^(-2*(A566-$M$4)/365.25)</f>
        <v>0.33163704381052</v>
      </c>
      <c r="E566" s="2" t="n">
        <f aca="false">+IF(OR($E$4="",$E$4=0),IF(YEAR(A566)&gt;$M$38,$N$39,VLOOKUP(YEAR(A566),Curve,2,FALSE())),$E$4)</f>
        <v>5000</v>
      </c>
      <c r="F566" s="2" t="n">
        <f aca="false">+IF(MONTH(A566)=$G$4,$F$4,0)</f>
        <v>0</v>
      </c>
      <c r="G566" s="5" t="n">
        <f aca="false">+F566*D566</f>
        <v>0</v>
      </c>
      <c r="H566" s="6" t="n">
        <f aca="false">-G566*E566</f>
        <v>-0</v>
      </c>
      <c r="I566" s="2" t="n">
        <f aca="false">+IF(A566=$I$4,$H$4*D566,IF(I565=0,0,I565+J566+H566))</f>
        <v>0</v>
      </c>
      <c r="J566" s="2" t="n">
        <f aca="false">+IF(B566=0,0,D566*-IPMT(C566/12,B566,$B$8,I565))</f>
        <v>0</v>
      </c>
      <c r="K566" s="6" t="n">
        <f aca="false">+H566+J566</f>
        <v>0</v>
      </c>
      <c r="L566" s="39"/>
    </row>
    <row r="567" customFormat="false" ht="12.75" hidden="false" customHeight="false" outlineLevel="0" collapsed="false">
      <c r="A567" s="50" t="n">
        <v>54118</v>
      </c>
      <c r="B567" s="2" t="n">
        <f aca="false">+IF(B566&lt;&gt;0,B566+1,IF(I566=0,0,1))</f>
        <v>0</v>
      </c>
      <c r="C567" s="3" t="n">
        <f aca="false">IF(OR($C$4="",$C$4=0),C566,$C$4)</f>
        <v>0.05</v>
      </c>
      <c r="D567" s="4" t="n">
        <f aca="false">+(1+C567/2)^(-2*(A567-$M$4)/365.25)</f>
        <v>0.330339217198577</v>
      </c>
      <c r="E567" s="2" t="n">
        <f aca="false">+IF(OR($E$4="",$E$4=0),IF(YEAR(A567)&gt;$M$38,$N$39,VLOOKUP(YEAR(A567),Curve,2,FALSE())),$E$4)</f>
        <v>5000</v>
      </c>
      <c r="F567" s="2" t="n">
        <f aca="false">+IF(MONTH(A567)=$G$4,$F$4,0)</f>
        <v>50</v>
      </c>
      <c r="G567" s="5" t="n">
        <f aca="false">+F567*D567</f>
        <v>16.5169608599289</v>
      </c>
      <c r="H567" s="6" t="n">
        <f aca="false">-G567*E567</f>
        <v>-82584.8042996444</v>
      </c>
      <c r="I567" s="2" t="n">
        <f aca="false">+IF(A567=$I$4,$H$4*D567,IF(I566=0,0,I566+J567+H567))</f>
        <v>0</v>
      </c>
      <c r="J567" s="2" t="n">
        <f aca="false">+IF(B567=0,0,D567*-IPMT(C567/12,B567,$B$8,I566))</f>
        <v>0</v>
      </c>
      <c r="K567" s="6" t="n">
        <f aca="false">+H567+J567</f>
        <v>-82584.8042996444</v>
      </c>
      <c r="L567" s="39"/>
    </row>
    <row r="568" customFormat="false" ht="12.75" hidden="false" customHeight="false" outlineLevel="0" collapsed="false">
      <c r="A568" s="50" t="n">
        <v>54149</v>
      </c>
      <c r="B568" s="2" t="n">
        <f aca="false">+IF(B567&lt;&gt;0,B567+1,IF(I567=0,0,1))</f>
        <v>0</v>
      </c>
      <c r="C568" s="3" t="n">
        <f aca="false">IF(OR($C$4="",$C$4=0),C567,$C$4)</f>
        <v>0.05</v>
      </c>
      <c r="D568" s="4" t="n">
        <f aca="false">+(1+C568/2)^(-2*(A568-$M$4)/365.25)</f>
        <v>0.328957501187458</v>
      </c>
      <c r="E568" s="2" t="n">
        <f aca="false">+IF(OR($E$4="",$E$4=0),IF(YEAR(A568)&gt;$M$38,$N$39,VLOOKUP(YEAR(A568),Curve,2,FALSE())),$E$4)</f>
        <v>5000</v>
      </c>
      <c r="F568" s="2" t="n">
        <f aca="false">+IF(MONTH(A568)=$G$4,$F$4,0)</f>
        <v>0</v>
      </c>
      <c r="G568" s="5" t="n">
        <f aca="false">+F568*D568</f>
        <v>0</v>
      </c>
      <c r="H568" s="6" t="n">
        <f aca="false">-G568*E568</f>
        <v>-0</v>
      </c>
      <c r="I568" s="2" t="n">
        <f aca="false">+IF(A568=$I$4,$H$4*D568,IF(I567=0,0,I567+J568+H568))</f>
        <v>0</v>
      </c>
      <c r="J568" s="2" t="n">
        <f aca="false">+IF(B568=0,0,D568*-IPMT(C568/12,B568,$B$8,I567))</f>
        <v>0</v>
      </c>
      <c r="K568" s="6" t="n">
        <f aca="false">+H568+J568</f>
        <v>0</v>
      </c>
      <c r="L568" s="39"/>
    </row>
    <row r="569" customFormat="false" ht="12.75" hidden="false" customHeight="false" outlineLevel="0" collapsed="false">
      <c r="A569" s="50" t="n">
        <v>54179</v>
      </c>
      <c r="B569" s="2" t="n">
        <f aca="false">+IF(B568&lt;&gt;0,B568+1,IF(I568=0,0,1))</f>
        <v>0</v>
      </c>
      <c r="C569" s="3" t="n">
        <f aca="false">IF(OR($C$4="",$C$4=0),C568,$C$4)</f>
        <v>0.05</v>
      </c>
      <c r="D569" s="4" t="n">
        <f aca="false">+(1+C569/2)^(-2*(A569-$M$4)/365.25)</f>
        <v>0.327625859599645</v>
      </c>
      <c r="E569" s="2" t="n">
        <f aca="false">+IF(OR($E$4="",$E$4=0),IF(YEAR(A569)&gt;$M$38,$N$39,VLOOKUP(YEAR(A569),Curve,2,FALSE())),$E$4)</f>
        <v>5000</v>
      </c>
      <c r="F569" s="2" t="n">
        <f aca="false">+IF(MONTH(A569)=$G$4,$F$4,0)</f>
        <v>0</v>
      </c>
      <c r="G569" s="5" t="n">
        <f aca="false">+F569*D569</f>
        <v>0</v>
      </c>
      <c r="H569" s="6" t="n">
        <f aca="false">-G569*E569</f>
        <v>-0</v>
      </c>
      <c r="I569" s="2" t="n">
        <f aca="false">+IF(A569=$I$4,$H$4*D569,IF(I568=0,0,I568+J569+H569))</f>
        <v>0</v>
      </c>
      <c r="J569" s="2" t="n">
        <f aca="false">+IF(B569=0,0,D569*-IPMT(C569/12,B569,$B$8,I568))</f>
        <v>0</v>
      </c>
      <c r="K569" s="6" t="n">
        <f aca="false">+H569+J569</f>
        <v>0</v>
      </c>
      <c r="L569" s="39"/>
    </row>
    <row r="570" customFormat="false" ht="12.75" hidden="false" customHeight="false" outlineLevel="0" collapsed="false">
      <c r="A570" s="50" t="n">
        <v>54210</v>
      </c>
      <c r="B570" s="2" t="n">
        <f aca="false">+IF(B569&lt;&gt;0,B569+1,IF(I569=0,0,1))</f>
        <v>0</v>
      </c>
      <c r="C570" s="3" t="n">
        <f aca="false">IF(OR($C$4="",$C$4=0),C569,$C$4)</f>
        <v>0.05</v>
      </c>
      <c r="D570" s="4" t="n">
        <f aca="false">+(1+C570/2)^(-2*(A570-$M$4)/365.25)</f>
        <v>0.326255492800013</v>
      </c>
      <c r="E570" s="2" t="n">
        <f aca="false">+IF(OR($E$4="",$E$4=0),IF(YEAR(A570)&gt;$M$38,$N$39,VLOOKUP(YEAR(A570),Curve,2,FALSE())),$E$4)</f>
        <v>5000</v>
      </c>
      <c r="F570" s="2" t="n">
        <f aca="false">+IF(MONTH(A570)=$G$4,$F$4,0)</f>
        <v>0</v>
      </c>
      <c r="G570" s="5" t="n">
        <f aca="false">+F570*D570</f>
        <v>0</v>
      </c>
      <c r="H570" s="6" t="n">
        <f aca="false">-G570*E570</f>
        <v>-0</v>
      </c>
      <c r="I570" s="2" t="n">
        <f aca="false">+IF(A570=$I$4,$H$4*D570,IF(I569=0,0,I569+J570+H570))</f>
        <v>0</v>
      </c>
      <c r="J570" s="2" t="n">
        <f aca="false">+IF(B570=0,0,D570*-IPMT(C570/12,B570,$B$8,I569))</f>
        <v>0</v>
      </c>
      <c r="K570" s="6" t="n">
        <f aca="false">+H570+J570</f>
        <v>0</v>
      </c>
      <c r="L570" s="39"/>
    </row>
    <row r="571" customFormat="false" ht="12.75" hidden="false" customHeight="false" outlineLevel="0" collapsed="false">
      <c r="A571" s="50" t="n">
        <v>54240</v>
      </c>
      <c r="B571" s="2" t="n">
        <f aca="false">+IF(B570&lt;&gt;0,B570+1,IF(I570=0,0,1))</f>
        <v>0</v>
      </c>
      <c r="C571" s="3" t="n">
        <f aca="false">IF(OR($C$4="",$C$4=0),C570,$C$4)</f>
        <v>0.05</v>
      </c>
      <c r="D571" s="4" t="n">
        <f aca="false">+(1+C571/2)^(-2*(A571-$M$4)/365.25)</f>
        <v>0.32493478911976</v>
      </c>
      <c r="E571" s="2" t="n">
        <f aca="false">+IF(OR($E$4="",$E$4=0),IF(YEAR(A571)&gt;$M$38,$N$39,VLOOKUP(YEAR(A571),Curve,2,FALSE())),$E$4)</f>
        <v>5000</v>
      </c>
      <c r="F571" s="2" t="n">
        <f aca="false">+IF(MONTH(A571)=$G$4,$F$4,0)</f>
        <v>0</v>
      </c>
      <c r="G571" s="5" t="n">
        <f aca="false">+F571*D571</f>
        <v>0</v>
      </c>
      <c r="H571" s="6" t="n">
        <f aca="false">-G571*E571</f>
        <v>-0</v>
      </c>
      <c r="I571" s="2" t="n">
        <f aca="false">+IF(A571=$I$4,$H$4*D571,IF(I570=0,0,I570+J571+H571))</f>
        <v>0</v>
      </c>
      <c r="J571" s="2" t="n">
        <f aca="false">+IF(B571=0,0,D571*-IPMT(C571/12,B571,$B$8,I570))</f>
        <v>0</v>
      </c>
      <c r="K571" s="6" t="n">
        <f aca="false">+H571+J571</f>
        <v>0</v>
      </c>
      <c r="L571" s="39"/>
    </row>
    <row r="572" customFormat="false" ht="12.75" hidden="false" customHeight="false" outlineLevel="0" collapsed="false">
      <c r="A572" s="50" t="n">
        <v>54271</v>
      </c>
      <c r="B572" s="2" t="n">
        <f aca="false">+IF(B571&lt;&gt;0,B571+1,IF(I571=0,0,1))</f>
        <v>0</v>
      </c>
      <c r="C572" s="3" t="n">
        <f aca="false">IF(OR($C$4="",$C$4=0),C571,$C$4)</f>
        <v>0.05</v>
      </c>
      <c r="D572" s="4" t="n">
        <f aca="false">+(1+C572/2)^(-2*(A572-$M$4)/365.25)</f>
        <v>0.323575678310865</v>
      </c>
      <c r="E572" s="2" t="n">
        <f aca="false">+IF(OR($E$4="",$E$4=0),IF(YEAR(A572)&gt;$M$38,$N$39,VLOOKUP(YEAR(A572),Curve,2,FALSE())),$E$4)</f>
        <v>5000</v>
      </c>
      <c r="F572" s="2" t="n">
        <f aca="false">+IF(MONTH(A572)=$G$4,$F$4,0)</f>
        <v>0</v>
      </c>
      <c r="G572" s="5" t="n">
        <f aca="false">+F572*D572</f>
        <v>0</v>
      </c>
      <c r="H572" s="6" t="n">
        <f aca="false">-G572*E572</f>
        <v>-0</v>
      </c>
      <c r="I572" s="2" t="n">
        <f aca="false">+IF(A572=$I$4,$H$4*D572,IF(I571=0,0,I571+J572+H572))</f>
        <v>0</v>
      </c>
      <c r="J572" s="2" t="n">
        <f aca="false">+IF(B572=0,0,D572*-IPMT(C572/12,B572,$B$8,I571))</f>
        <v>0</v>
      </c>
      <c r="K572" s="6" t="n">
        <f aca="false">+H572+J572</f>
        <v>0</v>
      </c>
      <c r="L572" s="39"/>
    </row>
    <row r="573" customFormat="false" ht="12.75" hidden="false" customHeight="false" outlineLevel="0" collapsed="false">
      <c r="A573" s="50" t="n">
        <v>54302</v>
      </c>
      <c r="B573" s="2" t="n">
        <f aca="false">+IF(B572&lt;&gt;0,B572+1,IF(I572=0,0,1))</f>
        <v>0</v>
      </c>
      <c r="C573" s="3" t="n">
        <f aca="false">IF(OR($C$4="",$C$4=0),C572,$C$4)</f>
        <v>0.05</v>
      </c>
      <c r="D573" s="4" t="n">
        <f aca="false">+(1+C573/2)^(-2*(A573-$M$4)/365.25)</f>
        <v>0.322222252280125</v>
      </c>
      <c r="E573" s="2" t="n">
        <f aca="false">+IF(OR($E$4="",$E$4=0),IF(YEAR(A573)&gt;$M$38,$N$39,VLOOKUP(YEAR(A573),Curve,2,FALSE())),$E$4)</f>
        <v>5000</v>
      </c>
      <c r="F573" s="2" t="n">
        <f aca="false">+IF(MONTH(A573)=$G$4,$F$4,0)</f>
        <v>0</v>
      </c>
      <c r="G573" s="5" t="n">
        <f aca="false">+F573*D573</f>
        <v>0</v>
      </c>
      <c r="H573" s="6" t="n">
        <f aca="false">-G573*E573</f>
        <v>-0</v>
      </c>
      <c r="I573" s="2" t="n">
        <f aca="false">+IF(A573=$I$4,$H$4*D573,IF(I572=0,0,I572+J573+H573))</f>
        <v>0</v>
      </c>
      <c r="J573" s="2" t="n">
        <f aca="false">+IF(B573=0,0,D573*-IPMT(C573/12,B573,$B$8,I572))</f>
        <v>0</v>
      </c>
      <c r="K573" s="6" t="n">
        <f aca="false">+H573+J573</f>
        <v>0</v>
      </c>
      <c r="L573" s="39"/>
    </row>
    <row r="574" customFormat="false" ht="12.75" hidden="false" customHeight="false" outlineLevel="0" collapsed="false">
      <c r="A574" s="50" t="n">
        <v>54332</v>
      </c>
      <c r="B574" s="2" t="n">
        <f aca="false">+IF(B573&lt;&gt;0,B573+1,IF(I573=0,0,1))</f>
        <v>0</v>
      </c>
      <c r="C574" s="3" t="n">
        <f aca="false">IF(OR($C$4="",$C$4=0),C573,$C$4)</f>
        <v>0.05</v>
      </c>
      <c r="D574" s="4" t="n">
        <f aca="false">+(1+C574/2)^(-2*(A574-$M$4)/365.25)</f>
        <v>0.320917875422609</v>
      </c>
      <c r="E574" s="2" t="n">
        <f aca="false">+IF(OR($E$4="",$E$4=0),IF(YEAR(A574)&gt;$M$38,$N$39,VLOOKUP(YEAR(A574),Curve,2,FALSE())),$E$4)</f>
        <v>5000</v>
      </c>
      <c r="F574" s="2" t="n">
        <f aca="false">+IF(MONTH(A574)=$G$4,$F$4,0)</f>
        <v>0</v>
      </c>
      <c r="G574" s="5" t="n">
        <f aca="false">+F574*D574</f>
        <v>0</v>
      </c>
      <c r="H574" s="6" t="n">
        <f aca="false">-G574*E574</f>
        <v>-0</v>
      </c>
      <c r="I574" s="2" t="n">
        <f aca="false">+IF(A574=$I$4,$H$4*D574,IF(I573=0,0,I573+J574+H574))</f>
        <v>0</v>
      </c>
      <c r="J574" s="2" t="n">
        <f aca="false">+IF(B574=0,0,D574*-IPMT(C574/12,B574,$B$8,I573))</f>
        <v>0</v>
      </c>
      <c r="K574" s="6" t="n">
        <f aca="false">+H574+J574</f>
        <v>0</v>
      </c>
      <c r="L574" s="39"/>
    </row>
    <row r="575" customFormat="false" ht="12.75" hidden="false" customHeight="false" outlineLevel="0" collapsed="false">
      <c r="A575" s="50" t="n">
        <v>54363</v>
      </c>
      <c r="B575" s="2" t="n">
        <f aca="false">+IF(B574&lt;&gt;0,B574+1,IF(I574=0,0,1))</f>
        <v>0</v>
      </c>
      <c r="C575" s="3" t="n">
        <f aca="false">IF(OR($C$4="",$C$4=0),C574,$C$4)</f>
        <v>0.05</v>
      </c>
      <c r="D575" s="4" t="n">
        <f aca="false">+(1+C575/2)^(-2*(A575-$M$4)/365.25)</f>
        <v>0.31957556623363</v>
      </c>
      <c r="E575" s="2" t="n">
        <f aca="false">+IF(OR($E$4="",$E$4=0),IF(YEAR(A575)&gt;$M$38,$N$39,VLOOKUP(YEAR(A575),Curve,2,FALSE())),$E$4)</f>
        <v>5000</v>
      </c>
      <c r="F575" s="2" t="n">
        <f aca="false">+IF(MONTH(A575)=$G$4,$F$4,0)</f>
        <v>0</v>
      </c>
      <c r="G575" s="5" t="n">
        <f aca="false">+F575*D575</f>
        <v>0</v>
      </c>
      <c r="H575" s="6" t="n">
        <f aca="false">-G575*E575</f>
        <v>-0</v>
      </c>
      <c r="I575" s="2" t="n">
        <f aca="false">+IF(A575=$I$4,$H$4*D575,IF(I574=0,0,I574+J575+H575))</f>
        <v>0</v>
      </c>
      <c r="J575" s="2" t="n">
        <f aca="false">+IF(B575=0,0,D575*-IPMT(C575/12,B575,$B$8,I574))</f>
        <v>0</v>
      </c>
      <c r="K575" s="6" t="n">
        <f aca="false">+H575+J575</f>
        <v>0</v>
      </c>
      <c r="L575" s="39"/>
    </row>
    <row r="576" customFormat="false" ht="12.75" hidden="false" customHeight="false" outlineLevel="0" collapsed="false">
      <c r="A576" s="50" t="n">
        <v>54393</v>
      </c>
      <c r="B576" s="2" t="n">
        <f aca="false">+IF(B575&lt;&gt;0,B575+1,IF(I575=0,0,1))</f>
        <v>0</v>
      </c>
      <c r="C576" s="3" t="n">
        <f aca="false">IF(OR($C$4="",$C$4=0),C575,$C$4)</f>
        <v>0.05</v>
      </c>
      <c r="D576" s="4" t="n">
        <f aca="false">+(1+C576/2)^(-2*(A576-$M$4)/365.25)</f>
        <v>0.318281903335203</v>
      </c>
      <c r="E576" s="2" t="n">
        <f aca="false">+IF(OR($E$4="",$E$4=0),IF(YEAR(A576)&gt;$M$38,$N$39,VLOOKUP(YEAR(A576),Curve,2,FALSE())),$E$4)</f>
        <v>5000</v>
      </c>
      <c r="F576" s="2" t="n">
        <f aca="false">+IF(MONTH(A576)=$G$4,$F$4,0)</f>
        <v>0</v>
      </c>
      <c r="G576" s="5" t="n">
        <f aca="false">+F576*D576</f>
        <v>0</v>
      </c>
      <c r="H576" s="6" t="n">
        <f aca="false">-G576*E576</f>
        <v>-0</v>
      </c>
      <c r="I576" s="2" t="n">
        <f aca="false">+IF(A576=$I$4,$H$4*D576,IF(I575=0,0,I575+J576+H576))</f>
        <v>0</v>
      </c>
      <c r="J576" s="2" t="n">
        <f aca="false">+IF(B576=0,0,D576*-IPMT(C576/12,B576,$B$8,I575))</f>
        <v>0</v>
      </c>
      <c r="K576" s="6" t="n">
        <f aca="false">+H576+J576</f>
        <v>0</v>
      </c>
      <c r="L576" s="39"/>
    </row>
    <row r="577" customFormat="false" ht="12.75" hidden="false" customHeight="false" outlineLevel="0" collapsed="false">
      <c r="A577" s="50" t="n">
        <v>54424</v>
      </c>
      <c r="B577" s="2" t="n">
        <f aca="false">+IF(B576&lt;&gt;0,B576+1,IF(I576=0,0,1))</f>
        <v>0</v>
      </c>
      <c r="C577" s="3" t="n">
        <f aca="false">IF(OR($C$4="",$C$4=0),C576,$C$4)</f>
        <v>0.05</v>
      </c>
      <c r="D577" s="4" t="n">
        <f aca="false">+(1+C577/2)^(-2*(A577-$M$4)/365.25)</f>
        <v>0.316950619675887</v>
      </c>
      <c r="E577" s="2" t="n">
        <f aca="false">+IF(OR($E$4="",$E$4=0),IF(YEAR(A577)&gt;$M$38,$N$39,VLOOKUP(YEAR(A577),Curve,2,FALSE())),$E$4)</f>
        <v>5000</v>
      </c>
      <c r="F577" s="2" t="n">
        <f aca="false">+IF(MONTH(A577)=$G$4,$F$4,0)</f>
        <v>0</v>
      </c>
      <c r="G577" s="5" t="n">
        <f aca="false">+F577*D577</f>
        <v>0</v>
      </c>
      <c r="H577" s="6" t="n">
        <f aca="false">-G577*E577</f>
        <v>-0</v>
      </c>
      <c r="I577" s="2" t="n">
        <f aca="false">+IF(A577=$I$4,$H$4*D577,IF(I576=0,0,I576+J577+H577))</f>
        <v>0</v>
      </c>
      <c r="J577" s="2" t="n">
        <f aca="false">+IF(B577=0,0,D577*-IPMT(C577/12,B577,$B$8,I576))</f>
        <v>0</v>
      </c>
      <c r="K577" s="6" t="n">
        <f aca="false">+H577+J577</f>
        <v>0</v>
      </c>
      <c r="L577" s="39"/>
    </row>
    <row r="578" customFormat="false" ht="12.75" hidden="false" customHeight="false" outlineLevel="0" collapsed="false">
      <c r="A578" s="50" t="n">
        <v>54455</v>
      </c>
      <c r="B578" s="2" t="n">
        <f aca="false">+IF(B577&lt;&gt;0,B577+1,IF(I577=0,0,1))</f>
        <v>0</v>
      </c>
      <c r="C578" s="3" t="n">
        <f aca="false">IF(OR($C$4="",$C$4=0),C577,$C$4)</f>
        <v>0.05</v>
      </c>
      <c r="D578" s="4" t="n">
        <f aca="false">+(1+C578/2)^(-2*(A578-$M$4)/365.25)</f>
        <v>0.315624904401587</v>
      </c>
      <c r="E578" s="2" t="n">
        <f aca="false">+IF(OR($E$4="",$E$4=0),IF(YEAR(A578)&gt;$M$38,$N$39,VLOOKUP(YEAR(A578),Curve,2,FALSE())),$E$4)</f>
        <v>5000</v>
      </c>
      <c r="F578" s="2" t="n">
        <f aca="false">+IF(MONTH(A578)=$G$4,$F$4,0)</f>
        <v>0</v>
      </c>
      <c r="G578" s="5" t="n">
        <f aca="false">+F578*D578</f>
        <v>0</v>
      </c>
      <c r="H578" s="6" t="n">
        <f aca="false">-G578*E578</f>
        <v>-0</v>
      </c>
      <c r="I578" s="2" t="n">
        <f aca="false">+IF(A578=$I$4,$H$4*D578,IF(I577=0,0,I577+J578+H578))</f>
        <v>0</v>
      </c>
      <c r="J578" s="2" t="n">
        <f aca="false">+IF(B578=0,0,D578*-IPMT(C578/12,B578,$B$8,I577))</f>
        <v>0</v>
      </c>
      <c r="K578" s="6" t="n">
        <f aca="false">+H578+J578</f>
        <v>0</v>
      </c>
      <c r="L578" s="39"/>
    </row>
    <row r="579" customFormat="false" ht="12.75" hidden="false" customHeight="false" outlineLevel="0" collapsed="false">
      <c r="A579" s="50" t="n">
        <v>54483</v>
      </c>
      <c r="B579" s="2" t="n">
        <f aca="false">+IF(B578&lt;&gt;0,B578+1,IF(I578=0,0,1))</f>
        <v>0</v>
      </c>
      <c r="C579" s="3" t="n">
        <f aca="false">IF(OR($C$4="",$C$4=0),C578,$C$4)</f>
        <v>0.05</v>
      </c>
      <c r="D579" s="4" t="n">
        <f aca="false">+(1+C579/2)^(-2*(A579-$M$4)/365.25)</f>
        <v>0.314432250924253</v>
      </c>
      <c r="E579" s="2" t="n">
        <f aca="false">+IF(OR($E$4="",$E$4=0),IF(YEAR(A579)&gt;$M$38,$N$39,VLOOKUP(YEAR(A579),Curve,2,FALSE())),$E$4)</f>
        <v>5000</v>
      </c>
      <c r="F579" s="2" t="n">
        <f aca="false">+IF(MONTH(A579)=$G$4,$F$4,0)</f>
        <v>50</v>
      </c>
      <c r="G579" s="5" t="n">
        <f aca="false">+F579*D579</f>
        <v>15.7216125462127</v>
      </c>
      <c r="H579" s="6" t="n">
        <f aca="false">-G579*E579</f>
        <v>-78608.0627310633</v>
      </c>
      <c r="I579" s="2" t="n">
        <f aca="false">+IF(A579=$I$4,$H$4*D579,IF(I578=0,0,I578+J579+H579))</f>
        <v>0</v>
      </c>
      <c r="J579" s="2" t="n">
        <f aca="false">+IF(B579=0,0,D579*-IPMT(C579/12,B579,$B$8,I578))</f>
        <v>0</v>
      </c>
      <c r="K579" s="6" t="n">
        <f aca="false">+H579+J579</f>
        <v>-78608.0627310633</v>
      </c>
      <c r="L579" s="39"/>
    </row>
    <row r="580" customFormat="false" ht="12.75" hidden="false" customHeight="false" outlineLevel="0" collapsed="false">
      <c r="A580" s="50" t="n">
        <v>54514</v>
      </c>
      <c r="B580" s="2" t="n">
        <f aca="false">+IF(B579&lt;&gt;0,B579+1,IF(I579=0,0,1))</f>
        <v>0</v>
      </c>
      <c r="C580" s="3" t="n">
        <f aca="false">IF(OR($C$4="",$C$4=0),C579,$C$4)</f>
        <v>0.05</v>
      </c>
      <c r="D580" s="4" t="n">
        <f aca="false">+(1+C580/2)^(-2*(A580-$M$4)/365.25)</f>
        <v>0.313117069277948</v>
      </c>
      <c r="E580" s="2" t="n">
        <f aca="false">+IF(OR($E$4="",$E$4=0),IF(YEAR(A580)&gt;$M$38,$N$39,VLOOKUP(YEAR(A580),Curve,2,FALSE())),$E$4)</f>
        <v>5000</v>
      </c>
      <c r="F580" s="2" t="n">
        <f aca="false">+IF(MONTH(A580)=$G$4,$F$4,0)</f>
        <v>0</v>
      </c>
      <c r="G580" s="5" t="n">
        <f aca="false">+F580*D580</f>
        <v>0</v>
      </c>
      <c r="H580" s="6" t="n">
        <f aca="false">-G580*E580</f>
        <v>-0</v>
      </c>
      <c r="I580" s="2" t="n">
        <f aca="false">+IF(A580=$I$4,$H$4*D580,IF(I579=0,0,I579+J580+H580))</f>
        <v>0</v>
      </c>
      <c r="J580" s="2" t="n">
        <f aca="false">+IF(B580=0,0,D580*-IPMT(C580/12,B580,$B$8,I579))</f>
        <v>0</v>
      </c>
      <c r="K580" s="6" t="n">
        <f aca="false">+H580+J580</f>
        <v>0</v>
      </c>
      <c r="L580" s="39"/>
    </row>
    <row r="581" customFormat="false" ht="12.75" hidden="false" customHeight="false" outlineLevel="0" collapsed="false">
      <c r="A581" s="50" t="n">
        <v>54544</v>
      </c>
      <c r="B581" s="2" t="n">
        <f aca="false">+IF(B580&lt;&gt;0,B580+1,IF(I580=0,0,1))</f>
        <v>0</v>
      </c>
      <c r="C581" s="3" t="n">
        <f aca="false">IF(OR($C$4="",$C$4=0),C580,$C$4)</f>
        <v>0.05</v>
      </c>
      <c r="D581" s="4" t="n">
        <f aca="false">+(1+C581/2)^(-2*(A581-$M$4)/365.25)</f>
        <v>0.311849550799727</v>
      </c>
      <c r="E581" s="2" t="n">
        <f aca="false">+IF(OR($E$4="",$E$4=0),IF(YEAR(A581)&gt;$M$38,$N$39,VLOOKUP(YEAR(A581),Curve,2,FALSE())),$E$4)</f>
        <v>5000</v>
      </c>
      <c r="F581" s="2" t="n">
        <f aca="false">+IF(MONTH(A581)=$G$4,$F$4,0)</f>
        <v>0</v>
      </c>
      <c r="G581" s="5" t="n">
        <f aca="false">+F581*D581</f>
        <v>0</v>
      </c>
      <c r="H581" s="6" t="n">
        <f aca="false">-G581*E581</f>
        <v>-0</v>
      </c>
      <c r="I581" s="2" t="n">
        <f aca="false">+IF(A581=$I$4,$H$4*D581,IF(I580=0,0,I580+J581+H581))</f>
        <v>0</v>
      </c>
      <c r="J581" s="2" t="n">
        <f aca="false">+IF(B581=0,0,D581*-IPMT(C581/12,B581,$B$8,I580))</f>
        <v>0</v>
      </c>
      <c r="K581" s="6" t="n">
        <f aca="false">+H581+J581</f>
        <v>0</v>
      </c>
      <c r="L581" s="39"/>
    </row>
    <row r="582" customFormat="false" ht="12.75" hidden="false" customHeight="false" outlineLevel="0" collapsed="false">
      <c r="A582" s="50" t="n">
        <v>54575</v>
      </c>
      <c r="B582" s="2" t="n">
        <f aca="false">+IF(B581&lt;&gt;0,B581+1,IF(I581=0,0,1))</f>
        <v>0</v>
      </c>
      <c r="C582" s="3" t="n">
        <f aca="false">IF(OR($C$4="",$C$4=0),C581,$C$4)</f>
        <v>0.05</v>
      </c>
      <c r="D582" s="4" t="n">
        <f aca="false">+(1+C582/2)^(-2*(A582-$M$4)/365.25)</f>
        <v>0.310545171861451</v>
      </c>
      <c r="E582" s="2" t="n">
        <f aca="false">+IF(OR($E$4="",$E$4=0),IF(YEAR(A582)&gt;$M$38,$N$39,VLOOKUP(YEAR(A582),Curve,2,FALSE())),$E$4)</f>
        <v>5000</v>
      </c>
      <c r="F582" s="2" t="n">
        <f aca="false">+IF(MONTH(A582)=$G$4,$F$4,0)</f>
        <v>0</v>
      </c>
      <c r="G582" s="5" t="n">
        <f aca="false">+F582*D582</f>
        <v>0</v>
      </c>
      <c r="H582" s="6" t="n">
        <f aca="false">-G582*E582</f>
        <v>-0</v>
      </c>
      <c r="I582" s="2" t="n">
        <f aca="false">+IF(A582=$I$4,$H$4*D582,IF(I581=0,0,I581+J582+H582))</f>
        <v>0</v>
      </c>
      <c r="J582" s="2" t="n">
        <f aca="false">+IF(B582=0,0,D582*-IPMT(C582/12,B582,$B$8,I581))</f>
        <v>0</v>
      </c>
      <c r="K582" s="6" t="n">
        <f aca="false">+H582+J582</f>
        <v>0</v>
      </c>
      <c r="L582" s="39"/>
    </row>
    <row r="583" customFormat="false" ht="12.75" hidden="false" customHeight="false" outlineLevel="0" collapsed="false">
      <c r="A583" s="50" t="n">
        <v>54605</v>
      </c>
      <c r="B583" s="2" t="n">
        <f aca="false">+IF(B582&lt;&gt;0,B582+1,IF(I582=0,0,1))</f>
        <v>0</v>
      </c>
      <c r="C583" s="3" t="n">
        <f aca="false">IF(OR($C$4="",$C$4=0),C582,$C$4)</f>
        <v>0.05</v>
      </c>
      <c r="D583" s="4" t="n">
        <f aca="false">+(1+C583/2)^(-2*(A583-$M$4)/365.25)</f>
        <v>0.309288064593027</v>
      </c>
      <c r="E583" s="2" t="n">
        <f aca="false">+IF(OR($E$4="",$E$4=0),IF(YEAR(A583)&gt;$M$38,$N$39,VLOOKUP(YEAR(A583),Curve,2,FALSE())),$E$4)</f>
        <v>5000</v>
      </c>
      <c r="F583" s="2" t="n">
        <f aca="false">+IF(MONTH(A583)=$G$4,$F$4,0)</f>
        <v>0</v>
      </c>
      <c r="G583" s="5" t="n">
        <f aca="false">+F583*D583</f>
        <v>0</v>
      </c>
      <c r="H583" s="6" t="n">
        <f aca="false">-G583*E583</f>
        <v>-0</v>
      </c>
      <c r="I583" s="2" t="n">
        <f aca="false">+IF(A583=$I$4,$H$4*D583,IF(I582=0,0,I582+J583+H583))</f>
        <v>0</v>
      </c>
      <c r="J583" s="2" t="n">
        <f aca="false">+IF(B583=0,0,D583*-IPMT(C583/12,B583,$B$8,I582))</f>
        <v>0</v>
      </c>
      <c r="K583" s="6" t="n">
        <f aca="false">+H583+J583</f>
        <v>0</v>
      </c>
      <c r="L583" s="39"/>
    </row>
    <row r="584" customFormat="false" ht="12.75" hidden="false" customHeight="false" outlineLevel="0" collapsed="false">
      <c r="A584" s="50" t="n">
        <v>54636</v>
      </c>
      <c r="B584" s="2" t="n">
        <f aca="false">+IF(B583&lt;&gt;0,B583+1,IF(I583=0,0,1))</f>
        <v>0</v>
      </c>
      <c r="C584" s="3" t="n">
        <f aca="false">IF(OR($C$4="",$C$4=0),C583,$C$4)</f>
        <v>0.05</v>
      </c>
      <c r="D584" s="4" t="n">
        <f aca="false">+(1+C584/2)^(-2*(A584-$M$4)/365.25)</f>
        <v>0.30799439963093</v>
      </c>
      <c r="E584" s="2" t="n">
        <f aca="false">+IF(OR($E$4="",$E$4=0),IF(YEAR(A584)&gt;$M$38,$N$39,VLOOKUP(YEAR(A584),Curve,2,FALSE())),$E$4)</f>
        <v>5000</v>
      </c>
      <c r="F584" s="2" t="n">
        <f aca="false">+IF(MONTH(A584)=$G$4,$F$4,0)</f>
        <v>0</v>
      </c>
      <c r="G584" s="5" t="n">
        <f aca="false">+F584*D584</f>
        <v>0</v>
      </c>
      <c r="H584" s="6" t="n">
        <f aca="false">-G584*E584</f>
        <v>-0</v>
      </c>
      <c r="I584" s="2" t="n">
        <f aca="false">+IF(A584=$I$4,$H$4*D584,IF(I583=0,0,I583+J584+H584))</f>
        <v>0</v>
      </c>
      <c r="J584" s="2" t="n">
        <f aca="false">+IF(B584=0,0,D584*-IPMT(C584/12,B584,$B$8,I583))</f>
        <v>0</v>
      </c>
      <c r="K584" s="6" t="n">
        <f aca="false">+H584+J584</f>
        <v>0</v>
      </c>
      <c r="L584" s="39"/>
    </row>
    <row r="585" customFormat="false" ht="12.75" hidden="false" customHeight="false" outlineLevel="0" collapsed="false">
      <c r="A585" s="50" t="n">
        <v>54667</v>
      </c>
      <c r="B585" s="2" t="n">
        <f aca="false">+IF(B584&lt;&gt;0,B584+1,IF(I584=0,0,1))</f>
        <v>0</v>
      </c>
      <c r="C585" s="3" t="n">
        <f aca="false">IF(OR($C$4="",$C$4=0),C584,$C$4)</f>
        <v>0.05</v>
      </c>
      <c r="D585" s="4" t="n">
        <f aca="false">+(1+C585/2)^(-2*(A585-$M$4)/365.25)</f>
        <v>0.306706145705423</v>
      </c>
      <c r="E585" s="2" t="n">
        <f aca="false">+IF(OR($E$4="",$E$4=0),IF(YEAR(A585)&gt;$M$38,$N$39,VLOOKUP(YEAR(A585),Curve,2,FALSE())),$E$4)</f>
        <v>5000</v>
      </c>
      <c r="F585" s="2" t="n">
        <f aca="false">+IF(MONTH(A585)=$G$4,$F$4,0)</f>
        <v>0</v>
      </c>
      <c r="G585" s="5" t="n">
        <f aca="false">+F585*D585</f>
        <v>0</v>
      </c>
      <c r="H585" s="6" t="n">
        <f aca="false">-G585*E585</f>
        <v>-0</v>
      </c>
      <c r="I585" s="2" t="n">
        <f aca="false">+IF(A585=$I$4,$H$4*D585,IF(I584=0,0,I584+J585+H585))</f>
        <v>0</v>
      </c>
      <c r="J585" s="2" t="n">
        <f aca="false">+IF(B585=0,0,D585*-IPMT(C585/12,B585,$B$8,I584))</f>
        <v>0</v>
      </c>
      <c r="K585" s="6" t="n">
        <f aca="false">+H585+J585</f>
        <v>0</v>
      </c>
      <c r="L585" s="39"/>
    </row>
    <row r="586" customFormat="false" ht="12.75" hidden="false" customHeight="false" outlineLevel="0" collapsed="false">
      <c r="A586" s="50" t="n">
        <v>54697</v>
      </c>
      <c r="B586" s="2" t="n">
        <f aca="false">+IF(B585&lt;&gt;0,B585+1,IF(I585=0,0,1))</f>
        <v>0</v>
      </c>
      <c r="C586" s="3" t="n">
        <f aca="false">IF(OR($C$4="",$C$4=0),C585,$C$4)</f>
        <v>0.05</v>
      </c>
      <c r="D586" s="4" t="n">
        <f aca="false">+(1+C586/2)^(-2*(A586-$M$4)/365.25)</f>
        <v>0.305464579067225</v>
      </c>
      <c r="E586" s="2" t="n">
        <f aca="false">+IF(OR($E$4="",$E$4=0),IF(YEAR(A586)&gt;$M$38,$N$39,VLOOKUP(YEAR(A586),Curve,2,FALSE())),$E$4)</f>
        <v>5000</v>
      </c>
      <c r="F586" s="2" t="n">
        <f aca="false">+IF(MONTH(A586)=$G$4,$F$4,0)</f>
        <v>0</v>
      </c>
      <c r="G586" s="5" t="n">
        <f aca="false">+F586*D586</f>
        <v>0</v>
      </c>
      <c r="H586" s="6" t="n">
        <f aca="false">-G586*E586</f>
        <v>-0</v>
      </c>
      <c r="I586" s="2" t="n">
        <f aca="false">+IF(A586=$I$4,$H$4*D586,IF(I585=0,0,I585+J586+H586))</f>
        <v>0</v>
      </c>
      <c r="J586" s="2" t="n">
        <f aca="false">+IF(B586=0,0,D586*-IPMT(C586/12,B586,$B$8,I585))</f>
        <v>0</v>
      </c>
      <c r="K586" s="6" t="n">
        <f aca="false">+H586+J586</f>
        <v>0</v>
      </c>
      <c r="L586" s="39"/>
    </row>
    <row r="587" customFormat="false" ht="12.75" hidden="false" customHeight="false" outlineLevel="0" collapsed="false">
      <c r="A587" s="50" t="n">
        <v>54728</v>
      </c>
      <c r="B587" s="2" t="n">
        <f aca="false">+IF(B586&lt;&gt;0,B586+1,IF(I586=0,0,1))</f>
        <v>0</v>
      </c>
      <c r="C587" s="3" t="n">
        <f aca="false">IF(OR($C$4="",$C$4=0),C586,$C$4)</f>
        <v>0.05</v>
      </c>
      <c r="D587" s="4" t="n">
        <f aca="false">+(1+C587/2)^(-2*(A587-$M$4)/365.25)</f>
        <v>0.304186906669421</v>
      </c>
      <c r="E587" s="2" t="n">
        <f aca="false">+IF(OR($E$4="",$E$4=0),IF(YEAR(A587)&gt;$M$38,$N$39,VLOOKUP(YEAR(A587),Curve,2,FALSE())),$E$4)</f>
        <v>5000</v>
      </c>
      <c r="F587" s="2" t="n">
        <f aca="false">+IF(MONTH(A587)=$G$4,$F$4,0)</f>
        <v>0</v>
      </c>
      <c r="G587" s="5" t="n">
        <f aca="false">+F587*D587</f>
        <v>0</v>
      </c>
      <c r="H587" s="6" t="n">
        <f aca="false">-G587*E587</f>
        <v>-0</v>
      </c>
      <c r="I587" s="2" t="n">
        <f aca="false">+IF(A587=$I$4,$H$4*D587,IF(I586=0,0,I586+J587+H587))</f>
        <v>0</v>
      </c>
      <c r="J587" s="2" t="n">
        <f aca="false">+IF(B587=0,0,D587*-IPMT(C587/12,B587,$B$8,I586))</f>
        <v>0</v>
      </c>
      <c r="K587" s="6" t="n">
        <f aca="false">+H587+J587</f>
        <v>0</v>
      </c>
      <c r="L587" s="39"/>
    </row>
    <row r="588" customFormat="false" ht="12.75" hidden="false" customHeight="false" outlineLevel="0" collapsed="false">
      <c r="A588" s="50" t="n">
        <v>54758</v>
      </c>
      <c r="B588" s="2" t="n">
        <f aca="false">+IF(B587&lt;&gt;0,B587+1,IF(I587=0,0,1))</f>
        <v>0</v>
      </c>
      <c r="C588" s="3" t="n">
        <f aca="false">IF(OR($C$4="",$C$4=0),C587,$C$4)</f>
        <v>0.05</v>
      </c>
      <c r="D588" s="4" t="n">
        <f aca="false">+(1+C588/2)^(-2*(A588-$M$4)/365.25)</f>
        <v>0.302955538076435</v>
      </c>
      <c r="E588" s="2" t="n">
        <f aca="false">+IF(OR($E$4="",$E$4=0),IF(YEAR(A588)&gt;$M$38,$N$39,VLOOKUP(YEAR(A588),Curve,2,FALSE())),$E$4)</f>
        <v>5000</v>
      </c>
      <c r="F588" s="2" t="n">
        <f aca="false">+IF(MONTH(A588)=$G$4,$F$4,0)</f>
        <v>0</v>
      </c>
      <c r="G588" s="5" t="n">
        <f aca="false">+F588*D588</f>
        <v>0</v>
      </c>
      <c r="H588" s="6" t="n">
        <f aca="false">-G588*E588</f>
        <v>-0</v>
      </c>
      <c r="I588" s="2" t="n">
        <f aca="false">+IF(A588=$I$4,$H$4*D588,IF(I587=0,0,I587+J588+H588))</f>
        <v>0</v>
      </c>
      <c r="J588" s="2" t="n">
        <f aca="false">+IF(B588=0,0,D588*-IPMT(C588/12,B588,$B$8,I587))</f>
        <v>0</v>
      </c>
      <c r="K588" s="6" t="n">
        <f aca="false">+H588+J588</f>
        <v>0</v>
      </c>
      <c r="L588" s="39"/>
    </row>
    <row r="589" customFormat="false" ht="12.75" hidden="false" customHeight="false" outlineLevel="0" collapsed="false">
      <c r="A589" s="50" t="n">
        <v>54789</v>
      </c>
      <c r="B589" s="2" t="n">
        <f aca="false">+IF(B588&lt;&gt;0,B588+1,IF(I588=0,0,1))</f>
        <v>0</v>
      </c>
      <c r="C589" s="3" t="n">
        <f aca="false">IF(OR($C$4="",$C$4=0),C588,$C$4)</f>
        <v>0.05</v>
      </c>
      <c r="D589" s="4" t="n">
        <f aca="false">+(1+C589/2)^(-2*(A589-$M$4)/365.25)</f>
        <v>0.301688360291226</v>
      </c>
      <c r="E589" s="2" t="n">
        <f aca="false">+IF(OR($E$4="",$E$4=0),IF(YEAR(A589)&gt;$M$38,$N$39,VLOOKUP(YEAR(A589),Curve,2,FALSE())),$E$4)</f>
        <v>5000</v>
      </c>
      <c r="F589" s="2" t="n">
        <f aca="false">+IF(MONTH(A589)=$G$4,$F$4,0)</f>
        <v>0</v>
      </c>
      <c r="G589" s="5" t="n">
        <f aca="false">+F589*D589</f>
        <v>0</v>
      </c>
      <c r="H589" s="6" t="n">
        <f aca="false">-G589*E589</f>
        <v>-0</v>
      </c>
      <c r="I589" s="2" t="n">
        <f aca="false">+IF(A589=$I$4,$H$4*D589,IF(I588=0,0,I588+J589+H589))</f>
        <v>0</v>
      </c>
      <c r="J589" s="2" t="n">
        <f aca="false">+IF(B589=0,0,D589*-IPMT(C589/12,B589,$B$8,I588))</f>
        <v>0</v>
      </c>
      <c r="K589" s="6" t="n">
        <f aca="false">+H589+J589</f>
        <v>0</v>
      </c>
      <c r="L589" s="39"/>
    </row>
    <row r="590" customFormat="false" ht="12.75" hidden="false" customHeight="false" outlineLevel="0" collapsed="false">
      <c r="A590" s="50" t="n">
        <v>54820</v>
      </c>
      <c r="B590" s="2" t="n">
        <f aca="false">+IF(B589&lt;&gt;0,B589+1,IF(I589=0,0,1))</f>
        <v>0</v>
      </c>
      <c r="C590" s="3" t="n">
        <f aca="false">IF(OR($C$4="",$C$4=0),C589,$C$4)</f>
        <v>0.05</v>
      </c>
      <c r="D590" s="4" t="n">
        <f aca="false">+(1+C590/2)^(-2*(A590-$M$4)/365.25)</f>
        <v>0.300426482754197</v>
      </c>
      <c r="E590" s="2" t="n">
        <f aca="false">+IF(OR($E$4="",$E$4=0),IF(YEAR(A590)&gt;$M$38,$N$39,VLOOKUP(YEAR(A590),Curve,2,FALSE())),$E$4)</f>
        <v>5000</v>
      </c>
      <c r="F590" s="2" t="n">
        <f aca="false">+IF(MONTH(A590)=$G$4,$F$4,0)</f>
        <v>0</v>
      </c>
      <c r="G590" s="5" t="n">
        <f aca="false">+F590*D590</f>
        <v>0</v>
      </c>
      <c r="H590" s="6" t="n">
        <f aca="false">-G590*E590</f>
        <v>-0</v>
      </c>
      <c r="I590" s="2" t="n">
        <f aca="false">+IF(A590=$I$4,$H$4*D590,IF(I589=0,0,I589+J590+H590))</f>
        <v>0</v>
      </c>
      <c r="J590" s="2" t="n">
        <f aca="false">+IF(B590=0,0,D590*-IPMT(C590/12,B590,$B$8,I589))</f>
        <v>0</v>
      </c>
      <c r="K590" s="6" t="n">
        <f aca="false">+H590+J590</f>
        <v>0</v>
      </c>
      <c r="L590" s="39"/>
    </row>
    <row r="591" customFormat="false" ht="12.75" hidden="false" customHeight="false" outlineLevel="0" collapsed="false">
      <c r="A591" s="50" t="n">
        <v>54848</v>
      </c>
      <c r="B591" s="2" t="n">
        <f aca="false">+IF(B590&lt;&gt;0,B590+1,IF(I590=0,0,1))</f>
        <v>0</v>
      </c>
      <c r="C591" s="3" t="n">
        <f aca="false">IF(OR($C$4="",$C$4=0),C590,$C$4)</f>
        <v>0.05</v>
      </c>
      <c r="D591" s="4" t="n">
        <f aca="false">+(1+C591/2)^(-2*(A591-$M$4)/365.25)</f>
        <v>0.299291259632247</v>
      </c>
      <c r="E591" s="2" t="n">
        <f aca="false">+IF(OR($E$4="",$E$4=0),IF(YEAR(A591)&gt;$M$38,$N$39,VLOOKUP(YEAR(A591),Curve,2,FALSE())),$E$4)</f>
        <v>5000</v>
      </c>
      <c r="F591" s="2" t="n">
        <f aca="false">+IF(MONTH(A591)=$G$4,$F$4,0)</f>
        <v>50</v>
      </c>
      <c r="G591" s="5" t="n">
        <f aca="false">+F591*D591</f>
        <v>14.9645629816123</v>
      </c>
      <c r="H591" s="6" t="n">
        <f aca="false">-G591*E591</f>
        <v>-74822.8149080617</v>
      </c>
      <c r="I591" s="2" t="n">
        <f aca="false">+IF(A591=$I$4,$H$4*D591,IF(I590=0,0,I590+J591+H591))</f>
        <v>0</v>
      </c>
      <c r="J591" s="2" t="n">
        <f aca="false">+IF(B591=0,0,D591*-IPMT(C591/12,B591,$B$8,I590))</f>
        <v>0</v>
      </c>
      <c r="K591" s="6" t="n">
        <f aca="false">+H591+J591</f>
        <v>-74822.8149080617</v>
      </c>
      <c r="L591" s="39"/>
    </row>
    <row r="592" customFormat="false" ht="12.75" hidden="false" customHeight="false" outlineLevel="0" collapsed="false">
      <c r="A592" s="50" t="n">
        <v>54879</v>
      </c>
      <c r="B592" s="2" t="n">
        <f aca="false">+IF(B591&lt;&gt;0,B591+1,IF(I591=0,0,1))</f>
        <v>0</v>
      </c>
      <c r="C592" s="3" t="n">
        <f aca="false">IF(OR($C$4="",$C$4=0),C591,$C$4)</f>
        <v>0.05</v>
      </c>
      <c r="D592" s="4" t="n">
        <f aca="false">+(1+C592/2)^(-2*(A592-$M$4)/365.25)</f>
        <v>0.298039408492897</v>
      </c>
      <c r="E592" s="2" t="n">
        <f aca="false">+IF(OR($E$4="",$E$4=0),IF(YEAR(A592)&gt;$M$38,$N$39,VLOOKUP(YEAR(A592),Curve,2,FALSE())),$E$4)</f>
        <v>5000</v>
      </c>
      <c r="F592" s="2" t="n">
        <f aca="false">+IF(MONTH(A592)=$G$4,$F$4,0)</f>
        <v>0</v>
      </c>
      <c r="G592" s="5" t="n">
        <f aca="false">+F592*D592</f>
        <v>0</v>
      </c>
      <c r="H592" s="6" t="n">
        <f aca="false">-G592*E592</f>
        <v>-0</v>
      </c>
      <c r="I592" s="2" t="n">
        <f aca="false">+IF(A592=$I$4,$H$4*D592,IF(I591=0,0,I591+J592+H592))</f>
        <v>0</v>
      </c>
      <c r="J592" s="2" t="n">
        <f aca="false">+IF(B592=0,0,D592*-IPMT(C592/12,B592,$B$8,I591))</f>
        <v>0</v>
      </c>
      <c r="K592" s="6" t="n">
        <f aca="false">+H592+J592</f>
        <v>0</v>
      </c>
      <c r="L592" s="39"/>
    </row>
    <row r="593" customFormat="false" ht="12.75" hidden="false" customHeight="false" outlineLevel="0" collapsed="false">
      <c r="A593" s="50" t="n">
        <v>54909</v>
      </c>
      <c r="B593" s="2" t="n">
        <f aca="false">+IF(B592&lt;&gt;0,B592+1,IF(I592=0,0,1))</f>
        <v>0</v>
      </c>
      <c r="C593" s="3" t="n">
        <f aca="false">IF(OR($C$4="",$C$4=0),C592,$C$4)</f>
        <v>0.05</v>
      </c>
      <c r="D593" s="4" t="n">
        <f aca="false">+(1+C593/2)^(-2*(A593-$M$4)/365.25)</f>
        <v>0.296832925376617</v>
      </c>
      <c r="E593" s="2" t="n">
        <f aca="false">+IF(OR($E$4="",$E$4=0),IF(YEAR(A593)&gt;$M$38,$N$39,VLOOKUP(YEAR(A593),Curve,2,FALSE())),$E$4)</f>
        <v>5000</v>
      </c>
      <c r="F593" s="2" t="n">
        <f aca="false">+IF(MONTH(A593)=$G$4,$F$4,0)</f>
        <v>0</v>
      </c>
      <c r="G593" s="5" t="n">
        <f aca="false">+F593*D593</f>
        <v>0</v>
      </c>
      <c r="H593" s="6" t="n">
        <f aca="false">-G593*E593</f>
        <v>-0</v>
      </c>
      <c r="I593" s="2" t="n">
        <f aca="false">+IF(A593=$I$4,$H$4*D593,IF(I592=0,0,I592+J593+H593))</f>
        <v>0</v>
      </c>
      <c r="J593" s="2" t="n">
        <f aca="false">+IF(B593=0,0,D593*-IPMT(C593/12,B593,$B$8,I592))</f>
        <v>0</v>
      </c>
      <c r="K593" s="6" t="n">
        <f aca="false">+H593+J593</f>
        <v>0</v>
      </c>
      <c r="L593" s="39"/>
    </row>
    <row r="594" customFormat="false" ht="12.75" hidden="false" customHeight="false" outlineLevel="0" collapsed="false">
      <c r="A594" s="50" t="n">
        <v>54940</v>
      </c>
      <c r="B594" s="2" t="n">
        <f aca="false">+IF(B593&lt;&gt;0,B593+1,IF(I593=0,0,1))</f>
        <v>0</v>
      </c>
      <c r="C594" s="3" t="n">
        <f aca="false">IF(OR($C$4="",$C$4=0),C593,$C$4)</f>
        <v>0.05</v>
      </c>
      <c r="D594" s="4" t="n">
        <f aca="false">+(1+C594/2)^(-2*(A594-$M$4)/365.25)</f>
        <v>0.295591356757855</v>
      </c>
      <c r="E594" s="2" t="n">
        <f aca="false">+IF(OR($E$4="",$E$4=0),IF(YEAR(A594)&gt;$M$38,$N$39,VLOOKUP(YEAR(A594),Curve,2,FALSE())),$E$4)</f>
        <v>5000</v>
      </c>
      <c r="F594" s="2" t="n">
        <f aca="false">+IF(MONTH(A594)=$G$4,$F$4,0)</f>
        <v>0</v>
      </c>
      <c r="G594" s="5" t="n">
        <f aca="false">+F594*D594</f>
        <v>0</v>
      </c>
      <c r="H594" s="6" t="n">
        <f aca="false">-G594*E594</f>
        <v>-0</v>
      </c>
      <c r="I594" s="2" t="n">
        <f aca="false">+IF(A594=$I$4,$H$4*D594,IF(I593=0,0,I593+J594+H594))</f>
        <v>0</v>
      </c>
      <c r="J594" s="2" t="n">
        <f aca="false">+IF(B594=0,0,D594*-IPMT(C594/12,B594,$B$8,I593))</f>
        <v>0</v>
      </c>
      <c r="K594" s="6" t="n">
        <f aca="false">+H594+J594</f>
        <v>0</v>
      </c>
      <c r="L594" s="39"/>
    </row>
    <row r="595" customFormat="false" ht="12.75" hidden="false" customHeight="false" outlineLevel="0" collapsed="false">
      <c r="A595" s="50" t="n">
        <v>54970</v>
      </c>
      <c r="B595" s="2" t="n">
        <f aca="false">+IF(B594&lt;&gt;0,B594+1,IF(I594=0,0,1))</f>
        <v>0</v>
      </c>
      <c r="C595" s="3" t="n">
        <f aca="false">IF(OR($C$4="",$C$4=0),C594,$C$4)</f>
        <v>0.05</v>
      </c>
      <c r="D595" s="4" t="n">
        <f aca="false">+(1+C595/2)^(-2*(A595-$M$4)/365.25)</f>
        <v>0.294394783515913</v>
      </c>
      <c r="E595" s="2" t="n">
        <f aca="false">+IF(OR($E$4="",$E$4=0),IF(YEAR(A595)&gt;$M$38,$N$39,VLOOKUP(YEAR(A595),Curve,2,FALSE())),$E$4)</f>
        <v>5000</v>
      </c>
      <c r="F595" s="2" t="n">
        <f aca="false">+IF(MONTH(A595)=$G$4,$F$4,0)</f>
        <v>0</v>
      </c>
      <c r="G595" s="5" t="n">
        <f aca="false">+F595*D595</f>
        <v>0</v>
      </c>
      <c r="H595" s="6" t="n">
        <f aca="false">-G595*E595</f>
        <v>-0</v>
      </c>
      <c r="I595" s="2" t="n">
        <f aca="false">+IF(A595=$I$4,$H$4*D595,IF(I594=0,0,I594+J595+H595))</f>
        <v>0</v>
      </c>
      <c r="J595" s="2" t="n">
        <f aca="false">+IF(B595=0,0,D595*-IPMT(C595/12,B595,$B$8,I594))</f>
        <v>0</v>
      </c>
      <c r="K595" s="6" t="n">
        <f aca="false">+H595+J595</f>
        <v>0</v>
      </c>
      <c r="L595" s="39"/>
    </row>
    <row r="596" customFormat="false" ht="12.75" hidden="false" customHeight="false" outlineLevel="0" collapsed="false">
      <c r="A596" s="50" t="n">
        <v>55001</v>
      </c>
      <c r="B596" s="2" t="n">
        <f aca="false">+IF(B595&lt;&gt;0,B595+1,IF(I595=0,0,1))</f>
        <v>0</v>
      </c>
      <c r="C596" s="3" t="n">
        <f aca="false">IF(OR($C$4="",$C$4=0),C595,$C$4)</f>
        <v>0.05</v>
      </c>
      <c r="D596" s="4" t="n">
        <f aca="false">+(1+C596/2)^(-2*(A596-$M$4)/365.25)</f>
        <v>0.293163412958631</v>
      </c>
      <c r="E596" s="2" t="n">
        <f aca="false">+IF(OR($E$4="",$E$4=0),IF(YEAR(A596)&gt;$M$38,$N$39,VLOOKUP(YEAR(A596),Curve,2,FALSE())),$E$4)</f>
        <v>5000</v>
      </c>
      <c r="F596" s="2" t="n">
        <f aca="false">+IF(MONTH(A596)=$G$4,$F$4,0)</f>
        <v>0</v>
      </c>
      <c r="G596" s="5" t="n">
        <f aca="false">+F596*D596</f>
        <v>0</v>
      </c>
      <c r="H596" s="6" t="n">
        <f aca="false">-G596*E596</f>
        <v>-0</v>
      </c>
      <c r="I596" s="2" t="n">
        <f aca="false">+IF(A596=$I$4,$H$4*D596,IF(I595=0,0,I595+J596+H596))</f>
        <v>0</v>
      </c>
      <c r="J596" s="2" t="n">
        <f aca="false">+IF(B596=0,0,D596*-IPMT(C596/12,B596,$B$8,I595))</f>
        <v>0</v>
      </c>
      <c r="K596" s="6" t="n">
        <f aca="false">+H596+J596</f>
        <v>0</v>
      </c>
      <c r="L596" s="39"/>
    </row>
    <row r="597" customFormat="false" ht="12.75" hidden="false" customHeight="false" outlineLevel="0" collapsed="false">
      <c r="A597" s="50" t="n">
        <v>55032</v>
      </c>
      <c r="B597" s="2" t="n">
        <f aca="false">+IF(B596&lt;&gt;0,B596+1,IF(I596=0,0,1))</f>
        <v>0</v>
      </c>
      <c r="C597" s="3" t="n">
        <f aca="false">IF(OR($C$4="",$C$4=0),C596,$C$4)</f>
        <v>0.05</v>
      </c>
      <c r="D597" s="4" t="n">
        <f aca="false">+(1+C597/2)^(-2*(A597-$M$4)/365.25)</f>
        <v>0.291937192877968</v>
      </c>
      <c r="E597" s="2" t="n">
        <f aca="false">+IF(OR($E$4="",$E$4=0),IF(YEAR(A597)&gt;$M$38,$N$39,VLOOKUP(YEAR(A597),Curve,2,FALSE())),$E$4)</f>
        <v>5000</v>
      </c>
      <c r="F597" s="2" t="n">
        <f aca="false">+IF(MONTH(A597)=$G$4,$F$4,0)</f>
        <v>0</v>
      </c>
      <c r="G597" s="5" t="n">
        <f aca="false">+F597*D597</f>
        <v>0</v>
      </c>
      <c r="H597" s="6" t="n">
        <f aca="false">-G597*E597</f>
        <v>-0</v>
      </c>
      <c r="I597" s="2" t="n">
        <f aca="false">+IF(A597=$I$4,$H$4*D597,IF(I596=0,0,I596+J597+H597))</f>
        <v>0</v>
      </c>
      <c r="J597" s="2" t="n">
        <f aca="false">+IF(B597=0,0,D597*-IPMT(C597/12,B597,$B$8,I596))</f>
        <v>0</v>
      </c>
      <c r="K597" s="6" t="n">
        <f aca="false">+H597+J597</f>
        <v>0</v>
      </c>
      <c r="L597" s="39"/>
    </row>
    <row r="598" customFormat="false" ht="12.75" hidden="false" customHeight="false" outlineLevel="0" collapsed="false">
      <c r="A598" s="50" t="n">
        <v>55062</v>
      </c>
      <c r="B598" s="2" t="n">
        <f aca="false">+IF(B597&lt;&gt;0,B597+1,IF(I597=0,0,1))</f>
        <v>0</v>
      </c>
      <c r="C598" s="3" t="n">
        <f aca="false">IF(OR($C$4="",$C$4=0),C597,$C$4)</f>
        <v>0.05</v>
      </c>
      <c r="D598" s="4" t="n">
        <f aca="false">+(1+C598/2)^(-2*(A598-$M$4)/365.25)</f>
        <v>0.290755411931608</v>
      </c>
      <c r="E598" s="2" t="n">
        <f aca="false">+IF(OR($E$4="",$E$4=0),IF(YEAR(A598)&gt;$M$38,$N$39,VLOOKUP(YEAR(A598),Curve,2,FALSE())),$E$4)</f>
        <v>5000</v>
      </c>
      <c r="F598" s="2" t="n">
        <f aca="false">+IF(MONTH(A598)=$G$4,$F$4,0)</f>
        <v>0</v>
      </c>
      <c r="G598" s="5" t="n">
        <f aca="false">+F598*D598</f>
        <v>0</v>
      </c>
      <c r="H598" s="6" t="n">
        <f aca="false">-G598*E598</f>
        <v>-0</v>
      </c>
      <c r="I598" s="2" t="n">
        <f aca="false">+IF(A598=$I$4,$H$4*D598,IF(I597=0,0,I597+J598+H598))</f>
        <v>0</v>
      </c>
      <c r="J598" s="2" t="n">
        <f aca="false">+IF(B598=0,0,D598*-IPMT(C598/12,B598,$B$8,I597))</f>
        <v>0</v>
      </c>
      <c r="K598" s="6" t="n">
        <f aca="false">+H598+J598</f>
        <v>0</v>
      </c>
      <c r="L598" s="39"/>
    </row>
    <row r="599" customFormat="false" ht="12.75" hidden="false" customHeight="false" outlineLevel="0" collapsed="false">
      <c r="A599" s="50" t="n">
        <v>55093</v>
      </c>
      <c r="B599" s="2" t="n">
        <f aca="false">+IF(B598&lt;&gt;0,B598+1,IF(I598=0,0,1))</f>
        <v>0</v>
      </c>
      <c r="C599" s="3" t="n">
        <f aca="false">IF(OR($C$4="",$C$4=0),C598,$C$4)</f>
        <v>0.05</v>
      </c>
      <c r="D599" s="4" t="n">
        <f aca="false">+(1+C599/2)^(-2*(A599-$M$4)/365.25)</f>
        <v>0.289539263841797</v>
      </c>
      <c r="E599" s="2" t="n">
        <f aca="false">+IF(OR($E$4="",$E$4=0),IF(YEAR(A599)&gt;$M$38,$N$39,VLOOKUP(YEAR(A599),Curve,2,FALSE())),$E$4)</f>
        <v>5000</v>
      </c>
      <c r="F599" s="2" t="n">
        <f aca="false">+IF(MONTH(A599)=$G$4,$F$4,0)</f>
        <v>0</v>
      </c>
      <c r="G599" s="5" t="n">
        <f aca="false">+F599*D599</f>
        <v>0</v>
      </c>
      <c r="H599" s="6" t="n">
        <f aca="false">-G599*E599</f>
        <v>-0</v>
      </c>
      <c r="I599" s="2" t="n">
        <f aca="false">+IF(A599=$I$4,$H$4*D599,IF(I598=0,0,I598+J599+H599))</f>
        <v>0</v>
      </c>
      <c r="J599" s="2" t="n">
        <f aca="false">+IF(B599=0,0,D599*-IPMT(C599/12,B599,$B$8,I598))</f>
        <v>0</v>
      </c>
      <c r="K599" s="6" t="n">
        <f aca="false">+H599+J599</f>
        <v>0</v>
      </c>
      <c r="L599" s="39"/>
    </row>
    <row r="600" customFormat="false" ht="12.75" hidden="false" customHeight="false" outlineLevel="0" collapsed="false">
      <c r="A600" s="50" t="n">
        <v>55123</v>
      </c>
      <c r="B600" s="2" t="n">
        <f aca="false">+IF(B599&lt;&gt;0,B599+1,IF(I599=0,0,1))</f>
        <v>0</v>
      </c>
      <c r="C600" s="3" t="n">
        <f aca="false">IF(OR($C$4="",$C$4=0),C599,$C$4)</f>
        <v>0.05</v>
      </c>
      <c r="D600" s="4" t="n">
        <f aca="false">+(1+C600/2)^(-2*(A600-$M$4)/365.25)</f>
        <v>0.288367189869795</v>
      </c>
      <c r="E600" s="2" t="n">
        <f aca="false">+IF(OR($E$4="",$E$4=0),IF(YEAR(A600)&gt;$M$38,$N$39,VLOOKUP(YEAR(A600),Curve,2,FALSE())),$E$4)</f>
        <v>5000</v>
      </c>
      <c r="F600" s="2" t="n">
        <f aca="false">+IF(MONTH(A600)=$G$4,$F$4,0)</f>
        <v>0</v>
      </c>
      <c r="G600" s="5" t="n">
        <f aca="false">+F600*D600</f>
        <v>0</v>
      </c>
      <c r="H600" s="6" t="n">
        <f aca="false">-G600*E600</f>
        <v>-0</v>
      </c>
      <c r="I600" s="2" t="n">
        <f aca="false">+IF(A600=$I$4,$H$4*D600,IF(I599=0,0,I599+J600+H600))</f>
        <v>0</v>
      </c>
      <c r="J600" s="2" t="n">
        <f aca="false">+IF(B600=0,0,D600*-IPMT(C600/12,B600,$B$8,I599))</f>
        <v>0</v>
      </c>
      <c r="K600" s="6" t="n">
        <f aca="false">+H600+J600</f>
        <v>0</v>
      </c>
      <c r="L600" s="39"/>
    </row>
    <row r="601" customFormat="false" ht="12.75" hidden="false" customHeight="false" outlineLevel="0" collapsed="false">
      <c r="A601" s="50" t="n">
        <v>55154</v>
      </c>
      <c r="B601" s="2" t="n">
        <f aca="false">+IF(B600&lt;&gt;0,B600+1,IF(I600=0,0,1))</f>
        <v>0</v>
      </c>
      <c r="C601" s="3" t="n">
        <f aca="false">IF(OR($C$4="",$C$4=0),C600,$C$4)</f>
        <v>0.05</v>
      </c>
      <c r="D601" s="4" t="n">
        <f aca="false">+(1+C601/2)^(-2*(A601-$M$4)/365.25)</f>
        <v>0.287161031040991</v>
      </c>
      <c r="E601" s="2" t="n">
        <f aca="false">+IF(OR($E$4="",$E$4=0),IF(YEAR(A601)&gt;$M$38,$N$39,VLOOKUP(YEAR(A601),Curve,2,FALSE())),$E$4)</f>
        <v>5000</v>
      </c>
      <c r="F601" s="2" t="n">
        <f aca="false">+IF(MONTH(A601)=$G$4,$F$4,0)</f>
        <v>0</v>
      </c>
      <c r="G601" s="5" t="n">
        <f aca="false">+F601*D601</f>
        <v>0</v>
      </c>
      <c r="H601" s="6" t="n">
        <f aca="false">-G601*E601</f>
        <v>-0</v>
      </c>
      <c r="I601" s="2" t="n">
        <f aca="false">+IF(A601=$I$4,$H$4*D601,IF(I600=0,0,I600+J601+H601))</f>
        <v>0</v>
      </c>
      <c r="J601" s="2" t="n">
        <f aca="false">+IF(B601=0,0,D601*-IPMT(C601/12,B601,$B$8,I600))</f>
        <v>0</v>
      </c>
      <c r="K601" s="6" t="n">
        <f aca="false">+H601+J601</f>
        <v>0</v>
      </c>
      <c r="L601" s="39"/>
    </row>
    <row r="602" customFormat="false" ht="12.75" hidden="false" customHeight="false" outlineLevel="0" collapsed="false">
      <c r="A602" s="50" t="n">
        <v>55185</v>
      </c>
      <c r="B602" s="2" t="n">
        <f aca="false">+IF(B601&lt;&gt;0,B601+1,IF(I601=0,0,1))</f>
        <v>0</v>
      </c>
      <c r="C602" s="3" t="n">
        <f aca="false">IF(OR($C$4="",$C$4=0),C601,$C$4)</f>
        <v>0.05</v>
      </c>
      <c r="D602" s="4" t="n">
        <f aca="false">+(1+C602/2)^(-2*(A602-$M$4)/365.25)</f>
        <v>0.285959917235238</v>
      </c>
      <c r="E602" s="2" t="n">
        <f aca="false">+IF(OR($E$4="",$E$4=0),IF(YEAR(A602)&gt;$M$38,$N$39,VLOOKUP(YEAR(A602),Curve,2,FALSE())),$E$4)</f>
        <v>5000</v>
      </c>
      <c r="F602" s="2" t="n">
        <f aca="false">+IF(MONTH(A602)=$G$4,$F$4,0)</f>
        <v>0</v>
      </c>
      <c r="G602" s="5" t="n">
        <f aca="false">+F602*D602</f>
        <v>0</v>
      </c>
      <c r="H602" s="6" t="n">
        <f aca="false">-G602*E602</f>
        <v>-0</v>
      </c>
      <c r="I602" s="2" t="n">
        <f aca="false">+IF(A602=$I$4,$H$4*D602,IF(I601=0,0,I601+J602+H602))</f>
        <v>0</v>
      </c>
      <c r="J602" s="2" t="n">
        <f aca="false">+IF(B602=0,0,D602*-IPMT(C602/12,B602,$B$8,I601))</f>
        <v>0</v>
      </c>
      <c r="K602" s="6" t="n">
        <f aca="false">+H602+J602</f>
        <v>0</v>
      </c>
      <c r="L602" s="39"/>
    </row>
    <row r="603" customFormat="false" ht="12.75" hidden="false" customHeight="false" outlineLevel="0" collapsed="false">
      <c r="A603" s="50" t="n">
        <v>55213</v>
      </c>
      <c r="B603" s="2" t="n">
        <f aca="false">+IF(B602&lt;&gt;0,B602+1,IF(I602=0,0,1))</f>
        <v>0</v>
      </c>
      <c r="C603" s="3" t="n">
        <f aca="false">IF(OR($C$4="",$C$4=0),C602,$C$4)</f>
        <v>0.05</v>
      </c>
      <c r="D603" s="4" t="n">
        <f aca="false">+(1+C603/2)^(-2*(A603-$M$4)/365.25)</f>
        <v>0.28487935900009</v>
      </c>
      <c r="E603" s="2" t="n">
        <f aca="false">+IF(OR($E$4="",$E$4=0),IF(YEAR(A603)&gt;$M$38,$N$39,VLOOKUP(YEAR(A603),Curve,2,FALSE())),$E$4)</f>
        <v>5000</v>
      </c>
      <c r="F603" s="2" t="n">
        <f aca="false">+IF(MONTH(A603)=$G$4,$F$4,0)</f>
        <v>50</v>
      </c>
      <c r="G603" s="5" t="n">
        <f aca="false">+F603*D603</f>
        <v>14.2439679500045</v>
      </c>
      <c r="H603" s="6" t="n">
        <f aca="false">-G603*E603</f>
        <v>-71219.8397500226</v>
      </c>
      <c r="I603" s="2" t="n">
        <f aca="false">+IF(A603=$I$4,$H$4*D603,IF(I602=0,0,I602+J603+H603))</f>
        <v>0</v>
      </c>
      <c r="J603" s="2" t="n">
        <f aca="false">+IF(B603=0,0,D603*-IPMT(C603/12,B603,$B$8,I602))</f>
        <v>0</v>
      </c>
      <c r="K603" s="6" t="n">
        <f aca="false">+H603+J603</f>
        <v>-71219.8397500226</v>
      </c>
      <c r="L603" s="39"/>
    </row>
    <row r="604" customFormat="false" ht="12.75" hidden="false" customHeight="false" outlineLevel="0" collapsed="false">
      <c r="A604" s="50" t="n">
        <v>55244</v>
      </c>
      <c r="B604" s="2" t="n">
        <f aca="false">+IF(B603&lt;&gt;0,B603+1,IF(I603=0,0,1))</f>
        <v>0</v>
      </c>
      <c r="C604" s="3" t="n">
        <f aca="false">IF(OR($C$4="",$C$4=0),C603,$C$4)</f>
        <v>0.05</v>
      </c>
      <c r="D604" s="4" t="n">
        <f aca="false">+(1+C604/2)^(-2*(A604-$M$4)/365.25)</f>
        <v>0.283687788786581</v>
      </c>
      <c r="E604" s="2" t="n">
        <f aca="false">+IF(OR($E$4="",$E$4=0),IF(YEAR(A604)&gt;$M$38,$N$39,VLOOKUP(YEAR(A604),Curve,2,FALSE())),$E$4)</f>
        <v>5000</v>
      </c>
      <c r="F604" s="2" t="n">
        <f aca="false">+IF(MONTH(A604)=$G$4,$F$4,0)</f>
        <v>0</v>
      </c>
      <c r="G604" s="5" t="n">
        <f aca="false">+F604*D604</f>
        <v>0</v>
      </c>
      <c r="H604" s="6" t="n">
        <f aca="false">-G604*E604</f>
        <v>-0</v>
      </c>
      <c r="I604" s="2" t="n">
        <f aca="false">+IF(A604=$I$4,$H$4*D604,IF(I603=0,0,I603+J604+H604))</f>
        <v>0</v>
      </c>
      <c r="J604" s="2" t="n">
        <f aca="false">+IF(B604=0,0,D604*-IPMT(C604/12,B604,$B$8,I603))</f>
        <v>0</v>
      </c>
      <c r="K604" s="6" t="n">
        <f aca="false">+H604+J604</f>
        <v>0</v>
      </c>
      <c r="L604" s="39"/>
    </row>
    <row r="605" customFormat="false" ht="12.75" hidden="false" customHeight="false" outlineLevel="0" collapsed="false">
      <c r="A605" s="50" t="n">
        <v>55274</v>
      </c>
      <c r="B605" s="2" t="n">
        <f aca="false">+IF(B604&lt;&gt;0,B604+1,IF(I604=0,0,1))</f>
        <v>0</v>
      </c>
      <c r="C605" s="3" t="n">
        <f aca="false">IF(OR($C$4="",$C$4=0),C604,$C$4)</f>
        <v>0.05</v>
      </c>
      <c r="D605" s="4" t="n">
        <f aca="false">+(1+C605/2)^(-2*(A605-$M$4)/365.25)</f>
        <v>0.282539401970231</v>
      </c>
      <c r="E605" s="2" t="n">
        <f aca="false">+IF(OR($E$4="",$E$4=0),IF(YEAR(A605)&gt;$M$38,$N$39,VLOOKUP(YEAR(A605),Curve,2,FALSE())),$E$4)</f>
        <v>5000</v>
      </c>
      <c r="F605" s="2" t="n">
        <f aca="false">+IF(MONTH(A605)=$G$4,$F$4,0)</f>
        <v>0</v>
      </c>
      <c r="G605" s="5" t="n">
        <f aca="false">+F605*D605</f>
        <v>0</v>
      </c>
      <c r="H605" s="6" t="n">
        <f aca="false">-G605*E605</f>
        <v>-0</v>
      </c>
      <c r="I605" s="2" t="n">
        <f aca="false">+IF(A605=$I$4,$H$4*D605,IF(I604=0,0,I604+J605+H605))</f>
        <v>0</v>
      </c>
      <c r="J605" s="2" t="n">
        <f aca="false">+IF(B605=0,0,D605*-IPMT(C605/12,B605,$B$8,I604))</f>
        <v>0</v>
      </c>
      <c r="K605" s="6" t="n">
        <f aca="false">+H605+J605</f>
        <v>0</v>
      </c>
      <c r="L605" s="39"/>
    </row>
    <row r="606" customFormat="false" ht="12.75" hidden="false" customHeight="false" outlineLevel="0" collapsed="false">
      <c r="A606" s="50" t="n">
        <v>55305</v>
      </c>
      <c r="B606" s="2" t="n">
        <f aca="false">+IF(B605&lt;&gt;0,B605+1,IF(I605=0,0,1))</f>
        <v>0</v>
      </c>
      <c r="C606" s="3" t="n">
        <f aca="false">IF(OR($C$4="",$C$4=0),C605,$C$4)</f>
        <v>0.05</v>
      </c>
      <c r="D606" s="4" t="n">
        <f aca="false">+(1+C606/2)^(-2*(A606-$M$4)/365.25)</f>
        <v>0.281357619138677</v>
      </c>
      <c r="E606" s="2" t="n">
        <f aca="false">+IF(OR($E$4="",$E$4=0),IF(YEAR(A606)&gt;$M$38,$N$39,VLOOKUP(YEAR(A606),Curve,2,FALSE())),$E$4)</f>
        <v>5000</v>
      </c>
      <c r="F606" s="2" t="n">
        <f aca="false">+IF(MONTH(A606)=$G$4,$F$4,0)</f>
        <v>0</v>
      </c>
      <c r="G606" s="5" t="n">
        <f aca="false">+F606*D606</f>
        <v>0</v>
      </c>
      <c r="H606" s="6" t="n">
        <f aca="false">-G606*E606</f>
        <v>-0</v>
      </c>
      <c r="I606" s="2" t="n">
        <f aca="false">+IF(A606=$I$4,$H$4*D606,IF(I605=0,0,I605+J606+H606))</f>
        <v>0</v>
      </c>
      <c r="J606" s="2" t="n">
        <f aca="false">+IF(B606=0,0,D606*-IPMT(C606/12,B606,$B$8,I605))</f>
        <v>0</v>
      </c>
      <c r="K606" s="6" t="n">
        <f aca="false">+H606+J606</f>
        <v>0</v>
      </c>
      <c r="L606" s="39"/>
    </row>
    <row r="607" customFormat="false" ht="12.75" hidden="false" customHeight="false" outlineLevel="0" collapsed="false">
      <c r="A607" s="50" t="n">
        <v>55335</v>
      </c>
      <c r="B607" s="2" t="n">
        <f aca="false">+IF(B606&lt;&gt;0,B606+1,IF(I606=0,0,1))</f>
        <v>0</v>
      </c>
      <c r="C607" s="3" t="n">
        <f aca="false">IF(OR($C$4="",$C$4=0),C606,$C$4)</f>
        <v>0.05</v>
      </c>
      <c r="D607" s="4" t="n">
        <f aca="false">+(1+C607/2)^(-2*(A607-$M$4)/365.25)</f>
        <v>0.280218665002229</v>
      </c>
      <c r="E607" s="2" t="n">
        <f aca="false">+IF(OR($E$4="",$E$4=0),IF(YEAR(A607)&gt;$M$38,$N$39,VLOOKUP(YEAR(A607),Curve,2,FALSE())),$E$4)</f>
        <v>5000</v>
      </c>
      <c r="F607" s="2" t="n">
        <f aca="false">+IF(MONTH(A607)=$G$4,$F$4,0)</f>
        <v>0</v>
      </c>
      <c r="G607" s="5" t="n">
        <f aca="false">+F607*D607</f>
        <v>0</v>
      </c>
      <c r="H607" s="6" t="n">
        <f aca="false">-G607*E607</f>
        <v>-0</v>
      </c>
      <c r="I607" s="2" t="n">
        <f aca="false">+IF(A607=$I$4,$H$4*D607,IF(I606=0,0,I606+J607+H607))</f>
        <v>0</v>
      </c>
      <c r="J607" s="2" t="n">
        <f aca="false">+IF(B607=0,0,D607*-IPMT(C607/12,B607,$B$8,I606))</f>
        <v>0</v>
      </c>
      <c r="K607" s="6" t="n">
        <f aca="false">+H607+J607</f>
        <v>0</v>
      </c>
      <c r="L607" s="39"/>
    </row>
    <row r="608" customFormat="false" ht="12.75" hidden="false" customHeight="false" outlineLevel="0" collapsed="false">
      <c r="A608" s="50" t="n">
        <v>55366</v>
      </c>
      <c r="B608" s="2" t="n">
        <f aca="false">+IF(B607&lt;&gt;0,B607+1,IF(I607=0,0,1))</f>
        <v>0</v>
      </c>
      <c r="C608" s="3" t="n">
        <f aca="false">IF(OR($C$4="",$C$4=0),C607,$C$4)</f>
        <v>0.05</v>
      </c>
      <c r="D608" s="4" t="n">
        <f aca="false">+(1+C608/2)^(-2*(A608-$M$4)/365.25)</f>
        <v>0.279046589160518</v>
      </c>
      <c r="E608" s="2" t="n">
        <f aca="false">+IF(OR($E$4="",$E$4=0),IF(YEAR(A608)&gt;$M$38,$N$39,VLOOKUP(YEAR(A608),Curve,2,FALSE())),$E$4)</f>
        <v>5000</v>
      </c>
      <c r="F608" s="2" t="n">
        <f aca="false">+IF(MONTH(A608)=$G$4,$F$4,0)</f>
        <v>0</v>
      </c>
      <c r="G608" s="5" t="n">
        <f aca="false">+F608*D608</f>
        <v>0</v>
      </c>
      <c r="H608" s="6" t="n">
        <f aca="false">-G608*E608</f>
        <v>-0</v>
      </c>
      <c r="I608" s="2" t="n">
        <f aca="false">+IF(A608=$I$4,$H$4*D608,IF(I607=0,0,I607+J608+H608))</f>
        <v>0</v>
      </c>
      <c r="J608" s="2" t="n">
        <f aca="false">+IF(B608=0,0,D608*-IPMT(C608/12,B608,$B$8,I607))</f>
        <v>0</v>
      </c>
      <c r="K608" s="6" t="n">
        <f aca="false">+H608+J608</f>
        <v>0</v>
      </c>
      <c r="L608" s="39"/>
    </row>
    <row r="609" customFormat="false" ht="12.75" hidden="false" customHeight="false" outlineLevel="0" collapsed="false">
      <c r="A609" s="50" t="n">
        <v>55397</v>
      </c>
      <c r="B609" s="2" t="n">
        <f aca="false">+IF(B608&lt;&gt;0,B608+1,IF(I608=0,0,1))</f>
        <v>0</v>
      </c>
      <c r="C609" s="3" t="n">
        <f aca="false">IF(OR($C$4="",$C$4=0),C608,$C$4)</f>
        <v>0.05</v>
      </c>
      <c r="D609" s="4" t="n">
        <f aca="false">+(1+C609/2)^(-2*(A609-$M$4)/365.25)</f>
        <v>0.277879415782313</v>
      </c>
      <c r="E609" s="2" t="n">
        <f aca="false">+IF(OR($E$4="",$E$4=0),IF(YEAR(A609)&gt;$M$38,$N$39,VLOOKUP(YEAR(A609),Curve,2,FALSE())),$E$4)</f>
        <v>5000</v>
      </c>
      <c r="F609" s="2" t="n">
        <f aca="false">+IF(MONTH(A609)=$G$4,$F$4,0)</f>
        <v>0</v>
      </c>
      <c r="G609" s="5" t="n">
        <f aca="false">+F609*D609</f>
        <v>0</v>
      </c>
      <c r="H609" s="6" t="n">
        <f aca="false">-G609*E609</f>
        <v>-0</v>
      </c>
      <c r="I609" s="2" t="n">
        <f aca="false">+IF(A609=$I$4,$H$4*D609,IF(I608=0,0,I608+J609+H609))</f>
        <v>0</v>
      </c>
      <c r="J609" s="2" t="n">
        <f aca="false">+IF(B609=0,0,D609*-IPMT(C609/12,B609,$B$8,I608))</f>
        <v>0</v>
      </c>
      <c r="K609" s="6" t="n">
        <f aca="false">+H609+J609</f>
        <v>0</v>
      </c>
      <c r="L609" s="39"/>
    </row>
    <row r="610" customFormat="false" ht="12.75" hidden="false" customHeight="false" outlineLevel="0" collapsed="false">
      <c r="A610" s="50" t="n">
        <v>55427</v>
      </c>
      <c r="B610" s="2" t="n">
        <f aca="false">+IF(B609&lt;&gt;0,B609+1,IF(I609=0,0,1))</f>
        <v>0</v>
      </c>
      <c r="C610" s="3" t="n">
        <f aca="false">IF(OR($C$4="",$C$4=0),C609,$C$4)</f>
        <v>0.05</v>
      </c>
      <c r="D610" s="4" t="n">
        <f aca="false">+(1+C610/2)^(-2*(A610-$M$4)/365.25)</f>
        <v>0.27675454164168</v>
      </c>
      <c r="E610" s="2" t="n">
        <f aca="false">+IF(OR($E$4="",$E$4=0),IF(YEAR(A610)&gt;$M$38,$N$39,VLOOKUP(YEAR(A610),Curve,2,FALSE())),$E$4)</f>
        <v>5000</v>
      </c>
      <c r="F610" s="2" t="n">
        <f aca="false">+IF(MONTH(A610)=$G$4,$F$4,0)</f>
        <v>0</v>
      </c>
      <c r="G610" s="5" t="n">
        <f aca="false">+F610*D610</f>
        <v>0</v>
      </c>
      <c r="H610" s="6" t="n">
        <f aca="false">-G610*E610</f>
        <v>-0</v>
      </c>
      <c r="I610" s="2" t="n">
        <f aca="false">+IF(A610=$I$4,$H$4*D610,IF(I609=0,0,I609+J610+H610))</f>
        <v>0</v>
      </c>
      <c r="J610" s="2" t="n">
        <f aca="false">+IF(B610=0,0,D610*-IPMT(C610/12,B610,$B$8,I609))</f>
        <v>0</v>
      </c>
      <c r="K610" s="6" t="n">
        <f aca="false">+H610+J610</f>
        <v>0</v>
      </c>
      <c r="L610" s="39"/>
    </row>
    <row r="611" customFormat="false" ht="12.75" hidden="false" customHeight="false" outlineLevel="0" collapsed="false">
      <c r="A611" s="50" t="n">
        <v>55458</v>
      </c>
      <c r="B611" s="2" t="n">
        <f aca="false">+IF(B610&lt;&gt;0,B610+1,IF(I610=0,0,1))</f>
        <v>0</v>
      </c>
      <c r="C611" s="3" t="n">
        <f aca="false">IF(OR($C$4="",$C$4=0),C610,$C$4)</f>
        <v>0.05</v>
      </c>
      <c r="D611" s="4" t="n">
        <f aca="false">+(1+C611/2)^(-2*(A611-$M$4)/365.25)</f>
        <v>0.275596955253424</v>
      </c>
      <c r="E611" s="2" t="n">
        <f aca="false">+IF(OR($E$4="",$E$4=0),IF(YEAR(A611)&gt;$M$38,$N$39,VLOOKUP(YEAR(A611),Curve,2,FALSE())),$E$4)</f>
        <v>5000</v>
      </c>
      <c r="F611" s="2" t="n">
        <f aca="false">+IF(MONTH(A611)=$G$4,$F$4,0)</f>
        <v>0</v>
      </c>
      <c r="G611" s="5" t="n">
        <f aca="false">+F611*D611</f>
        <v>0</v>
      </c>
      <c r="H611" s="6" t="n">
        <f aca="false">-G611*E611</f>
        <v>-0</v>
      </c>
      <c r="I611" s="2" t="n">
        <f aca="false">+IF(A611=$I$4,$H$4*D611,IF(I610=0,0,I610+J611+H611))</f>
        <v>0</v>
      </c>
      <c r="J611" s="2" t="n">
        <f aca="false">+IF(B611=0,0,D611*-IPMT(C611/12,B611,$B$8,I610))</f>
        <v>0</v>
      </c>
      <c r="K611" s="6" t="n">
        <f aca="false">+H611+J611</f>
        <v>0</v>
      </c>
      <c r="L611" s="39"/>
    </row>
    <row r="612" customFormat="false" ht="12.75" hidden="false" customHeight="false" outlineLevel="0" collapsed="false">
      <c r="A612" s="50" t="n">
        <v>55488</v>
      </c>
      <c r="B612" s="2" t="n">
        <f aca="false">+IF(B611&lt;&gt;0,B611+1,IF(I611=0,0,1))</f>
        <v>0</v>
      </c>
      <c r="C612" s="3" t="n">
        <f aca="false">IF(OR($C$4="",$C$4=0),C611,$C$4)</f>
        <v>0.05</v>
      </c>
      <c r="D612" s="4" t="n">
        <f aca="false">+(1+C612/2)^(-2*(A612-$M$4)/365.25)</f>
        <v>0.274481320663043</v>
      </c>
      <c r="E612" s="2" t="n">
        <f aca="false">+IF(OR($E$4="",$E$4=0),IF(YEAR(A612)&gt;$M$38,$N$39,VLOOKUP(YEAR(A612),Curve,2,FALSE())),$E$4)</f>
        <v>5000</v>
      </c>
      <c r="F612" s="2" t="n">
        <f aca="false">+IF(MONTH(A612)=$G$4,$F$4,0)</f>
        <v>0</v>
      </c>
      <c r="G612" s="5" t="n">
        <f aca="false">+F612*D612</f>
        <v>0</v>
      </c>
      <c r="H612" s="6" t="n">
        <f aca="false">-G612*E612</f>
        <v>-0</v>
      </c>
      <c r="I612" s="2" t="n">
        <f aca="false">+IF(A612=$I$4,$H$4*D612,IF(I611=0,0,I611+J612+H612))</f>
        <v>0</v>
      </c>
      <c r="J612" s="2" t="n">
        <f aca="false">+IF(B612=0,0,D612*-IPMT(C612/12,B612,$B$8,I611))</f>
        <v>0</v>
      </c>
      <c r="K612" s="6" t="n">
        <f aca="false">+H612+J612</f>
        <v>0</v>
      </c>
      <c r="L612" s="39"/>
    </row>
    <row r="613" customFormat="false" ht="12.75" hidden="false" customHeight="false" outlineLevel="0" collapsed="false">
      <c r="A613" s="50" t="n">
        <v>55519</v>
      </c>
      <c r="B613" s="2" t="n">
        <f aca="false">+IF(B612&lt;&gt;0,B612+1,IF(I612=0,0,1))</f>
        <v>0</v>
      </c>
      <c r="C613" s="3" t="n">
        <f aca="false">IF(OR($C$4="",$C$4=0),C612,$C$4)</f>
        <v>0.05</v>
      </c>
      <c r="D613" s="4" t="n">
        <f aca="false">+(1+C613/2)^(-2*(A613-$M$4)/365.25)</f>
        <v>0.273333242518614</v>
      </c>
      <c r="E613" s="2" t="n">
        <f aca="false">+IF(OR($E$4="",$E$4=0),IF(YEAR(A613)&gt;$M$38,$N$39,VLOOKUP(YEAR(A613),Curve,2,FALSE())),$E$4)</f>
        <v>5000</v>
      </c>
      <c r="F613" s="2" t="n">
        <f aca="false">+IF(MONTH(A613)=$G$4,$F$4,0)</f>
        <v>0</v>
      </c>
      <c r="G613" s="5" t="n">
        <f aca="false">+F613*D613</f>
        <v>0</v>
      </c>
      <c r="H613" s="6" t="n">
        <f aca="false">-G613*E613</f>
        <v>-0</v>
      </c>
      <c r="I613" s="2" t="n">
        <f aca="false">+IF(A613=$I$4,$H$4*D613,IF(I612=0,0,I612+J613+H613))</f>
        <v>0</v>
      </c>
      <c r="J613" s="2" t="n">
        <f aca="false">+IF(B613=0,0,D613*-IPMT(C613/12,B613,$B$8,I612))</f>
        <v>0</v>
      </c>
      <c r="K613" s="6" t="n">
        <f aca="false">+H613+J613</f>
        <v>0</v>
      </c>
      <c r="L613" s="39"/>
    </row>
    <row r="614" customFormat="false" ht="12.75" hidden="false" customHeight="false" outlineLevel="0" collapsed="false">
      <c r="A614" s="50" t="n">
        <v>55550</v>
      </c>
      <c r="B614" s="2" t="n">
        <f aca="false">+IF(B613&lt;&gt;0,B613+1,IF(I613=0,0,1))</f>
        <v>0</v>
      </c>
      <c r="C614" s="3" t="n">
        <f aca="false">IF(OR($C$4="",$C$4=0),C613,$C$4)</f>
        <v>0.05</v>
      </c>
      <c r="D614" s="4" t="n">
        <f aca="false">+(1+C614/2)^(-2*(A614-$M$4)/365.25)</f>
        <v>0.272189966462075</v>
      </c>
      <c r="E614" s="2" t="n">
        <f aca="false">+IF(OR($E$4="",$E$4=0),IF(YEAR(A614)&gt;$M$38,$N$39,VLOOKUP(YEAR(A614),Curve,2,FALSE())),$E$4)</f>
        <v>5000</v>
      </c>
      <c r="F614" s="2" t="n">
        <f aca="false">+IF(MONTH(A614)=$G$4,$F$4,0)</f>
        <v>0</v>
      </c>
      <c r="G614" s="5" t="n">
        <f aca="false">+F614*D614</f>
        <v>0</v>
      </c>
      <c r="H614" s="6" t="n">
        <f aca="false">-G614*E614</f>
        <v>-0</v>
      </c>
      <c r="I614" s="2" t="n">
        <f aca="false">+IF(A614=$I$4,$H$4*D614,IF(I613=0,0,I613+J614+H614))</f>
        <v>0</v>
      </c>
      <c r="J614" s="2" t="n">
        <f aca="false">+IF(B614=0,0,D614*-IPMT(C614/12,B614,$B$8,I613))</f>
        <v>0</v>
      </c>
      <c r="K614" s="6" t="n">
        <f aca="false">+H614+J614</f>
        <v>0</v>
      </c>
      <c r="L614" s="39"/>
    </row>
    <row r="615" customFormat="false" ht="12.75" hidden="false" customHeight="false" outlineLevel="0" collapsed="false">
      <c r="A615" s="50" t="n">
        <v>55579</v>
      </c>
      <c r="B615" s="2" t="n">
        <f aca="false">+IF(B614&lt;&gt;0,B614+1,IF(I614=0,0,1))</f>
        <v>0</v>
      </c>
      <c r="C615" s="3" t="n">
        <f aca="false">IF(OR($C$4="",$C$4=0),C614,$C$4)</f>
        <v>0.05</v>
      </c>
      <c r="D615" s="4" t="n">
        <f aca="false">+(1+C615/2)^(-2*(A615-$M$4)/365.25)</f>
        <v>0.271124779720814</v>
      </c>
      <c r="E615" s="2" t="n">
        <f aca="false">+IF(OR($E$4="",$E$4=0),IF(YEAR(A615)&gt;$M$38,$N$39,VLOOKUP(YEAR(A615),Curve,2,FALSE())),$E$4)</f>
        <v>5000</v>
      </c>
      <c r="F615" s="2" t="n">
        <f aca="false">+IF(MONTH(A615)=$G$4,$F$4,0)</f>
        <v>50</v>
      </c>
      <c r="G615" s="5" t="n">
        <f aca="false">+F615*D615</f>
        <v>13.5562389860407</v>
      </c>
      <c r="H615" s="6" t="n">
        <f aca="false">-G615*E615</f>
        <v>-67781.1949302034</v>
      </c>
      <c r="I615" s="2" t="n">
        <f aca="false">+IF(A615=$I$4,$H$4*D615,IF(I614=0,0,I614+J615+H615))</f>
        <v>0</v>
      </c>
      <c r="J615" s="2" t="n">
        <f aca="false">+IF(B615=0,0,D615*-IPMT(C615/12,B615,$B$8,I614))</f>
        <v>0</v>
      </c>
      <c r="K615" s="6" t="n">
        <f aca="false">+H615+J615</f>
        <v>-67781.1949302034</v>
      </c>
      <c r="L615" s="39"/>
    </row>
    <row r="616" customFormat="false" ht="12.75" hidden="false" customHeight="false" outlineLevel="0" collapsed="false">
      <c r="A616" s="50" t="n">
        <v>55610</v>
      </c>
      <c r="B616" s="2" t="n">
        <f aca="false">+IF(B615&lt;&gt;0,B615+1,IF(I615=0,0,1))</f>
        <v>0</v>
      </c>
      <c r="C616" s="3" t="n">
        <f aca="false">IF(OR($C$4="",$C$4=0),C615,$C$4)</f>
        <v>0.05</v>
      </c>
      <c r="D616" s="4" t="n">
        <f aca="false">+(1+C616/2)^(-2*(A616-$M$4)/365.25)</f>
        <v>0.26999074104285</v>
      </c>
      <c r="E616" s="2" t="n">
        <f aca="false">+IF(OR($E$4="",$E$4=0),IF(YEAR(A616)&gt;$M$38,$N$39,VLOOKUP(YEAR(A616),Curve,2,FALSE())),$E$4)</f>
        <v>5000</v>
      </c>
      <c r="F616" s="2" t="n">
        <f aca="false">+IF(MONTH(A616)=$G$4,$F$4,0)</f>
        <v>0</v>
      </c>
      <c r="G616" s="5" t="n">
        <f aca="false">+F616*D616</f>
        <v>0</v>
      </c>
      <c r="H616" s="6" t="n">
        <f aca="false">-G616*E616</f>
        <v>-0</v>
      </c>
      <c r="I616" s="2" t="n">
        <f aca="false">+IF(A616=$I$4,$H$4*D616,IF(I615=0,0,I615+J616+H616))</f>
        <v>0</v>
      </c>
      <c r="J616" s="2" t="n">
        <f aca="false">+IF(B616=0,0,D616*-IPMT(C616/12,B616,$B$8,I615))</f>
        <v>0</v>
      </c>
      <c r="K616" s="6" t="n">
        <f aca="false">+H616+J616</f>
        <v>0</v>
      </c>
      <c r="L616" s="39"/>
    </row>
    <row r="617" customFormat="false" ht="12.75" hidden="false" customHeight="false" outlineLevel="0" collapsed="false">
      <c r="A617" s="50" t="n">
        <v>55640</v>
      </c>
      <c r="B617" s="2" t="n">
        <f aca="false">+IF(B616&lt;&gt;0,B616+1,IF(I616=0,0,1))</f>
        <v>0</v>
      </c>
      <c r="C617" s="3" t="n">
        <f aca="false">IF(OR($C$4="",$C$4=0),C616,$C$4)</f>
        <v>0.05</v>
      </c>
      <c r="D617" s="4" t="n">
        <f aca="false">+(1+C617/2)^(-2*(A617-$M$4)/365.25)</f>
        <v>0.2688978007761</v>
      </c>
      <c r="E617" s="2" t="n">
        <f aca="false">+IF(OR($E$4="",$E$4=0),IF(YEAR(A617)&gt;$M$38,$N$39,VLOOKUP(YEAR(A617),Curve,2,FALSE())),$E$4)</f>
        <v>5000</v>
      </c>
      <c r="F617" s="2" t="n">
        <f aca="false">+IF(MONTH(A617)=$G$4,$F$4,0)</f>
        <v>0</v>
      </c>
      <c r="G617" s="5" t="n">
        <f aca="false">+F617*D617</f>
        <v>0</v>
      </c>
      <c r="H617" s="6" t="n">
        <f aca="false">-G617*E617</f>
        <v>-0</v>
      </c>
      <c r="I617" s="2" t="n">
        <f aca="false">+IF(A617=$I$4,$H$4*D617,IF(I616=0,0,I616+J617+H617))</f>
        <v>0</v>
      </c>
      <c r="J617" s="2" t="n">
        <f aca="false">+IF(B617=0,0,D617*-IPMT(C617/12,B617,$B$8,I616))</f>
        <v>0</v>
      </c>
      <c r="K617" s="6" t="n">
        <f aca="false">+H617+J617</f>
        <v>0</v>
      </c>
      <c r="L617" s="39"/>
    </row>
    <row r="618" customFormat="false" ht="12.75" hidden="false" customHeight="false" outlineLevel="0" collapsed="false">
      <c r="A618" s="50" t="n">
        <v>55671</v>
      </c>
      <c r="B618" s="2" t="n">
        <f aca="false">+IF(B617&lt;&gt;0,B617+1,IF(I617=0,0,1))</f>
        <v>0</v>
      </c>
      <c r="C618" s="3" t="n">
        <f aca="false">IF(OR($C$4="",$C$4=0),C617,$C$4)</f>
        <v>0.05</v>
      </c>
      <c r="D618" s="4" t="n">
        <f aca="false">+(1+C618/2)^(-2*(A618-$M$4)/365.25)</f>
        <v>0.267773076924546</v>
      </c>
      <c r="E618" s="2" t="n">
        <f aca="false">+IF(OR($E$4="",$E$4=0),IF(YEAR(A618)&gt;$M$38,$N$39,VLOOKUP(YEAR(A618),Curve,2,FALSE())),$E$4)</f>
        <v>5000</v>
      </c>
      <c r="F618" s="2" t="n">
        <f aca="false">+IF(MONTH(A618)=$G$4,$F$4,0)</f>
        <v>0</v>
      </c>
      <c r="G618" s="5" t="n">
        <f aca="false">+F618*D618</f>
        <v>0</v>
      </c>
      <c r="H618" s="6" t="n">
        <f aca="false">-G618*E618</f>
        <v>-0</v>
      </c>
      <c r="I618" s="2" t="n">
        <f aca="false">+IF(A618=$I$4,$H$4*D618,IF(I617=0,0,I617+J618+H618))</f>
        <v>0</v>
      </c>
      <c r="J618" s="2" t="n">
        <f aca="false">+IF(B618=0,0,D618*-IPMT(C618/12,B618,$B$8,I617))</f>
        <v>0</v>
      </c>
      <c r="K618" s="6" t="n">
        <f aca="false">+H618+J618</f>
        <v>0</v>
      </c>
      <c r="L618" s="39"/>
    </row>
    <row r="619" customFormat="false" ht="12.75" hidden="false" customHeight="false" outlineLevel="0" collapsed="false">
      <c r="A619" s="50" t="n">
        <v>55701</v>
      </c>
      <c r="B619" s="2" t="n">
        <f aca="false">+IF(B618&lt;&gt;0,B618+1,IF(I618=0,0,1))</f>
        <v>0</v>
      </c>
      <c r="C619" s="3" t="n">
        <f aca="false">IF(OR($C$4="",$C$4=0),C618,$C$4)</f>
        <v>0.05</v>
      </c>
      <c r="D619" s="4" t="n">
        <f aca="false">+(1+C619/2)^(-2*(A619-$M$4)/365.25)</f>
        <v>0.266689113907918</v>
      </c>
      <c r="E619" s="2" t="n">
        <f aca="false">+IF(OR($E$4="",$E$4=0),IF(YEAR(A619)&gt;$M$38,$N$39,VLOOKUP(YEAR(A619),Curve,2,FALSE())),$E$4)</f>
        <v>5000</v>
      </c>
      <c r="F619" s="2" t="n">
        <f aca="false">+IF(MONTH(A619)=$G$4,$F$4,0)</f>
        <v>0</v>
      </c>
      <c r="G619" s="5" t="n">
        <f aca="false">+F619*D619</f>
        <v>0</v>
      </c>
      <c r="H619" s="6" t="n">
        <f aca="false">-G619*E619</f>
        <v>-0</v>
      </c>
      <c r="I619" s="2" t="n">
        <f aca="false">+IF(A619=$I$4,$H$4*D619,IF(I618=0,0,I618+J619+H619))</f>
        <v>0</v>
      </c>
      <c r="J619" s="2" t="n">
        <f aca="false">+IF(B619=0,0,D619*-IPMT(C619/12,B619,$B$8,I618))</f>
        <v>0</v>
      </c>
      <c r="K619" s="6" t="n">
        <f aca="false">+H619+J619</f>
        <v>0</v>
      </c>
      <c r="L619" s="39"/>
    </row>
    <row r="620" customFormat="false" ht="12.75" hidden="false" customHeight="false" outlineLevel="0" collapsed="false">
      <c r="A620" s="50" t="n">
        <v>55732</v>
      </c>
      <c r="B620" s="2" t="n">
        <f aca="false">+IF(B619&lt;&gt;0,B619+1,IF(I619=0,0,1))</f>
        <v>0</v>
      </c>
      <c r="C620" s="3" t="n">
        <f aca="false">IF(OR($C$4="",$C$4=0),C619,$C$4)</f>
        <v>0.05</v>
      </c>
      <c r="D620" s="4" t="n">
        <f aca="false">+(1+C620/2)^(-2*(A620-$M$4)/365.25)</f>
        <v>0.265573628372163</v>
      </c>
      <c r="E620" s="2" t="n">
        <f aca="false">+IF(OR($E$4="",$E$4=0),IF(YEAR(A620)&gt;$M$38,$N$39,VLOOKUP(YEAR(A620),Curve,2,FALSE())),$E$4)</f>
        <v>5000</v>
      </c>
      <c r="F620" s="2" t="n">
        <f aca="false">+IF(MONTH(A620)=$G$4,$F$4,0)</f>
        <v>0</v>
      </c>
      <c r="G620" s="5" t="n">
        <f aca="false">+F620*D620</f>
        <v>0</v>
      </c>
      <c r="H620" s="6" t="n">
        <f aca="false">-G620*E620</f>
        <v>-0</v>
      </c>
      <c r="I620" s="2" t="n">
        <f aca="false">+IF(A620=$I$4,$H$4*D620,IF(I619=0,0,I619+J620+H620))</f>
        <v>0</v>
      </c>
      <c r="J620" s="2" t="n">
        <f aca="false">+IF(B620=0,0,D620*-IPMT(C620/12,B620,$B$8,I619))</f>
        <v>0</v>
      </c>
      <c r="K620" s="6" t="n">
        <f aca="false">+H620+J620</f>
        <v>0</v>
      </c>
      <c r="L620" s="39"/>
    </row>
    <row r="621" customFormat="false" ht="12.75" hidden="false" customHeight="false" outlineLevel="0" collapsed="false">
      <c r="A621" s="50" t="n">
        <v>55763</v>
      </c>
      <c r="B621" s="2" t="n">
        <f aca="false">+IF(B620&lt;&gt;0,B620+1,IF(I620=0,0,1))</f>
        <v>0</v>
      </c>
      <c r="C621" s="3" t="n">
        <f aca="false">IF(OR($C$4="",$C$4=0),C620,$C$4)</f>
        <v>0.05</v>
      </c>
      <c r="D621" s="4" t="n">
        <f aca="false">+(1+C621/2)^(-2*(A621-$M$4)/365.25)</f>
        <v>0.264462808598584</v>
      </c>
      <c r="E621" s="2" t="n">
        <f aca="false">+IF(OR($E$4="",$E$4=0),IF(YEAR(A621)&gt;$M$38,$N$39,VLOOKUP(YEAR(A621),Curve,2,FALSE())),$E$4)</f>
        <v>5000</v>
      </c>
      <c r="F621" s="2" t="n">
        <f aca="false">+IF(MONTH(A621)=$G$4,$F$4,0)</f>
        <v>0</v>
      </c>
      <c r="G621" s="5" t="n">
        <f aca="false">+F621*D621</f>
        <v>0</v>
      </c>
      <c r="H621" s="6" t="n">
        <f aca="false">-G621*E621</f>
        <v>-0</v>
      </c>
      <c r="I621" s="2" t="n">
        <f aca="false">+IF(A621=$I$4,$H$4*D621,IF(I620=0,0,I620+J621+H621))</f>
        <v>0</v>
      </c>
      <c r="J621" s="2" t="n">
        <f aca="false">+IF(B621=0,0,D621*-IPMT(C621/12,B621,$B$8,I620))</f>
        <v>0</v>
      </c>
      <c r="K621" s="6" t="n">
        <f aca="false">+H621+J621</f>
        <v>0</v>
      </c>
      <c r="L621" s="39"/>
    </row>
    <row r="622" customFormat="false" ht="12.75" hidden="false" customHeight="false" outlineLevel="0" collapsed="false">
      <c r="A622" s="50" t="n">
        <v>55793</v>
      </c>
      <c r="B622" s="2" t="n">
        <f aca="false">+IF(B621&lt;&gt;0,B621+1,IF(I621=0,0,1))</f>
        <v>0</v>
      </c>
      <c r="C622" s="3" t="n">
        <f aca="false">IF(OR($C$4="",$C$4=0),C621,$C$4)</f>
        <v>0.05</v>
      </c>
      <c r="D622" s="4" t="n">
        <f aca="false">+(1+C622/2)^(-2*(A622-$M$4)/365.25)</f>
        <v>0.26339224576573</v>
      </c>
      <c r="E622" s="2" t="n">
        <f aca="false">+IF(OR($E$4="",$E$4=0),IF(YEAR(A622)&gt;$M$38,$N$39,VLOOKUP(YEAR(A622),Curve,2,FALSE())),$E$4)</f>
        <v>5000</v>
      </c>
      <c r="F622" s="2" t="n">
        <f aca="false">+IF(MONTH(A622)=$G$4,$F$4,0)</f>
        <v>0</v>
      </c>
      <c r="G622" s="5" t="n">
        <f aca="false">+F622*D622</f>
        <v>0</v>
      </c>
      <c r="H622" s="6" t="n">
        <f aca="false">-G622*E622</f>
        <v>-0</v>
      </c>
      <c r="I622" s="2" t="n">
        <f aca="false">+IF(A622=$I$4,$H$4*D622,IF(I621=0,0,I621+J622+H622))</f>
        <v>0</v>
      </c>
      <c r="J622" s="2" t="n">
        <f aca="false">+IF(B622=0,0,D622*-IPMT(C622/12,B622,$B$8,I621))</f>
        <v>0</v>
      </c>
      <c r="K622" s="6" t="n">
        <f aca="false">+H622+J622</f>
        <v>0</v>
      </c>
      <c r="L622" s="39"/>
    </row>
    <row r="623" customFormat="false" ht="12.75" hidden="false" customHeight="false" outlineLevel="0" collapsed="false">
      <c r="A623" s="50" t="n">
        <v>55824</v>
      </c>
      <c r="B623" s="2" t="n">
        <f aca="false">+IF(B622&lt;&gt;0,B622+1,IF(I622=0,0,1))</f>
        <v>0</v>
      </c>
      <c r="C623" s="3" t="n">
        <f aca="false">IF(OR($C$4="",$C$4=0),C622,$C$4)</f>
        <v>0.05</v>
      </c>
      <c r="D623" s="4" t="n">
        <f aca="false">+(1+C623/2)^(-2*(A623-$M$4)/365.25)</f>
        <v>0.262290550101904</v>
      </c>
      <c r="E623" s="2" t="n">
        <f aca="false">+IF(OR($E$4="",$E$4=0),IF(YEAR(A623)&gt;$M$38,$N$39,VLOOKUP(YEAR(A623),Curve,2,FALSE())),$E$4)</f>
        <v>5000</v>
      </c>
      <c r="F623" s="2" t="n">
        <f aca="false">+IF(MONTH(A623)=$G$4,$F$4,0)</f>
        <v>0</v>
      </c>
      <c r="G623" s="5" t="n">
        <f aca="false">+F623*D623</f>
        <v>0</v>
      </c>
      <c r="H623" s="6" t="n">
        <f aca="false">-G623*E623</f>
        <v>-0</v>
      </c>
      <c r="I623" s="2" t="n">
        <f aca="false">+IF(A623=$I$4,$H$4*D623,IF(I622=0,0,I622+J623+H623))</f>
        <v>0</v>
      </c>
      <c r="J623" s="2" t="n">
        <f aca="false">+IF(B623=0,0,D623*-IPMT(C623/12,B623,$B$8,I622))</f>
        <v>0</v>
      </c>
      <c r="K623" s="6" t="n">
        <f aca="false">+H623+J623</f>
        <v>0</v>
      </c>
      <c r="L623" s="39"/>
    </row>
    <row r="624" customFormat="false" ht="12.75" hidden="false" customHeight="false" outlineLevel="0" collapsed="false">
      <c r="A624" s="50" t="n">
        <v>55854</v>
      </c>
      <c r="B624" s="2" t="n">
        <f aca="false">+IF(B623&lt;&gt;0,B623+1,IF(I623=0,0,1))</f>
        <v>0</v>
      </c>
      <c r="C624" s="3" t="n">
        <f aca="false">IF(OR($C$4="",$C$4=0),C623,$C$4)</f>
        <v>0.05</v>
      </c>
      <c r="D624" s="4" t="n">
        <f aca="false">+(1+C624/2)^(-2*(A624-$M$4)/365.25)</f>
        <v>0.261228780714232</v>
      </c>
      <c r="E624" s="2" t="n">
        <f aca="false">+IF(OR($E$4="",$E$4=0),IF(YEAR(A624)&gt;$M$38,$N$39,VLOOKUP(YEAR(A624),Curve,2,FALSE())),$E$4)</f>
        <v>5000</v>
      </c>
      <c r="F624" s="2" t="n">
        <f aca="false">+IF(MONTH(A624)=$G$4,$F$4,0)</f>
        <v>0</v>
      </c>
      <c r="G624" s="5" t="n">
        <f aca="false">+F624*D624</f>
        <v>0</v>
      </c>
      <c r="H624" s="6" t="n">
        <f aca="false">-G624*E624</f>
        <v>-0</v>
      </c>
      <c r="I624" s="2" t="n">
        <f aca="false">+IF(A624=$I$4,$H$4*D624,IF(I623=0,0,I623+J624+H624))</f>
        <v>0</v>
      </c>
      <c r="J624" s="2" t="n">
        <f aca="false">+IF(B624=0,0,D624*-IPMT(C624/12,B624,$B$8,I623))</f>
        <v>0</v>
      </c>
      <c r="K624" s="6" t="n">
        <f aca="false">+H624+J624</f>
        <v>0</v>
      </c>
      <c r="L624" s="39"/>
    </row>
    <row r="625" customFormat="false" ht="12.75" hidden="false" customHeight="false" outlineLevel="0" collapsed="false">
      <c r="A625" s="50" t="n">
        <v>55885</v>
      </c>
      <c r="B625" s="2" t="n">
        <f aca="false">+IF(B624&lt;&gt;0,B624+1,IF(I624=0,0,1))</f>
        <v>0</v>
      </c>
      <c r="C625" s="3" t="n">
        <f aca="false">IF(OR($C$4="",$C$4=0),C624,$C$4)</f>
        <v>0.05</v>
      </c>
      <c r="D625" s="4" t="n">
        <f aca="false">+(1+C625/2)^(-2*(A625-$M$4)/365.25)</f>
        <v>0.260136134216069</v>
      </c>
      <c r="E625" s="2" t="n">
        <f aca="false">+IF(OR($E$4="",$E$4=0),IF(YEAR(A625)&gt;$M$38,$N$39,VLOOKUP(YEAR(A625),Curve,2,FALSE())),$E$4)</f>
        <v>5000</v>
      </c>
      <c r="F625" s="2" t="n">
        <f aca="false">+IF(MONTH(A625)=$G$4,$F$4,0)</f>
        <v>0</v>
      </c>
      <c r="G625" s="5" t="n">
        <f aca="false">+F625*D625</f>
        <v>0</v>
      </c>
      <c r="H625" s="6" t="n">
        <f aca="false">-G625*E625</f>
        <v>-0</v>
      </c>
      <c r="I625" s="2" t="n">
        <f aca="false">+IF(A625=$I$4,$H$4*D625,IF(I624=0,0,I624+J625+H625))</f>
        <v>0</v>
      </c>
      <c r="J625" s="2" t="n">
        <f aca="false">+IF(B625=0,0,D625*-IPMT(C625/12,B625,$B$8,I624))</f>
        <v>0</v>
      </c>
      <c r="K625" s="6" t="n">
        <f aca="false">+H625+J625</f>
        <v>0</v>
      </c>
      <c r="L625" s="39"/>
    </row>
    <row r="626" customFormat="false" ht="12.75" hidden="false" customHeight="false" outlineLevel="0" collapsed="false">
      <c r="A626" s="50" t="n">
        <v>55916</v>
      </c>
      <c r="B626" s="2" t="n">
        <f aca="false">+IF(B625&lt;&gt;0,B625+1,IF(I625=0,0,1))</f>
        <v>0</v>
      </c>
      <c r="C626" s="3" t="n">
        <f aca="false">IF(OR($C$4="",$C$4=0),C625,$C$4)</f>
        <v>0.05</v>
      </c>
      <c r="D626" s="4" t="n">
        <f aca="false">+(1+C626/2)^(-2*(A626-$M$4)/365.25)</f>
        <v>0.259048057950813</v>
      </c>
      <c r="E626" s="2" t="n">
        <f aca="false">+IF(OR($E$4="",$E$4=0),IF(YEAR(A626)&gt;$M$38,$N$39,VLOOKUP(YEAR(A626),Curve,2,FALSE())),$E$4)</f>
        <v>5000</v>
      </c>
      <c r="F626" s="2" t="n">
        <f aca="false">+IF(MONTH(A626)=$G$4,$F$4,0)</f>
        <v>0</v>
      </c>
      <c r="G626" s="5" t="n">
        <f aca="false">+F626*D626</f>
        <v>0</v>
      </c>
      <c r="H626" s="6" t="n">
        <f aca="false">-G626*E626</f>
        <v>-0</v>
      </c>
      <c r="I626" s="2" t="n">
        <f aca="false">+IF(A626=$I$4,$H$4*D626,IF(I625=0,0,I625+J626+H626))</f>
        <v>0</v>
      </c>
      <c r="J626" s="2" t="n">
        <f aca="false">+IF(B626=0,0,D626*-IPMT(C626/12,B626,$B$8,I625))</f>
        <v>0</v>
      </c>
      <c r="K626" s="6" t="n">
        <f aca="false">+H626+J626</f>
        <v>0</v>
      </c>
      <c r="L626" s="39"/>
    </row>
    <row r="627" customFormat="false" ht="12.75" hidden="false" customHeight="false" outlineLevel="0" collapsed="false">
      <c r="A627" s="50" t="n">
        <v>55944</v>
      </c>
      <c r="B627" s="2" t="n">
        <f aca="false">+IF(B626&lt;&gt;0,B626+1,IF(I626=0,0,1))</f>
        <v>0</v>
      </c>
      <c r="C627" s="3" t="n">
        <f aca="false">IF(OR($C$4="",$C$4=0),C626,$C$4)</f>
        <v>0.05</v>
      </c>
      <c r="D627" s="4" t="n">
        <f aca="false">+(1+C627/2)^(-2*(A627-$M$4)/365.25)</f>
        <v>0.258069191699123</v>
      </c>
      <c r="E627" s="2" t="n">
        <f aca="false">+IF(OR($E$4="",$E$4=0),IF(YEAR(A627)&gt;$M$38,$N$39,VLOOKUP(YEAR(A627),Curve,2,FALSE())),$E$4)</f>
        <v>5000</v>
      </c>
      <c r="F627" s="2" t="n">
        <f aca="false">+IF(MONTH(A627)=$G$4,$F$4,0)</f>
        <v>50</v>
      </c>
      <c r="G627" s="5" t="n">
        <f aca="false">+F627*D627</f>
        <v>12.9034595849561</v>
      </c>
      <c r="H627" s="6" t="n">
        <f aca="false">-G627*E627</f>
        <v>-64517.2979247806</v>
      </c>
      <c r="I627" s="2" t="n">
        <f aca="false">+IF(A627=$I$4,$H$4*D627,IF(I626=0,0,I626+J627+H627))</f>
        <v>0</v>
      </c>
      <c r="J627" s="2" t="n">
        <f aca="false">+IF(B627=0,0,D627*-IPMT(C627/12,B627,$B$8,I626))</f>
        <v>0</v>
      </c>
      <c r="K627" s="6" t="n">
        <f aca="false">+H627+J627</f>
        <v>-64517.2979247806</v>
      </c>
      <c r="L627" s="39"/>
    </row>
    <row r="628" customFormat="false" ht="12.75" hidden="false" customHeight="false" outlineLevel="0" collapsed="false">
      <c r="A628" s="50" t="n">
        <v>55975</v>
      </c>
      <c r="B628" s="2" t="n">
        <f aca="false">+IF(B627&lt;&gt;0,B627+1,IF(I627=0,0,1))</f>
        <v>0</v>
      </c>
      <c r="C628" s="3" t="n">
        <f aca="false">IF(OR($C$4="",$C$4=0),C627,$C$4)</f>
        <v>0.05</v>
      </c>
      <c r="D628" s="4" t="n">
        <f aca="false">+(1+C628/2)^(-2*(A628-$M$4)/365.25)</f>
        <v>0.256989760872922</v>
      </c>
      <c r="E628" s="2" t="n">
        <f aca="false">+IF(OR($E$4="",$E$4=0),IF(YEAR(A628)&gt;$M$38,$N$39,VLOOKUP(YEAR(A628),Curve,2,FALSE())),$E$4)</f>
        <v>5000</v>
      </c>
      <c r="F628" s="2" t="n">
        <f aca="false">+IF(MONTH(A628)=$G$4,$F$4,0)</f>
        <v>0</v>
      </c>
      <c r="G628" s="5" t="n">
        <f aca="false">+F628*D628</f>
        <v>0</v>
      </c>
      <c r="H628" s="6" t="n">
        <f aca="false">-G628*E628</f>
        <v>-0</v>
      </c>
      <c r="I628" s="2" t="n">
        <f aca="false">+IF(A628=$I$4,$H$4*D628,IF(I627=0,0,I627+J628+H628))</f>
        <v>0</v>
      </c>
      <c r="J628" s="2" t="n">
        <f aca="false">+IF(B628=0,0,D628*-IPMT(C628/12,B628,$B$8,I627))</f>
        <v>0</v>
      </c>
      <c r="K628" s="6" t="n">
        <f aca="false">+H628+J628</f>
        <v>0</v>
      </c>
      <c r="L628" s="39"/>
    </row>
    <row r="629" customFormat="false" ht="12.75" hidden="false" customHeight="false" outlineLevel="0" collapsed="false">
      <c r="A629" s="50" t="n">
        <v>56005</v>
      </c>
      <c r="B629" s="2" t="n">
        <f aca="false">+IF(B628&lt;&gt;0,B628+1,IF(I628=0,0,1))</f>
        <v>0</v>
      </c>
      <c r="C629" s="3" t="n">
        <f aca="false">IF(OR($C$4="",$C$4=0),C628,$C$4)</f>
        <v>0.05</v>
      </c>
      <c r="D629" s="4" t="n">
        <f aca="false">+(1+C629/2)^(-2*(A629-$M$4)/365.25)</f>
        <v>0.255949449428479</v>
      </c>
      <c r="E629" s="2" t="n">
        <f aca="false">+IF(OR($E$4="",$E$4=0),IF(YEAR(A629)&gt;$M$38,$N$39,VLOOKUP(YEAR(A629),Curve,2,FALSE())),$E$4)</f>
        <v>5000</v>
      </c>
      <c r="F629" s="2" t="n">
        <f aca="false">+IF(MONTH(A629)=$G$4,$F$4,0)</f>
        <v>0</v>
      </c>
      <c r="G629" s="5" t="n">
        <f aca="false">+F629*D629</f>
        <v>0</v>
      </c>
      <c r="H629" s="6" t="n">
        <f aca="false">-G629*E629</f>
        <v>-0</v>
      </c>
      <c r="I629" s="2" t="n">
        <f aca="false">+IF(A629=$I$4,$H$4*D629,IF(I628=0,0,I628+J629+H629))</f>
        <v>0</v>
      </c>
      <c r="J629" s="2" t="n">
        <f aca="false">+IF(B629=0,0,D629*-IPMT(C629/12,B629,$B$8,I628))</f>
        <v>0</v>
      </c>
      <c r="K629" s="6" t="n">
        <f aca="false">+H629+J629</f>
        <v>0</v>
      </c>
      <c r="L629" s="39"/>
    </row>
    <row r="630" customFormat="false" ht="12.75" hidden="false" customHeight="false" outlineLevel="0" collapsed="false">
      <c r="A630" s="50" t="n">
        <v>56036</v>
      </c>
      <c r="B630" s="2" t="n">
        <f aca="false">+IF(B629&lt;&gt;0,B629+1,IF(I629=0,0,1))</f>
        <v>0</v>
      </c>
      <c r="C630" s="3" t="n">
        <f aca="false">IF(OR($C$4="",$C$4=0),C629,$C$4)</f>
        <v>0.05</v>
      </c>
      <c r="D630" s="4" t="n">
        <f aca="false">+(1+C630/2)^(-2*(A630-$M$4)/365.25)</f>
        <v>0.254878884887848</v>
      </c>
      <c r="E630" s="2" t="n">
        <f aca="false">+IF(OR($E$4="",$E$4=0),IF(YEAR(A630)&gt;$M$38,$N$39,VLOOKUP(YEAR(A630),Curve,2,FALSE())),$E$4)</f>
        <v>5000</v>
      </c>
      <c r="F630" s="2" t="n">
        <f aca="false">+IF(MONTH(A630)=$G$4,$F$4,0)</f>
        <v>0</v>
      </c>
      <c r="G630" s="5" t="n">
        <f aca="false">+F630*D630</f>
        <v>0</v>
      </c>
      <c r="H630" s="6" t="n">
        <f aca="false">-G630*E630</f>
        <v>-0</v>
      </c>
      <c r="I630" s="2" t="n">
        <f aca="false">+IF(A630=$I$4,$H$4*D630,IF(I629=0,0,I629+J630+H630))</f>
        <v>0</v>
      </c>
      <c r="J630" s="2" t="n">
        <f aca="false">+IF(B630=0,0,D630*-IPMT(C630/12,B630,$B$8,I629))</f>
        <v>0</v>
      </c>
      <c r="K630" s="6" t="n">
        <f aca="false">+H630+J630</f>
        <v>0</v>
      </c>
      <c r="L630" s="39"/>
    </row>
    <row r="631" customFormat="false" ht="12.75" hidden="false" customHeight="false" outlineLevel="0" collapsed="false">
      <c r="A631" s="50" t="n">
        <v>56066</v>
      </c>
      <c r="B631" s="2" t="n">
        <f aca="false">+IF(B630&lt;&gt;0,B630+1,IF(I630=0,0,1))</f>
        <v>0</v>
      </c>
      <c r="C631" s="3" t="n">
        <f aca="false">IF(OR($C$4="",$C$4=0),C630,$C$4)</f>
        <v>0.05</v>
      </c>
      <c r="D631" s="4" t="n">
        <f aca="false">+(1+C631/2)^(-2*(A631-$M$4)/365.25)</f>
        <v>0.253847118408145</v>
      </c>
      <c r="E631" s="2" t="n">
        <f aca="false">+IF(OR($E$4="",$E$4=0),IF(YEAR(A631)&gt;$M$38,$N$39,VLOOKUP(YEAR(A631),Curve,2,FALSE())),$E$4)</f>
        <v>5000</v>
      </c>
      <c r="F631" s="2" t="n">
        <f aca="false">+IF(MONTH(A631)=$G$4,$F$4,0)</f>
        <v>0</v>
      </c>
      <c r="G631" s="5" t="n">
        <f aca="false">+F631*D631</f>
        <v>0</v>
      </c>
      <c r="H631" s="6" t="n">
        <f aca="false">-G631*E631</f>
        <v>-0</v>
      </c>
      <c r="I631" s="2" t="n">
        <f aca="false">+IF(A631=$I$4,$H$4*D631,IF(I630=0,0,I630+J631+H631))</f>
        <v>0</v>
      </c>
      <c r="J631" s="2" t="n">
        <f aca="false">+IF(B631=0,0,D631*-IPMT(C631/12,B631,$B$8,I630))</f>
        <v>0</v>
      </c>
      <c r="K631" s="6" t="n">
        <f aca="false">+H631+J631</f>
        <v>0</v>
      </c>
      <c r="L631" s="39"/>
    </row>
    <row r="632" customFormat="false" ht="12.75" hidden="false" customHeight="false" outlineLevel="0" collapsed="false">
      <c r="A632" s="50" t="n">
        <v>56097</v>
      </c>
      <c r="B632" s="2" t="n">
        <f aca="false">+IF(B631&lt;&gt;0,B631+1,IF(I631=0,0,1))</f>
        <v>0</v>
      </c>
      <c r="C632" s="3" t="n">
        <f aca="false">IF(OR($C$4="",$C$4=0),C631,$C$4)</f>
        <v>0.05</v>
      </c>
      <c r="D632" s="4" t="n">
        <f aca="false">+(1+C632/2)^(-2*(A632-$M$4)/365.25)</f>
        <v>0.252785347326723</v>
      </c>
      <c r="E632" s="2" t="n">
        <f aca="false">+IF(OR($E$4="",$E$4=0),IF(YEAR(A632)&gt;$M$38,$N$39,VLOOKUP(YEAR(A632),Curve,2,FALSE())),$E$4)</f>
        <v>5000</v>
      </c>
      <c r="F632" s="2" t="n">
        <f aca="false">+IF(MONTH(A632)=$G$4,$F$4,0)</f>
        <v>0</v>
      </c>
      <c r="G632" s="5" t="n">
        <f aca="false">+F632*D632</f>
        <v>0</v>
      </c>
      <c r="H632" s="6" t="n">
        <f aca="false">-G632*E632</f>
        <v>-0</v>
      </c>
      <c r="I632" s="2" t="n">
        <f aca="false">+IF(A632=$I$4,$H$4*D632,IF(I631=0,0,I631+J632+H632))</f>
        <v>0</v>
      </c>
      <c r="J632" s="2" t="n">
        <f aca="false">+IF(B632=0,0,D632*-IPMT(C632/12,B632,$B$8,I631))</f>
        <v>0</v>
      </c>
      <c r="K632" s="6" t="n">
        <f aca="false">+H632+J632</f>
        <v>0</v>
      </c>
      <c r="L632" s="39"/>
    </row>
    <row r="633" customFormat="false" ht="12.75" hidden="false" customHeight="false" outlineLevel="0" collapsed="false">
      <c r="A633" s="50" t="n">
        <v>56128</v>
      </c>
      <c r="B633" s="2" t="n">
        <f aca="false">+IF(B632&lt;&gt;0,B632+1,IF(I632=0,0,1))</f>
        <v>0</v>
      </c>
      <c r="C633" s="3" t="n">
        <f aca="false">IF(OR($C$4="",$C$4=0),C632,$C$4)</f>
        <v>0.05</v>
      </c>
      <c r="D633" s="4" t="n">
        <f aca="false">+(1+C633/2)^(-2*(A633-$M$4)/365.25)</f>
        <v>0.251728017335027</v>
      </c>
      <c r="E633" s="2" t="n">
        <f aca="false">+IF(OR($E$4="",$E$4=0),IF(YEAR(A633)&gt;$M$38,$N$39,VLOOKUP(YEAR(A633),Curve,2,FALSE())),$E$4)</f>
        <v>5000</v>
      </c>
      <c r="F633" s="2" t="n">
        <f aca="false">+IF(MONTH(A633)=$G$4,$F$4,0)</f>
        <v>0</v>
      </c>
      <c r="G633" s="5" t="n">
        <f aca="false">+F633*D633</f>
        <v>0</v>
      </c>
      <c r="H633" s="6" t="n">
        <f aca="false">-G633*E633</f>
        <v>-0</v>
      </c>
      <c r="I633" s="2" t="n">
        <f aca="false">+IF(A633=$I$4,$H$4*D633,IF(I632=0,0,I632+J633+H633))</f>
        <v>0</v>
      </c>
      <c r="J633" s="2" t="n">
        <f aca="false">+IF(B633=0,0,D633*-IPMT(C633/12,B633,$B$8,I632))</f>
        <v>0</v>
      </c>
      <c r="K633" s="6" t="n">
        <f aca="false">+H633+J633</f>
        <v>0</v>
      </c>
      <c r="L633" s="39"/>
    </row>
    <row r="634" customFormat="false" ht="12.75" hidden="false" customHeight="false" outlineLevel="0" collapsed="false">
      <c r="A634" s="50" t="n">
        <v>56158</v>
      </c>
      <c r="B634" s="2" t="n">
        <f aca="false">+IF(B633&lt;&gt;0,B633+1,IF(I633=0,0,1))</f>
        <v>0</v>
      </c>
      <c r="C634" s="3" t="n">
        <f aca="false">IF(OR($C$4="",$C$4=0),C633,$C$4)</f>
        <v>0.05</v>
      </c>
      <c r="D634" s="4" t="n">
        <f aca="false">+(1+C634/2)^(-2*(A634-$M$4)/365.25)</f>
        <v>0.25070900577429</v>
      </c>
      <c r="E634" s="2" t="n">
        <f aca="false">+IF(OR($E$4="",$E$4=0),IF(YEAR(A634)&gt;$M$38,$N$39,VLOOKUP(YEAR(A634),Curve,2,FALSE())),$E$4)</f>
        <v>5000</v>
      </c>
      <c r="F634" s="2" t="n">
        <f aca="false">+IF(MONTH(A634)=$G$4,$F$4,0)</f>
        <v>0</v>
      </c>
      <c r="G634" s="5" t="n">
        <f aca="false">+F634*D634</f>
        <v>0</v>
      </c>
      <c r="H634" s="6" t="n">
        <f aca="false">-G634*E634</f>
        <v>-0</v>
      </c>
      <c r="I634" s="2" t="n">
        <f aca="false">+IF(A634=$I$4,$H$4*D634,IF(I633=0,0,I633+J634+H634))</f>
        <v>0</v>
      </c>
      <c r="J634" s="2" t="n">
        <f aca="false">+IF(B634=0,0,D634*-IPMT(C634/12,B634,$B$8,I633))</f>
        <v>0</v>
      </c>
      <c r="K634" s="6" t="n">
        <f aca="false">+H634+J634</f>
        <v>0</v>
      </c>
      <c r="L634" s="39"/>
    </row>
    <row r="635" customFormat="false" ht="12.75" hidden="false" customHeight="false" outlineLevel="0" collapsed="false">
      <c r="A635" s="50" t="n">
        <v>56189</v>
      </c>
      <c r="B635" s="2" t="n">
        <f aca="false">+IF(B634&lt;&gt;0,B634+1,IF(I634=0,0,1))</f>
        <v>0</v>
      </c>
      <c r="C635" s="3" t="n">
        <f aca="false">IF(OR($C$4="",$C$4=0),C634,$C$4)</f>
        <v>0.05</v>
      </c>
      <c r="D635" s="4" t="n">
        <f aca="false">+(1+C635/2)^(-2*(A635-$M$4)/365.25)</f>
        <v>0.249660360535169</v>
      </c>
      <c r="E635" s="2" t="n">
        <f aca="false">+IF(OR($E$4="",$E$4=0),IF(YEAR(A635)&gt;$M$38,$N$39,VLOOKUP(YEAR(A635),Curve,2,FALSE())),$E$4)</f>
        <v>5000</v>
      </c>
      <c r="F635" s="2" t="n">
        <f aca="false">+IF(MONTH(A635)=$G$4,$F$4,0)</f>
        <v>0</v>
      </c>
      <c r="G635" s="5" t="n">
        <f aca="false">+F635*D635</f>
        <v>0</v>
      </c>
      <c r="H635" s="6" t="n">
        <f aca="false">-G635*E635</f>
        <v>-0</v>
      </c>
      <c r="I635" s="2" t="n">
        <f aca="false">+IF(A635=$I$4,$H$4*D635,IF(I634=0,0,I634+J635+H635))</f>
        <v>0</v>
      </c>
      <c r="J635" s="2" t="n">
        <f aca="false">+IF(B635=0,0,D635*-IPMT(C635/12,B635,$B$8,I634))</f>
        <v>0</v>
      </c>
      <c r="K635" s="6" t="n">
        <f aca="false">+H635+J635</f>
        <v>0</v>
      </c>
      <c r="L635" s="39"/>
    </row>
    <row r="636" customFormat="false" ht="12.75" hidden="false" customHeight="false" outlineLevel="0" collapsed="false">
      <c r="A636" s="50" t="n">
        <v>56219</v>
      </c>
      <c r="B636" s="2" t="n">
        <f aca="false">+IF(B635&lt;&gt;0,B635+1,IF(I635=0,0,1))</f>
        <v>0</v>
      </c>
      <c r="C636" s="3" t="n">
        <f aca="false">IF(OR($C$4="",$C$4=0),C635,$C$4)</f>
        <v>0.05</v>
      </c>
      <c r="D636" s="4" t="n">
        <f aca="false">+(1+C636/2)^(-2*(A636-$M$4)/365.25)</f>
        <v>0.248649718985069</v>
      </c>
      <c r="E636" s="2" t="n">
        <f aca="false">+IF(OR($E$4="",$E$4=0),IF(YEAR(A636)&gt;$M$38,$N$39,VLOOKUP(YEAR(A636),Curve,2,FALSE())),$E$4)</f>
        <v>5000</v>
      </c>
      <c r="F636" s="2" t="n">
        <f aca="false">+IF(MONTH(A636)=$G$4,$F$4,0)</f>
        <v>0</v>
      </c>
      <c r="G636" s="5" t="n">
        <f aca="false">+F636*D636</f>
        <v>0</v>
      </c>
      <c r="H636" s="6" t="n">
        <f aca="false">-G636*E636</f>
        <v>-0</v>
      </c>
      <c r="I636" s="2" t="n">
        <f aca="false">+IF(A636=$I$4,$H$4*D636,IF(I635=0,0,I635+J636+H636))</f>
        <v>0</v>
      </c>
      <c r="J636" s="2" t="n">
        <f aca="false">+IF(B636=0,0,D636*-IPMT(C636/12,B636,$B$8,I635))</f>
        <v>0</v>
      </c>
      <c r="K636" s="6" t="n">
        <f aca="false">+H636+J636</f>
        <v>0</v>
      </c>
      <c r="L636" s="39"/>
    </row>
    <row r="637" customFormat="false" ht="12.75" hidden="false" customHeight="false" outlineLevel="0" collapsed="false">
      <c r="A637" s="50" t="n">
        <v>56250</v>
      </c>
      <c r="B637" s="2" t="n">
        <f aca="false">+IF(B636&lt;&gt;0,B636+1,IF(I636=0,0,1))</f>
        <v>0</v>
      </c>
      <c r="C637" s="3" t="n">
        <f aca="false">IF(OR($C$4="",$C$4=0),C636,$C$4)</f>
        <v>0.05</v>
      </c>
      <c r="D637" s="4" t="n">
        <f aca="false">+(1+C637/2)^(-2*(A637-$M$4)/365.25)</f>
        <v>0.247609687163248</v>
      </c>
      <c r="E637" s="2" t="n">
        <f aca="false">+IF(OR($E$4="",$E$4=0),IF(YEAR(A637)&gt;$M$38,$N$39,VLOOKUP(YEAR(A637),Curve,2,FALSE())),$E$4)</f>
        <v>5000</v>
      </c>
      <c r="F637" s="2" t="n">
        <f aca="false">+IF(MONTH(A637)=$G$4,$F$4,0)</f>
        <v>0</v>
      </c>
      <c r="G637" s="5" t="n">
        <f aca="false">+F637*D637</f>
        <v>0</v>
      </c>
      <c r="H637" s="6" t="n">
        <f aca="false">-G637*E637</f>
        <v>-0</v>
      </c>
      <c r="I637" s="2" t="n">
        <f aca="false">+IF(A637=$I$4,$H$4*D637,IF(I636=0,0,I636+J637+H637))</f>
        <v>0</v>
      </c>
      <c r="J637" s="2" t="n">
        <f aca="false">+IF(B637=0,0,D637*-IPMT(C637/12,B637,$B$8,I636))</f>
        <v>0</v>
      </c>
      <c r="K637" s="6" t="n">
        <f aca="false">+H637+J637</f>
        <v>0</v>
      </c>
      <c r="L637" s="39"/>
    </row>
    <row r="638" customFormat="false" ht="12.75" hidden="false" customHeight="false" outlineLevel="0" collapsed="false">
      <c r="A638" s="50" t="n">
        <v>56281</v>
      </c>
      <c r="B638" s="2" t="n">
        <f aca="false">+IF(B637&lt;&gt;0,B637+1,IF(I637=0,0,1))</f>
        <v>0</v>
      </c>
      <c r="C638" s="3" t="n">
        <f aca="false">IF(OR($C$4="",$C$4=0),C637,$C$4)</f>
        <v>0.05</v>
      </c>
      <c r="D638" s="4" t="n">
        <f aca="false">+(1+C638/2)^(-2*(A638-$M$4)/365.25)</f>
        <v>0.246574005501946</v>
      </c>
      <c r="E638" s="2" t="n">
        <f aca="false">+IF(OR($E$4="",$E$4=0),IF(YEAR(A638)&gt;$M$38,$N$39,VLOOKUP(YEAR(A638),Curve,2,FALSE())),$E$4)</f>
        <v>5000</v>
      </c>
      <c r="F638" s="2" t="n">
        <f aca="false">+IF(MONTH(A638)=$G$4,$F$4,0)</f>
        <v>0</v>
      </c>
      <c r="G638" s="5" t="n">
        <f aca="false">+F638*D638</f>
        <v>0</v>
      </c>
      <c r="H638" s="6" t="n">
        <f aca="false">-G638*E638</f>
        <v>-0</v>
      </c>
      <c r="I638" s="2" t="n">
        <f aca="false">+IF(A638=$I$4,$H$4*D638,IF(I637=0,0,I637+J638+H638))</f>
        <v>0</v>
      </c>
      <c r="J638" s="2" t="n">
        <f aca="false">+IF(B638=0,0,D638*-IPMT(C638/12,B638,$B$8,I637))</f>
        <v>0</v>
      </c>
      <c r="K638" s="6" t="n">
        <f aca="false">+H638+J638</f>
        <v>0</v>
      </c>
      <c r="L638" s="39"/>
    </row>
    <row r="639" customFormat="false" ht="12.75" hidden="false" customHeight="false" outlineLevel="0" collapsed="false">
      <c r="A639" s="50" t="n">
        <v>56309</v>
      </c>
      <c r="B639" s="2" t="n">
        <f aca="false">+IF(B638&lt;&gt;0,B638+1,IF(I638=0,0,1))</f>
        <v>0</v>
      </c>
      <c r="C639" s="3" t="n">
        <f aca="false">IF(OR($C$4="",$C$4=0),C638,$C$4)</f>
        <v>0.05</v>
      </c>
      <c r="D639" s="4" t="n">
        <f aca="false">+(1+C639/2)^(-2*(A639-$M$4)/365.25)</f>
        <v>0.245642275017497</v>
      </c>
      <c r="E639" s="2" t="n">
        <f aca="false">+IF(OR($E$4="",$E$4=0),IF(YEAR(A639)&gt;$M$38,$N$39,VLOOKUP(YEAR(A639),Curve,2,FALSE())),$E$4)</f>
        <v>5000</v>
      </c>
      <c r="F639" s="2" t="n">
        <f aca="false">+IF(MONTH(A639)=$G$4,$F$4,0)</f>
        <v>50</v>
      </c>
      <c r="G639" s="5" t="n">
        <f aca="false">+F639*D639</f>
        <v>12.2821137508749</v>
      </c>
      <c r="H639" s="6" t="n">
        <f aca="false">-G639*E639</f>
        <v>-61410.5687543743</v>
      </c>
      <c r="I639" s="2" t="n">
        <f aca="false">+IF(A639=$I$4,$H$4*D639,IF(I638=0,0,I638+J639+H639))</f>
        <v>0</v>
      </c>
      <c r="J639" s="2" t="n">
        <f aca="false">+IF(B639=0,0,D639*-IPMT(C639/12,B639,$B$8,I638))</f>
        <v>0</v>
      </c>
      <c r="K639" s="6" t="n">
        <f aca="false">+H639+J639</f>
        <v>-61410.5687543743</v>
      </c>
      <c r="L639" s="39"/>
    </row>
    <row r="640" customFormat="false" ht="12.75" hidden="false" customHeight="false" outlineLevel="0" collapsed="false">
      <c r="A640" s="50" t="n">
        <v>56340</v>
      </c>
      <c r="B640" s="2" t="n">
        <f aca="false">+IF(B639&lt;&gt;0,B639+1,IF(I639=0,0,1))</f>
        <v>0</v>
      </c>
      <c r="C640" s="3" t="n">
        <f aca="false">IF(OR($C$4="",$C$4=0),C639,$C$4)</f>
        <v>0.05</v>
      </c>
      <c r="D640" s="4" t="n">
        <f aca="false">+(1+C640/2)^(-2*(A640-$M$4)/365.25)</f>
        <v>0.244614822487708</v>
      </c>
      <c r="E640" s="2" t="n">
        <f aca="false">+IF(OR($E$4="",$E$4=0),IF(YEAR(A640)&gt;$M$38,$N$39,VLOOKUP(YEAR(A640),Curve,2,FALSE())),$E$4)</f>
        <v>5000</v>
      </c>
      <c r="F640" s="2" t="n">
        <f aca="false">+IF(MONTH(A640)=$G$4,$F$4,0)</f>
        <v>0</v>
      </c>
      <c r="G640" s="5" t="n">
        <f aca="false">+F640*D640</f>
        <v>0</v>
      </c>
      <c r="H640" s="6" t="n">
        <f aca="false">-G640*E640</f>
        <v>-0</v>
      </c>
      <c r="I640" s="2" t="n">
        <f aca="false">+IF(A640=$I$4,$H$4*D640,IF(I639=0,0,I639+J640+H640))</f>
        <v>0</v>
      </c>
      <c r="J640" s="2" t="n">
        <f aca="false">+IF(B640=0,0,D640*-IPMT(C640/12,B640,$B$8,I639))</f>
        <v>0</v>
      </c>
      <c r="K640" s="6" t="n">
        <f aca="false">+H640+J640</f>
        <v>0</v>
      </c>
      <c r="L640" s="39"/>
    </row>
    <row r="641" customFormat="false" ht="12.75" hidden="false" customHeight="false" outlineLevel="0" collapsed="false">
      <c r="A641" s="50" t="n">
        <v>56370</v>
      </c>
      <c r="B641" s="2" t="n">
        <f aca="false">+IF(B640&lt;&gt;0,B640+1,IF(I640=0,0,1))</f>
        <v>0</v>
      </c>
      <c r="C641" s="3" t="n">
        <f aca="false">IF(OR($C$4="",$C$4=0),C640,$C$4)</f>
        <v>0.05</v>
      </c>
      <c r="D641" s="4" t="n">
        <f aca="false">+(1+C641/2)^(-2*(A641-$M$4)/365.25)</f>
        <v>0.243624605607277</v>
      </c>
      <c r="E641" s="2" t="n">
        <f aca="false">+IF(OR($E$4="",$E$4=0),IF(YEAR(A641)&gt;$M$38,$N$39,VLOOKUP(YEAR(A641),Curve,2,FALSE())),$E$4)</f>
        <v>5000</v>
      </c>
      <c r="F641" s="2" t="n">
        <f aca="false">+IF(MONTH(A641)=$G$4,$F$4,0)</f>
        <v>0</v>
      </c>
      <c r="G641" s="5" t="n">
        <f aca="false">+F641*D641</f>
        <v>0</v>
      </c>
      <c r="H641" s="6" t="n">
        <f aca="false">-G641*E641</f>
        <v>-0</v>
      </c>
      <c r="I641" s="2" t="n">
        <f aca="false">+IF(A641=$I$4,$H$4*D641,IF(I640=0,0,I640+J641+H641))</f>
        <v>0</v>
      </c>
      <c r="J641" s="2" t="n">
        <f aca="false">+IF(B641=0,0,D641*-IPMT(C641/12,B641,$B$8,I640))</f>
        <v>0</v>
      </c>
      <c r="K641" s="6" t="n">
        <f aca="false">+H641+J641</f>
        <v>0</v>
      </c>
      <c r="L641" s="39"/>
    </row>
    <row r="642" customFormat="false" ht="12.75" hidden="false" customHeight="false" outlineLevel="0" collapsed="false">
      <c r="A642" s="50" t="n">
        <v>56401</v>
      </c>
      <c r="B642" s="2" t="n">
        <f aca="false">+IF(B641&lt;&gt;0,B641+1,IF(I641=0,0,1))</f>
        <v>0</v>
      </c>
      <c r="C642" s="3" t="n">
        <f aca="false">IF(OR($C$4="",$C$4=0),C641,$C$4)</f>
        <v>0.05</v>
      </c>
      <c r="D642" s="4" t="n">
        <f aca="false">+(1+C642/2)^(-2*(A642-$M$4)/365.25)</f>
        <v>0.242605592420998</v>
      </c>
      <c r="E642" s="2" t="n">
        <f aca="false">+IF(OR($E$4="",$E$4=0),IF(YEAR(A642)&gt;$M$38,$N$39,VLOOKUP(YEAR(A642),Curve,2,FALSE())),$E$4)</f>
        <v>5000</v>
      </c>
      <c r="F642" s="2" t="n">
        <f aca="false">+IF(MONTH(A642)=$G$4,$F$4,0)</f>
        <v>0</v>
      </c>
      <c r="G642" s="5" t="n">
        <f aca="false">+F642*D642</f>
        <v>0</v>
      </c>
      <c r="H642" s="6" t="n">
        <f aca="false">-G642*E642</f>
        <v>-0</v>
      </c>
      <c r="I642" s="2" t="n">
        <f aca="false">+IF(A642=$I$4,$H$4*D642,IF(I641=0,0,I641+J642+H642))</f>
        <v>0</v>
      </c>
      <c r="J642" s="2" t="n">
        <f aca="false">+IF(B642=0,0,D642*-IPMT(C642/12,B642,$B$8,I641))</f>
        <v>0</v>
      </c>
      <c r="K642" s="6" t="n">
        <f aca="false">+H642+J642</f>
        <v>0</v>
      </c>
      <c r="L642" s="39"/>
    </row>
    <row r="643" customFormat="false" ht="12.75" hidden="false" customHeight="false" outlineLevel="0" collapsed="false">
      <c r="A643" s="50" t="n">
        <v>56431</v>
      </c>
      <c r="B643" s="2" t="n">
        <f aca="false">+IF(B642&lt;&gt;0,B642+1,IF(I642=0,0,1))</f>
        <v>0</v>
      </c>
      <c r="C643" s="3" t="n">
        <f aca="false">IF(OR($C$4="",$C$4=0),C642,$C$4)</f>
        <v>0.05</v>
      </c>
      <c r="D643" s="4" t="n">
        <f aca="false">+(1+C643/2)^(-2*(A643-$M$4)/365.25)</f>
        <v>0.241623509035948</v>
      </c>
      <c r="E643" s="2" t="n">
        <f aca="false">+IF(OR($E$4="",$E$4=0),IF(YEAR(A643)&gt;$M$38,$N$39,VLOOKUP(YEAR(A643),Curve,2,FALSE())),$E$4)</f>
        <v>5000</v>
      </c>
      <c r="F643" s="2" t="n">
        <f aca="false">+IF(MONTH(A643)=$G$4,$F$4,0)</f>
        <v>0</v>
      </c>
      <c r="G643" s="5" t="n">
        <f aca="false">+F643*D643</f>
        <v>0</v>
      </c>
      <c r="H643" s="6" t="n">
        <f aca="false">-G643*E643</f>
        <v>-0</v>
      </c>
      <c r="I643" s="2" t="n">
        <f aca="false">+IF(A643=$I$4,$H$4*D643,IF(I642=0,0,I642+J643+H643))</f>
        <v>0</v>
      </c>
      <c r="J643" s="2" t="n">
        <f aca="false">+IF(B643=0,0,D643*-IPMT(C643/12,B643,$B$8,I642))</f>
        <v>0</v>
      </c>
      <c r="K643" s="6" t="n">
        <f aca="false">+H643+J643</f>
        <v>0</v>
      </c>
      <c r="L643" s="39"/>
    </row>
    <row r="644" customFormat="false" ht="12.75" hidden="false" customHeight="false" outlineLevel="0" collapsed="false">
      <c r="A644" s="50" t="n">
        <v>56462</v>
      </c>
      <c r="B644" s="2" t="n">
        <f aca="false">+IF(B643&lt;&gt;0,B643+1,IF(I643=0,0,1))</f>
        <v>0</v>
      </c>
      <c r="C644" s="3" t="n">
        <f aca="false">IF(OR($C$4="",$C$4=0),C643,$C$4)</f>
        <v>0.05</v>
      </c>
      <c r="D644" s="4" t="n">
        <f aca="false">+(1+C644/2)^(-2*(A644-$M$4)/365.25)</f>
        <v>0.240612865873659</v>
      </c>
      <c r="E644" s="2" t="n">
        <f aca="false">+IF(OR($E$4="",$E$4=0),IF(YEAR(A644)&gt;$M$38,$N$39,VLOOKUP(YEAR(A644),Curve,2,FALSE())),$E$4)</f>
        <v>5000</v>
      </c>
      <c r="F644" s="2" t="n">
        <f aca="false">+IF(MONTH(A644)=$G$4,$F$4,0)</f>
        <v>0</v>
      </c>
      <c r="G644" s="5" t="n">
        <f aca="false">+F644*D644</f>
        <v>0</v>
      </c>
      <c r="H644" s="6" t="n">
        <f aca="false">-G644*E644</f>
        <v>-0</v>
      </c>
      <c r="I644" s="2" t="n">
        <f aca="false">+IF(A644=$I$4,$H$4*D644,IF(I643=0,0,I643+J644+H644))</f>
        <v>0</v>
      </c>
      <c r="J644" s="2" t="n">
        <f aca="false">+IF(B644=0,0,D644*-IPMT(C644/12,B644,$B$8,I643))</f>
        <v>0</v>
      </c>
      <c r="K644" s="6" t="n">
        <f aca="false">+H644+J644</f>
        <v>0</v>
      </c>
      <c r="L644" s="39"/>
    </row>
    <row r="645" customFormat="false" ht="12.75" hidden="false" customHeight="false" outlineLevel="0" collapsed="false">
      <c r="A645" s="50" t="n">
        <v>56493</v>
      </c>
      <c r="B645" s="2" t="n">
        <f aca="false">+IF(B644&lt;&gt;0,B644+1,IF(I644=0,0,1))</f>
        <v>0</v>
      </c>
      <c r="C645" s="3" t="n">
        <f aca="false">IF(OR($C$4="",$C$4=0),C644,$C$4)</f>
        <v>0.05</v>
      </c>
      <c r="D645" s="4" t="n">
        <f aca="false">+(1+C645/2)^(-2*(A645-$M$4)/365.25)</f>
        <v>0.239606449947393</v>
      </c>
      <c r="E645" s="2" t="n">
        <f aca="false">+IF(OR($E$4="",$E$4=0),IF(YEAR(A645)&gt;$M$38,$N$39,VLOOKUP(YEAR(A645),Curve,2,FALSE())),$E$4)</f>
        <v>5000</v>
      </c>
      <c r="F645" s="2" t="n">
        <f aca="false">+IF(MONTH(A645)=$G$4,$F$4,0)</f>
        <v>0</v>
      </c>
      <c r="G645" s="5" t="n">
        <f aca="false">+F645*D645</f>
        <v>0</v>
      </c>
      <c r="H645" s="6" t="n">
        <f aca="false">-G645*E645</f>
        <v>-0</v>
      </c>
      <c r="I645" s="2" t="n">
        <f aca="false">+IF(A645=$I$4,$H$4*D645,IF(I644=0,0,I644+J645+H645))</f>
        <v>0</v>
      </c>
      <c r="J645" s="2" t="n">
        <f aca="false">+IF(B645=0,0,D645*-IPMT(C645/12,B645,$B$8,I644))</f>
        <v>0</v>
      </c>
      <c r="K645" s="6" t="n">
        <f aca="false">+H645+J645</f>
        <v>0</v>
      </c>
      <c r="L645" s="39"/>
    </row>
    <row r="646" customFormat="false" ht="12.75" hidden="false" customHeight="false" outlineLevel="0" collapsed="false">
      <c r="A646" s="50" t="n">
        <v>56523</v>
      </c>
      <c r="B646" s="2" t="n">
        <f aca="false">+IF(B645&lt;&gt;0,B645+1,IF(I645=0,0,1))</f>
        <v>0</v>
      </c>
      <c r="C646" s="3" t="n">
        <f aca="false">IF(OR($C$4="",$C$4=0),C645,$C$4)</f>
        <v>0.05</v>
      </c>
      <c r="D646" s="4" t="n">
        <f aca="false">+(1+C646/2)^(-2*(A646-$M$4)/365.25)</f>
        <v>0.238636507288215</v>
      </c>
      <c r="E646" s="2" t="n">
        <f aca="false">+IF(OR($E$4="",$E$4=0),IF(YEAR(A646)&gt;$M$38,$N$39,VLOOKUP(YEAR(A646),Curve,2,FALSE())),$E$4)</f>
        <v>5000</v>
      </c>
      <c r="F646" s="2" t="n">
        <f aca="false">+IF(MONTH(A646)=$G$4,$F$4,0)</f>
        <v>0</v>
      </c>
      <c r="G646" s="5" t="n">
        <f aca="false">+F646*D646</f>
        <v>0</v>
      </c>
      <c r="H646" s="6" t="n">
        <f aca="false">-G646*E646</f>
        <v>-0</v>
      </c>
      <c r="I646" s="2" t="n">
        <f aca="false">+IF(A646=$I$4,$H$4*D646,IF(I645=0,0,I645+J646+H646))</f>
        <v>0</v>
      </c>
      <c r="J646" s="2" t="n">
        <f aca="false">+IF(B646=0,0,D646*-IPMT(C646/12,B646,$B$8,I645))</f>
        <v>0</v>
      </c>
      <c r="K646" s="6" t="n">
        <f aca="false">+H646+J646</f>
        <v>0</v>
      </c>
      <c r="L646" s="39"/>
    </row>
    <row r="647" customFormat="false" ht="12.75" hidden="false" customHeight="false" outlineLevel="0" collapsed="false">
      <c r="A647" s="50" t="n">
        <v>56554</v>
      </c>
      <c r="B647" s="2" t="n">
        <f aca="false">+IF(B646&lt;&gt;0,B646+1,IF(I646=0,0,1))</f>
        <v>0</v>
      </c>
      <c r="C647" s="3" t="n">
        <f aca="false">IF(OR($C$4="",$C$4=0),C646,$C$4)</f>
        <v>0.05</v>
      </c>
      <c r="D647" s="4" t="n">
        <f aca="false">+(1+C647/2)^(-2*(A647-$M$4)/365.25)</f>
        <v>0.237638357913902</v>
      </c>
      <c r="E647" s="2" t="n">
        <f aca="false">+IF(OR($E$4="",$E$4=0),IF(YEAR(A647)&gt;$M$38,$N$39,VLOOKUP(YEAR(A647),Curve,2,FALSE())),$E$4)</f>
        <v>5000</v>
      </c>
      <c r="F647" s="2" t="n">
        <f aca="false">+IF(MONTH(A647)=$G$4,$F$4,0)</f>
        <v>0</v>
      </c>
      <c r="G647" s="5" t="n">
        <f aca="false">+F647*D647</f>
        <v>0</v>
      </c>
      <c r="H647" s="6" t="n">
        <f aca="false">-G647*E647</f>
        <v>-0</v>
      </c>
      <c r="I647" s="2" t="n">
        <f aca="false">+IF(A647=$I$4,$H$4*D647,IF(I646=0,0,I646+J647+H647))</f>
        <v>0</v>
      </c>
      <c r="J647" s="2" t="n">
        <f aca="false">+IF(B647=0,0,D647*-IPMT(C647/12,B647,$B$8,I646))</f>
        <v>0</v>
      </c>
      <c r="K647" s="6" t="n">
        <f aca="false">+H647+J647</f>
        <v>0</v>
      </c>
      <c r="L647" s="39"/>
    </row>
    <row r="648" customFormat="false" ht="12.75" hidden="false" customHeight="false" outlineLevel="0" collapsed="false">
      <c r="A648" s="50" t="n">
        <v>56584</v>
      </c>
      <c r="B648" s="2" t="n">
        <f aca="false">+IF(B647&lt;&gt;0,B647+1,IF(I647=0,0,1))</f>
        <v>0</v>
      </c>
      <c r="C648" s="3" t="n">
        <f aca="false">IF(OR($C$4="",$C$4=0),C647,$C$4)</f>
        <v>0.05</v>
      </c>
      <c r="D648" s="4" t="n">
        <f aca="false">+(1+C648/2)^(-2*(A648-$M$4)/365.25)</f>
        <v>0.236676382220642</v>
      </c>
      <c r="E648" s="2" t="n">
        <f aca="false">+IF(OR($E$4="",$E$4=0),IF(YEAR(A648)&gt;$M$38,$N$39,VLOOKUP(YEAR(A648),Curve,2,FALSE())),$E$4)</f>
        <v>5000</v>
      </c>
      <c r="F648" s="2" t="n">
        <f aca="false">+IF(MONTH(A648)=$G$4,$F$4,0)</f>
        <v>0</v>
      </c>
      <c r="G648" s="5" t="n">
        <f aca="false">+F648*D648</f>
        <v>0</v>
      </c>
      <c r="H648" s="6" t="n">
        <f aca="false">-G648*E648</f>
        <v>-0</v>
      </c>
      <c r="I648" s="2" t="n">
        <f aca="false">+IF(A648=$I$4,$H$4*D648,IF(I647=0,0,I647+J648+H648))</f>
        <v>0</v>
      </c>
      <c r="J648" s="2" t="n">
        <f aca="false">+IF(B648=0,0,D648*-IPMT(C648/12,B648,$B$8,I647))</f>
        <v>0</v>
      </c>
      <c r="K648" s="6" t="n">
        <f aca="false">+H648+J648</f>
        <v>0</v>
      </c>
      <c r="L648" s="39"/>
    </row>
    <row r="649" customFormat="false" ht="12.75" hidden="false" customHeight="false" outlineLevel="0" collapsed="false">
      <c r="A649" s="50" t="n">
        <v>56615</v>
      </c>
      <c r="B649" s="2" t="n">
        <f aca="false">+IF(B648&lt;&gt;0,B648+1,IF(I648=0,0,1))</f>
        <v>0</v>
      </c>
      <c r="C649" s="3" t="n">
        <f aca="false">IF(OR($C$4="",$C$4=0),C648,$C$4)</f>
        <v>0.05</v>
      </c>
      <c r="D649" s="4" t="n">
        <f aca="false">+(1+C649/2)^(-2*(A649-$M$4)/365.25)</f>
        <v>0.235686431498045</v>
      </c>
      <c r="E649" s="2" t="n">
        <f aca="false">+IF(OR($E$4="",$E$4=0),IF(YEAR(A649)&gt;$M$38,$N$39,VLOOKUP(YEAR(A649),Curve,2,FALSE())),$E$4)</f>
        <v>5000</v>
      </c>
      <c r="F649" s="2" t="n">
        <f aca="false">+IF(MONTH(A649)=$G$4,$F$4,0)</f>
        <v>0</v>
      </c>
      <c r="G649" s="5" t="n">
        <f aca="false">+F649*D649</f>
        <v>0</v>
      </c>
      <c r="H649" s="6" t="n">
        <f aca="false">-G649*E649</f>
        <v>-0</v>
      </c>
      <c r="I649" s="2" t="n">
        <f aca="false">+IF(A649=$I$4,$H$4*D649,IF(I648=0,0,I648+J649+H649))</f>
        <v>0</v>
      </c>
      <c r="J649" s="2" t="n">
        <f aca="false">+IF(B649=0,0,D649*-IPMT(C649/12,B649,$B$8,I648))</f>
        <v>0</v>
      </c>
      <c r="K649" s="6" t="n">
        <f aca="false">+H649+J649</f>
        <v>0</v>
      </c>
      <c r="L649" s="39"/>
    </row>
    <row r="650" customFormat="false" ht="12.75" hidden="false" customHeight="false" outlineLevel="0" collapsed="false">
      <c r="A650" s="50" t="n">
        <v>56646</v>
      </c>
      <c r="B650" s="2" t="n">
        <f aca="false">+IF(B649&lt;&gt;0,B649+1,IF(I649=0,0,1))</f>
        <v>0</v>
      </c>
      <c r="C650" s="3" t="n">
        <f aca="false">IF(OR($C$4="",$C$4=0),C649,$C$4)</f>
        <v>0.05</v>
      </c>
      <c r="D650" s="4" t="n">
        <f aca="false">+(1+C650/2)^(-2*(A650-$M$4)/365.25)</f>
        <v>0.234700621460817</v>
      </c>
      <c r="E650" s="2" t="n">
        <f aca="false">+IF(OR($E$4="",$E$4=0),IF(YEAR(A650)&gt;$M$38,$N$39,VLOOKUP(YEAR(A650),Curve,2,FALSE())),$E$4)</f>
        <v>5000</v>
      </c>
      <c r="F650" s="2" t="n">
        <f aca="false">+IF(MONTH(A650)=$G$4,$F$4,0)</f>
        <v>0</v>
      </c>
      <c r="G650" s="5" t="n">
        <f aca="false">+F650*D650</f>
        <v>0</v>
      </c>
      <c r="H650" s="6" t="n">
        <f aca="false">-G650*E650</f>
        <v>-0</v>
      </c>
      <c r="I650" s="2" t="n">
        <f aca="false">+IF(A650=$I$4,$H$4*D650,IF(I649=0,0,I649+J650+H650))</f>
        <v>0</v>
      </c>
      <c r="J650" s="2" t="n">
        <f aca="false">+IF(B650=0,0,D650*-IPMT(C650/12,B650,$B$8,I649))</f>
        <v>0</v>
      </c>
      <c r="K650" s="6" t="n">
        <f aca="false">+H650+J650</f>
        <v>0</v>
      </c>
      <c r="L650" s="39"/>
    </row>
    <row r="651" customFormat="false" ht="12.75" hidden="false" customHeight="false" outlineLevel="0" collapsed="false">
      <c r="A651" s="50" t="n">
        <v>56674</v>
      </c>
      <c r="B651" s="2" t="n">
        <f aca="false">+IF(B650&lt;&gt;0,B650+1,IF(I650=0,0,1))</f>
        <v>0</v>
      </c>
      <c r="C651" s="3" t="n">
        <f aca="false">IF(OR($C$4="",$C$4=0),C650,$C$4)</f>
        <v>0.05</v>
      </c>
      <c r="D651" s="4" t="n">
        <f aca="false">+(1+C651/2)^(-2*(A651-$M$4)/365.25)</f>
        <v>0.233813756994756</v>
      </c>
      <c r="E651" s="2" t="n">
        <f aca="false">+IF(OR($E$4="",$E$4=0),IF(YEAR(A651)&gt;$M$38,$N$39,VLOOKUP(YEAR(A651),Curve,2,FALSE())),$E$4)</f>
        <v>5000</v>
      </c>
      <c r="F651" s="2" t="n">
        <f aca="false">+IF(MONTH(A651)=$G$4,$F$4,0)</f>
        <v>50</v>
      </c>
      <c r="G651" s="5" t="n">
        <f aca="false">+F651*D651</f>
        <v>11.6906878497378</v>
      </c>
      <c r="H651" s="6" t="n">
        <f aca="false">-G651*E651</f>
        <v>-58453.439248689</v>
      </c>
      <c r="I651" s="2" t="n">
        <f aca="false">+IF(A651=$I$4,$H$4*D651,IF(I650=0,0,I650+J651+H651))</f>
        <v>0</v>
      </c>
      <c r="J651" s="2" t="n">
        <f aca="false">+IF(B651=0,0,D651*-IPMT(C651/12,B651,$B$8,I650))</f>
        <v>0</v>
      </c>
      <c r="K651" s="6" t="n">
        <f aca="false">+H651+J651</f>
        <v>-58453.439248689</v>
      </c>
      <c r="L651" s="39"/>
    </row>
    <row r="652" customFormat="false" ht="12.75" hidden="false" customHeight="false" outlineLevel="0" collapsed="false">
      <c r="A652" s="50" t="n">
        <v>56705</v>
      </c>
      <c r="B652" s="2" t="n">
        <f aca="false">+IF(B651&lt;&gt;0,B651+1,IF(I651=0,0,1))</f>
        <v>0</v>
      </c>
      <c r="C652" s="3" t="n">
        <f aca="false">IF(OR($C$4="",$C$4=0),C651,$C$4)</f>
        <v>0.05</v>
      </c>
      <c r="D652" s="4" t="n">
        <f aca="false">+(1+C652/2)^(-2*(A652-$M$4)/365.25)</f>
        <v>0.232835779828135</v>
      </c>
      <c r="E652" s="2" t="n">
        <f aca="false">+IF(OR($E$4="",$E$4=0),IF(YEAR(A652)&gt;$M$38,$N$39,VLOOKUP(YEAR(A652),Curve,2,FALSE())),$E$4)</f>
        <v>5000</v>
      </c>
      <c r="F652" s="2" t="n">
        <f aca="false">+IF(MONTH(A652)=$G$4,$F$4,0)</f>
        <v>0</v>
      </c>
      <c r="G652" s="5" t="n">
        <f aca="false">+F652*D652</f>
        <v>0</v>
      </c>
      <c r="H652" s="6" t="n">
        <f aca="false">-G652*E652</f>
        <v>-0</v>
      </c>
      <c r="I652" s="2" t="n">
        <f aca="false">+IF(A652=$I$4,$H$4*D652,IF(I651=0,0,I651+J652+H652))</f>
        <v>0</v>
      </c>
      <c r="J652" s="2" t="n">
        <f aca="false">+IF(B652=0,0,D652*-IPMT(C652/12,B652,$B$8,I651))</f>
        <v>0</v>
      </c>
      <c r="K652" s="6" t="n">
        <f aca="false">+H652+J652</f>
        <v>0</v>
      </c>
      <c r="L652" s="39"/>
    </row>
    <row r="653" customFormat="false" ht="12.75" hidden="false" customHeight="false" outlineLevel="0" collapsed="false">
      <c r="A653" s="50" t="n">
        <v>56735</v>
      </c>
      <c r="B653" s="2" t="n">
        <f aca="false">+IF(B652&lt;&gt;0,B652+1,IF(I652=0,0,1))</f>
        <v>0</v>
      </c>
      <c r="C653" s="3" t="n">
        <f aca="false">IF(OR($C$4="",$C$4=0),C652,$C$4)</f>
        <v>0.05</v>
      </c>
      <c r="D653" s="4" t="n">
        <f aca="false">+(1+C653/2)^(-2*(A653-$M$4)/365.25)</f>
        <v>0.231893245286649</v>
      </c>
      <c r="E653" s="2" t="n">
        <f aca="false">+IF(OR($E$4="",$E$4=0),IF(YEAR(A653)&gt;$M$38,$N$39,VLOOKUP(YEAR(A653),Curve,2,FALSE())),$E$4)</f>
        <v>5000</v>
      </c>
      <c r="F653" s="2" t="n">
        <f aca="false">+IF(MONTH(A653)=$G$4,$F$4,0)</f>
        <v>0</v>
      </c>
      <c r="G653" s="5" t="n">
        <f aca="false">+F653*D653</f>
        <v>0</v>
      </c>
      <c r="H653" s="6" t="n">
        <f aca="false">-G653*E653</f>
        <v>-0</v>
      </c>
      <c r="I653" s="2" t="n">
        <f aca="false">+IF(A653=$I$4,$H$4*D653,IF(I652=0,0,I652+J653+H653))</f>
        <v>0</v>
      </c>
      <c r="J653" s="2" t="n">
        <f aca="false">+IF(B653=0,0,D653*-IPMT(C653/12,B653,$B$8,I652))</f>
        <v>0</v>
      </c>
      <c r="K653" s="6" t="n">
        <f aca="false">+H653+J653</f>
        <v>0</v>
      </c>
      <c r="L653" s="39"/>
    </row>
    <row r="654" customFormat="false" ht="12.75" hidden="false" customHeight="false" outlineLevel="0" collapsed="false">
      <c r="A654" s="50" t="n">
        <v>56766</v>
      </c>
      <c r="B654" s="2" t="n">
        <f aca="false">+IF(B653&lt;&gt;0,B653+1,IF(I653=0,0,1))</f>
        <v>0</v>
      </c>
      <c r="C654" s="3" t="n">
        <f aca="false">IF(OR($C$4="",$C$4=0),C653,$C$4)</f>
        <v>0.05</v>
      </c>
      <c r="D654" s="4" t="n">
        <f aca="false">+(1+C654/2)^(-2*(A654-$M$4)/365.25)</f>
        <v>0.230923301080205</v>
      </c>
      <c r="E654" s="2" t="n">
        <f aca="false">+IF(OR($E$4="",$E$4=0),IF(YEAR(A654)&gt;$M$38,$N$39,VLOOKUP(YEAR(A654),Curve,2,FALSE())),$E$4)</f>
        <v>5000</v>
      </c>
      <c r="F654" s="2" t="n">
        <f aca="false">+IF(MONTH(A654)=$G$4,$F$4,0)</f>
        <v>0</v>
      </c>
      <c r="G654" s="5" t="n">
        <f aca="false">+F654*D654</f>
        <v>0</v>
      </c>
      <c r="H654" s="6" t="n">
        <f aca="false">-G654*E654</f>
        <v>-0</v>
      </c>
      <c r="I654" s="2" t="n">
        <f aca="false">+IF(A654=$I$4,$H$4*D654,IF(I653=0,0,I653+J654+H654))</f>
        <v>0</v>
      </c>
      <c r="J654" s="2" t="n">
        <f aca="false">+IF(B654=0,0,D654*-IPMT(C654/12,B654,$B$8,I653))</f>
        <v>0</v>
      </c>
      <c r="K654" s="6" t="n">
        <f aca="false">+H654+J654</f>
        <v>0</v>
      </c>
      <c r="L654" s="39"/>
    </row>
    <row r="655" customFormat="false" ht="12.75" hidden="false" customHeight="false" outlineLevel="0" collapsed="false">
      <c r="A655" s="50" t="n">
        <v>56796</v>
      </c>
      <c r="B655" s="2" t="n">
        <f aca="false">+IF(B654&lt;&gt;0,B654+1,IF(I654=0,0,1))</f>
        <v>0</v>
      </c>
      <c r="C655" s="3" t="n">
        <f aca="false">IF(OR($C$4="",$C$4=0),C654,$C$4)</f>
        <v>0.05</v>
      </c>
      <c r="D655" s="4" t="n">
        <f aca="false">+(1+C655/2)^(-2*(A655-$M$4)/365.25)</f>
        <v>0.229988508378402</v>
      </c>
      <c r="E655" s="2" t="n">
        <f aca="false">+IF(OR($E$4="",$E$4=0),IF(YEAR(A655)&gt;$M$38,$N$39,VLOOKUP(YEAR(A655),Curve,2,FALSE())),$E$4)</f>
        <v>5000</v>
      </c>
      <c r="F655" s="2" t="n">
        <f aca="false">+IF(MONTH(A655)=$G$4,$F$4,0)</f>
        <v>0</v>
      </c>
      <c r="G655" s="5" t="n">
        <f aca="false">+F655*D655</f>
        <v>0</v>
      </c>
      <c r="H655" s="6" t="n">
        <f aca="false">-G655*E655</f>
        <v>-0</v>
      </c>
      <c r="I655" s="2" t="n">
        <f aca="false">+IF(A655=$I$4,$H$4*D655,IF(I654=0,0,I654+J655+H655))</f>
        <v>0</v>
      </c>
      <c r="J655" s="2" t="n">
        <f aca="false">+IF(B655=0,0,D655*-IPMT(C655/12,B655,$B$8,I654))</f>
        <v>0</v>
      </c>
      <c r="K655" s="6" t="n">
        <f aca="false">+H655+J655</f>
        <v>0</v>
      </c>
      <c r="L655" s="39"/>
    </row>
    <row r="656" customFormat="false" ht="12.75" hidden="false" customHeight="false" outlineLevel="0" collapsed="false">
      <c r="A656" s="50" t="n">
        <v>56827</v>
      </c>
      <c r="B656" s="2" t="n">
        <f aca="false">+IF(B655&lt;&gt;0,B655+1,IF(I655=0,0,1))</f>
        <v>0</v>
      </c>
      <c r="C656" s="3" t="n">
        <f aca="false">IF(OR($C$4="",$C$4=0),C655,$C$4)</f>
        <v>0.05</v>
      </c>
      <c r="D656" s="4" t="n">
        <f aca="false">+(1+C656/2)^(-2*(A656-$M$4)/365.25)</f>
        <v>0.229026531150585</v>
      </c>
      <c r="E656" s="2" t="n">
        <f aca="false">+IF(OR($E$4="",$E$4=0),IF(YEAR(A656)&gt;$M$38,$N$39,VLOOKUP(YEAR(A656),Curve,2,FALSE())),$E$4)</f>
        <v>5000</v>
      </c>
      <c r="F656" s="2" t="n">
        <f aca="false">+IF(MONTH(A656)=$G$4,$F$4,0)</f>
        <v>0</v>
      </c>
      <c r="G656" s="5" t="n">
        <f aca="false">+F656*D656</f>
        <v>0</v>
      </c>
      <c r="H656" s="6" t="n">
        <f aca="false">-G656*E656</f>
        <v>-0</v>
      </c>
      <c r="I656" s="2" t="n">
        <f aca="false">+IF(A656=$I$4,$H$4*D656,IF(I655=0,0,I655+J656+H656))</f>
        <v>0</v>
      </c>
      <c r="J656" s="2" t="n">
        <f aca="false">+IF(B656=0,0,D656*-IPMT(C656/12,B656,$B$8,I655))</f>
        <v>0</v>
      </c>
      <c r="K656" s="6" t="n">
        <f aca="false">+H656+J656</f>
        <v>0</v>
      </c>
      <c r="L656" s="39"/>
    </row>
    <row r="657" customFormat="false" ht="12.75" hidden="false" customHeight="false" outlineLevel="0" collapsed="false">
      <c r="A657" s="50" t="n">
        <v>56858</v>
      </c>
      <c r="B657" s="2" t="n">
        <f aca="false">+IF(B656&lt;&gt;0,B656+1,IF(I656=0,0,1))</f>
        <v>0</v>
      </c>
      <c r="C657" s="3" t="n">
        <f aca="false">IF(OR($C$4="",$C$4=0),C656,$C$4)</f>
        <v>0.05</v>
      </c>
      <c r="D657" s="4" t="n">
        <f aca="false">+(1+C657/2)^(-2*(A657-$M$4)/365.25)</f>
        <v>0.228068577602879</v>
      </c>
      <c r="E657" s="2" t="n">
        <f aca="false">+IF(OR($E$4="",$E$4=0),IF(YEAR(A657)&gt;$M$38,$N$39,VLOOKUP(YEAR(A657),Curve,2,FALSE())),$E$4)</f>
        <v>5000</v>
      </c>
      <c r="F657" s="2" t="n">
        <f aca="false">+IF(MONTH(A657)=$G$4,$F$4,0)</f>
        <v>0</v>
      </c>
      <c r="G657" s="5" t="n">
        <f aca="false">+F657*D657</f>
        <v>0</v>
      </c>
      <c r="H657" s="6" t="n">
        <f aca="false">-G657*E657</f>
        <v>-0</v>
      </c>
      <c r="I657" s="2" t="n">
        <f aca="false">+IF(A657=$I$4,$H$4*D657,IF(I656=0,0,I656+J657+H657))</f>
        <v>0</v>
      </c>
      <c r="J657" s="2" t="n">
        <f aca="false">+IF(B657=0,0,D657*-IPMT(C657/12,B657,$B$8,I656))</f>
        <v>0</v>
      </c>
      <c r="K657" s="6" t="n">
        <f aca="false">+H657+J657</f>
        <v>0</v>
      </c>
      <c r="L657" s="39"/>
    </row>
    <row r="658" customFormat="false" ht="12.75" hidden="false" customHeight="false" outlineLevel="0" collapsed="false">
      <c r="A658" s="50" t="n">
        <v>56888</v>
      </c>
      <c r="B658" s="2" t="n">
        <f aca="false">+IF(B657&lt;&gt;0,B657+1,IF(I657=0,0,1))</f>
        <v>0</v>
      </c>
      <c r="C658" s="3" t="n">
        <f aca="false">IF(OR($C$4="",$C$4=0),C657,$C$4)</f>
        <v>0.05</v>
      </c>
      <c r="D658" s="4" t="n">
        <f aca="false">+(1+C658/2)^(-2*(A658-$M$4)/365.25)</f>
        <v>0.227145341009358</v>
      </c>
      <c r="E658" s="2" t="n">
        <f aca="false">+IF(OR($E$4="",$E$4=0),IF(YEAR(A658)&gt;$M$38,$N$39,VLOOKUP(YEAR(A658),Curve,2,FALSE())),$E$4)</f>
        <v>5000</v>
      </c>
      <c r="F658" s="2" t="n">
        <f aca="false">+IF(MONTH(A658)=$G$4,$F$4,0)</f>
        <v>0</v>
      </c>
      <c r="G658" s="5" t="n">
        <f aca="false">+F658*D658</f>
        <v>0</v>
      </c>
      <c r="H658" s="6" t="n">
        <f aca="false">-G658*E658</f>
        <v>-0</v>
      </c>
      <c r="I658" s="2" t="n">
        <f aca="false">+IF(A658=$I$4,$H$4*D658,IF(I657=0,0,I657+J658+H658))</f>
        <v>0</v>
      </c>
      <c r="J658" s="2" t="n">
        <f aca="false">+IF(B658=0,0,D658*-IPMT(C658/12,B658,$B$8,I657))</f>
        <v>0</v>
      </c>
      <c r="K658" s="6" t="n">
        <f aca="false">+H658+J658</f>
        <v>0</v>
      </c>
      <c r="L658" s="39"/>
    </row>
    <row r="659" customFormat="false" ht="12.75" hidden="false" customHeight="false" outlineLevel="0" collapsed="false">
      <c r="A659" s="50" t="n">
        <v>56919</v>
      </c>
      <c r="B659" s="2" t="n">
        <f aca="false">+IF(B658&lt;&gt;0,B658+1,IF(I658=0,0,1))</f>
        <v>0</v>
      </c>
      <c r="C659" s="3" t="n">
        <f aca="false">IF(OR($C$4="",$C$4=0),C658,$C$4)</f>
        <v>0.05</v>
      </c>
      <c r="D659" s="4" t="n">
        <f aca="false">+(1+C659/2)^(-2*(A659-$M$4)/365.25)</f>
        <v>0.226195255950777</v>
      </c>
      <c r="E659" s="2" t="n">
        <f aca="false">+IF(OR($E$4="",$E$4=0),IF(YEAR(A659)&gt;$M$38,$N$39,VLOOKUP(YEAR(A659),Curve,2,FALSE())),$E$4)</f>
        <v>5000</v>
      </c>
      <c r="F659" s="2" t="n">
        <f aca="false">+IF(MONTH(A659)=$G$4,$F$4,0)</f>
        <v>0</v>
      </c>
      <c r="G659" s="5" t="n">
        <f aca="false">+F659*D659</f>
        <v>0</v>
      </c>
      <c r="H659" s="6" t="n">
        <f aca="false">-G659*E659</f>
        <v>-0</v>
      </c>
      <c r="I659" s="2" t="n">
        <f aca="false">+IF(A659=$I$4,$H$4*D659,IF(I658=0,0,I658+J659+H659))</f>
        <v>0</v>
      </c>
      <c r="J659" s="2" t="n">
        <f aca="false">+IF(B659=0,0,D659*-IPMT(C659/12,B659,$B$8,I658))</f>
        <v>0</v>
      </c>
      <c r="K659" s="6" t="n">
        <f aca="false">+H659+J659</f>
        <v>0</v>
      </c>
      <c r="L659" s="39"/>
    </row>
    <row r="660" customFormat="false" ht="12.75" hidden="false" customHeight="false" outlineLevel="0" collapsed="false">
      <c r="A660" s="50" t="n">
        <v>56949</v>
      </c>
      <c r="B660" s="2" t="n">
        <f aca="false">+IF(B659&lt;&gt;0,B659+1,IF(I659=0,0,1))</f>
        <v>0</v>
      </c>
      <c r="C660" s="3" t="n">
        <f aca="false">IF(OR($C$4="",$C$4=0),C659,$C$4)</f>
        <v>0.05</v>
      </c>
      <c r="D660" s="4" t="n">
        <f aca="false">+(1+C660/2)^(-2*(A660-$M$4)/365.25)</f>
        <v>0.225279602686441</v>
      </c>
      <c r="E660" s="2" t="n">
        <f aca="false">+IF(OR($E$4="",$E$4=0),IF(YEAR(A660)&gt;$M$38,$N$39,VLOOKUP(YEAR(A660),Curve,2,FALSE())),$E$4)</f>
        <v>5000</v>
      </c>
      <c r="F660" s="2" t="n">
        <f aca="false">+IF(MONTH(A660)=$G$4,$F$4,0)</f>
        <v>0</v>
      </c>
      <c r="G660" s="5" t="n">
        <f aca="false">+F660*D660</f>
        <v>0</v>
      </c>
      <c r="H660" s="6" t="n">
        <f aca="false">-G660*E660</f>
        <v>-0</v>
      </c>
      <c r="I660" s="2" t="n">
        <f aca="false">+IF(A660=$I$4,$H$4*D660,IF(I659=0,0,I659+J660+H660))</f>
        <v>0</v>
      </c>
      <c r="J660" s="2" t="n">
        <f aca="false">+IF(B660=0,0,D660*-IPMT(C660/12,B660,$B$8,I659))</f>
        <v>0</v>
      </c>
      <c r="K660" s="6" t="n">
        <f aca="false">+H660+J660</f>
        <v>0</v>
      </c>
      <c r="L660" s="39"/>
    </row>
    <row r="661" customFormat="false" ht="12.75" hidden="false" customHeight="false" outlineLevel="0" collapsed="false">
      <c r="A661" s="50" t="n">
        <v>56980</v>
      </c>
      <c r="B661" s="2" t="n">
        <f aca="false">+IF(B660&lt;&gt;0,B660+1,IF(I660=0,0,1))</f>
        <v>0</v>
      </c>
      <c r="C661" s="3" t="n">
        <f aca="false">IF(OR($C$4="",$C$4=0),C660,$C$4)</f>
        <v>0.05</v>
      </c>
      <c r="D661" s="4" t="n">
        <f aca="false">+(1+C661/2)^(-2*(A661-$M$4)/365.25)</f>
        <v>0.224337321486376</v>
      </c>
      <c r="E661" s="2" t="n">
        <f aca="false">+IF(OR($E$4="",$E$4=0),IF(YEAR(A661)&gt;$M$38,$N$39,VLOOKUP(YEAR(A661),Curve,2,FALSE())),$E$4)</f>
        <v>5000</v>
      </c>
      <c r="F661" s="2" t="n">
        <f aca="false">+IF(MONTH(A661)=$G$4,$F$4,0)</f>
        <v>0</v>
      </c>
      <c r="G661" s="5" t="n">
        <f aca="false">+F661*D661</f>
        <v>0</v>
      </c>
      <c r="H661" s="6" t="n">
        <f aca="false">-G661*E661</f>
        <v>-0</v>
      </c>
      <c r="I661" s="2" t="n">
        <f aca="false">+IF(A661=$I$4,$H$4*D661,IF(I660=0,0,I660+J661+H661))</f>
        <v>0</v>
      </c>
      <c r="J661" s="2" t="n">
        <f aca="false">+IF(B661=0,0,D661*-IPMT(C661/12,B661,$B$8,I660))</f>
        <v>0</v>
      </c>
      <c r="K661" s="6" t="n">
        <f aca="false">+H661+J661</f>
        <v>0</v>
      </c>
      <c r="L661" s="39"/>
    </row>
    <row r="662" customFormat="false" ht="12.75" hidden="false" customHeight="false" outlineLevel="0" collapsed="false">
      <c r="A662" s="50" t="n">
        <v>57011</v>
      </c>
      <c r="B662" s="2" t="n">
        <f aca="false">+IF(B661&lt;&gt;0,B661+1,IF(I661=0,0,1))</f>
        <v>0</v>
      </c>
      <c r="C662" s="3" t="n">
        <f aca="false">IF(OR($C$4="",$C$4=0),C661,$C$4)</f>
        <v>0.05</v>
      </c>
      <c r="D662" s="4" t="n">
        <f aca="false">+(1+C662/2)^(-2*(A662-$M$4)/365.25)</f>
        <v>0.223398981583479</v>
      </c>
      <c r="E662" s="2" t="n">
        <f aca="false">+IF(OR($E$4="",$E$4=0),IF(YEAR(A662)&gt;$M$38,$N$39,VLOOKUP(YEAR(A662),Curve,2,FALSE())),$E$4)</f>
        <v>5000</v>
      </c>
      <c r="F662" s="2" t="n">
        <f aca="false">+IF(MONTH(A662)=$G$4,$F$4,0)</f>
        <v>0</v>
      </c>
      <c r="G662" s="5" t="n">
        <f aca="false">+F662*D662</f>
        <v>0</v>
      </c>
      <c r="H662" s="6" t="n">
        <f aca="false">-G662*E662</f>
        <v>-0</v>
      </c>
      <c r="I662" s="2" t="n">
        <f aca="false">+IF(A662=$I$4,$H$4*D662,IF(I661=0,0,I661+J662+H662))</f>
        <v>0</v>
      </c>
      <c r="J662" s="2" t="n">
        <f aca="false">+IF(B662=0,0,D662*-IPMT(C662/12,B662,$B$8,I661))</f>
        <v>0</v>
      </c>
      <c r="K662" s="6" t="n">
        <f aca="false">+H662+J662</f>
        <v>0</v>
      </c>
      <c r="L662" s="39"/>
    </row>
    <row r="663" customFormat="false" ht="12.75" hidden="false" customHeight="false" outlineLevel="0" collapsed="false">
      <c r="A663" s="50" t="n">
        <v>57040</v>
      </c>
      <c r="B663" s="2" t="n">
        <f aca="false">+IF(B662&lt;&gt;0,B662+1,IF(I662=0,0,1))</f>
        <v>0</v>
      </c>
      <c r="C663" s="3" t="n">
        <f aca="false">IF(OR($C$4="",$C$4=0),C662,$C$4)</f>
        <v>0.05</v>
      </c>
      <c r="D663" s="4" t="n">
        <f aca="false">+(1+C663/2)^(-2*(A663-$M$4)/365.25)</f>
        <v>0.222524733218313</v>
      </c>
      <c r="E663" s="2" t="n">
        <f aca="false">+IF(OR($E$4="",$E$4=0),IF(YEAR(A663)&gt;$M$38,$N$39,VLOOKUP(YEAR(A663),Curve,2,FALSE())),$E$4)</f>
        <v>5000</v>
      </c>
      <c r="F663" s="2" t="n">
        <f aca="false">+IF(MONTH(A663)=$G$4,$F$4,0)</f>
        <v>50</v>
      </c>
      <c r="G663" s="5" t="n">
        <f aca="false">+F663*D663</f>
        <v>11.1262366609156</v>
      </c>
      <c r="H663" s="6" t="n">
        <f aca="false">-G663*E663</f>
        <v>-55631.1833045782</v>
      </c>
      <c r="I663" s="2" t="n">
        <f aca="false">+IF(A663=$I$4,$H$4*D663,IF(I662=0,0,I662+J663+H663))</f>
        <v>0</v>
      </c>
      <c r="J663" s="2" t="n">
        <f aca="false">+IF(B663=0,0,D663*-IPMT(C663/12,B663,$B$8,I662))</f>
        <v>0</v>
      </c>
      <c r="K663" s="6" t="n">
        <f aca="false">+H663+J663</f>
        <v>-55631.1833045782</v>
      </c>
      <c r="L663" s="39"/>
    </row>
    <row r="664" customFormat="false" ht="12.75" hidden="false" customHeight="false" outlineLevel="0" collapsed="false">
      <c r="A664" s="50" t="n">
        <v>57071</v>
      </c>
      <c r="B664" s="2" t="n">
        <f aca="false">+IF(B663&lt;&gt;0,B663+1,IF(I663=0,0,1))</f>
        <v>0</v>
      </c>
      <c r="C664" s="3" t="n">
        <f aca="false">IF(OR($C$4="",$C$4=0),C663,$C$4)</f>
        <v>0.05</v>
      </c>
      <c r="D664" s="4" t="n">
        <f aca="false">+(1+C664/2)^(-2*(A664-$M$4)/365.25)</f>
        <v>0.221593974862205</v>
      </c>
      <c r="E664" s="2" t="n">
        <f aca="false">+IF(OR($E$4="",$E$4=0),IF(YEAR(A664)&gt;$M$38,$N$39,VLOOKUP(YEAR(A664),Curve,2,FALSE())),$E$4)</f>
        <v>5000</v>
      </c>
      <c r="F664" s="2" t="n">
        <f aca="false">+IF(MONTH(A664)=$G$4,$F$4,0)</f>
        <v>0</v>
      </c>
      <c r="G664" s="5" t="n">
        <f aca="false">+F664*D664</f>
        <v>0</v>
      </c>
      <c r="H664" s="6" t="n">
        <f aca="false">-G664*E664</f>
        <v>-0</v>
      </c>
      <c r="I664" s="2" t="n">
        <f aca="false">+IF(A664=$I$4,$H$4*D664,IF(I663=0,0,I663+J664+H664))</f>
        <v>0</v>
      </c>
      <c r="J664" s="2" t="n">
        <f aca="false">+IF(B664=0,0,D664*-IPMT(C664/12,B664,$B$8,I663))</f>
        <v>0</v>
      </c>
      <c r="K664" s="6" t="n">
        <f aca="false">+H664+J664</f>
        <v>0</v>
      </c>
      <c r="L664" s="39"/>
    </row>
    <row r="665" customFormat="false" ht="12.75" hidden="false" customHeight="false" outlineLevel="0" collapsed="false">
      <c r="A665" s="50" t="n">
        <v>57101</v>
      </c>
      <c r="B665" s="2" t="n">
        <f aca="false">+IF(B664&lt;&gt;0,B664+1,IF(I664=0,0,1))</f>
        <v>0</v>
      </c>
      <c r="C665" s="3" t="n">
        <f aca="false">IF(OR($C$4="",$C$4=0),C664,$C$4)</f>
        <v>0.05</v>
      </c>
      <c r="D665" s="4" t="n">
        <f aca="false">+(1+C665/2)^(-2*(A665-$M$4)/365.25)</f>
        <v>0.220696947886166</v>
      </c>
      <c r="E665" s="2" t="n">
        <f aca="false">+IF(OR($E$4="",$E$4=0),IF(YEAR(A665)&gt;$M$38,$N$39,VLOOKUP(YEAR(A665),Curve,2,FALSE())),$E$4)</f>
        <v>5000</v>
      </c>
      <c r="F665" s="2" t="n">
        <f aca="false">+IF(MONTH(A665)=$G$4,$F$4,0)</f>
        <v>0</v>
      </c>
      <c r="G665" s="5" t="n">
        <f aca="false">+F665*D665</f>
        <v>0</v>
      </c>
      <c r="H665" s="6" t="n">
        <f aca="false">-G665*E665</f>
        <v>-0</v>
      </c>
      <c r="I665" s="2" t="n">
        <f aca="false">+IF(A665=$I$4,$H$4*D665,IF(I664=0,0,I664+J665+H665))</f>
        <v>0</v>
      </c>
      <c r="J665" s="2" t="n">
        <f aca="false">+IF(B665=0,0,D665*-IPMT(C665/12,B665,$B$8,I664))</f>
        <v>0</v>
      </c>
      <c r="K665" s="6" t="n">
        <f aca="false">+H665+J665</f>
        <v>0</v>
      </c>
      <c r="L665" s="39"/>
    </row>
    <row r="666" customFormat="false" ht="12.75" hidden="false" customHeight="false" outlineLevel="0" collapsed="false">
      <c r="A666" s="50" t="n">
        <v>57132</v>
      </c>
      <c r="B666" s="2" t="n">
        <f aca="false">+IF(B665&lt;&gt;0,B665+1,IF(I665=0,0,1))</f>
        <v>0</v>
      </c>
      <c r="C666" s="3" t="n">
        <f aca="false">IF(OR($C$4="",$C$4=0),C665,$C$4)</f>
        <v>0.05</v>
      </c>
      <c r="D666" s="4" t="n">
        <f aca="false">+(1+C666/2)^(-2*(A666-$M$4)/365.25)</f>
        <v>0.219773834641891</v>
      </c>
      <c r="E666" s="2" t="n">
        <f aca="false">+IF(OR($E$4="",$E$4=0),IF(YEAR(A666)&gt;$M$38,$N$39,VLOOKUP(YEAR(A666),Curve,2,FALSE())),$E$4)</f>
        <v>5000</v>
      </c>
      <c r="F666" s="2" t="n">
        <f aca="false">+IF(MONTH(A666)=$G$4,$F$4,0)</f>
        <v>0</v>
      </c>
      <c r="G666" s="5" t="n">
        <f aca="false">+F666*D666</f>
        <v>0</v>
      </c>
      <c r="H666" s="6" t="n">
        <f aca="false">-G666*E666</f>
        <v>-0</v>
      </c>
      <c r="I666" s="2" t="n">
        <f aca="false">+IF(A666=$I$4,$H$4*D666,IF(I665=0,0,I665+J666+H666))</f>
        <v>0</v>
      </c>
      <c r="J666" s="2" t="n">
        <f aca="false">+IF(B666=0,0,D666*-IPMT(C666/12,B666,$B$8,I665))</f>
        <v>0</v>
      </c>
      <c r="K666" s="6" t="n">
        <f aca="false">+H666+J666</f>
        <v>0</v>
      </c>
      <c r="L666" s="39"/>
    </row>
    <row r="667" customFormat="false" ht="12.75" hidden="false" customHeight="false" outlineLevel="0" collapsed="false">
      <c r="A667" s="50" t="n">
        <v>57162</v>
      </c>
      <c r="B667" s="2" t="n">
        <f aca="false">+IF(B666&lt;&gt;0,B666+1,IF(I666=0,0,1))</f>
        <v>0</v>
      </c>
      <c r="C667" s="3" t="n">
        <f aca="false">IF(OR($C$4="",$C$4=0),C666,$C$4)</f>
        <v>0.05</v>
      </c>
      <c r="D667" s="4" t="n">
        <f aca="false">+(1+C667/2)^(-2*(A667-$M$4)/365.25)</f>
        <v>0.218884175713106</v>
      </c>
      <c r="E667" s="2" t="n">
        <f aca="false">+IF(OR($E$4="",$E$4=0),IF(YEAR(A667)&gt;$M$38,$N$39,VLOOKUP(YEAR(A667),Curve,2,FALSE())),$E$4)</f>
        <v>5000</v>
      </c>
      <c r="F667" s="2" t="n">
        <f aca="false">+IF(MONTH(A667)=$G$4,$F$4,0)</f>
        <v>0</v>
      </c>
      <c r="G667" s="5" t="n">
        <f aca="false">+F667*D667</f>
        <v>0</v>
      </c>
      <c r="H667" s="6" t="n">
        <f aca="false">-G667*E667</f>
        <v>-0</v>
      </c>
      <c r="I667" s="2" t="n">
        <f aca="false">+IF(A667=$I$4,$H$4*D667,IF(I666=0,0,I666+J667+H667))</f>
        <v>0</v>
      </c>
      <c r="J667" s="2" t="n">
        <f aca="false">+IF(B667=0,0,D667*-IPMT(C667/12,B667,$B$8,I666))</f>
        <v>0</v>
      </c>
      <c r="K667" s="6" t="n">
        <f aca="false">+H667+J667</f>
        <v>0</v>
      </c>
      <c r="L667" s="39"/>
    </row>
    <row r="668" customFormat="false" ht="12.75" hidden="false" customHeight="false" outlineLevel="0" collapsed="false">
      <c r="A668" s="50" t="n">
        <v>57193</v>
      </c>
      <c r="B668" s="2" t="n">
        <f aca="false">+IF(B667&lt;&gt;0,B667+1,IF(I667=0,0,1))</f>
        <v>0</v>
      </c>
      <c r="C668" s="3" t="n">
        <f aca="false">IF(OR($C$4="",$C$4=0),C667,$C$4)</f>
        <v>0.05</v>
      </c>
      <c r="D668" s="4" t="n">
        <f aca="false">+(1+C668/2)^(-2*(A668-$M$4)/365.25)</f>
        <v>0.217968644784843</v>
      </c>
      <c r="E668" s="2" t="n">
        <f aca="false">+IF(OR($E$4="",$E$4=0),IF(YEAR(A668)&gt;$M$38,$N$39,VLOOKUP(YEAR(A668),Curve,2,FALSE())),$E$4)</f>
        <v>5000</v>
      </c>
      <c r="F668" s="2" t="n">
        <f aca="false">+IF(MONTH(A668)=$G$4,$F$4,0)</f>
        <v>0</v>
      </c>
      <c r="G668" s="5" t="n">
        <f aca="false">+F668*D668</f>
        <v>0</v>
      </c>
      <c r="H668" s="6" t="n">
        <f aca="false">-G668*E668</f>
        <v>-0</v>
      </c>
      <c r="I668" s="2" t="n">
        <f aca="false">+IF(A668=$I$4,$H$4*D668,IF(I667=0,0,I667+J668+H668))</f>
        <v>0</v>
      </c>
      <c r="J668" s="2" t="n">
        <f aca="false">+IF(B668=0,0,D668*-IPMT(C668/12,B668,$B$8,I667))</f>
        <v>0</v>
      </c>
      <c r="K668" s="6" t="n">
        <f aca="false">+H668+J668</f>
        <v>0</v>
      </c>
      <c r="L668" s="39"/>
    </row>
    <row r="669" customFormat="false" ht="12.75" hidden="false" customHeight="false" outlineLevel="0" collapsed="false">
      <c r="A669" s="50" t="n">
        <v>57224</v>
      </c>
      <c r="B669" s="2" t="n">
        <f aca="false">+IF(B668&lt;&gt;0,B668+1,IF(I668=0,0,1))</f>
        <v>0</v>
      </c>
      <c r="C669" s="3" t="n">
        <f aca="false">IF(OR($C$4="",$C$4=0),C668,$C$4)</f>
        <v>0.05</v>
      </c>
      <c r="D669" s="4" t="n">
        <f aca="false">+(1+C669/2)^(-2*(A669-$M$4)/365.25)</f>
        <v>0.217056943264887</v>
      </c>
      <c r="E669" s="2" t="n">
        <f aca="false">+IF(OR($E$4="",$E$4=0),IF(YEAR(A669)&gt;$M$38,$N$39,VLOOKUP(YEAR(A669),Curve,2,FALSE())),$E$4)</f>
        <v>5000</v>
      </c>
      <c r="F669" s="2" t="n">
        <f aca="false">+IF(MONTH(A669)=$G$4,$F$4,0)</f>
        <v>0</v>
      </c>
      <c r="G669" s="5" t="n">
        <f aca="false">+F669*D669</f>
        <v>0</v>
      </c>
      <c r="H669" s="6" t="n">
        <f aca="false">-G669*E669</f>
        <v>-0</v>
      </c>
      <c r="I669" s="2" t="n">
        <f aca="false">+IF(A669=$I$4,$H$4*D669,IF(I668=0,0,I668+J669+H669))</f>
        <v>0</v>
      </c>
      <c r="J669" s="2" t="n">
        <f aca="false">+IF(B669=0,0,D669*-IPMT(C669/12,B669,$B$8,I668))</f>
        <v>0</v>
      </c>
      <c r="K669" s="6" t="n">
        <f aca="false">+H669+J669</f>
        <v>0</v>
      </c>
      <c r="L669" s="39"/>
    </row>
    <row r="670" customFormat="false" ht="12.75" hidden="false" customHeight="false" outlineLevel="0" collapsed="false">
      <c r="A670" s="50" t="n">
        <v>57254</v>
      </c>
      <c r="B670" s="2" t="n">
        <f aca="false">+IF(B669&lt;&gt;0,B669+1,IF(I669=0,0,1))</f>
        <v>0</v>
      </c>
      <c r="C670" s="3" t="n">
        <f aca="false">IF(OR($C$4="",$C$4=0),C669,$C$4)</f>
        <v>0.05</v>
      </c>
      <c r="D670" s="4" t="n">
        <f aca="false">+(1+C670/2)^(-2*(A670-$M$4)/365.25)</f>
        <v>0.216178282490982</v>
      </c>
      <c r="E670" s="2" t="n">
        <f aca="false">+IF(OR($E$4="",$E$4=0),IF(YEAR(A670)&gt;$M$38,$N$39,VLOOKUP(YEAR(A670),Curve,2,FALSE())),$E$4)</f>
        <v>5000</v>
      </c>
      <c r="F670" s="2" t="n">
        <f aca="false">+IF(MONTH(A670)=$G$4,$F$4,0)</f>
        <v>0</v>
      </c>
      <c r="G670" s="5" t="n">
        <f aca="false">+F670*D670</f>
        <v>0</v>
      </c>
      <c r="H670" s="6" t="n">
        <f aca="false">-G670*E670</f>
        <v>-0</v>
      </c>
      <c r="I670" s="2" t="n">
        <f aca="false">+IF(A670=$I$4,$H$4*D670,IF(I669=0,0,I669+J670+H670))</f>
        <v>0</v>
      </c>
      <c r="J670" s="2" t="n">
        <f aca="false">+IF(B670=0,0,D670*-IPMT(C670/12,B670,$B$8,I669))</f>
        <v>0</v>
      </c>
      <c r="K670" s="6" t="n">
        <f aca="false">+H670+J670</f>
        <v>0</v>
      </c>
      <c r="L670" s="39"/>
    </row>
    <row r="671" customFormat="false" ht="12.75" hidden="false" customHeight="false" outlineLevel="0" collapsed="false">
      <c r="A671" s="50" t="n">
        <v>57285</v>
      </c>
      <c r="B671" s="2" t="n">
        <f aca="false">+IF(B670&lt;&gt;0,B670+1,IF(I670=0,0,1))</f>
        <v>0</v>
      </c>
      <c r="C671" s="3" t="n">
        <f aca="false">IF(OR($C$4="",$C$4=0),C670,$C$4)</f>
        <v>0.05</v>
      </c>
      <c r="D671" s="4" t="n">
        <f aca="false">+(1+C671/2)^(-2*(A671-$M$4)/365.25)</f>
        <v>0.215274069552818</v>
      </c>
      <c r="E671" s="2" t="n">
        <f aca="false">+IF(OR($E$4="",$E$4=0),IF(YEAR(A671)&gt;$M$38,$N$39,VLOOKUP(YEAR(A671),Curve,2,FALSE())),$E$4)</f>
        <v>5000</v>
      </c>
      <c r="F671" s="2" t="n">
        <f aca="false">+IF(MONTH(A671)=$G$4,$F$4,0)</f>
        <v>0</v>
      </c>
      <c r="G671" s="5" t="n">
        <f aca="false">+F671*D671</f>
        <v>0</v>
      </c>
      <c r="H671" s="6" t="n">
        <f aca="false">-G671*E671</f>
        <v>-0</v>
      </c>
      <c r="I671" s="2" t="n">
        <f aca="false">+IF(A671=$I$4,$H$4*D671,IF(I670=0,0,I670+J671+H671))</f>
        <v>0</v>
      </c>
      <c r="J671" s="2" t="n">
        <f aca="false">+IF(B671=0,0,D671*-IPMT(C671/12,B671,$B$8,I670))</f>
        <v>0</v>
      </c>
      <c r="K671" s="6" t="n">
        <f aca="false">+H671+J671</f>
        <v>0</v>
      </c>
      <c r="L671" s="39"/>
    </row>
    <row r="672" customFormat="false" ht="12.75" hidden="false" customHeight="false" outlineLevel="0" collapsed="false">
      <c r="A672" s="50" t="n">
        <v>57315</v>
      </c>
      <c r="B672" s="2" t="n">
        <f aca="false">+IF(B671&lt;&gt;0,B671+1,IF(I671=0,0,1))</f>
        <v>0</v>
      </c>
      <c r="C672" s="3" t="n">
        <f aca="false">IF(OR($C$4="",$C$4=0),C671,$C$4)</f>
        <v>0.05</v>
      </c>
      <c r="D672" s="4" t="n">
        <f aca="false">+(1+C672/2)^(-2*(A672-$M$4)/365.25)</f>
        <v>0.214402625968891</v>
      </c>
      <c r="E672" s="2" t="n">
        <f aca="false">+IF(OR($E$4="",$E$4=0),IF(YEAR(A672)&gt;$M$38,$N$39,VLOOKUP(YEAR(A672),Curve,2,FALSE())),$E$4)</f>
        <v>5000</v>
      </c>
      <c r="F672" s="2" t="n">
        <f aca="false">+IF(MONTH(A672)=$G$4,$F$4,0)</f>
        <v>0</v>
      </c>
      <c r="G672" s="5" t="n">
        <f aca="false">+F672*D672</f>
        <v>0</v>
      </c>
      <c r="H672" s="6" t="n">
        <f aca="false">-G672*E672</f>
        <v>-0</v>
      </c>
      <c r="I672" s="2" t="n">
        <f aca="false">+IF(A672=$I$4,$H$4*D672,IF(I671=0,0,I671+J672+H672))</f>
        <v>0</v>
      </c>
      <c r="J672" s="2" t="n">
        <f aca="false">+IF(B672=0,0,D672*-IPMT(C672/12,B672,$B$8,I671))</f>
        <v>0</v>
      </c>
      <c r="K672" s="6" t="n">
        <f aca="false">+H672+J672</f>
        <v>0</v>
      </c>
      <c r="L672" s="39"/>
    </row>
    <row r="673" customFormat="false" ht="12.75" hidden="false" customHeight="false" outlineLevel="0" collapsed="false">
      <c r="A673" s="50" t="n">
        <v>57346</v>
      </c>
      <c r="B673" s="2" t="n">
        <f aca="false">+IF(B672&lt;&gt;0,B672+1,IF(I672=0,0,1))</f>
        <v>0</v>
      </c>
      <c r="C673" s="3" t="n">
        <f aca="false">IF(OR($C$4="",$C$4=0),C672,$C$4)</f>
        <v>0.05</v>
      </c>
      <c r="D673" s="4" t="n">
        <f aca="false">+(1+C673/2)^(-2*(A673-$M$4)/365.25)</f>
        <v>0.213505840102413</v>
      </c>
      <c r="E673" s="2" t="n">
        <f aca="false">+IF(OR($E$4="",$E$4=0),IF(YEAR(A673)&gt;$M$38,$N$39,VLOOKUP(YEAR(A673),Curve,2,FALSE())),$E$4)</f>
        <v>5000</v>
      </c>
      <c r="F673" s="2" t="n">
        <f aca="false">+IF(MONTH(A673)=$G$4,$F$4,0)</f>
        <v>0</v>
      </c>
      <c r="G673" s="5" t="n">
        <f aca="false">+F673*D673</f>
        <v>0</v>
      </c>
      <c r="H673" s="6" t="n">
        <f aca="false">-G673*E673</f>
        <v>-0</v>
      </c>
      <c r="I673" s="2" t="n">
        <f aca="false">+IF(A673=$I$4,$H$4*D673,IF(I672=0,0,I672+J673+H673))</f>
        <v>0</v>
      </c>
      <c r="J673" s="2" t="n">
        <f aca="false">+IF(B673=0,0,D673*-IPMT(C673/12,B673,$B$8,I672))</f>
        <v>0</v>
      </c>
      <c r="K673" s="6" t="n">
        <f aca="false">+H673+J673</f>
        <v>0</v>
      </c>
      <c r="L673" s="39"/>
    </row>
    <row r="674" customFormat="false" ht="12.75" hidden="false" customHeight="false" outlineLevel="0" collapsed="false">
      <c r="A674" s="50" t="n">
        <v>57377</v>
      </c>
      <c r="B674" s="2" t="n">
        <f aca="false">+IF(B673&lt;&gt;0,B673+1,IF(I673=0,0,1))</f>
        <v>0</v>
      </c>
      <c r="C674" s="3" t="n">
        <f aca="false">IF(OR($C$4="",$C$4=0),C673,$C$4)</f>
        <v>0.05</v>
      </c>
      <c r="D674" s="4" t="n">
        <f aca="false">+(1+C674/2)^(-2*(A674-$M$4)/365.25)</f>
        <v>0.212612805238921</v>
      </c>
      <c r="E674" s="2" t="n">
        <f aca="false">+IF(OR($E$4="",$E$4=0),IF(YEAR(A674)&gt;$M$38,$N$39,VLOOKUP(YEAR(A674),Curve,2,FALSE())),$E$4)</f>
        <v>5000</v>
      </c>
      <c r="F674" s="2" t="n">
        <f aca="false">+IF(MONTH(A674)=$G$4,$F$4,0)</f>
        <v>0</v>
      </c>
      <c r="G674" s="5" t="n">
        <f aca="false">+F674*D674</f>
        <v>0</v>
      </c>
      <c r="H674" s="6" t="n">
        <f aca="false">-G674*E674</f>
        <v>-0</v>
      </c>
      <c r="I674" s="2" t="n">
        <f aca="false">+IF(A674=$I$4,$H$4*D674,IF(I673=0,0,I673+J674+H674))</f>
        <v>0</v>
      </c>
      <c r="J674" s="2" t="n">
        <f aca="false">+IF(B674=0,0,D674*-IPMT(C674/12,B674,$B$8,I673))</f>
        <v>0</v>
      </c>
      <c r="K674" s="6" t="n">
        <f aca="false">+H674+J674</f>
        <v>0</v>
      </c>
      <c r="L674" s="39"/>
    </row>
    <row r="675" customFormat="false" ht="12.75" hidden="false" customHeight="false" outlineLevel="0" collapsed="false">
      <c r="A675" s="50" t="n">
        <v>57405</v>
      </c>
      <c r="B675" s="2" t="n">
        <f aca="false">+IF(B674&lt;&gt;0,B674+1,IF(I674=0,0,1))</f>
        <v>0</v>
      </c>
      <c r="C675" s="3" t="n">
        <f aca="false">IF(OR($C$4="",$C$4=0),C674,$C$4)</f>
        <v>0.05</v>
      </c>
      <c r="D675" s="4" t="n">
        <f aca="false">+(1+C675/2)^(-2*(A675-$M$4)/365.25)</f>
        <v>0.211809404119561</v>
      </c>
      <c r="E675" s="2" t="n">
        <f aca="false">+IF(OR($E$4="",$E$4=0),IF(YEAR(A675)&gt;$M$38,$N$39,VLOOKUP(YEAR(A675),Curve,2,FALSE())),$E$4)</f>
        <v>5000</v>
      </c>
      <c r="F675" s="2" t="n">
        <f aca="false">+IF(MONTH(A675)=$G$4,$F$4,0)</f>
        <v>50</v>
      </c>
      <c r="G675" s="5" t="n">
        <f aca="false">+F675*D675</f>
        <v>10.5904702059781</v>
      </c>
      <c r="H675" s="6" t="n">
        <f aca="false">-G675*E675</f>
        <v>-52952.3510298903</v>
      </c>
      <c r="I675" s="2" t="n">
        <f aca="false">+IF(A675=$I$4,$H$4*D675,IF(I674=0,0,I674+J675+H675))</f>
        <v>0</v>
      </c>
      <c r="J675" s="2" t="n">
        <f aca="false">+IF(B675=0,0,D675*-IPMT(C675/12,B675,$B$8,I674))</f>
        <v>0</v>
      </c>
      <c r="K675" s="6" t="n">
        <f aca="false">+H675+J675</f>
        <v>-52952.3510298903</v>
      </c>
      <c r="L675" s="39"/>
    </row>
    <row r="676" customFormat="false" ht="12.75" hidden="false" customHeight="false" outlineLevel="0" collapsed="false">
      <c r="A676" s="50" t="n">
        <v>57436</v>
      </c>
      <c r="B676" s="2" t="n">
        <f aca="false">+IF(B675&lt;&gt;0,B675+1,IF(I675=0,0,1))</f>
        <v>0</v>
      </c>
      <c r="C676" s="3" t="n">
        <f aca="false">IF(OR($C$4="",$C$4=0),C675,$C$4)</f>
        <v>0.05</v>
      </c>
      <c r="D676" s="4" t="n">
        <f aca="false">+(1+C676/2)^(-2*(A676-$M$4)/365.25)</f>
        <v>0.210923464970527</v>
      </c>
      <c r="E676" s="2" t="n">
        <f aca="false">+IF(OR($E$4="",$E$4=0),IF(YEAR(A676)&gt;$M$38,$N$39,VLOOKUP(YEAR(A676),Curve,2,FALSE())),$E$4)</f>
        <v>5000</v>
      </c>
      <c r="F676" s="2" t="n">
        <f aca="false">+IF(MONTH(A676)=$G$4,$F$4,0)</f>
        <v>0</v>
      </c>
      <c r="G676" s="5" t="n">
        <f aca="false">+F676*D676</f>
        <v>0</v>
      </c>
      <c r="H676" s="6" t="n">
        <f aca="false">-G676*E676</f>
        <v>-0</v>
      </c>
      <c r="I676" s="2" t="n">
        <f aca="false">+IF(A676=$I$4,$H$4*D676,IF(I675=0,0,I675+J676+H676))</f>
        <v>0</v>
      </c>
      <c r="J676" s="2" t="n">
        <f aca="false">+IF(B676=0,0,D676*-IPMT(C676/12,B676,$B$8,I675))</f>
        <v>0</v>
      </c>
      <c r="K676" s="6" t="n">
        <f aca="false">+H676+J676</f>
        <v>0</v>
      </c>
      <c r="L676" s="39"/>
    </row>
    <row r="677" customFormat="false" ht="12.75" hidden="false" customHeight="false" outlineLevel="0" collapsed="false">
      <c r="A677" s="50" t="n">
        <v>57466</v>
      </c>
      <c r="B677" s="2" t="n">
        <f aca="false">+IF(B676&lt;&gt;0,B676+1,IF(I676=0,0,1))</f>
        <v>0</v>
      </c>
      <c r="C677" s="3" t="n">
        <f aca="false">IF(OR($C$4="",$C$4=0),C676,$C$4)</f>
        <v>0.05</v>
      </c>
      <c r="D677" s="4" t="n">
        <f aca="false">+(1+C677/2)^(-2*(A677-$M$4)/365.25)</f>
        <v>0.210069632919923</v>
      </c>
      <c r="E677" s="2" t="n">
        <f aca="false">+IF(OR($E$4="",$E$4=0),IF(YEAR(A677)&gt;$M$38,$N$39,VLOOKUP(YEAR(A677),Curve,2,FALSE())),$E$4)</f>
        <v>5000</v>
      </c>
      <c r="F677" s="2" t="n">
        <f aca="false">+IF(MONTH(A677)=$G$4,$F$4,0)</f>
        <v>0</v>
      </c>
      <c r="G677" s="5" t="n">
        <f aca="false">+F677*D677</f>
        <v>0</v>
      </c>
      <c r="H677" s="6" t="n">
        <f aca="false">-G677*E677</f>
        <v>-0</v>
      </c>
      <c r="I677" s="2" t="n">
        <f aca="false">+IF(A677=$I$4,$H$4*D677,IF(I676=0,0,I676+J677+H677))</f>
        <v>0</v>
      </c>
      <c r="J677" s="2" t="n">
        <f aca="false">+IF(B677=0,0,D677*-IPMT(C677/12,B677,$B$8,I676))</f>
        <v>0</v>
      </c>
      <c r="K677" s="6" t="n">
        <f aca="false">+H677+J677</f>
        <v>0</v>
      </c>
      <c r="L677" s="39"/>
    </row>
    <row r="678" customFormat="false" ht="12.75" hidden="false" customHeight="false" outlineLevel="0" collapsed="false">
      <c r="A678" s="50" t="n">
        <v>57497</v>
      </c>
      <c r="B678" s="2" t="n">
        <f aca="false">+IF(B677&lt;&gt;0,B677+1,IF(I677=0,0,1))</f>
        <v>0</v>
      </c>
      <c r="C678" s="3" t="n">
        <f aca="false">IF(OR($C$4="",$C$4=0),C677,$C$4)</f>
        <v>0.05</v>
      </c>
      <c r="D678" s="4" t="n">
        <f aca="false">+(1+C678/2)^(-2*(A678-$M$4)/365.25)</f>
        <v>0.209190970744366</v>
      </c>
      <c r="E678" s="2" t="n">
        <f aca="false">+IF(OR($E$4="",$E$4=0),IF(YEAR(A678)&gt;$M$38,$N$39,VLOOKUP(YEAR(A678),Curve,2,FALSE())),$E$4)</f>
        <v>5000</v>
      </c>
      <c r="F678" s="2" t="n">
        <f aca="false">+IF(MONTH(A678)=$G$4,$F$4,0)</f>
        <v>0</v>
      </c>
      <c r="G678" s="5" t="n">
        <f aca="false">+F678*D678</f>
        <v>0</v>
      </c>
      <c r="H678" s="6" t="n">
        <f aca="false">-G678*E678</f>
        <v>-0</v>
      </c>
      <c r="I678" s="2" t="n">
        <f aca="false">+IF(A678=$I$4,$H$4*D678,IF(I677=0,0,I677+J678+H678))</f>
        <v>0</v>
      </c>
      <c r="J678" s="2" t="n">
        <f aca="false">+IF(B678=0,0,D678*-IPMT(C678/12,B678,$B$8,I677))</f>
        <v>0</v>
      </c>
      <c r="K678" s="6" t="n">
        <f aca="false">+H678+J678</f>
        <v>0</v>
      </c>
      <c r="L678" s="39"/>
    </row>
    <row r="679" customFormat="false" ht="12.75" hidden="false" customHeight="false" outlineLevel="0" collapsed="false">
      <c r="A679" s="50" t="n">
        <v>57527</v>
      </c>
      <c r="B679" s="2" t="n">
        <f aca="false">+IF(B678&lt;&gt;0,B678+1,IF(I678=0,0,1))</f>
        <v>0</v>
      </c>
      <c r="C679" s="3" t="n">
        <f aca="false">IF(OR($C$4="",$C$4=0),C678,$C$4)</f>
        <v>0.05</v>
      </c>
      <c r="D679" s="4" t="n">
        <f aca="false">+(1+C679/2)^(-2*(A679-$M$4)/365.25)</f>
        <v>0.20834415194427</v>
      </c>
      <c r="E679" s="2" t="n">
        <f aca="false">+IF(OR($E$4="",$E$4=0),IF(YEAR(A679)&gt;$M$38,$N$39,VLOOKUP(YEAR(A679),Curve,2,FALSE())),$E$4)</f>
        <v>5000</v>
      </c>
      <c r="F679" s="2" t="n">
        <f aca="false">+IF(MONTH(A679)=$G$4,$F$4,0)</f>
        <v>0</v>
      </c>
      <c r="G679" s="5" t="n">
        <f aca="false">+F679*D679</f>
        <v>0</v>
      </c>
      <c r="H679" s="6" t="n">
        <f aca="false">-G679*E679</f>
        <v>-0</v>
      </c>
      <c r="I679" s="2" t="n">
        <f aca="false">+IF(A679=$I$4,$H$4*D679,IF(I678=0,0,I678+J679+H679))</f>
        <v>0</v>
      </c>
      <c r="J679" s="2" t="n">
        <f aca="false">+IF(B679=0,0,D679*-IPMT(C679/12,B679,$B$8,I678))</f>
        <v>0</v>
      </c>
      <c r="K679" s="6" t="n">
        <f aca="false">+H679+J679</f>
        <v>0</v>
      </c>
      <c r="L679" s="39"/>
    </row>
    <row r="680" customFormat="false" ht="12.75" hidden="false" customHeight="false" outlineLevel="0" collapsed="false">
      <c r="A680" s="50" t="n">
        <v>57558</v>
      </c>
      <c r="B680" s="2" t="n">
        <f aca="false">+IF(B679&lt;&gt;0,B679+1,IF(I679=0,0,1))</f>
        <v>0</v>
      </c>
      <c r="C680" s="3" t="n">
        <f aca="false">IF(OR($C$4="",$C$4=0),C679,$C$4)</f>
        <v>0.05</v>
      </c>
      <c r="D680" s="4" t="n">
        <f aca="false">+(1+C680/2)^(-2*(A680-$M$4)/365.25)</f>
        <v>0.207472706970205</v>
      </c>
      <c r="E680" s="2" t="n">
        <f aca="false">+IF(OR($E$4="",$E$4=0),IF(YEAR(A680)&gt;$M$38,$N$39,VLOOKUP(YEAR(A680),Curve,2,FALSE())),$E$4)</f>
        <v>5000</v>
      </c>
      <c r="F680" s="2" t="n">
        <f aca="false">+IF(MONTH(A680)=$G$4,$F$4,0)</f>
        <v>0</v>
      </c>
      <c r="G680" s="5" t="n">
        <f aca="false">+F680*D680</f>
        <v>0</v>
      </c>
      <c r="H680" s="6" t="n">
        <f aca="false">-G680*E680</f>
        <v>-0</v>
      </c>
      <c r="I680" s="2" t="n">
        <f aca="false">+IF(A680=$I$4,$H$4*D680,IF(I679=0,0,I679+J680+H680))</f>
        <v>0</v>
      </c>
      <c r="J680" s="2" t="n">
        <f aca="false">+IF(B680=0,0,D680*-IPMT(C680/12,B680,$B$8,I679))</f>
        <v>0</v>
      </c>
      <c r="K680" s="6" t="n">
        <f aca="false">+H680+J680</f>
        <v>0</v>
      </c>
      <c r="L680" s="39"/>
    </row>
    <row r="681" customFormat="false" ht="12.75" hidden="false" customHeight="false" outlineLevel="0" collapsed="false">
      <c r="A681" s="50" t="n">
        <v>57589</v>
      </c>
      <c r="B681" s="2" t="n">
        <f aca="false">+IF(B680&lt;&gt;0,B680+1,IF(I680=0,0,1))</f>
        <v>0</v>
      </c>
      <c r="C681" s="3" t="n">
        <f aca="false">IF(OR($C$4="",$C$4=0),C680,$C$4)</f>
        <v>0.05</v>
      </c>
      <c r="D681" s="4" t="n">
        <f aca="false">+(1+C681/2)^(-2*(A681-$M$4)/365.25)</f>
        <v>0.206604907005302</v>
      </c>
      <c r="E681" s="2" t="n">
        <f aca="false">+IF(OR($E$4="",$E$4=0),IF(YEAR(A681)&gt;$M$38,$N$39,VLOOKUP(YEAR(A681),Curve,2,FALSE())),$E$4)</f>
        <v>5000</v>
      </c>
      <c r="F681" s="2" t="n">
        <f aca="false">+IF(MONTH(A681)=$G$4,$F$4,0)</f>
        <v>0</v>
      </c>
      <c r="G681" s="5" t="n">
        <f aca="false">+F681*D681</f>
        <v>0</v>
      </c>
      <c r="H681" s="6" t="n">
        <f aca="false">-G681*E681</f>
        <v>-0</v>
      </c>
      <c r="I681" s="2" t="n">
        <f aca="false">+IF(A681=$I$4,$H$4*D681,IF(I680=0,0,I680+J681+H681))</f>
        <v>0</v>
      </c>
      <c r="J681" s="2" t="n">
        <f aca="false">+IF(B681=0,0,D681*-IPMT(C681/12,B681,$B$8,I680))</f>
        <v>0</v>
      </c>
      <c r="K681" s="6" t="n">
        <f aca="false">+H681+J681</f>
        <v>0</v>
      </c>
      <c r="L681" s="39"/>
    </row>
    <row r="682" customFormat="false" ht="12.75" hidden="false" customHeight="false" outlineLevel="0" collapsed="false">
      <c r="A682" s="50" t="n">
        <v>57619</v>
      </c>
      <c r="B682" s="2" t="n">
        <f aca="false">+IF(B681&lt;&gt;0,B681+1,IF(I681=0,0,1))</f>
        <v>0</v>
      </c>
      <c r="C682" s="3" t="n">
        <f aca="false">IF(OR($C$4="",$C$4=0),C681,$C$4)</f>
        <v>0.05</v>
      </c>
      <c r="D682" s="4" t="n">
        <f aca="false">+(1+C682/2)^(-2*(A682-$M$4)/365.25)</f>
        <v>0.205768556761208</v>
      </c>
      <c r="E682" s="2" t="n">
        <f aca="false">+IF(OR($E$4="",$E$4=0),IF(YEAR(A682)&gt;$M$38,$N$39,VLOOKUP(YEAR(A682),Curve,2,FALSE())),$E$4)</f>
        <v>5000</v>
      </c>
      <c r="F682" s="2" t="n">
        <f aca="false">+IF(MONTH(A682)=$G$4,$F$4,0)</f>
        <v>0</v>
      </c>
      <c r="G682" s="5" t="n">
        <f aca="false">+F682*D682</f>
        <v>0</v>
      </c>
      <c r="H682" s="6" t="n">
        <f aca="false">-G682*E682</f>
        <v>-0</v>
      </c>
      <c r="I682" s="2" t="n">
        <f aca="false">+IF(A682=$I$4,$H$4*D682,IF(I681=0,0,I681+J682+H682))</f>
        <v>0</v>
      </c>
      <c r="J682" s="2" t="n">
        <f aca="false">+IF(B682=0,0,D682*-IPMT(C682/12,B682,$B$8,I681))</f>
        <v>0</v>
      </c>
      <c r="K682" s="6" t="n">
        <f aca="false">+H682+J682</f>
        <v>0</v>
      </c>
      <c r="L682" s="39"/>
    </row>
    <row r="683" customFormat="false" ht="12.75" hidden="false" customHeight="false" outlineLevel="0" collapsed="false">
      <c r="A683" s="50" t="n">
        <v>57650</v>
      </c>
      <c r="B683" s="2" t="n">
        <f aca="false">+IF(B682&lt;&gt;0,B682+1,IF(I682=0,0,1))</f>
        <v>0</v>
      </c>
      <c r="C683" s="3" t="n">
        <f aca="false">IF(OR($C$4="",$C$4=0),C682,$C$4)</f>
        <v>0.05</v>
      </c>
      <c r="D683" s="4" t="n">
        <f aca="false">+(1+C683/2)^(-2*(A683-$M$4)/365.25)</f>
        <v>0.2049078847772</v>
      </c>
      <c r="E683" s="2" t="n">
        <f aca="false">+IF(OR($E$4="",$E$4=0),IF(YEAR(A683)&gt;$M$38,$N$39,VLOOKUP(YEAR(A683),Curve,2,FALSE())),$E$4)</f>
        <v>5000</v>
      </c>
      <c r="F683" s="2" t="n">
        <f aca="false">+IF(MONTH(A683)=$G$4,$F$4,0)</f>
        <v>0</v>
      </c>
      <c r="G683" s="5" t="n">
        <f aca="false">+F683*D683</f>
        <v>0</v>
      </c>
      <c r="H683" s="6" t="n">
        <f aca="false">-G683*E683</f>
        <v>-0</v>
      </c>
      <c r="I683" s="2" t="n">
        <f aca="false">+IF(A683=$I$4,$H$4*D683,IF(I682=0,0,I682+J683+H683))</f>
        <v>0</v>
      </c>
      <c r="J683" s="2" t="n">
        <f aca="false">+IF(B683=0,0,D683*-IPMT(C683/12,B683,$B$8,I682))</f>
        <v>0</v>
      </c>
      <c r="K683" s="6" t="n">
        <f aca="false">+H683+J683</f>
        <v>0</v>
      </c>
      <c r="L683" s="39"/>
    </row>
    <row r="684" customFormat="false" ht="12.75" hidden="false" customHeight="false" outlineLevel="0" collapsed="false">
      <c r="A684" s="50" t="n">
        <v>57680</v>
      </c>
      <c r="B684" s="2" t="n">
        <f aca="false">+IF(B683&lt;&gt;0,B683+1,IF(I683=0,0,1))</f>
        <v>0</v>
      </c>
      <c r="C684" s="3" t="n">
        <f aca="false">IF(OR($C$4="",$C$4=0),C683,$C$4)</f>
        <v>0.05</v>
      </c>
      <c r="D684" s="4" t="n">
        <f aca="false">+(1+C684/2)^(-2*(A684-$M$4)/365.25)</f>
        <v>0.204078404190635</v>
      </c>
      <c r="E684" s="2" t="n">
        <f aca="false">+IF(OR($E$4="",$E$4=0),IF(YEAR(A684)&gt;$M$38,$N$39,VLOOKUP(YEAR(A684),Curve,2,FALSE())),$E$4)</f>
        <v>5000</v>
      </c>
      <c r="F684" s="2" t="n">
        <f aca="false">+IF(MONTH(A684)=$G$4,$F$4,0)</f>
        <v>0</v>
      </c>
      <c r="G684" s="5" t="n">
        <f aca="false">+F684*D684</f>
        <v>0</v>
      </c>
      <c r="H684" s="6" t="n">
        <f aca="false">-G684*E684</f>
        <v>-0</v>
      </c>
      <c r="I684" s="2" t="n">
        <f aca="false">+IF(A684=$I$4,$H$4*D684,IF(I683=0,0,I683+J684+H684))</f>
        <v>0</v>
      </c>
      <c r="J684" s="2" t="n">
        <f aca="false">+IF(B684=0,0,D684*-IPMT(C684/12,B684,$B$8,I683))</f>
        <v>0</v>
      </c>
      <c r="K684" s="6" t="n">
        <f aca="false">+H684+J684</f>
        <v>0</v>
      </c>
      <c r="L684" s="39"/>
    </row>
    <row r="685" customFormat="false" ht="12.75" hidden="false" customHeight="false" outlineLevel="0" collapsed="false">
      <c r="A685" s="50" t="n">
        <v>57711</v>
      </c>
      <c r="B685" s="2" t="n">
        <f aca="false">+IF(B684&lt;&gt;0,B684+1,IF(I684=0,0,1))</f>
        <v>0</v>
      </c>
      <c r="C685" s="3" t="n">
        <f aca="false">IF(OR($C$4="",$C$4=0),C684,$C$4)</f>
        <v>0.05</v>
      </c>
      <c r="D685" s="4" t="n">
        <f aca="false">+(1+C685/2)^(-2*(A685-$M$4)/365.25)</f>
        <v>0.203224801639339</v>
      </c>
      <c r="E685" s="2" t="n">
        <f aca="false">+IF(OR($E$4="",$E$4=0),IF(YEAR(A685)&gt;$M$38,$N$39,VLOOKUP(YEAR(A685),Curve,2,FALSE())),$E$4)</f>
        <v>5000</v>
      </c>
      <c r="F685" s="2" t="n">
        <f aca="false">+IF(MONTH(A685)=$G$4,$F$4,0)</f>
        <v>0</v>
      </c>
      <c r="G685" s="5" t="n">
        <f aca="false">+F685*D685</f>
        <v>0</v>
      </c>
      <c r="H685" s="6" t="n">
        <f aca="false">-G685*E685</f>
        <v>-0</v>
      </c>
      <c r="I685" s="2" t="n">
        <f aca="false">+IF(A685=$I$4,$H$4*D685,IF(I684=0,0,I684+J685+H685))</f>
        <v>0</v>
      </c>
      <c r="J685" s="2" t="n">
        <f aca="false">+IF(B685=0,0,D685*-IPMT(C685/12,B685,$B$8,I684))</f>
        <v>0</v>
      </c>
      <c r="K685" s="6" t="n">
        <f aca="false">+H685+J685</f>
        <v>0</v>
      </c>
      <c r="L685" s="39"/>
    </row>
    <row r="686" customFormat="false" ht="12.75" hidden="false" customHeight="false" outlineLevel="0" collapsed="false">
      <c r="A686" s="50" t="n">
        <v>57742</v>
      </c>
      <c r="B686" s="2" t="n">
        <f aca="false">+IF(B685&lt;&gt;0,B685+1,IF(I685=0,0,1))</f>
        <v>0</v>
      </c>
      <c r="C686" s="3" t="n">
        <f aca="false">IF(OR($C$4="",$C$4=0),C685,$C$4)</f>
        <v>0.05</v>
      </c>
      <c r="D686" s="4" t="n">
        <f aca="false">+(1+C686/2)^(-2*(A686-$M$4)/365.25)</f>
        <v>0.20237476946737</v>
      </c>
      <c r="E686" s="2" t="n">
        <f aca="false">+IF(OR($E$4="",$E$4=0),IF(YEAR(A686)&gt;$M$38,$N$39,VLOOKUP(YEAR(A686),Curve,2,FALSE())),$E$4)</f>
        <v>5000</v>
      </c>
      <c r="F686" s="2" t="n">
        <f aca="false">+IF(MONTH(A686)=$G$4,$F$4,0)</f>
        <v>0</v>
      </c>
      <c r="G686" s="5" t="n">
        <f aca="false">+F686*D686</f>
        <v>0</v>
      </c>
      <c r="H686" s="6" t="n">
        <f aca="false">-G686*E686</f>
        <v>-0</v>
      </c>
      <c r="I686" s="2" t="n">
        <f aca="false">+IF(A686=$I$4,$H$4*D686,IF(I685=0,0,I685+J686+H686))</f>
        <v>0</v>
      </c>
      <c r="J686" s="2" t="n">
        <f aca="false">+IF(B686=0,0,D686*-IPMT(C686/12,B686,$B$8,I685))</f>
        <v>0</v>
      </c>
      <c r="K686" s="6" t="n">
        <f aca="false">+H686+J686</f>
        <v>0</v>
      </c>
      <c r="L686" s="39"/>
    </row>
    <row r="687" customFormat="false" ht="12.75" hidden="false" customHeight="false" outlineLevel="0" collapsed="false">
      <c r="A687" s="50" t="n">
        <v>57770</v>
      </c>
      <c r="B687" s="2" t="n">
        <f aca="false">+IF(B686&lt;&gt;0,B686+1,IF(I686=0,0,1))</f>
        <v>0</v>
      </c>
      <c r="C687" s="3" t="n">
        <f aca="false">IF(OR($C$4="",$C$4=0),C686,$C$4)</f>
        <v>0.05</v>
      </c>
      <c r="D687" s="4" t="n">
        <f aca="false">+(1+C687/2)^(-2*(A687-$M$4)/365.25)</f>
        <v>0.201610054867337</v>
      </c>
      <c r="E687" s="2" t="n">
        <f aca="false">+IF(OR($E$4="",$E$4=0),IF(YEAR(A687)&gt;$M$38,$N$39,VLOOKUP(YEAR(A687),Curve,2,FALSE())),$E$4)</f>
        <v>5000</v>
      </c>
      <c r="F687" s="2" t="n">
        <f aca="false">+IF(MONTH(A687)=$G$4,$F$4,0)</f>
        <v>50</v>
      </c>
      <c r="G687" s="5" t="n">
        <f aca="false">+F687*D687</f>
        <v>10.0805027433669</v>
      </c>
      <c r="H687" s="6" t="n">
        <f aca="false">-G687*E687</f>
        <v>-50402.5137168343</v>
      </c>
      <c r="I687" s="2" t="n">
        <f aca="false">+IF(A687=$I$4,$H$4*D687,IF(I686=0,0,I686+J687+H687))</f>
        <v>0</v>
      </c>
      <c r="J687" s="2" t="n">
        <f aca="false">+IF(B687=0,0,D687*-IPMT(C687/12,B687,$B$8,I686))</f>
        <v>0</v>
      </c>
      <c r="K687" s="6" t="n">
        <f aca="false">+H687+J687</f>
        <v>-50402.5137168343</v>
      </c>
      <c r="L687" s="39"/>
    </row>
    <row r="688" customFormat="false" ht="12.75" hidden="false" customHeight="false" outlineLevel="0" collapsed="false">
      <c r="A688" s="50" t="n">
        <v>57801</v>
      </c>
      <c r="B688" s="2" t="n">
        <f aca="false">+IF(B687&lt;&gt;0,B687+1,IF(I687=0,0,1))</f>
        <v>0</v>
      </c>
      <c r="C688" s="3" t="n">
        <f aca="false">IF(OR($C$4="",$C$4=0),C687,$C$4)</f>
        <v>0.05</v>
      </c>
      <c r="D688" s="4" t="n">
        <f aca="false">+(1+C688/2)^(-2*(A688-$M$4)/365.25)</f>
        <v>0.200766776726839</v>
      </c>
      <c r="E688" s="2" t="n">
        <f aca="false">+IF(OR($E$4="",$E$4=0),IF(YEAR(A688)&gt;$M$38,$N$39,VLOOKUP(YEAR(A688),Curve,2,FALSE())),$E$4)</f>
        <v>5000</v>
      </c>
      <c r="F688" s="2" t="n">
        <f aca="false">+IF(MONTH(A688)=$G$4,$F$4,0)</f>
        <v>0</v>
      </c>
      <c r="G688" s="5" t="n">
        <f aca="false">+F688*D688</f>
        <v>0</v>
      </c>
      <c r="H688" s="6" t="n">
        <f aca="false">-G688*E688</f>
        <v>-0</v>
      </c>
      <c r="I688" s="2" t="n">
        <f aca="false">+IF(A688=$I$4,$H$4*D688,IF(I687=0,0,I687+J688+H688))</f>
        <v>0</v>
      </c>
      <c r="J688" s="2" t="n">
        <f aca="false">+IF(B688=0,0,D688*-IPMT(C688/12,B688,$B$8,I687))</f>
        <v>0</v>
      </c>
      <c r="K688" s="6" t="n">
        <f aca="false">+H688+J688</f>
        <v>0</v>
      </c>
      <c r="L688" s="39"/>
    </row>
    <row r="689" customFormat="false" ht="12.75" hidden="false" customHeight="false" outlineLevel="0" collapsed="false">
      <c r="A689" s="50" t="n">
        <v>57831</v>
      </c>
      <c r="B689" s="2" t="n">
        <f aca="false">+IF(B688&lt;&gt;0,B688+1,IF(I688=0,0,1))</f>
        <v>0</v>
      </c>
      <c r="C689" s="3" t="n">
        <f aca="false">IF(OR($C$4="",$C$4=0),C688,$C$4)</f>
        <v>0.05</v>
      </c>
      <c r="D689" s="4" t="n">
        <f aca="false">+(1+C689/2)^(-2*(A689-$M$4)/365.25)</f>
        <v>0.199954059617864</v>
      </c>
      <c r="E689" s="2" t="n">
        <f aca="false">+IF(OR($E$4="",$E$4=0),IF(YEAR(A689)&gt;$M$38,$N$39,VLOOKUP(YEAR(A689),Curve,2,FALSE())),$E$4)</f>
        <v>5000</v>
      </c>
      <c r="F689" s="2" t="n">
        <f aca="false">+IF(MONTH(A689)=$G$4,$F$4,0)</f>
        <v>0</v>
      </c>
      <c r="G689" s="5" t="n">
        <f aca="false">+F689*D689</f>
        <v>0</v>
      </c>
      <c r="H689" s="6" t="n">
        <f aca="false">-G689*E689</f>
        <v>-0</v>
      </c>
      <c r="I689" s="2" t="n">
        <f aca="false">+IF(A689=$I$4,$H$4*D689,IF(I688=0,0,I688+J689+H689))</f>
        <v>0</v>
      </c>
      <c r="J689" s="2" t="n">
        <f aca="false">+IF(B689=0,0,D689*-IPMT(C689/12,B689,$B$8,I688))</f>
        <v>0</v>
      </c>
      <c r="K689" s="6" t="n">
        <f aca="false">+H689+J689</f>
        <v>0</v>
      </c>
      <c r="L689" s="39"/>
    </row>
    <row r="690" customFormat="false" ht="12.75" hidden="false" customHeight="false" outlineLevel="0" collapsed="false">
      <c r="A690" s="50" t="n">
        <v>57862</v>
      </c>
      <c r="B690" s="2" t="n">
        <f aca="false">+IF(B689&lt;&gt;0,B689+1,IF(I689=0,0,1))</f>
        <v>0</v>
      </c>
      <c r="C690" s="3" t="n">
        <f aca="false">IF(OR($C$4="",$C$4=0),C689,$C$4)</f>
        <v>0.05</v>
      </c>
      <c r="D690" s="4" t="n">
        <f aca="false">+(1+C690/2)^(-2*(A690-$M$4)/365.25)</f>
        <v>0.199117708039613</v>
      </c>
      <c r="E690" s="2" t="n">
        <f aca="false">+IF(OR($E$4="",$E$4=0),IF(YEAR(A690)&gt;$M$38,$N$39,VLOOKUP(YEAR(A690),Curve,2,FALSE())),$E$4)</f>
        <v>5000</v>
      </c>
      <c r="F690" s="2" t="n">
        <f aca="false">+IF(MONTH(A690)=$G$4,$F$4,0)</f>
        <v>0</v>
      </c>
      <c r="G690" s="5" t="n">
        <f aca="false">+F690*D690</f>
        <v>0</v>
      </c>
      <c r="H690" s="6" t="n">
        <f aca="false">-G690*E690</f>
        <v>-0</v>
      </c>
      <c r="I690" s="2" t="n">
        <f aca="false">+IF(A690=$I$4,$H$4*D690,IF(I689=0,0,I689+J690+H690))</f>
        <v>0</v>
      </c>
      <c r="J690" s="2" t="n">
        <f aca="false">+IF(B690=0,0,D690*-IPMT(C690/12,B690,$B$8,I689))</f>
        <v>0</v>
      </c>
      <c r="K690" s="6" t="n">
        <f aca="false">+H690+J690</f>
        <v>0</v>
      </c>
      <c r="L690" s="39"/>
    </row>
    <row r="691" customFormat="false" ht="12.75" hidden="false" customHeight="false" outlineLevel="0" collapsed="false">
      <c r="A691" s="50" t="n">
        <v>57892</v>
      </c>
      <c r="B691" s="2" t="n">
        <f aca="false">+IF(B690&lt;&gt;0,B690+1,IF(I690=0,0,1))</f>
        <v>0</v>
      </c>
      <c r="C691" s="3" t="n">
        <f aca="false">IF(OR($C$4="",$C$4=0),C690,$C$4)</f>
        <v>0.05</v>
      </c>
      <c r="D691" s="4" t="n">
        <f aca="false">+(1+C691/2)^(-2*(A691-$M$4)/365.25)</f>
        <v>0.198311666469081</v>
      </c>
      <c r="E691" s="2" t="n">
        <f aca="false">+IF(OR($E$4="",$E$4=0),IF(YEAR(A691)&gt;$M$38,$N$39,VLOOKUP(YEAR(A691),Curve,2,FALSE())),$E$4)</f>
        <v>5000</v>
      </c>
      <c r="F691" s="2" t="n">
        <f aca="false">+IF(MONTH(A691)=$G$4,$F$4,0)</f>
        <v>0</v>
      </c>
      <c r="G691" s="5" t="n">
        <f aca="false">+F691*D691</f>
        <v>0</v>
      </c>
      <c r="H691" s="6" t="n">
        <f aca="false">-G691*E691</f>
        <v>-0</v>
      </c>
      <c r="I691" s="2" t="n">
        <f aca="false">+IF(A691=$I$4,$H$4*D691,IF(I690=0,0,I690+J691+H691))</f>
        <v>0</v>
      </c>
      <c r="J691" s="2" t="n">
        <f aca="false">+IF(B691=0,0,D691*-IPMT(C691/12,B691,$B$8,I690))</f>
        <v>0</v>
      </c>
      <c r="K691" s="6" t="n">
        <f aca="false">+H691+J691</f>
        <v>0</v>
      </c>
      <c r="L691" s="39"/>
    </row>
    <row r="692" customFormat="false" ht="12.75" hidden="false" customHeight="false" outlineLevel="0" collapsed="false">
      <c r="A692" s="50" t="n">
        <v>57923</v>
      </c>
      <c r="B692" s="2" t="n">
        <f aca="false">+IF(B691&lt;&gt;0,B691+1,IF(I691=0,0,1))</f>
        <v>0</v>
      </c>
      <c r="C692" s="3" t="n">
        <f aca="false">IF(OR($C$4="",$C$4=0),C691,$C$4)</f>
        <v>0.05</v>
      </c>
      <c r="D692" s="4" t="n">
        <f aca="false">+(1+C692/2)^(-2*(A692-$M$4)/365.25)</f>
        <v>0.197482184559316</v>
      </c>
      <c r="E692" s="2" t="n">
        <f aca="false">+IF(OR($E$4="",$E$4=0),IF(YEAR(A692)&gt;$M$38,$N$39,VLOOKUP(YEAR(A692),Curve,2,FALSE())),$E$4)</f>
        <v>5000</v>
      </c>
      <c r="F692" s="2" t="n">
        <f aca="false">+IF(MONTH(A692)=$G$4,$F$4,0)</f>
        <v>0</v>
      </c>
      <c r="G692" s="5" t="n">
        <f aca="false">+F692*D692</f>
        <v>0</v>
      </c>
      <c r="H692" s="6" t="n">
        <f aca="false">-G692*E692</f>
        <v>-0</v>
      </c>
      <c r="I692" s="2" t="n">
        <f aca="false">+IF(A692=$I$4,$H$4*D692,IF(I691=0,0,I691+J692+H692))</f>
        <v>0</v>
      </c>
      <c r="J692" s="2" t="n">
        <f aca="false">+IF(B692=0,0,D692*-IPMT(C692/12,B692,$B$8,I691))</f>
        <v>0</v>
      </c>
      <c r="K692" s="6" t="n">
        <f aca="false">+H692+J692</f>
        <v>0</v>
      </c>
      <c r="L692" s="39"/>
    </row>
    <row r="693" customFormat="false" ht="12.75" hidden="false" customHeight="false" outlineLevel="0" collapsed="false">
      <c r="A693" s="50" t="n">
        <v>57954</v>
      </c>
      <c r="B693" s="2" t="n">
        <f aca="false">+IF(B692&lt;&gt;0,B692+1,IF(I692=0,0,1))</f>
        <v>0</v>
      </c>
      <c r="C693" s="3" t="n">
        <f aca="false">IF(OR($C$4="",$C$4=0),C692,$C$4)</f>
        <v>0.05</v>
      </c>
      <c r="D693" s="4" t="n">
        <f aca="false">+(1+C693/2)^(-2*(A693-$M$4)/365.25)</f>
        <v>0.196656172139021</v>
      </c>
      <c r="E693" s="2" t="n">
        <f aca="false">+IF(OR($E$4="",$E$4=0),IF(YEAR(A693)&gt;$M$38,$N$39,VLOOKUP(YEAR(A693),Curve,2,FALSE())),$E$4)</f>
        <v>5000</v>
      </c>
      <c r="F693" s="2" t="n">
        <f aca="false">+IF(MONTH(A693)=$G$4,$F$4,0)</f>
        <v>0</v>
      </c>
      <c r="G693" s="5" t="n">
        <f aca="false">+F693*D693</f>
        <v>0</v>
      </c>
      <c r="H693" s="6" t="n">
        <f aca="false">-G693*E693</f>
        <v>-0</v>
      </c>
      <c r="I693" s="2" t="n">
        <f aca="false">+IF(A693=$I$4,$H$4*D693,IF(I692=0,0,I692+J693+H693))</f>
        <v>0</v>
      </c>
      <c r="J693" s="2" t="n">
        <f aca="false">+IF(B693=0,0,D693*-IPMT(C693/12,B693,$B$8,I692))</f>
        <v>0</v>
      </c>
      <c r="K693" s="6" t="n">
        <f aca="false">+H693+J693</f>
        <v>0</v>
      </c>
      <c r="L693" s="39"/>
    </row>
    <row r="694" customFormat="false" ht="12.75" hidden="false" customHeight="false" outlineLevel="0" collapsed="false">
      <c r="A694" s="50" t="n">
        <v>57984</v>
      </c>
      <c r="B694" s="2" t="n">
        <f aca="false">+IF(B693&lt;&gt;0,B693+1,IF(I693=0,0,1))</f>
        <v>0</v>
      </c>
      <c r="C694" s="3" t="n">
        <f aca="false">IF(OR($C$4="",$C$4=0),C693,$C$4)</f>
        <v>0.05</v>
      </c>
      <c r="D694" s="4" t="n">
        <f aca="false">+(1+C694/2)^(-2*(A694-$M$4)/365.25)</f>
        <v>0.195860095027616</v>
      </c>
      <c r="E694" s="2" t="n">
        <f aca="false">+IF(OR($E$4="",$E$4=0),IF(YEAR(A694)&gt;$M$38,$N$39,VLOOKUP(YEAR(A694),Curve,2,FALSE())),$E$4)</f>
        <v>5000</v>
      </c>
      <c r="F694" s="2" t="n">
        <f aca="false">+IF(MONTH(A694)=$G$4,$F$4,0)</f>
        <v>0</v>
      </c>
      <c r="G694" s="5" t="n">
        <f aca="false">+F694*D694</f>
        <v>0</v>
      </c>
      <c r="H694" s="6" t="n">
        <f aca="false">-G694*E694</f>
        <v>-0</v>
      </c>
      <c r="I694" s="2" t="n">
        <f aca="false">+IF(A694=$I$4,$H$4*D694,IF(I693=0,0,I693+J694+H694))</f>
        <v>0</v>
      </c>
      <c r="J694" s="2" t="n">
        <f aca="false">+IF(B694=0,0,D694*-IPMT(C694/12,B694,$B$8,I693))</f>
        <v>0</v>
      </c>
      <c r="K694" s="6" t="n">
        <f aca="false">+H694+J694</f>
        <v>0</v>
      </c>
      <c r="L694" s="39"/>
    </row>
    <row r="695" customFormat="false" ht="12.75" hidden="false" customHeight="false" outlineLevel="0" collapsed="false">
      <c r="A695" s="50" t="n">
        <v>58015</v>
      </c>
      <c r="B695" s="2" t="n">
        <f aca="false">+IF(B694&lt;&gt;0,B694+1,IF(I694=0,0,1))</f>
        <v>0</v>
      </c>
      <c r="C695" s="3" t="n">
        <f aca="false">IF(OR($C$4="",$C$4=0),C694,$C$4)</f>
        <v>0.05</v>
      </c>
      <c r="D695" s="4" t="n">
        <f aca="false">+(1+C695/2)^(-2*(A695-$M$4)/365.25)</f>
        <v>0.195040867351489</v>
      </c>
      <c r="E695" s="2" t="n">
        <f aca="false">+IF(OR($E$4="",$E$4=0),IF(YEAR(A695)&gt;$M$38,$N$39,VLOOKUP(YEAR(A695),Curve,2,FALSE())),$E$4)</f>
        <v>5000</v>
      </c>
      <c r="F695" s="2" t="n">
        <f aca="false">+IF(MONTH(A695)=$G$4,$F$4,0)</f>
        <v>0</v>
      </c>
      <c r="G695" s="5" t="n">
        <f aca="false">+F695*D695</f>
        <v>0</v>
      </c>
      <c r="H695" s="6" t="n">
        <f aca="false">-G695*E695</f>
        <v>-0</v>
      </c>
      <c r="I695" s="2" t="n">
        <f aca="false">+IF(A695=$I$4,$H$4*D695,IF(I694=0,0,I694+J695+H695))</f>
        <v>0</v>
      </c>
      <c r="J695" s="2" t="n">
        <f aca="false">+IF(B695=0,0,D695*-IPMT(C695/12,B695,$B$8,I694))</f>
        <v>0</v>
      </c>
      <c r="K695" s="6" t="n">
        <f aca="false">+H695+J695</f>
        <v>0</v>
      </c>
      <c r="L695" s="39"/>
    </row>
    <row r="696" customFormat="false" ht="12.75" hidden="false" customHeight="false" outlineLevel="0" collapsed="false">
      <c r="A696" s="50" t="n">
        <v>58045</v>
      </c>
      <c r="B696" s="2" t="n">
        <f aca="false">+IF(B695&lt;&gt;0,B695+1,IF(I695=0,0,1))</f>
        <v>0</v>
      </c>
      <c r="C696" s="3" t="n">
        <f aca="false">IF(OR($C$4="",$C$4=0),C695,$C$4)</f>
        <v>0.05</v>
      </c>
      <c r="D696" s="4" t="n">
        <f aca="false">+(1+C696/2)^(-2*(A696-$M$4)/365.25)</f>
        <v>0.194251329100041</v>
      </c>
      <c r="E696" s="2" t="n">
        <f aca="false">+IF(OR($E$4="",$E$4=0),IF(YEAR(A696)&gt;$M$38,$N$39,VLOOKUP(YEAR(A696),Curve,2,FALSE())),$E$4)</f>
        <v>5000</v>
      </c>
      <c r="F696" s="2" t="n">
        <f aca="false">+IF(MONTH(A696)=$G$4,$F$4,0)</f>
        <v>0</v>
      </c>
      <c r="G696" s="5" t="n">
        <f aca="false">+F696*D696</f>
        <v>0</v>
      </c>
      <c r="H696" s="6" t="n">
        <f aca="false">-G696*E696</f>
        <v>-0</v>
      </c>
      <c r="I696" s="2" t="n">
        <f aca="false">+IF(A696=$I$4,$H$4*D696,IF(I695=0,0,I695+J696+H696))</f>
        <v>0</v>
      </c>
      <c r="J696" s="2" t="n">
        <f aca="false">+IF(B696=0,0,D696*-IPMT(C696/12,B696,$B$8,I695))</f>
        <v>0</v>
      </c>
      <c r="K696" s="6" t="n">
        <f aca="false">+H696+J696</f>
        <v>0</v>
      </c>
      <c r="L696" s="39"/>
    </row>
    <row r="697" customFormat="false" ht="12.75" hidden="false" customHeight="false" outlineLevel="0" collapsed="false">
      <c r="A697" s="50" t="n">
        <v>58076</v>
      </c>
      <c r="B697" s="2" t="n">
        <f aca="false">+IF(B696&lt;&gt;0,B696+1,IF(I696=0,0,1))</f>
        <v>0</v>
      </c>
      <c r="C697" s="3" t="n">
        <f aca="false">IF(OR($C$4="",$C$4=0),C696,$C$4)</f>
        <v>0.05</v>
      </c>
      <c r="D697" s="4" t="n">
        <f aca="false">+(1+C697/2)^(-2*(A697-$M$4)/365.25)</f>
        <v>0.193438830439195</v>
      </c>
      <c r="E697" s="2" t="n">
        <f aca="false">+IF(OR($E$4="",$E$4=0),IF(YEAR(A697)&gt;$M$38,$N$39,VLOOKUP(YEAR(A697),Curve,2,FALSE())),$E$4)</f>
        <v>5000</v>
      </c>
      <c r="F697" s="2" t="n">
        <f aca="false">+IF(MONTH(A697)=$G$4,$F$4,0)</f>
        <v>0</v>
      </c>
      <c r="G697" s="5" t="n">
        <f aca="false">+F697*D697</f>
        <v>0</v>
      </c>
      <c r="H697" s="6" t="n">
        <f aca="false">-G697*E697</f>
        <v>-0</v>
      </c>
      <c r="I697" s="2" t="n">
        <f aca="false">+IF(A697=$I$4,$H$4*D697,IF(I696=0,0,I696+J697+H697))</f>
        <v>0</v>
      </c>
      <c r="J697" s="2" t="n">
        <f aca="false">+IF(B697=0,0,D697*-IPMT(C697/12,B697,$B$8,I696))</f>
        <v>0</v>
      </c>
      <c r="K697" s="6" t="n">
        <f aca="false">+H697+J697</f>
        <v>0</v>
      </c>
      <c r="L697" s="39"/>
    </row>
    <row r="698" customFormat="false" ht="12.75" hidden="false" customHeight="false" outlineLevel="0" collapsed="false">
      <c r="A698" s="50" t="n">
        <v>58107</v>
      </c>
      <c r="B698" s="2" t="n">
        <f aca="false">+IF(B697&lt;&gt;0,B697+1,IF(I697=0,0,1))</f>
        <v>0</v>
      </c>
      <c r="C698" s="3" t="n">
        <f aca="false">IF(OR($C$4="",$C$4=0),C697,$C$4)</f>
        <v>0.05</v>
      </c>
      <c r="D698" s="4" t="n">
        <f aca="false">+(1+C698/2)^(-2*(A698-$M$4)/365.25)</f>
        <v>0.192629730231667</v>
      </c>
      <c r="E698" s="2" t="n">
        <f aca="false">+IF(OR($E$4="",$E$4=0),IF(YEAR(A698)&gt;$M$38,$N$39,VLOOKUP(YEAR(A698),Curve,2,FALSE())),$E$4)</f>
        <v>5000</v>
      </c>
      <c r="F698" s="2" t="n">
        <f aca="false">+IF(MONTH(A698)=$G$4,$F$4,0)</f>
        <v>0</v>
      </c>
      <c r="G698" s="5" t="n">
        <f aca="false">+F698*D698</f>
        <v>0</v>
      </c>
      <c r="H698" s="6" t="n">
        <f aca="false">-G698*E698</f>
        <v>-0</v>
      </c>
      <c r="I698" s="2" t="n">
        <f aca="false">+IF(A698=$I$4,$H$4*D698,IF(I697=0,0,I697+J698+H698))</f>
        <v>0</v>
      </c>
      <c r="J698" s="2" t="n">
        <f aca="false">+IF(B698=0,0,D698*-IPMT(C698/12,B698,$B$8,I697))</f>
        <v>0</v>
      </c>
      <c r="K698" s="6" t="n">
        <f aca="false">+H698+J698</f>
        <v>0</v>
      </c>
      <c r="L698" s="39"/>
    </row>
    <row r="699" customFormat="false" ht="12.75" hidden="false" customHeight="false" outlineLevel="0" collapsed="false">
      <c r="A699" s="50" t="n">
        <v>58135</v>
      </c>
      <c r="B699" s="2" t="n">
        <f aca="false">+IF(B698&lt;&gt;0,B698+1,IF(I698=0,0,1))</f>
        <v>0</v>
      </c>
      <c r="C699" s="3" t="n">
        <f aca="false">IF(OR($C$4="",$C$4=0),C698,$C$4)</f>
        <v>0.05</v>
      </c>
      <c r="D699" s="4" t="n">
        <f aca="false">+(1+C699/2)^(-2*(A699-$M$4)/365.25)</f>
        <v>0.191901839262372</v>
      </c>
      <c r="E699" s="2" t="n">
        <f aca="false">+IF(OR($E$4="",$E$4=0),IF(YEAR(A699)&gt;$M$38,$N$39,VLOOKUP(YEAR(A699),Curve,2,FALSE())),$E$4)</f>
        <v>5000</v>
      </c>
      <c r="F699" s="2" t="n">
        <f aca="false">+IF(MONTH(A699)=$G$4,$F$4,0)</f>
        <v>50</v>
      </c>
      <c r="G699" s="5" t="n">
        <f aca="false">+F699*D699</f>
        <v>9.59509196311858</v>
      </c>
      <c r="H699" s="6" t="n">
        <f aca="false">-G699*E699</f>
        <v>-47975.4598155929</v>
      </c>
      <c r="I699" s="2" t="n">
        <f aca="false">+IF(A699=$I$4,$H$4*D699,IF(I698=0,0,I698+J699+H699))</f>
        <v>0</v>
      </c>
      <c r="J699" s="2" t="n">
        <f aca="false">+IF(B699=0,0,D699*-IPMT(C699/12,B699,$B$8,I698))</f>
        <v>0</v>
      </c>
      <c r="K699" s="6" t="n">
        <f aca="false">+H699+J699</f>
        <v>-47975.4598155929</v>
      </c>
      <c r="L699" s="39"/>
    </row>
    <row r="700" customFormat="false" ht="12.75" hidden="false" customHeight="false" outlineLevel="0" collapsed="false">
      <c r="A700" s="50" t="n">
        <v>58166</v>
      </c>
      <c r="B700" s="2" t="n">
        <f aca="false">+IF(B699&lt;&gt;0,B699+1,IF(I699=0,0,1))</f>
        <v>0</v>
      </c>
      <c r="C700" s="3" t="n">
        <f aca="false">IF(OR($C$4="",$C$4=0),C699,$C$4)</f>
        <v>0.05</v>
      </c>
      <c r="D700" s="4" t="n">
        <f aca="false">+(1+C700/2)^(-2*(A700-$M$4)/365.25)</f>
        <v>0.191099167856534</v>
      </c>
      <c r="E700" s="2" t="n">
        <f aca="false">+IF(OR($E$4="",$E$4=0),IF(YEAR(A700)&gt;$M$38,$N$39,VLOOKUP(YEAR(A700),Curve,2,FALSE())),$E$4)</f>
        <v>5000</v>
      </c>
      <c r="F700" s="2" t="n">
        <f aca="false">+IF(MONTH(A700)=$G$4,$F$4,0)</f>
        <v>0</v>
      </c>
      <c r="G700" s="5" t="n">
        <f aca="false">+F700*D700</f>
        <v>0</v>
      </c>
      <c r="H700" s="6" t="n">
        <f aca="false">-G700*E700</f>
        <v>-0</v>
      </c>
      <c r="I700" s="2" t="n">
        <f aca="false">+IF(A700=$I$4,$H$4*D700,IF(I699=0,0,I699+J700+H700))</f>
        <v>0</v>
      </c>
      <c r="J700" s="2" t="n">
        <f aca="false">+IF(B700=0,0,D700*-IPMT(C700/12,B700,$B$8,I699))</f>
        <v>0</v>
      </c>
      <c r="K700" s="6" t="n">
        <f aca="false">+H700+J700</f>
        <v>0</v>
      </c>
      <c r="L700" s="39"/>
    </row>
    <row r="701" customFormat="false" ht="12.75" hidden="false" customHeight="false" outlineLevel="0" collapsed="false">
      <c r="A701" s="50" t="n">
        <v>58196</v>
      </c>
      <c r="B701" s="2" t="n">
        <f aca="false">+IF(B700&lt;&gt;0,B700+1,IF(I700=0,0,1))</f>
        <v>0</v>
      </c>
      <c r="C701" s="3" t="n">
        <f aca="false">IF(OR($C$4="",$C$4=0),C700,$C$4)</f>
        <v>0.05</v>
      </c>
      <c r="D701" s="4" t="n">
        <f aca="false">+(1+C701/2)^(-2*(A701-$M$4)/365.25)</f>
        <v>0.190325585863737</v>
      </c>
      <c r="E701" s="2" t="n">
        <f aca="false">+IF(OR($E$4="",$E$4=0),IF(YEAR(A701)&gt;$M$38,$N$39,VLOOKUP(YEAR(A701),Curve,2,FALSE())),$E$4)</f>
        <v>5000</v>
      </c>
      <c r="F701" s="2" t="n">
        <f aca="false">+IF(MONTH(A701)=$G$4,$F$4,0)</f>
        <v>0</v>
      </c>
      <c r="G701" s="5" t="n">
        <f aca="false">+F701*D701</f>
        <v>0</v>
      </c>
      <c r="H701" s="6" t="n">
        <f aca="false">-G701*E701</f>
        <v>-0</v>
      </c>
      <c r="I701" s="2" t="n">
        <f aca="false">+IF(A701=$I$4,$H$4*D701,IF(I700=0,0,I700+J701+H701))</f>
        <v>0</v>
      </c>
      <c r="J701" s="2" t="n">
        <f aca="false">+IF(B701=0,0,D701*-IPMT(C701/12,B701,$B$8,I700))</f>
        <v>0</v>
      </c>
      <c r="K701" s="6" t="n">
        <f aca="false">+H701+J701</f>
        <v>0</v>
      </c>
      <c r="L701" s="39"/>
    </row>
    <row r="702" customFormat="false" ht="12.75" hidden="false" customHeight="false" outlineLevel="0" collapsed="false">
      <c r="A702" s="50" t="n">
        <v>58227</v>
      </c>
      <c r="B702" s="2" t="n">
        <f aca="false">+IF(B701&lt;&gt;0,B701+1,IF(I701=0,0,1))</f>
        <v>0</v>
      </c>
      <c r="C702" s="3" t="n">
        <f aca="false">IF(OR($C$4="",$C$4=0),C701,$C$4)</f>
        <v>0.05</v>
      </c>
      <c r="D702" s="4" t="n">
        <f aca="false">+(1+C702/2)^(-2*(A702-$M$4)/365.25)</f>
        <v>0.189529507482418</v>
      </c>
      <c r="E702" s="2" t="n">
        <f aca="false">+IF(OR($E$4="",$E$4=0),IF(YEAR(A702)&gt;$M$38,$N$39,VLOOKUP(YEAR(A702),Curve,2,FALSE())),$E$4)</f>
        <v>5000</v>
      </c>
      <c r="F702" s="2" t="n">
        <f aca="false">+IF(MONTH(A702)=$G$4,$F$4,0)</f>
        <v>0</v>
      </c>
      <c r="G702" s="5" t="n">
        <f aca="false">+F702*D702</f>
        <v>0</v>
      </c>
      <c r="H702" s="6" t="n">
        <f aca="false">-G702*E702</f>
        <v>-0</v>
      </c>
      <c r="I702" s="2" t="n">
        <f aca="false">+IF(A702=$I$4,$H$4*D702,IF(I701=0,0,I701+J702+H702))</f>
        <v>0</v>
      </c>
      <c r="J702" s="2" t="n">
        <f aca="false">+IF(B702=0,0,D702*-IPMT(C702/12,B702,$B$8,I701))</f>
        <v>0</v>
      </c>
      <c r="K702" s="6" t="n">
        <f aca="false">+H702+J702</f>
        <v>0</v>
      </c>
      <c r="L702" s="39"/>
    </row>
    <row r="703" customFormat="false" ht="12.75" hidden="false" customHeight="false" outlineLevel="0" collapsed="false">
      <c r="A703" s="50" t="n">
        <v>58257</v>
      </c>
      <c r="B703" s="2" t="n">
        <f aca="false">+IF(B702&lt;&gt;0,B702+1,IF(I702=0,0,1))</f>
        <v>0</v>
      </c>
      <c r="C703" s="3" t="n">
        <f aca="false">IF(OR($C$4="",$C$4=0),C702,$C$4)</f>
        <v>0.05</v>
      </c>
      <c r="D703" s="4" t="n">
        <f aca="false">+(1+C703/2)^(-2*(A703-$M$4)/365.25)</f>
        <v>0.188762279577992</v>
      </c>
      <c r="E703" s="2" t="n">
        <f aca="false">+IF(OR($E$4="",$E$4=0),IF(YEAR(A703)&gt;$M$38,$N$39,VLOOKUP(YEAR(A703),Curve,2,FALSE())),$E$4)</f>
        <v>5000</v>
      </c>
      <c r="F703" s="2" t="n">
        <f aca="false">+IF(MONTH(A703)=$G$4,$F$4,0)</f>
        <v>0</v>
      </c>
      <c r="G703" s="5" t="n">
        <f aca="false">+F703*D703</f>
        <v>0</v>
      </c>
      <c r="H703" s="6" t="n">
        <f aca="false">-G703*E703</f>
        <v>-0</v>
      </c>
      <c r="I703" s="2" t="n">
        <f aca="false">+IF(A703=$I$4,$H$4*D703,IF(I702=0,0,I702+J703+H703))</f>
        <v>0</v>
      </c>
      <c r="J703" s="2" t="n">
        <f aca="false">+IF(B703=0,0,D703*-IPMT(C703/12,B703,$B$8,I702))</f>
        <v>0</v>
      </c>
      <c r="K703" s="6" t="n">
        <f aca="false">+H703+J703</f>
        <v>0</v>
      </c>
      <c r="L703" s="39"/>
    </row>
    <row r="704" customFormat="false" ht="12.75" hidden="false" customHeight="false" outlineLevel="0" collapsed="false">
      <c r="A704" s="50" t="n">
        <v>58288</v>
      </c>
      <c r="B704" s="2" t="n">
        <f aca="false">+IF(B703&lt;&gt;0,B703+1,IF(I703=0,0,1))</f>
        <v>0</v>
      </c>
      <c r="C704" s="3" t="n">
        <f aca="false">IF(OR($C$4="",$C$4=0),C703,$C$4)</f>
        <v>0.05</v>
      </c>
      <c r="D704" s="4" t="n">
        <f aca="false">+(1+C704/2)^(-2*(A704-$M$4)/365.25)</f>
        <v>0.187972740067061</v>
      </c>
      <c r="E704" s="2" t="n">
        <f aca="false">+IF(OR($E$4="",$E$4=0),IF(YEAR(A704)&gt;$M$38,$N$39,VLOOKUP(YEAR(A704),Curve,2,FALSE())),$E$4)</f>
        <v>5000</v>
      </c>
      <c r="F704" s="2" t="n">
        <f aca="false">+IF(MONTH(A704)=$G$4,$F$4,0)</f>
        <v>0</v>
      </c>
      <c r="G704" s="5" t="n">
        <f aca="false">+F704*D704</f>
        <v>0</v>
      </c>
      <c r="H704" s="6" t="n">
        <f aca="false">-G704*E704</f>
        <v>-0</v>
      </c>
      <c r="I704" s="2" t="n">
        <f aca="false">+IF(A704=$I$4,$H$4*D704,IF(I703=0,0,I703+J704+H704))</f>
        <v>0</v>
      </c>
      <c r="J704" s="2" t="n">
        <f aca="false">+IF(B704=0,0,D704*-IPMT(C704/12,B704,$B$8,I703))</f>
        <v>0</v>
      </c>
      <c r="K704" s="6" t="n">
        <f aca="false">+H704+J704</f>
        <v>0</v>
      </c>
      <c r="L704" s="39"/>
    </row>
    <row r="705" customFormat="false" ht="12.75" hidden="false" customHeight="false" outlineLevel="0" collapsed="false">
      <c r="A705" s="50" t="n">
        <v>58319</v>
      </c>
      <c r="B705" s="2" t="n">
        <f aca="false">+IF(B704&lt;&gt;0,B704+1,IF(I704=0,0,1))</f>
        <v>0</v>
      </c>
      <c r="C705" s="3" t="n">
        <f aca="false">IF(OR($C$4="",$C$4=0),C704,$C$4)</f>
        <v>0.05</v>
      </c>
      <c r="D705" s="4" t="n">
        <f aca="false">+(1+C705/2)^(-2*(A705-$M$4)/365.25)</f>
        <v>0.187186502977783</v>
      </c>
      <c r="E705" s="2" t="n">
        <f aca="false">+IF(OR($E$4="",$E$4=0),IF(YEAR(A705)&gt;$M$38,$N$39,VLOOKUP(YEAR(A705),Curve,2,FALSE())),$E$4)</f>
        <v>5000</v>
      </c>
      <c r="F705" s="2" t="n">
        <f aca="false">+IF(MONTH(A705)=$G$4,$F$4,0)</f>
        <v>0</v>
      </c>
      <c r="G705" s="5" t="n">
        <f aca="false">+F705*D705</f>
        <v>0</v>
      </c>
      <c r="H705" s="6" t="n">
        <f aca="false">-G705*E705</f>
        <v>-0</v>
      </c>
      <c r="I705" s="2" t="n">
        <f aca="false">+IF(A705=$I$4,$H$4*D705,IF(I704=0,0,I704+J705+H705))</f>
        <v>0</v>
      </c>
      <c r="J705" s="2" t="n">
        <f aca="false">+IF(B705=0,0,D705*-IPMT(C705/12,B705,$B$8,I704))</f>
        <v>0</v>
      </c>
      <c r="K705" s="6" t="n">
        <f aca="false">+H705+J705</f>
        <v>0</v>
      </c>
      <c r="L705" s="39"/>
    </row>
    <row r="706" customFormat="false" ht="12.75" hidden="false" customHeight="false" outlineLevel="0" collapsed="false">
      <c r="A706" s="50" t="n">
        <v>58349</v>
      </c>
      <c r="B706" s="2" t="n">
        <f aca="false">+IF(B705&lt;&gt;0,B705+1,IF(I705=0,0,1))</f>
        <v>0</v>
      </c>
      <c r="C706" s="3" t="n">
        <f aca="false">IF(OR($C$4="",$C$4=0),C705,$C$4)</f>
        <v>0.05</v>
      </c>
      <c r="D706" s="4" t="n">
        <f aca="false">+(1+C706/2)^(-2*(A706-$M$4)/365.25)</f>
        <v>0.186428759709601</v>
      </c>
      <c r="E706" s="2" t="n">
        <f aca="false">+IF(OR($E$4="",$E$4=0),IF(YEAR(A706)&gt;$M$38,$N$39,VLOOKUP(YEAR(A706),Curve,2,FALSE())),$E$4)</f>
        <v>5000</v>
      </c>
      <c r="F706" s="2" t="n">
        <f aca="false">+IF(MONTH(A706)=$G$4,$F$4,0)</f>
        <v>0</v>
      </c>
      <c r="G706" s="5" t="n">
        <f aca="false">+F706*D706</f>
        <v>0</v>
      </c>
      <c r="H706" s="6" t="n">
        <f aca="false">-G706*E706</f>
        <v>-0</v>
      </c>
      <c r="I706" s="2" t="n">
        <f aca="false">+IF(A706=$I$4,$H$4*D706,IF(I705=0,0,I705+J706+H706))</f>
        <v>0</v>
      </c>
      <c r="J706" s="2" t="n">
        <f aca="false">+IF(B706=0,0,D706*-IPMT(C706/12,B706,$B$8,I705))</f>
        <v>0</v>
      </c>
      <c r="K706" s="6" t="n">
        <f aca="false">+H706+J706</f>
        <v>0</v>
      </c>
      <c r="L706" s="39"/>
    </row>
    <row r="707" customFormat="false" ht="12.75" hidden="false" customHeight="false" outlineLevel="0" collapsed="false">
      <c r="A707" s="50" t="n">
        <v>58380</v>
      </c>
      <c r="B707" s="2" t="n">
        <f aca="false">+IF(B706&lt;&gt;0,B706+1,IF(I706=0,0,1))</f>
        <v>0</v>
      </c>
      <c r="C707" s="3" t="n">
        <f aca="false">IF(OR($C$4="",$C$4=0),C706,$C$4)</f>
        <v>0.05</v>
      </c>
      <c r="D707" s="4" t="n">
        <f aca="false">+(1+C707/2)^(-2*(A707-$M$4)/365.25)</f>
        <v>0.18564898065579</v>
      </c>
      <c r="E707" s="2" t="n">
        <f aca="false">+IF(OR($E$4="",$E$4=0),IF(YEAR(A707)&gt;$M$38,$N$39,VLOOKUP(YEAR(A707),Curve,2,FALSE())),$E$4)</f>
        <v>5000</v>
      </c>
      <c r="F707" s="2" t="n">
        <f aca="false">+IF(MONTH(A707)=$G$4,$F$4,0)</f>
        <v>0</v>
      </c>
      <c r="G707" s="5" t="n">
        <f aca="false">+F707*D707</f>
        <v>0</v>
      </c>
      <c r="H707" s="6" t="n">
        <f aca="false">-G707*E707</f>
        <v>-0</v>
      </c>
      <c r="I707" s="2" t="n">
        <f aca="false">+IF(A707=$I$4,$H$4*D707,IF(I706=0,0,I706+J707+H707))</f>
        <v>0</v>
      </c>
      <c r="J707" s="2" t="n">
        <f aca="false">+IF(B707=0,0,D707*-IPMT(C707/12,B707,$B$8,I706))</f>
        <v>0</v>
      </c>
      <c r="K707" s="6" t="n">
        <f aca="false">+H707+J707</f>
        <v>0</v>
      </c>
      <c r="L707" s="39"/>
    </row>
    <row r="708" customFormat="false" ht="12.75" hidden="false" customHeight="false" outlineLevel="0" collapsed="false">
      <c r="A708" s="50" t="n">
        <v>58410</v>
      </c>
      <c r="B708" s="2" t="n">
        <f aca="false">+IF(B707&lt;&gt;0,B707+1,IF(I707=0,0,1))</f>
        <v>0</v>
      </c>
      <c r="C708" s="3" t="n">
        <f aca="false">IF(OR($C$4="",$C$4=0),C707,$C$4)</f>
        <v>0.05</v>
      </c>
      <c r="D708" s="4" t="n">
        <f aca="false">+(1+C708/2)^(-2*(A708-$M$4)/365.25)</f>
        <v>0.184897461379032</v>
      </c>
      <c r="E708" s="2" t="n">
        <f aca="false">+IF(OR($E$4="",$E$4=0),IF(YEAR(A708)&gt;$M$38,$N$39,VLOOKUP(YEAR(A708),Curve,2,FALSE())),$E$4)</f>
        <v>5000</v>
      </c>
      <c r="F708" s="2" t="n">
        <f aca="false">+IF(MONTH(A708)=$G$4,$F$4,0)</f>
        <v>0</v>
      </c>
      <c r="G708" s="5" t="n">
        <f aca="false">+F708*D708</f>
        <v>0</v>
      </c>
      <c r="H708" s="6" t="n">
        <f aca="false">-G708*E708</f>
        <v>-0</v>
      </c>
      <c r="I708" s="2" t="n">
        <f aca="false">+IF(A708=$I$4,$H$4*D708,IF(I707=0,0,I707+J708+H708))</f>
        <v>0</v>
      </c>
      <c r="J708" s="2" t="n">
        <f aca="false">+IF(B708=0,0,D708*-IPMT(C708/12,B708,$B$8,I707))</f>
        <v>0</v>
      </c>
      <c r="K708" s="6" t="n">
        <f aca="false">+H708+J708</f>
        <v>0</v>
      </c>
      <c r="L708" s="39"/>
    </row>
    <row r="709" customFormat="false" ht="12.75" hidden="false" customHeight="false" outlineLevel="0" collapsed="false">
      <c r="A709" s="50" t="n">
        <v>58441</v>
      </c>
      <c r="B709" s="2" t="n">
        <f aca="false">+IF(B708&lt;&gt;0,B708+1,IF(I708=0,0,1))</f>
        <v>0</v>
      </c>
      <c r="C709" s="3" t="n">
        <f aca="false">IF(OR($C$4="",$C$4=0),C708,$C$4)</f>
        <v>0.05</v>
      </c>
      <c r="D709" s="4" t="n">
        <f aca="false">+(1+C709/2)^(-2*(A709-$M$4)/365.25)</f>
        <v>0.184124087315337</v>
      </c>
      <c r="E709" s="2" t="n">
        <f aca="false">+IF(OR($E$4="",$E$4=0),IF(YEAR(A709)&gt;$M$38,$N$39,VLOOKUP(YEAR(A709),Curve,2,FALSE())),$E$4)</f>
        <v>5000</v>
      </c>
      <c r="F709" s="2" t="n">
        <f aca="false">+IF(MONTH(A709)=$G$4,$F$4,0)</f>
        <v>0</v>
      </c>
      <c r="G709" s="5" t="n">
        <f aca="false">+F709*D709</f>
        <v>0</v>
      </c>
      <c r="H709" s="6" t="n">
        <f aca="false">-G709*E709</f>
        <v>-0</v>
      </c>
      <c r="I709" s="2" t="n">
        <f aca="false">+IF(A709=$I$4,$H$4*D709,IF(I708=0,0,I708+J709+H709))</f>
        <v>0</v>
      </c>
      <c r="J709" s="2" t="n">
        <f aca="false">+IF(B709=0,0,D709*-IPMT(C709/12,B709,$B$8,I708))</f>
        <v>0</v>
      </c>
      <c r="K709" s="6" t="n">
        <f aca="false">+H709+J709</f>
        <v>0</v>
      </c>
      <c r="L709" s="39"/>
    </row>
    <row r="710" customFormat="false" ht="12.75" hidden="false" customHeight="false" outlineLevel="0" collapsed="false">
      <c r="A710" s="50" t="n">
        <v>58472</v>
      </c>
      <c r="B710" s="2" t="n">
        <f aca="false">+IF(B709&lt;&gt;0,B709+1,IF(I709=0,0,1))</f>
        <v>0</v>
      </c>
      <c r="C710" s="3" t="n">
        <f aca="false">IF(OR($C$4="",$C$4=0),C709,$C$4)</f>
        <v>0.05</v>
      </c>
      <c r="D710" s="4" t="n">
        <f aca="false">+(1+C710/2)^(-2*(A710-$M$4)/365.25)</f>
        <v>0.183353948057777</v>
      </c>
      <c r="E710" s="2" t="n">
        <f aca="false">+IF(OR($E$4="",$E$4=0),IF(YEAR(A710)&gt;$M$38,$N$39,VLOOKUP(YEAR(A710),Curve,2,FALSE())),$E$4)</f>
        <v>5000</v>
      </c>
      <c r="F710" s="2" t="n">
        <f aca="false">+IF(MONTH(A710)=$G$4,$F$4,0)</f>
        <v>0</v>
      </c>
      <c r="G710" s="5" t="n">
        <f aca="false">+F710*D710</f>
        <v>0</v>
      </c>
      <c r="H710" s="6" t="n">
        <f aca="false">-G710*E710</f>
        <v>-0</v>
      </c>
      <c r="I710" s="2" t="n">
        <f aca="false">+IF(A710=$I$4,$H$4*D710,IF(I709=0,0,I709+J710+H710))</f>
        <v>0</v>
      </c>
      <c r="J710" s="2" t="n">
        <f aca="false">+IF(B710=0,0,D710*-IPMT(C710/12,B710,$B$8,I709))</f>
        <v>0</v>
      </c>
      <c r="K710" s="6" t="n">
        <f aca="false">+H710+J710</f>
        <v>0</v>
      </c>
      <c r="L710" s="39"/>
    </row>
    <row r="711" customFormat="false" ht="12.75" hidden="false" customHeight="false" outlineLevel="0" collapsed="false">
      <c r="A711" s="50" t="n">
        <v>58501</v>
      </c>
      <c r="B711" s="2" t="n">
        <f aca="false">+IF(B710&lt;&gt;0,B710+1,IF(I710=0,0,1))</f>
        <v>0</v>
      </c>
      <c r="C711" s="3" t="n">
        <f aca="false">IF(OR($C$4="",$C$4=0),C710,$C$4)</f>
        <v>0.05</v>
      </c>
      <c r="D711" s="4" t="n">
        <f aca="false">+(1+C711/2)^(-2*(A711-$M$4)/365.25)</f>
        <v>0.182636411710028</v>
      </c>
      <c r="E711" s="2" t="n">
        <f aca="false">+IF(OR($E$4="",$E$4=0),IF(YEAR(A711)&gt;$M$38,$N$39,VLOOKUP(YEAR(A711),Curve,2,FALSE())),$E$4)</f>
        <v>5000</v>
      </c>
      <c r="F711" s="2" t="n">
        <f aca="false">+IF(MONTH(A711)=$G$4,$F$4,0)</f>
        <v>50</v>
      </c>
      <c r="G711" s="5" t="n">
        <f aca="false">+F711*D711</f>
        <v>9.13182058550142</v>
      </c>
      <c r="H711" s="6" t="n">
        <f aca="false">-G711*E711</f>
        <v>-45659.1029275071</v>
      </c>
      <c r="I711" s="2" t="n">
        <f aca="false">+IF(A711=$I$4,$H$4*D711,IF(I710=0,0,I710+J711+H711))</f>
        <v>0</v>
      </c>
      <c r="J711" s="2" t="n">
        <f aca="false">+IF(B711=0,0,D711*-IPMT(C711/12,B711,$B$8,I710))</f>
        <v>0</v>
      </c>
      <c r="K711" s="6" t="n">
        <f aca="false">+H711+J711</f>
        <v>-45659.1029275071</v>
      </c>
      <c r="L711" s="39"/>
    </row>
    <row r="712" customFormat="false" ht="12.75" hidden="false" customHeight="false" outlineLevel="0" collapsed="false">
      <c r="A712" s="50" t="n">
        <v>58532</v>
      </c>
      <c r="B712" s="2" t="n">
        <f aca="false">+IF(B711&lt;&gt;0,B711+1,IF(I711=0,0,1))</f>
        <v>0</v>
      </c>
      <c r="C712" s="3" t="n">
        <f aca="false">IF(OR($C$4="",$C$4=0),C711,$C$4)</f>
        <v>0.05</v>
      </c>
      <c r="D712" s="4" t="n">
        <f aca="false">+(1+C712/2)^(-2*(A712-$M$4)/365.25)</f>
        <v>0.181872494980997</v>
      </c>
      <c r="E712" s="2" t="n">
        <f aca="false">+IF(OR($E$4="",$E$4=0),IF(YEAR(A712)&gt;$M$38,$N$39,VLOOKUP(YEAR(A712),Curve,2,FALSE())),$E$4)</f>
        <v>5000</v>
      </c>
      <c r="F712" s="2" t="n">
        <f aca="false">+IF(MONTH(A712)=$G$4,$F$4,0)</f>
        <v>0</v>
      </c>
      <c r="G712" s="5" t="n">
        <f aca="false">+F712*D712</f>
        <v>0</v>
      </c>
      <c r="H712" s="6" t="n">
        <f aca="false">-G712*E712</f>
        <v>-0</v>
      </c>
      <c r="I712" s="2" t="n">
        <f aca="false">+IF(A712=$I$4,$H$4*D712,IF(I711=0,0,I711+J712+H712))</f>
        <v>0</v>
      </c>
      <c r="J712" s="2" t="n">
        <f aca="false">+IF(B712=0,0,D712*-IPMT(C712/12,B712,$B$8,I711))</f>
        <v>0</v>
      </c>
      <c r="K712" s="6" t="n">
        <f aca="false">+H712+J712</f>
        <v>0</v>
      </c>
      <c r="L712" s="39"/>
    </row>
    <row r="713" customFormat="false" ht="12.75" hidden="false" customHeight="false" outlineLevel="0" collapsed="false">
      <c r="A713" s="50" t="n">
        <v>58562</v>
      </c>
      <c r="B713" s="2" t="n">
        <f aca="false">+IF(B712&lt;&gt;0,B712+1,IF(I712=0,0,1))</f>
        <v>0</v>
      </c>
      <c r="C713" s="3" t="n">
        <f aca="false">IF(OR($C$4="",$C$4=0),C712,$C$4)</f>
        <v>0.05</v>
      </c>
      <c r="D713" s="4" t="n">
        <f aca="false">+(1+C713/2)^(-2*(A713-$M$4)/365.25)</f>
        <v>0.181136263166487</v>
      </c>
      <c r="E713" s="2" t="n">
        <f aca="false">+IF(OR($E$4="",$E$4=0),IF(YEAR(A713)&gt;$M$38,$N$39,VLOOKUP(YEAR(A713),Curve,2,FALSE())),$E$4)</f>
        <v>5000</v>
      </c>
      <c r="F713" s="2" t="n">
        <f aca="false">+IF(MONTH(A713)=$G$4,$F$4,0)</f>
        <v>0</v>
      </c>
      <c r="G713" s="5" t="n">
        <f aca="false">+F713*D713</f>
        <v>0</v>
      </c>
      <c r="H713" s="6" t="n">
        <f aca="false">-G713*E713</f>
        <v>-0</v>
      </c>
      <c r="I713" s="2" t="n">
        <f aca="false">+IF(A713=$I$4,$H$4*D713,IF(I712=0,0,I712+J713+H713))</f>
        <v>0</v>
      </c>
      <c r="J713" s="2" t="n">
        <f aca="false">+IF(B713=0,0,D713*-IPMT(C713/12,B713,$B$8,I712))</f>
        <v>0</v>
      </c>
      <c r="K713" s="6" t="n">
        <f aca="false">+H713+J713</f>
        <v>0</v>
      </c>
      <c r="L713" s="39"/>
    </row>
    <row r="714" customFormat="false" ht="12.75" hidden="false" customHeight="false" outlineLevel="0" collapsed="false">
      <c r="A714" s="50" t="n">
        <v>58593</v>
      </c>
      <c r="B714" s="2" t="n">
        <f aca="false">+IF(B713&lt;&gt;0,B713+1,IF(I713=0,0,1))</f>
        <v>0</v>
      </c>
      <c r="C714" s="3" t="n">
        <f aca="false">IF(OR($C$4="",$C$4=0),C713,$C$4)</f>
        <v>0.05</v>
      </c>
      <c r="D714" s="4" t="n">
        <f aca="false">+(1+C714/2)^(-2*(A714-$M$4)/365.25)</f>
        <v>0.180378621136776</v>
      </c>
      <c r="E714" s="2" t="n">
        <f aca="false">+IF(OR($E$4="",$E$4=0),IF(YEAR(A714)&gt;$M$38,$N$39,VLOOKUP(YEAR(A714),Curve,2,FALSE())),$E$4)</f>
        <v>5000</v>
      </c>
      <c r="F714" s="2" t="n">
        <f aca="false">+IF(MONTH(A714)=$G$4,$F$4,0)</f>
        <v>0</v>
      </c>
      <c r="G714" s="5" t="n">
        <f aca="false">+F714*D714</f>
        <v>0</v>
      </c>
      <c r="H714" s="6" t="n">
        <f aca="false">-G714*E714</f>
        <v>-0</v>
      </c>
      <c r="I714" s="2" t="n">
        <f aca="false">+IF(A714=$I$4,$H$4*D714,IF(I713=0,0,I713+J714+H714))</f>
        <v>0</v>
      </c>
      <c r="J714" s="2" t="n">
        <f aca="false">+IF(B714=0,0,D714*-IPMT(C714/12,B714,$B$8,I713))</f>
        <v>0</v>
      </c>
      <c r="K714" s="6" t="n">
        <f aca="false">+H714+J714</f>
        <v>0</v>
      </c>
      <c r="L714" s="39"/>
    </row>
    <row r="715" customFormat="false" ht="12.75" hidden="false" customHeight="false" outlineLevel="0" collapsed="false">
      <c r="A715" s="50" t="n">
        <v>58623</v>
      </c>
      <c r="B715" s="2" t="n">
        <f aca="false">+IF(B714&lt;&gt;0,B714+1,IF(I714=0,0,1))</f>
        <v>0</v>
      </c>
      <c r="C715" s="3" t="n">
        <f aca="false">IF(OR($C$4="",$C$4=0),C714,$C$4)</f>
        <v>0.05</v>
      </c>
      <c r="D715" s="4" t="n">
        <f aca="false">+(1+C715/2)^(-2*(A715-$M$4)/365.25)</f>
        <v>0.179648436621782</v>
      </c>
      <c r="E715" s="2" t="n">
        <f aca="false">+IF(OR($E$4="",$E$4=0),IF(YEAR(A715)&gt;$M$38,$N$39,VLOOKUP(YEAR(A715),Curve,2,FALSE())),$E$4)</f>
        <v>5000</v>
      </c>
      <c r="F715" s="2" t="n">
        <f aca="false">+IF(MONTH(A715)=$G$4,$F$4,0)</f>
        <v>0</v>
      </c>
      <c r="G715" s="5" t="n">
        <f aca="false">+F715*D715</f>
        <v>0</v>
      </c>
      <c r="H715" s="6" t="n">
        <f aca="false">-G715*E715</f>
        <v>-0</v>
      </c>
      <c r="I715" s="2" t="n">
        <f aca="false">+IF(A715=$I$4,$H$4*D715,IF(I714=0,0,I714+J715+H715))</f>
        <v>0</v>
      </c>
      <c r="J715" s="2" t="n">
        <f aca="false">+IF(B715=0,0,D715*-IPMT(C715/12,B715,$B$8,I714))</f>
        <v>0</v>
      </c>
      <c r="K715" s="6" t="n">
        <f aca="false">+H715+J715</f>
        <v>0</v>
      </c>
      <c r="L715" s="39"/>
    </row>
    <row r="716" customFormat="false" ht="12.75" hidden="false" customHeight="false" outlineLevel="0" collapsed="false">
      <c r="A716" s="50" t="n">
        <v>58654</v>
      </c>
      <c r="B716" s="2" t="n">
        <f aca="false">+IF(B715&lt;&gt;0,B715+1,IF(I715=0,0,1))</f>
        <v>0</v>
      </c>
      <c r="C716" s="3" t="n">
        <f aca="false">IF(OR($C$4="",$C$4=0),C715,$C$4)</f>
        <v>0.05</v>
      </c>
      <c r="D716" s="4" t="n">
        <f aca="false">+(1+C716/2)^(-2*(A716-$M$4)/365.25)</f>
        <v>0.178897017751937</v>
      </c>
      <c r="E716" s="2" t="n">
        <f aca="false">+IF(OR($E$4="",$E$4=0),IF(YEAR(A716)&gt;$M$38,$N$39,VLOOKUP(YEAR(A716),Curve,2,FALSE())),$E$4)</f>
        <v>5000</v>
      </c>
      <c r="F716" s="2" t="n">
        <f aca="false">+IF(MONTH(A716)=$G$4,$F$4,0)</f>
        <v>0</v>
      </c>
      <c r="G716" s="5" t="n">
        <f aca="false">+F716*D716</f>
        <v>0</v>
      </c>
      <c r="H716" s="6" t="n">
        <f aca="false">-G716*E716</f>
        <v>-0</v>
      </c>
      <c r="I716" s="2" t="n">
        <f aca="false">+IF(A716=$I$4,$H$4*D716,IF(I715=0,0,I715+J716+H716))</f>
        <v>0</v>
      </c>
      <c r="J716" s="2" t="n">
        <f aca="false">+IF(B716=0,0,D716*-IPMT(C716/12,B716,$B$8,I715))</f>
        <v>0</v>
      </c>
      <c r="K716" s="6" t="n">
        <f aca="false">+H716+J716</f>
        <v>0</v>
      </c>
      <c r="L716" s="39"/>
    </row>
    <row r="717" customFormat="false" ht="12.75" hidden="false" customHeight="false" outlineLevel="0" collapsed="false">
      <c r="A717" s="50" t="n">
        <v>58685</v>
      </c>
      <c r="B717" s="2" t="n">
        <f aca="false">+IF(B716&lt;&gt;0,B716+1,IF(I716=0,0,1))</f>
        <v>0</v>
      </c>
      <c r="C717" s="3" t="n">
        <f aca="false">IF(OR($C$4="",$C$4=0),C716,$C$4)</f>
        <v>0.05</v>
      </c>
      <c r="D717" s="4" t="n">
        <f aca="false">+(1+C717/2)^(-2*(A717-$M$4)/365.25)</f>
        <v>0.178148741855828</v>
      </c>
      <c r="E717" s="2" t="n">
        <f aca="false">+IF(OR($E$4="",$E$4=0),IF(YEAR(A717)&gt;$M$38,$N$39,VLOOKUP(YEAR(A717),Curve,2,FALSE())),$E$4)</f>
        <v>5000</v>
      </c>
      <c r="F717" s="2" t="n">
        <f aca="false">+IF(MONTH(A717)=$G$4,$F$4,0)</f>
        <v>0</v>
      </c>
      <c r="G717" s="5" t="n">
        <f aca="false">+F717*D717</f>
        <v>0</v>
      </c>
      <c r="H717" s="6" t="n">
        <f aca="false">-G717*E717</f>
        <v>-0</v>
      </c>
      <c r="I717" s="2" t="n">
        <f aca="false">+IF(A717=$I$4,$H$4*D717,IF(I716=0,0,I716+J717+H717))</f>
        <v>0</v>
      </c>
      <c r="J717" s="2" t="n">
        <f aca="false">+IF(B717=0,0,D717*-IPMT(C717/12,B717,$B$8,I716))</f>
        <v>0</v>
      </c>
      <c r="K717" s="6" t="n">
        <f aca="false">+H717+J717</f>
        <v>0</v>
      </c>
      <c r="L717" s="39"/>
    </row>
    <row r="718" customFormat="false" ht="12.75" hidden="false" customHeight="false" outlineLevel="0" collapsed="false">
      <c r="A718" s="50" t="n">
        <v>58715</v>
      </c>
      <c r="B718" s="2" t="n">
        <f aca="false">+IF(B717&lt;&gt;0,B717+1,IF(I717=0,0,1))</f>
        <v>0</v>
      </c>
      <c r="C718" s="3" t="n">
        <f aca="false">IF(OR($C$4="",$C$4=0),C717,$C$4)</f>
        <v>0.05</v>
      </c>
      <c r="D718" s="4" t="n">
        <f aca="false">+(1+C718/2)^(-2*(A718-$M$4)/365.25)</f>
        <v>0.177427584038737</v>
      </c>
      <c r="E718" s="2" t="n">
        <f aca="false">+IF(OR($E$4="",$E$4=0),IF(YEAR(A718)&gt;$M$38,$N$39,VLOOKUP(YEAR(A718),Curve,2,FALSE())),$E$4)</f>
        <v>5000</v>
      </c>
      <c r="F718" s="2" t="n">
        <f aca="false">+IF(MONTH(A718)=$G$4,$F$4,0)</f>
        <v>0</v>
      </c>
      <c r="G718" s="5" t="n">
        <f aca="false">+F718*D718</f>
        <v>0</v>
      </c>
      <c r="H718" s="6" t="n">
        <f aca="false">-G718*E718</f>
        <v>-0</v>
      </c>
      <c r="I718" s="2" t="n">
        <f aca="false">+IF(A718=$I$4,$H$4*D718,IF(I717=0,0,I717+J718+H718))</f>
        <v>0</v>
      </c>
      <c r="J718" s="2" t="n">
        <f aca="false">+IF(B718=0,0,D718*-IPMT(C718/12,B718,$B$8,I717))</f>
        <v>0</v>
      </c>
      <c r="K718" s="6" t="n">
        <f aca="false">+H718+J718</f>
        <v>0</v>
      </c>
      <c r="L718" s="39"/>
    </row>
    <row r="719" customFormat="false" ht="12.75" hidden="false" customHeight="false" outlineLevel="0" collapsed="false">
      <c r="A719" s="50" t="n">
        <v>58746</v>
      </c>
      <c r="B719" s="2" t="n">
        <f aca="false">+IF(B718&lt;&gt;0,B718+1,IF(I718=0,0,1))</f>
        <v>0</v>
      </c>
      <c r="C719" s="3" t="n">
        <f aca="false">IF(OR($C$4="",$C$4=0),C718,$C$4)</f>
        <v>0.05</v>
      </c>
      <c r="D719" s="4" t="n">
        <f aca="false">+(1+C719/2)^(-2*(A719-$M$4)/365.25)</f>
        <v>0.176685454370454</v>
      </c>
      <c r="E719" s="2" t="n">
        <f aca="false">+IF(OR($E$4="",$E$4=0),IF(YEAR(A719)&gt;$M$38,$N$39,VLOOKUP(YEAR(A719),Curve,2,FALSE())),$E$4)</f>
        <v>5000</v>
      </c>
      <c r="F719" s="2" t="n">
        <f aca="false">+IF(MONTH(A719)=$G$4,$F$4,0)</f>
        <v>0</v>
      </c>
      <c r="G719" s="5" t="n">
        <f aca="false">+F719*D719</f>
        <v>0</v>
      </c>
      <c r="H719" s="6" t="n">
        <f aca="false">-G719*E719</f>
        <v>-0</v>
      </c>
      <c r="I719" s="2" t="n">
        <f aca="false">+IF(A719=$I$4,$H$4*D719,IF(I718=0,0,I718+J719+H719))</f>
        <v>0</v>
      </c>
      <c r="J719" s="2" t="n">
        <f aca="false">+IF(B719=0,0,D719*-IPMT(C719/12,B719,$B$8,I718))</f>
        <v>0</v>
      </c>
      <c r="K719" s="6" t="n">
        <f aca="false">+H719+J719</f>
        <v>0</v>
      </c>
      <c r="L719" s="39"/>
    </row>
    <row r="720" customFormat="false" ht="12.75" hidden="false" customHeight="false" outlineLevel="0" collapsed="false">
      <c r="A720" s="50" t="n">
        <v>58776</v>
      </c>
      <c r="B720" s="2" t="n">
        <f aca="false">+IF(B719&lt;&gt;0,B719+1,IF(I719=0,0,1))</f>
        <v>0</v>
      </c>
      <c r="C720" s="3" t="n">
        <f aca="false">IF(OR($C$4="",$C$4=0),C719,$C$4)</f>
        <v>0.05</v>
      </c>
      <c r="D720" s="4" t="n">
        <f aca="false">+(1+C720/2)^(-2*(A720-$M$4)/365.25)</f>
        <v>0.175970220037289</v>
      </c>
      <c r="E720" s="2" t="n">
        <f aca="false">+IF(OR($E$4="",$E$4=0),IF(YEAR(A720)&gt;$M$38,$N$39,VLOOKUP(YEAR(A720),Curve,2,FALSE())),$E$4)</f>
        <v>5000</v>
      </c>
      <c r="F720" s="2" t="n">
        <f aca="false">+IF(MONTH(A720)=$G$4,$F$4,0)</f>
        <v>0</v>
      </c>
      <c r="G720" s="5" t="n">
        <f aca="false">+F720*D720</f>
        <v>0</v>
      </c>
      <c r="H720" s="6" t="n">
        <f aca="false">-G720*E720</f>
        <v>-0</v>
      </c>
      <c r="I720" s="2" t="n">
        <f aca="false">+IF(A720=$I$4,$H$4*D720,IF(I719=0,0,I719+J720+H720))</f>
        <v>0</v>
      </c>
      <c r="J720" s="2" t="n">
        <f aca="false">+IF(B720=0,0,D720*-IPMT(C720/12,B720,$B$8,I719))</f>
        <v>0</v>
      </c>
      <c r="K720" s="6" t="n">
        <f aca="false">+H720+J720</f>
        <v>0</v>
      </c>
      <c r="L720" s="39"/>
    </row>
    <row r="721" customFormat="false" ht="12.75" hidden="false" customHeight="false" outlineLevel="0" collapsed="false">
      <c r="A721" s="50" t="n">
        <v>58807</v>
      </c>
      <c r="B721" s="2" t="n">
        <f aca="false">+IF(B720&lt;&gt;0,B720+1,IF(I720=0,0,1))</f>
        <v>0</v>
      </c>
      <c r="C721" s="3" t="n">
        <f aca="false">IF(OR($C$4="",$C$4=0),C720,$C$4)</f>
        <v>0.05</v>
      </c>
      <c r="D721" s="4" t="n">
        <f aca="false">+(1+C721/2)^(-2*(A721-$M$4)/365.25)</f>
        <v>0.175234186112623</v>
      </c>
      <c r="E721" s="2" t="n">
        <f aca="false">+IF(OR($E$4="",$E$4=0),IF(YEAR(A721)&gt;$M$38,$N$39,VLOOKUP(YEAR(A721),Curve,2,FALSE())),$E$4)</f>
        <v>5000</v>
      </c>
      <c r="F721" s="2" t="n">
        <f aca="false">+IF(MONTH(A721)=$G$4,$F$4,0)</f>
        <v>0</v>
      </c>
      <c r="G721" s="5" t="n">
        <f aca="false">+F721*D721</f>
        <v>0</v>
      </c>
      <c r="H721" s="6" t="n">
        <f aca="false">-G721*E721</f>
        <v>-0</v>
      </c>
      <c r="I721" s="2" t="n">
        <f aca="false">+IF(A721=$I$4,$H$4*D721,IF(I720=0,0,I720+J721+H721))</f>
        <v>0</v>
      </c>
      <c r="J721" s="2" t="n">
        <f aca="false">+IF(B721=0,0,D721*-IPMT(C721/12,B721,$B$8,I720))</f>
        <v>0</v>
      </c>
      <c r="K721" s="6" t="n">
        <f aca="false">+H721+J721</f>
        <v>0</v>
      </c>
      <c r="L721" s="39"/>
    </row>
    <row r="722" customFormat="false" ht="12.75" hidden="false" customHeight="false" outlineLevel="0" collapsed="false">
      <c r="A722" s="50" t="n">
        <v>58838</v>
      </c>
      <c r="B722" s="2" t="n">
        <f aca="false">+IF(B721&lt;&gt;0,B721+1,IF(I721=0,0,1))</f>
        <v>0</v>
      </c>
      <c r="C722" s="3" t="n">
        <f aca="false">IF(OR($C$4="",$C$4=0),C721,$C$4)</f>
        <v>0.05</v>
      </c>
      <c r="D722" s="4" t="n">
        <f aca="false">+(1+C722/2)^(-2*(A722-$M$4)/365.25)</f>
        <v>0.174501230810796</v>
      </c>
      <c r="E722" s="2" t="n">
        <f aca="false">+IF(OR($E$4="",$E$4=0),IF(YEAR(A722)&gt;$M$38,$N$39,VLOOKUP(YEAR(A722),Curve,2,FALSE())),$E$4)</f>
        <v>5000</v>
      </c>
      <c r="F722" s="2" t="n">
        <f aca="false">+IF(MONTH(A722)=$G$4,$F$4,0)</f>
        <v>0</v>
      </c>
      <c r="G722" s="5" t="n">
        <f aca="false">+F722*D722</f>
        <v>0</v>
      </c>
      <c r="H722" s="6" t="n">
        <f aca="false">-G722*E722</f>
        <v>-0</v>
      </c>
      <c r="I722" s="2" t="n">
        <f aca="false">+IF(A722=$I$4,$H$4*D722,IF(I721=0,0,I721+J722+H722))</f>
        <v>0</v>
      </c>
      <c r="J722" s="2" t="n">
        <f aca="false">+IF(B722=0,0,D722*-IPMT(C722/12,B722,$B$8,I721))</f>
        <v>0</v>
      </c>
      <c r="K722" s="6" t="n">
        <f aca="false">+H722+J722</f>
        <v>0</v>
      </c>
      <c r="L722" s="39"/>
    </row>
    <row r="723" customFormat="false" ht="12.75" hidden="false" customHeight="false" outlineLevel="0" collapsed="false">
      <c r="A723" s="50" t="n">
        <v>58866</v>
      </c>
      <c r="B723" s="2" t="n">
        <f aca="false">+IF(B722&lt;&gt;0,B722+1,IF(I722=0,0,1))</f>
        <v>0</v>
      </c>
      <c r="C723" s="3" t="n">
        <f aca="false">IF(OR($C$4="",$C$4=0),C722,$C$4)</f>
        <v>0.05</v>
      </c>
      <c r="D723" s="4" t="n">
        <f aca="false">+(1+C723/2)^(-2*(A723-$M$4)/365.25)</f>
        <v>0.173841842097094</v>
      </c>
      <c r="E723" s="2" t="n">
        <f aca="false">+IF(OR($E$4="",$E$4=0),IF(YEAR(A723)&gt;$M$38,$N$39,VLOOKUP(YEAR(A723),Curve,2,FALSE())),$E$4)</f>
        <v>5000</v>
      </c>
      <c r="F723" s="2" t="n">
        <f aca="false">+IF(MONTH(A723)=$G$4,$F$4,0)</f>
        <v>50</v>
      </c>
      <c r="G723" s="5" t="n">
        <f aca="false">+F723*D723</f>
        <v>8.69209210485472</v>
      </c>
      <c r="H723" s="6" t="n">
        <f aca="false">-G723*E723</f>
        <v>-43460.4605242736</v>
      </c>
      <c r="I723" s="2" t="n">
        <f aca="false">+IF(A723=$I$4,$H$4*D723,IF(I722=0,0,I722+J723+H723))</f>
        <v>0</v>
      </c>
      <c r="J723" s="2" t="n">
        <f aca="false">+IF(B723=0,0,D723*-IPMT(C723/12,B723,$B$8,I722))</f>
        <v>0</v>
      </c>
      <c r="K723" s="6" t="n">
        <f aca="false">+H723+J723</f>
        <v>-43460.4605242736</v>
      </c>
      <c r="L723" s="39"/>
    </row>
    <row r="724" customFormat="false" ht="12.75" hidden="false" customHeight="false" outlineLevel="0" collapsed="false">
      <c r="A724" s="50" t="n">
        <v>58897</v>
      </c>
      <c r="B724" s="2" t="n">
        <f aca="false">+IF(B723&lt;&gt;0,B723+1,IF(I723=0,0,1))</f>
        <v>0</v>
      </c>
      <c r="C724" s="3" t="n">
        <f aca="false">IF(OR($C$4="",$C$4=0),C723,$C$4)</f>
        <v>0.05</v>
      </c>
      <c r="D724" s="4" t="n">
        <f aca="false">+(1+C724/2)^(-2*(A724-$M$4)/365.25)</f>
        <v>0.173114710578575</v>
      </c>
      <c r="E724" s="2" t="n">
        <f aca="false">+IF(OR($E$4="",$E$4=0),IF(YEAR(A724)&gt;$M$38,$N$39,VLOOKUP(YEAR(A724),Curve,2,FALSE())),$E$4)</f>
        <v>5000</v>
      </c>
      <c r="F724" s="2" t="n">
        <f aca="false">+IF(MONTH(A724)=$G$4,$F$4,0)</f>
        <v>0</v>
      </c>
      <c r="G724" s="5" t="n">
        <f aca="false">+F724*D724</f>
        <v>0</v>
      </c>
      <c r="H724" s="6" t="n">
        <f aca="false">-G724*E724</f>
        <v>-0</v>
      </c>
      <c r="I724" s="2" t="n">
        <f aca="false">+IF(A724=$I$4,$H$4*D724,IF(I723=0,0,I723+J724+H724))</f>
        <v>0</v>
      </c>
      <c r="J724" s="2" t="n">
        <f aca="false">+IF(B724=0,0,D724*-IPMT(C724/12,B724,$B$8,I723))</f>
        <v>0</v>
      </c>
      <c r="K724" s="6" t="n">
        <f aca="false">+H724+J724</f>
        <v>0</v>
      </c>
      <c r="L724" s="39"/>
    </row>
    <row r="725" customFormat="false" ht="12.75" hidden="false" customHeight="false" outlineLevel="0" collapsed="false">
      <c r="A725" s="50" t="n">
        <v>58927</v>
      </c>
      <c r="B725" s="2" t="n">
        <f aca="false">+IF(B724&lt;&gt;0,B724+1,IF(I724=0,0,1))</f>
        <v>0</v>
      </c>
      <c r="C725" s="3" t="n">
        <f aca="false">IF(OR($C$4="",$C$4=0),C724,$C$4)</f>
        <v>0.05</v>
      </c>
      <c r="D725" s="4" t="n">
        <f aca="false">+(1+C725/2)^(-2*(A725-$M$4)/365.25)</f>
        <v>0.172413930850992</v>
      </c>
      <c r="E725" s="2" t="n">
        <f aca="false">+IF(OR($E$4="",$E$4=0),IF(YEAR(A725)&gt;$M$38,$N$39,VLOOKUP(YEAR(A725),Curve,2,FALSE())),$E$4)</f>
        <v>5000</v>
      </c>
      <c r="F725" s="2" t="n">
        <f aca="false">+IF(MONTH(A725)=$G$4,$F$4,0)</f>
        <v>0</v>
      </c>
      <c r="G725" s="5" t="n">
        <f aca="false">+F725*D725</f>
        <v>0</v>
      </c>
      <c r="H725" s="6" t="n">
        <f aca="false">-G725*E725</f>
        <v>-0</v>
      </c>
      <c r="I725" s="2" t="n">
        <f aca="false">+IF(A725=$I$4,$H$4*D725,IF(I724=0,0,I724+J725+H725))</f>
        <v>0</v>
      </c>
      <c r="J725" s="2" t="n">
        <f aca="false">+IF(B725=0,0,D725*-IPMT(C725/12,B725,$B$8,I724))</f>
        <v>0</v>
      </c>
      <c r="K725" s="6" t="n">
        <f aca="false">+H725+J725</f>
        <v>0</v>
      </c>
      <c r="L725" s="39"/>
    </row>
    <row r="726" customFormat="false" ht="12.75" hidden="false" customHeight="false" outlineLevel="0" collapsed="false">
      <c r="A726" s="50" t="n">
        <v>58958</v>
      </c>
      <c r="B726" s="2" t="n">
        <f aca="false">+IF(B725&lt;&gt;0,B725+1,IF(I725=0,0,1))</f>
        <v>0</v>
      </c>
      <c r="C726" s="3" t="n">
        <f aca="false">IF(OR($C$4="",$C$4=0),C725,$C$4)</f>
        <v>0.05</v>
      </c>
      <c r="D726" s="4" t="n">
        <f aca="false">+(1+C726/2)^(-2*(A726-$M$4)/365.25)</f>
        <v>0.171692771883501</v>
      </c>
      <c r="E726" s="2" t="n">
        <f aca="false">+IF(OR($E$4="",$E$4=0),IF(YEAR(A726)&gt;$M$38,$N$39,VLOOKUP(YEAR(A726),Curve,2,FALSE())),$E$4)</f>
        <v>5000</v>
      </c>
      <c r="F726" s="2" t="n">
        <f aca="false">+IF(MONTH(A726)=$G$4,$F$4,0)</f>
        <v>0</v>
      </c>
      <c r="G726" s="5" t="n">
        <f aca="false">+F726*D726</f>
        <v>0</v>
      </c>
      <c r="H726" s="6" t="n">
        <f aca="false">-G726*E726</f>
        <v>-0</v>
      </c>
      <c r="I726" s="2" t="n">
        <f aca="false">+IF(A726=$I$4,$H$4*D726,IF(I725=0,0,I725+J726+H726))</f>
        <v>0</v>
      </c>
      <c r="J726" s="2" t="n">
        <f aca="false">+IF(B726=0,0,D726*-IPMT(C726/12,B726,$B$8,I725))</f>
        <v>0</v>
      </c>
      <c r="K726" s="6" t="n">
        <f aca="false">+H726+J726</f>
        <v>0</v>
      </c>
      <c r="L726" s="39"/>
    </row>
    <row r="727" customFormat="false" ht="12.75" hidden="false" customHeight="false" outlineLevel="0" collapsed="false">
      <c r="A727" s="50" t="n">
        <v>58988</v>
      </c>
      <c r="B727" s="2" t="n">
        <f aca="false">+IF(B726&lt;&gt;0,B726+1,IF(I726=0,0,1))</f>
        <v>0</v>
      </c>
      <c r="C727" s="3" t="n">
        <f aca="false">IF(OR($C$4="",$C$4=0),C726,$C$4)</f>
        <v>0.05</v>
      </c>
      <c r="D727" s="4" t="n">
        <f aca="false">+(1+C727/2)^(-2*(A727-$M$4)/365.25)</f>
        <v>0.170997748257221</v>
      </c>
      <c r="E727" s="2" t="n">
        <f aca="false">+IF(OR($E$4="",$E$4=0),IF(YEAR(A727)&gt;$M$38,$N$39,VLOOKUP(YEAR(A727),Curve,2,FALSE())),$E$4)</f>
        <v>5000</v>
      </c>
      <c r="F727" s="2" t="n">
        <f aca="false">+IF(MONTH(A727)=$G$4,$F$4,0)</f>
        <v>0</v>
      </c>
      <c r="G727" s="5" t="n">
        <f aca="false">+F727*D727</f>
        <v>0</v>
      </c>
      <c r="H727" s="6" t="n">
        <f aca="false">-G727*E727</f>
        <v>-0</v>
      </c>
      <c r="I727" s="2" t="n">
        <f aca="false">+IF(A727=$I$4,$H$4*D727,IF(I726=0,0,I726+J727+H727))</f>
        <v>0</v>
      </c>
      <c r="J727" s="2" t="n">
        <f aca="false">+IF(B727=0,0,D727*-IPMT(C727/12,B727,$B$8,I726))</f>
        <v>0</v>
      </c>
      <c r="K727" s="6" t="n">
        <f aca="false">+H727+J727</f>
        <v>0</v>
      </c>
      <c r="L727" s="39"/>
    </row>
    <row r="728" customFormat="false" ht="12.75" hidden="false" customHeight="false" outlineLevel="0" collapsed="false">
      <c r="A728" s="50" t="n">
        <v>59019</v>
      </c>
      <c r="B728" s="2" t="n">
        <f aca="false">+IF(B727&lt;&gt;0,B727+1,IF(I727=0,0,1))</f>
        <v>0</v>
      </c>
      <c r="C728" s="3" t="n">
        <f aca="false">IF(OR($C$4="",$C$4=0),C727,$C$4)</f>
        <v>0.05</v>
      </c>
      <c r="D728" s="4" t="n">
        <f aca="false">+(1+C728/2)^(-2*(A728-$M$4)/365.25)</f>
        <v>0.170282512783105</v>
      </c>
      <c r="E728" s="2" t="n">
        <f aca="false">+IF(OR($E$4="",$E$4=0),IF(YEAR(A728)&gt;$M$38,$N$39,VLOOKUP(YEAR(A728),Curve,2,FALSE())),$E$4)</f>
        <v>5000</v>
      </c>
      <c r="F728" s="2" t="n">
        <f aca="false">+IF(MONTH(A728)=$G$4,$F$4,0)</f>
        <v>0</v>
      </c>
      <c r="G728" s="5" t="n">
        <f aca="false">+F728*D728</f>
        <v>0</v>
      </c>
      <c r="H728" s="6" t="n">
        <f aca="false">-G728*E728</f>
        <v>-0</v>
      </c>
      <c r="I728" s="2" t="n">
        <f aca="false">+IF(A728=$I$4,$H$4*D728,IF(I727=0,0,I727+J728+H728))</f>
        <v>0</v>
      </c>
      <c r="J728" s="2" t="n">
        <f aca="false">+IF(B728=0,0,D728*-IPMT(C728/12,B728,$B$8,I727))</f>
        <v>0</v>
      </c>
      <c r="K728" s="6" t="n">
        <f aca="false">+H728+J728</f>
        <v>0</v>
      </c>
      <c r="L728" s="39"/>
    </row>
    <row r="729" customFormat="false" ht="12.75" hidden="false" customHeight="false" outlineLevel="0" collapsed="false">
      <c r="A729" s="50" t="n">
        <v>59050</v>
      </c>
      <c r="B729" s="2" t="n">
        <f aca="false">+IF(B728&lt;&gt;0,B728+1,IF(I728=0,0,1))</f>
        <v>0</v>
      </c>
      <c r="C729" s="3" t="n">
        <f aca="false">IF(OR($C$4="",$C$4=0),C728,$C$4)</f>
        <v>0.05</v>
      </c>
      <c r="D729" s="4" t="n">
        <f aca="false">+(1+C729/2)^(-2*(A729-$M$4)/365.25)</f>
        <v>0.169570268937759</v>
      </c>
      <c r="E729" s="2" t="n">
        <f aca="false">+IF(OR($E$4="",$E$4=0),IF(YEAR(A729)&gt;$M$38,$N$39,VLOOKUP(YEAR(A729),Curve,2,FALSE())),$E$4)</f>
        <v>5000</v>
      </c>
      <c r="F729" s="2" t="n">
        <f aca="false">+IF(MONTH(A729)=$G$4,$F$4,0)</f>
        <v>0</v>
      </c>
      <c r="G729" s="5" t="n">
        <f aca="false">+F729*D729</f>
        <v>0</v>
      </c>
      <c r="H729" s="6" t="n">
        <f aca="false">-G729*E729</f>
        <v>-0</v>
      </c>
      <c r="I729" s="2" t="n">
        <f aca="false">+IF(A729=$I$4,$H$4*D729,IF(I728=0,0,I728+J729+H729))</f>
        <v>0</v>
      </c>
      <c r="J729" s="2" t="n">
        <f aca="false">+IF(B729=0,0,D729*-IPMT(C729/12,B729,$B$8,I728))</f>
        <v>0</v>
      </c>
      <c r="K729" s="6" t="n">
        <f aca="false">+H729+J729</f>
        <v>0</v>
      </c>
      <c r="L729" s="39"/>
    </row>
    <row r="730" customFormat="false" ht="12.75" hidden="false" customHeight="false" outlineLevel="0" collapsed="false">
      <c r="A730" s="50" t="n">
        <v>59080</v>
      </c>
      <c r="B730" s="2" t="n">
        <f aca="false">+IF(B729&lt;&gt;0,B729+1,IF(I729=0,0,1))</f>
        <v>0</v>
      </c>
      <c r="C730" s="3" t="n">
        <f aca="false">IF(OR($C$4="",$C$4=0),C729,$C$4)</f>
        <v>0.05</v>
      </c>
      <c r="D730" s="4" t="n">
        <f aca="false">+(1+C730/2)^(-2*(A730-$M$4)/365.25)</f>
        <v>0.168883837342921</v>
      </c>
      <c r="E730" s="2" t="n">
        <f aca="false">+IF(OR($E$4="",$E$4=0),IF(YEAR(A730)&gt;$M$38,$N$39,VLOOKUP(YEAR(A730),Curve,2,FALSE())),$E$4)</f>
        <v>5000</v>
      </c>
      <c r="F730" s="2" t="n">
        <f aca="false">+IF(MONTH(A730)=$G$4,$F$4,0)</f>
        <v>0</v>
      </c>
      <c r="G730" s="5" t="n">
        <f aca="false">+F730*D730</f>
        <v>0</v>
      </c>
      <c r="H730" s="6" t="n">
        <f aca="false">-G730*E730</f>
        <v>-0</v>
      </c>
      <c r="I730" s="2" t="n">
        <f aca="false">+IF(A730=$I$4,$H$4*D730,IF(I729=0,0,I729+J730+H730))</f>
        <v>0</v>
      </c>
      <c r="J730" s="2" t="n">
        <f aca="false">+IF(B730=0,0,D730*-IPMT(C730/12,B730,$B$8,I729))</f>
        <v>0</v>
      </c>
      <c r="K730" s="6" t="n">
        <f aca="false">+H730+J730</f>
        <v>0</v>
      </c>
      <c r="L730" s="39"/>
    </row>
    <row r="731" customFormat="false" ht="12.75" hidden="false" customHeight="false" outlineLevel="0" collapsed="false">
      <c r="A731" s="50" t="n">
        <v>59111</v>
      </c>
      <c r="B731" s="2" t="n">
        <f aca="false">+IF(B730&lt;&gt;0,B730+1,IF(I730=0,0,1))</f>
        <v>0</v>
      </c>
      <c r="C731" s="3" t="n">
        <f aca="false">IF(OR($C$4="",$C$4=0),C730,$C$4)</f>
        <v>0.05</v>
      </c>
      <c r="D731" s="4" t="n">
        <f aca="false">+(1+C731/2)^(-2*(A731-$M$4)/365.25)</f>
        <v>0.168177443763451</v>
      </c>
      <c r="E731" s="2" t="n">
        <f aca="false">+IF(OR($E$4="",$E$4=0),IF(YEAR(A731)&gt;$M$38,$N$39,VLOOKUP(YEAR(A731),Curve,2,FALSE())),$E$4)</f>
        <v>5000</v>
      </c>
      <c r="F731" s="2" t="n">
        <f aca="false">+IF(MONTH(A731)=$G$4,$F$4,0)</f>
        <v>0</v>
      </c>
      <c r="G731" s="5" t="n">
        <f aca="false">+F731*D731</f>
        <v>0</v>
      </c>
      <c r="H731" s="6" t="n">
        <f aca="false">-G731*E731</f>
        <v>-0</v>
      </c>
      <c r="I731" s="2" t="n">
        <f aca="false">+IF(A731=$I$4,$H$4*D731,IF(I730=0,0,I730+J731+H731))</f>
        <v>0</v>
      </c>
      <c r="J731" s="2" t="n">
        <f aca="false">+IF(B731=0,0,D731*-IPMT(C731/12,B731,$B$8,I730))</f>
        <v>0</v>
      </c>
      <c r="K731" s="6" t="n">
        <f aca="false">+H731+J731</f>
        <v>0</v>
      </c>
      <c r="L731" s="39"/>
    </row>
    <row r="732" customFormat="false" ht="12.75" hidden="false" customHeight="false" outlineLevel="0" collapsed="false">
      <c r="A732" s="50" t="n">
        <v>59141</v>
      </c>
      <c r="B732" s="2" t="n">
        <f aca="false">+IF(B731&lt;&gt;0,B731+1,IF(I731=0,0,1))</f>
        <v>0</v>
      </c>
      <c r="C732" s="3" t="n">
        <f aca="false">IF(OR($C$4="",$C$4=0),C731,$C$4)</f>
        <v>0.05</v>
      </c>
      <c r="D732" s="4" t="n">
        <f aca="false">+(1+C732/2)^(-2*(A732-$M$4)/365.25)</f>
        <v>0.167496650416471</v>
      </c>
      <c r="E732" s="2" t="n">
        <f aca="false">+IF(OR($E$4="",$E$4=0),IF(YEAR(A732)&gt;$M$38,$N$39,VLOOKUP(YEAR(A732),Curve,2,FALSE())),$E$4)</f>
        <v>5000</v>
      </c>
      <c r="F732" s="2" t="n">
        <f aca="false">+IF(MONTH(A732)=$G$4,$F$4,0)</f>
        <v>0</v>
      </c>
      <c r="G732" s="5" t="n">
        <f aca="false">+F732*D732</f>
        <v>0</v>
      </c>
      <c r="H732" s="6" t="n">
        <f aca="false">-G732*E732</f>
        <v>-0</v>
      </c>
      <c r="I732" s="2" t="n">
        <f aca="false">+IF(A732=$I$4,$H$4*D732,IF(I731=0,0,I731+J732+H732))</f>
        <v>0</v>
      </c>
      <c r="J732" s="2" t="n">
        <f aca="false">+IF(B732=0,0,D732*-IPMT(C732/12,B732,$B$8,I731))</f>
        <v>0</v>
      </c>
      <c r="K732" s="6" t="n">
        <f aca="false">+H732+J732</f>
        <v>0</v>
      </c>
      <c r="L732" s="39"/>
    </row>
    <row r="733" customFormat="false" ht="12.75" hidden="false" customHeight="false" outlineLevel="0" collapsed="false">
      <c r="A733" s="50" t="n">
        <v>59172</v>
      </c>
      <c r="B733" s="2" t="n">
        <f aca="false">+IF(B732&lt;&gt;0,B732+1,IF(I732=0,0,1))</f>
        <v>0</v>
      </c>
      <c r="C733" s="3" t="n">
        <f aca="false">IF(OR($C$4="",$C$4=0),C732,$C$4)</f>
        <v>0.05</v>
      </c>
      <c r="D733" s="4" t="n">
        <f aca="false">+(1+C733/2)^(-2*(A733-$M$4)/365.25)</f>
        <v>0.166796059049658</v>
      </c>
      <c r="E733" s="2" t="n">
        <f aca="false">+IF(OR($E$4="",$E$4=0),IF(YEAR(A733)&gt;$M$38,$N$39,VLOOKUP(YEAR(A733),Curve,2,FALSE())),$E$4)</f>
        <v>5000</v>
      </c>
      <c r="F733" s="2" t="n">
        <f aca="false">+IF(MONTH(A733)=$G$4,$F$4,0)</f>
        <v>0</v>
      </c>
      <c r="G733" s="5" t="n">
        <f aca="false">+F733*D733</f>
        <v>0</v>
      </c>
      <c r="H733" s="6" t="n">
        <f aca="false">-G733*E733</f>
        <v>-0</v>
      </c>
      <c r="I733" s="2" t="n">
        <f aca="false">+IF(A733=$I$4,$H$4*D733,IF(I732=0,0,I732+J733+H733))</f>
        <v>0</v>
      </c>
      <c r="J733" s="2" t="n">
        <f aca="false">+IF(B733=0,0,D733*-IPMT(C733/12,B733,$B$8,I732))</f>
        <v>0</v>
      </c>
      <c r="K733" s="6" t="n">
        <f aca="false">+H733+J733</f>
        <v>0</v>
      </c>
      <c r="L733" s="39"/>
    </row>
    <row r="734" customFormat="false" ht="12.75" hidden="false" customHeight="false" outlineLevel="0" collapsed="false">
      <c r="A734" s="50" t="n">
        <v>59203</v>
      </c>
      <c r="B734" s="2" t="n">
        <f aca="false">+IF(B733&lt;&gt;0,B733+1,IF(I733=0,0,1))</f>
        <v>0</v>
      </c>
      <c r="C734" s="3" t="n">
        <f aca="false">IF(OR($C$4="",$C$4=0),C733,$C$4)</f>
        <v>0.05</v>
      </c>
      <c r="D734" s="4" t="n">
        <f aca="false">+(1+C734/2)^(-2*(A734-$M$4)/365.25)</f>
        <v>0.166098398059434</v>
      </c>
      <c r="E734" s="2" t="n">
        <f aca="false">+IF(OR($E$4="",$E$4=0),IF(YEAR(A734)&gt;$M$38,$N$39,VLOOKUP(YEAR(A734),Curve,2,FALSE())),$E$4)</f>
        <v>5000</v>
      </c>
      <c r="F734" s="2" t="n">
        <f aca="false">+IF(MONTH(A734)=$G$4,$F$4,0)</f>
        <v>0</v>
      </c>
      <c r="G734" s="5" t="n">
        <f aca="false">+F734*D734</f>
        <v>0</v>
      </c>
      <c r="H734" s="6" t="n">
        <f aca="false">-G734*E734</f>
        <v>-0</v>
      </c>
      <c r="I734" s="2" t="n">
        <f aca="false">+IF(A734=$I$4,$H$4*D734,IF(I733=0,0,I733+J734+H734))</f>
        <v>0</v>
      </c>
      <c r="J734" s="2" t="n">
        <f aca="false">+IF(B734=0,0,D734*-IPMT(C734/12,B734,$B$8,I733))</f>
        <v>0</v>
      </c>
      <c r="K734" s="6" t="n">
        <f aca="false">+H734+J734</f>
        <v>0</v>
      </c>
      <c r="L734" s="39"/>
    </row>
    <row r="735" customFormat="false" ht="12.75" hidden="false" customHeight="false" outlineLevel="0" collapsed="false">
      <c r="A735" s="50" t="n">
        <v>59231</v>
      </c>
      <c r="B735" s="2" t="n">
        <f aca="false">+IF(B734&lt;&gt;0,B734+1,IF(I734=0,0,1))</f>
        <v>0</v>
      </c>
      <c r="C735" s="3" t="n">
        <f aca="false">IF(OR($C$4="",$C$4=0),C734,$C$4)</f>
        <v>0.05</v>
      </c>
      <c r="D735" s="4" t="n">
        <f aca="false">+(1+C735/2)^(-2*(A735-$M$4)/365.25)</f>
        <v>0.165470761173806</v>
      </c>
      <c r="E735" s="2" t="n">
        <f aca="false">+IF(OR($E$4="",$E$4=0),IF(YEAR(A735)&gt;$M$38,$N$39,VLOOKUP(YEAR(A735),Curve,2,FALSE())),$E$4)</f>
        <v>5000</v>
      </c>
      <c r="F735" s="2" t="n">
        <f aca="false">+IF(MONTH(A735)=$G$4,$F$4,0)</f>
        <v>50</v>
      </c>
      <c r="G735" s="5" t="n">
        <f aca="false">+F735*D735</f>
        <v>8.27353805869032</v>
      </c>
      <c r="H735" s="6" t="n">
        <f aca="false">-G735*E735</f>
        <v>-41367.6902934516</v>
      </c>
      <c r="I735" s="2" t="n">
        <f aca="false">+IF(A735=$I$4,$H$4*D735,IF(I734=0,0,I734+J735+H735))</f>
        <v>0</v>
      </c>
      <c r="J735" s="2" t="n">
        <f aca="false">+IF(B735=0,0,D735*-IPMT(C735/12,B735,$B$8,I734))</f>
        <v>0</v>
      </c>
      <c r="K735" s="6" t="n">
        <f aca="false">+H735+J735</f>
        <v>-41367.6902934516</v>
      </c>
      <c r="L735" s="39"/>
    </row>
    <row r="736" customFormat="false" ht="12.75" hidden="false" customHeight="false" outlineLevel="0" collapsed="false">
      <c r="A736" s="50" t="n">
        <v>59262</v>
      </c>
      <c r="B736" s="2" t="n">
        <f aca="false">+IF(B735&lt;&gt;0,B735+1,IF(I735=0,0,1))</f>
        <v>0</v>
      </c>
      <c r="C736" s="3" t="n">
        <f aca="false">IF(OR($C$4="",$C$4=0),C735,$C$4)</f>
        <v>0.05</v>
      </c>
      <c r="D736" s="4" t="n">
        <f aca="false">+(1+C736/2)^(-2*(A736-$M$4)/365.25)</f>
        <v>0.164778643531751</v>
      </c>
      <c r="E736" s="2" t="n">
        <f aca="false">+IF(OR($E$4="",$E$4=0),IF(YEAR(A736)&gt;$M$38,$N$39,VLOOKUP(YEAR(A736),Curve,2,FALSE())),$E$4)</f>
        <v>5000</v>
      </c>
      <c r="F736" s="2" t="n">
        <f aca="false">+IF(MONTH(A736)=$G$4,$F$4,0)</f>
        <v>0</v>
      </c>
      <c r="G736" s="5" t="n">
        <f aca="false">+F736*D736</f>
        <v>0</v>
      </c>
      <c r="H736" s="6" t="n">
        <f aca="false">-G736*E736</f>
        <v>-0</v>
      </c>
      <c r="I736" s="2" t="n">
        <f aca="false">+IF(A736=$I$4,$H$4*D736,IF(I735=0,0,I735+J736+H736))</f>
        <v>0</v>
      </c>
      <c r="J736" s="2" t="n">
        <f aca="false">+IF(B736=0,0,D736*-IPMT(C736/12,B736,$B$8,I735))</f>
        <v>0</v>
      </c>
      <c r="K736" s="6" t="n">
        <f aca="false">+H736+J736</f>
        <v>0</v>
      </c>
      <c r="L736" s="39"/>
    </row>
    <row r="737" customFormat="false" ht="12.75" hidden="false" customHeight="false" outlineLevel="0" collapsed="false">
      <c r="A737" s="50" t="n">
        <v>59292</v>
      </c>
      <c r="B737" s="2" t="n">
        <f aca="false">+IF(B736&lt;&gt;0,B736+1,IF(I736=0,0,1))</f>
        <v>0</v>
      </c>
      <c r="C737" s="3" t="n">
        <f aca="false">IF(OR($C$4="",$C$4=0),C736,$C$4)</f>
        <v>0.05</v>
      </c>
      <c r="D737" s="4" t="n">
        <f aca="false">+(1+C737/2)^(-2*(A737-$M$4)/365.25)</f>
        <v>0.164111608751519</v>
      </c>
      <c r="E737" s="2" t="n">
        <f aca="false">+IF(OR($E$4="",$E$4=0),IF(YEAR(A737)&gt;$M$38,$N$39,VLOOKUP(YEAR(A737),Curve,2,FALSE())),$E$4)</f>
        <v>5000</v>
      </c>
      <c r="F737" s="2" t="n">
        <f aca="false">+IF(MONTH(A737)=$G$4,$F$4,0)</f>
        <v>0</v>
      </c>
      <c r="G737" s="5" t="n">
        <f aca="false">+F737*D737</f>
        <v>0</v>
      </c>
      <c r="H737" s="6" t="n">
        <f aca="false">-G737*E737</f>
        <v>-0</v>
      </c>
      <c r="I737" s="2" t="n">
        <f aca="false">+IF(A737=$I$4,$H$4*D737,IF(I736=0,0,I736+J737+H737))</f>
        <v>0</v>
      </c>
      <c r="J737" s="2" t="n">
        <f aca="false">+IF(B737=0,0,D737*-IPMT(C737/12,B737,$B$8,I736))</f>
        <v>0</v>
      </c>
      <c r="K737" s="6" t="n">
        <f aca="false">+H737+J737</f>
        <v>0</v>
      </c>
      <c r="L737" s="39"/>
    </row>
    <row r="738" customFormat="false" ht="12.75" hidden="false" customHeight="false" outlineLevel="0" collapsed="false">
      <c r="A738" s="50" t="n">
        <v>59323</v>
      </c>
      <c r="B738" s="2" t="n">
        <f aca="false">+IF(B737&lt;&gt;0,B737+1,IF(I737=0,0,1))</f>
        <v>0</v>
      </c>
      <c r="C738" s="3" t="n">
        <f aca="false">IF(OR($C$4="",$C$4=0),C737,$C$4)</f>
        <v>0.05</v>
      </c>
      <c r="D738" s="4" t="n">
        <f aca="false">+(1+C738/2)^(-2*(A738-$M$4)/365.25)</f>
        <v>0.163425176061675</v>
      </c>
      <c r="E738" s="2" t="n">
        <f aca="false">+IF(OR($E$4="",$E$4=0),IF(YEAR(A738)&gt;$M$38,$N$39,VLOOKUP(YEAR(A738),Curve,2,FALSE())),$E$4)</f>
        <v>5000</v>
      </c>
      <c r="F738" s="2" t="n">
        <f aca="false">+IF(MONTH(A738)=$G$4,$F$4,0)</f>
        <v>0</v>
      </c>
      <c r="G738" s="5" t="n">
        <f aca="false">+F738*D738</f>
        <v>0</v>
      </c>
      <c r="H738" s="6" t="n">
        <f aca="false">-G738*E738</f>
        <v>-0</v>
      </c>
      <c r="I738" s="2" t="n">
        <f aca="false">+IF(A738=$I$4,$H$4*D738,IF(I737=0,0,I737+J738+H738))</f>
        <v>0</v>
      </c>
      <c r="J738" s="2" t="n">
        <f aca="false">+IF(B738=0,0,D738*-IPMT(C738/12,B738,$B$8,I737))</f>
        <v>0</v>
      </c>
      <c r="K738" s="6" t="n">
        <f aca="false">+H738+J738</f>
        <v>0</v>
      </c>
      <c r="L738" s="39"/>
    </row>
    <row r="739" customFormat="false" ht="12.75" hidden="false" customHeight="false" outlineLevel="0" collapsed="false">
      <c r="A739" s="50" t="n">
        <v>59353</v>
      </c>
      <c r="B739" s="2" t="n">
        <f aca="false">+IF(B738&lt;&gt;0,B738+1,IF(I738=0,0,1))</f>
        <v>0</v>
      </c>
      <c r="C739" s="3" t="n">
        <f aca="false">IF(OR($C$4="",$C$4=0),C738,$C$4)</f>
        <v>0.05</v>
      </c>
      <c r="D739" s="4" t="n">
        <f aca="false">+(1+C739/2)^(-2*(A739-$M$4)/365.25)</f>
        <v>0.162763620206728</v>
      </c>
      <c r="E739" s="2" t="n">
        <f aca="false">+IF(OR($E$4="",$E$4=0),IF(YEAR(A739)&gt;$M$38,$N$39,VLOOKUP(YEAR(A739),Curve,2,FALSE())),$E$4)</f>
        <v>5000</v>
      </c>
      <c r="F739" s="2" t="n">
        <f aca="false">+IF(MONTH(A739)=$G$4,$F$4,0)</f>
        <v>0</v>
      </c>
      <c r="G739" s="5" t="n">
        <f aca="false">+F739*D739</f>
        <v>0</v>
      </c>
      <c r="H739" s="6" t="n">
        <f aca="false">-G739*E739</f>
        <v>-0</v>
      </c>
      <c r="I739" s="2" t="n">
        <f aca="false">+IF(A739=$I$4,$H$4*D739,IF(I738=0,0,I738+J739+H739))</f>
        <v>0</v>
      </c>
      <c r="J739" s="2" t="n">
        <f aca="false">+IF(B739=0,0,D739*-IPMT(C739/12,B739,$B$8,I738))</f>
        <v>0</v>
      </c>
      <c r="K739" s="6" t="n">
        <f aca="false">+H739+J739</f>
        <v>0</v>
      </c>
      <c r="L739" s="39"/>
    </row>
    <row r="740" customFormat="false" ht="12.75" hidden="false" customHeight="false" outlineLevel="0" collapsed="false">
      <c r="A740" s="50" t="n">
        <v>59384</v>
      </c>
      <c r="B740" s="2" t="n">
        <f aca="false">+IF(B739&lt;&gt;0,B739+1,IF(I739=0,0,1))</f>
        <v>0</v>
      </c>
      <c r="C740" s="3" t="n">
        <f aca="false">IF(OR($C$4="",$C$4=0),C739,$C$4)</f>
        <v>0.05</v>
      </c>
      <c r="D740" s="4" t="n">
        <f aca="false">+(1+C740/2)^(-2*(A740-$M$4)/365.25)</f>
        <v>0.162082825773737</v>
      </c>
      <c r="E740" s="2" t="n">
        <f aca="false">+IF(OR($E$4="",$E$4=0),IF(YEAR(A740)&gt;$M$38,$N$39,VLOOKUP(YEAR(A740),Curve,2,FALSE())),$E$4)</f>
        <v>5000</v>
      </c>
      <c r="F740" s="2" t="n">
        <f aca="false">+IF(MONTH(A740)=$G$4,$F$4,0)</f>
        <v>0</v>
      </c>
      <c r="G740" s="5" t="n">
        <f aca="false">+F740*D740</f>
        <v>0</v>
      </c>
      <c r="H740" s="6" t="n">
        <f aca="false">-G740*E740</f>
        <v>-0</v>
      </c>
      <c r="I740" s="2" t="n">
        <f aca="false">+IF(A740=$I$4,$H$4*D740,IF(I739=0,0,I739+J740+H740))</f>
        <v>0</v>
      </c>
      <c r="J740" s="2" t="n">
        <f aca="false">+IF(B740=0,0,D740*-IPMT(C740/12,B740,$B$8,I739))</f>
        <v>0</v>
      </c>
      <c r="K740" s="6" t="n">
        <f aca="false">+H740+J740</f>
        <v>0</v>
      </c>
      <c r="L740" s="39"/>
    </row>
    <row r="741" customFormat="false" ht="12.75" hidden="false" customHeight="false" outlineLevel="0" collapsed="false">
      <c r="A741" s="50" t="n">
        <v>59415</v>
      </c>
      <c r="B741" s="2" t="n">
        <f aca="false">+IF(B740&lt;&gt;0,B740+1,IF(I740=0,0,1))</f>
        <v>0</v>
      </c>
      <c r="C741" s="3" t="n">
        <f aca="false">IF(OR($C$4="",$C$4=0),C740,$C$4)</f>
        <v>0.05</v>
      </c>
      <c r="D741" s="4" t="n">
        <f aca="false">+(1+C741/2)^(-2*(A741-$M$4)/365.25)</f>
        <v>0.161404878912331</v>
      </c>
      <c r="E741" s="2" t="n">
        <f aca="false">+IF(OR($E$4="",$E$4=0),IF(YEAR(A741)&gt;$M$38,$N$39,VLOOKUP(YEAR(A741),Curve,2,FALSE())),$E$4)</f>
        <v>5000</v>
      </c>
      <c r="F741" s="2" t="n">
        <f aca="false">+IF(MONTH(A741)=$G$4,$F$4,0)</f>
        <v>0</v>
      </c>
      <c r="G741" s="5" t="n">
        <f aca="false">+F741*D741</f>
        <v>0</v>
      </c>
      <c r="H741" s="6" t="n">
        <f aca="false">-G741*E741</f>
        <v>-0</v>
      </c>
      <c r="I741" s="2" t="n">
        <f aca="false">+IF(A741=$I$4,$H$4*D741,IF(I740=0,0,I740+J741+H741))</f>
        <v>0</v>
      </c>
      <c r="J741" s="2" t="n">
        <f aca="false">+IF(B741=0,0,D741*-IPMT(C741/12,B741,$B$8,I740))</f>
        <v>0</v>
      </c>
      <c r="K741" s="6" t="n">
        <f aca="false">+H741+J741</f>
        <v>0</v>
      </c>
      <c r="L741" s="39"/>
    </row>
    <row r="742" customFormat="false" ht="12.75" hidden="false" customHeight="false" outlineLevel="0" collapsed="false">
      <c r="A742" s="50" t="n">
        <v>59445</v>
      </c>
      <c r="B742" s="2" t="n">
        <f aca="false">+IF(B741&lt;&gt;0,B741+1,IF(I741=0,0,1))</f>
        <v>0</v>
      </c>
      <c r="C742" s="3" t="n">
        <f aca="false">IF(OR($C$4="",$C$4=0),C741,$C$4)</f>
        <v>0.05</v>
      </c>
      <c r="D742" s="4" t="n">
        <f aca="false">+(1+C742/2)^(-2*(A742-$M$4)/365.25)</f>
        <v>0.160751501353042</v>
      </c>
      <c r="E742" s="2" t="n">
        <f aca="false">+IF(OR($E$4="",$E$4=0),IF(YEAR(A742)&gt;$M$38,$N$39,VLOOKUP(YEAR(A742),Curve,2,FALSE())),$E$4)</f>
        <v>5000</v>
      </c>
      <c r="F742" s="2" t="n">
        <f aca="false">+IF(MONTH(A742)=$G$4,$F$4,0)</f>
        <v>0</v>
      </c>
      <c r="G742" s="5" t="n">
        <f aca="false">+F742*D742</f>
        <v>0</v>
      </c>
      <c r="H742" s="6" t="n">
        <f aca="false">-G742*E742</f>
        <v>-0</v>
      </c>
      <c r="I742" s="2" t="n">
        <f aca="false">+IF(A742=$I$4,$H$4*D742,IF(I741=0,0,I741+J742+H742))</f>
        <v>0</v>
      </c>
      <c r="J742" s="2" t="n">
        <f aca="false">+IF(B742=0,0,D742*-IPMT(C742/12,B742,$B$8,I741))</f>
        <v>0</v>
      </c>
      <c r="K742" s="6" t="n">
        <f aca="false">+H742+J742</f>
        <v>0</v>
      </c>
      <c r="L742" s="39"/>
    </row>
    <row r="743" customFormat="false" ht="12.75" hidden="false" customHeight="false" outlineLevel="0" collapsed="false">
      <c r="A743" s="50" t="n">
        <v>59476</v>
      </c>
      <c r="B743" s="2" t="n">
        <f aca="false">+IF(B742&lt;&gt;0,B742+1,IF(I742=0,0,1))</f>
        <v>0</v>
      </c>
      <c r="C743" s="3" t="n">
        <f aca="false">IF(OR($C$4="",$C$4=0),C742,$C$4)</f>
        <v>0.05</v>
      </c>
      <c r="D743" s="4" t="n">
        <f aca="false">+(1+C743/2)^(-2*(A743-$M$4)/365.25)</f>
        <v>0.160079123047146</v>
      </c>
      <c r="E743" s="2" t="n">
        <f aca="false">+IF(OR($E$4="",$E$4=0),IF(YEAR(A743)&gt;$M$38,$N$39,VLOOKUP(YEAR(A743),Curve,2,FALSE())),$E$4)</f>
        <v>5000</v>
      </c>
      <c r="F743" s="2" t="n">
        <f aca="false">+IF(MONTH(A743)=$G$4,$F$4,0)</f>
        <v>0</v>
      </c>
      <c r="G743" s="5" t="n">
        <f aca="false">+F743*D743</f>
        <v>0</v>
      </c>
      <c r="H743" s="6" t="n">
        <f aca="false">-G743*E743</f>
        <v>-0</v>
      </c>
      <c r="I743" s="2" t="n">
        <f aca="false">+IF(A743=$I$4,$H$4*D743,IF(I742=0,0,I742+J743+H743))</f>
        <v>0</v>
      </c>
      <c r="J743" s="2" t="n">
        <f aca="false">+IF(B743=0,0,D743*-IPMT(C743/12,B743,$B$8,I742))</f>
        <v>0</v>
      </c>
      <c r="K743" s="6" t="n">
        <f aca="false">+H743+J743</f>
        <v>0</v>
      </c>
      <c r="L743" s="39"/>
    </row>
    <row r="744" customFormat="false" ht="12.75" hidden="false" customHeight="false" outlineLevel="0" collapsed="false">
      <c r="A744" s="50" t="n">
        <v>59506</v>
      </c>
      <c r="B744" s="2" t="n">
        <f aca="false">+IF(B743&lt;&gt;0,B743+1,IF(I743=0,0,1))</f>
        <v>0</v>
      </c>
      <c r="C744" s="3" t="n">
        <f aca="false">IF(OR($C$4="",$C$4=0),C743,$C$4)</f>
        <v>0.05</v>
      </c>
      <c r="D744" s="4" t="n">
        <f aca="false">+(1+C744/2)^(-2*(A744-$M$4)/365.25)</f>
        <v>0.159431112234744</v>
      </c>
      <c r="E744" s="2" t="n">
        <f aca="false">+IF(OR($E$4="",$E$4=0),IF(YEAR(A744)&gt;$M$38,$N$39,VLOOKUP(YEAR(A744),Curve,2,FALSE())),$E$4)</f>
        <v>5000</v>
      </c>
      <c r="F744" s="2" t="n">
        <f aca="false">+IF(MONTH(A744)=$G$4,$F$4,0)</f>
        <v>0</v>
      </c>
      <c r="G744" s="5" t="n">
        <f aca="false">+F744*D744</f>
        <v>0</v>
      </c>
      <c r="H744" s="6" t="n">
        <f aca="false">-G744*E744</f>
        <v>-0</v>
      </c>
      <c r="I744" s="2" t="n">
        <f aca="false">+IF(A744=$I$4,$H$4*D744,IF(I743=0,0,I743+J744+H744))</f>
        <v>0</v>
      </c>
      <c r="J744" s="2" t="n">
        <f aca="false">+IF(B744=0,0,D744*-IPMT(C744/12,B744,$B$8,I743))</f>
        <v>0</v>
      </c>
      <c r="K744" s="6" t="n">
        <f aca="false">+H744+J744</f>
        <v>0</v>
      </c>
      <c r="L744" s="39"/>
    </row>
    <row r="745" customFormat="false" ht="12.75" hidden="false" customHeight="false" outlineLevel="0" collapsed="false">
      <c r="A745" s="50" t="n">
        <v>59537</v>
      </c>
      <c r="B745" s="2" t="n">
        <f aca="false">+IF(B744&lt;&gt;0,B744+1,IF(I744=0,0,1))</f>
        <v>0</v>
      </c>
      <c r="C745" s="3" t="n">
        <f aca="false">IF(OR($C$4="",$C$4=0),C744,$C$4)</f>
        <v>0.05</v>
      </c>
      <c r="D745" s="4" t="n">
        <f aca="false">+(1+C745/2)^(-2*(A745-$M$4)/365.25)</f>
        <v>0.158764256745065</v>
      </c>
      <c r="E745" s="2" t="n">
        <f aca="false">+IF(OR($E$4="",$E$4=0),IF(YEAR(A745)&gt;$M$38,$N$39,VLOOKUP(YEAR(A745),Curve,2,FALSE())),$E$4)</f>
        <v>5000</v>
      </c>
      <c r="F745" s="2" t="n">
        <f aca="false">+IF(MONTH(A745)=$G$4,$F$4,0)</f>
        <v>0</v>
      </c>
      <c r="G745" s="5" t="n">
        <f aca="false">+F745*D745</f>
        <v>0</v>
      </c>
      <c r="H745" s="6" t="n">
        <f aca="false">-G745*E745</f>
        <v>-0</v>
      </c>
      <c r="I745" s="2" t="n">
        <f aca="false">+IF(A745=$I$4,$H$4*D745,IF(I744=0,0,I744+J745+H745))</f>
        <v>0</v>
      </c>
      <c r="J745" s="2" t="n">
        <f aca="false">+IF(B745=0,0,D745*-IPMT(C745/12,B745,$B$8,I744))</f>
        <v>0</v>
      </c>
      <c r="K745" s="6" t="n">
        <f aca="false">+H745+J745</f>
        <v>0</v>
      </c>
      <c r="L745" s="39"/>
    </row>
    <row r="746" customFormat="false" ht="12.75" hidden="false" customHeight="false" outlineLevel="0" collapsed="false">
      <c r="A746" s="50" t="n">
        <v>59568</v>
      </c>
      <c r="B746" s="2" t="n">
        <f aca="false">+IF(B745&lt;&gt;0,B745+1,IF(I745=0,0,1))</f>
        <v>0</v>
      </c>
      <c r="C746" s="3" t="n">
        <f aca="false">IF(OR($C$4="",$C$4=0),C745,$C$4)</f>
        <v>0.05</v>
      </c>
      <c r="D746" s="4" t="n">
        <f aca="false">+(1+C746/2)^(-2*(A746-$M$4)/365.25)</f>
        <v>0.158100190524292</v>
      </c>
      <c r="E746" s="2" t="n">
        <f aca="false">+IF(OR($E$4="",$E$4=0),IF(YEAR(A746)&gt;$M$38,$N$39,VLOOKUP(YEAR(A746),Curve,2,FALSE())),$E$4)</f>
        <v>5000</v>
      </c>
      <c r="F746" s="2" t="n">
        <f aca="false">+IF(MONTH(A746)=$G$4,$F$4,0)</f>
        <v>0</v>
      </c>
      <c r="G746" s="5" t="n">
        <f aca="false">+F746*D746</f>
        <v>0</v>
      </c>
      <c r="H746" s="6" t="n">
        <f aca="false">-G746*E746</f>
        <v>-0</v>
      </c>
      <c r="I746" s="2" t="n">
        <f aca="false">+IF(A746=$I$4,$H$4*D746,IF(I745=0,0,I745+J746+H746))</f>
        <v>0</v>
      </c>
      <c r="J746" s="2" t="n">
        <f aca="false">+IF(B746=0,0,D746*-IPMT(C746/12,B746,$B$8,I745))</f>
        <v>0</v>
      </c>
      <c r="K746" s="6" t="n">
        <f aca="false">+H746+J746</f>
        <v>0</v>
      </c>
      <c r="L746" s="39"/>
    </row>
    <row r="747" customFormat="false" ht="12.75" hidden="false" customHeight="false" outlineLevel="0" collapsed="false">
      <c r="A747" s="50" t="n">
        <v>59596</v>
      </c>
      <c r="B747" s="2" t="n">
        <f aca="false">+IF(B746&lt;&gt;0,B746+1,IF(I746=0,0,1))</f>
        <v>0</v>
      </c>
      <c r="C747" s="3" t="n">
        <f aca="false">IF(OR($C$4="",$C$4=0),C746,$C$4)</f>
        <v>0.05</v>
      </c>
      <c r="D747" s="4" t="n">
        <f aca="false">+(1+C747/2)^(-2*(A747-$M$4)/365.25)</f>
        <v>0.157502776507317</v>
      </c>
      <c r="E747" s="2" t="n">
        <f aca="false">+IF(OR($E$4="",$E$4=0),IF(YEAR(A747)&gt;$M$38,$N$39,VLOOKUP(YEAR(A747),Curve,2,FALSE())),$E$4)</f>
        <v>5000</v>
      </c>
      <c r="F747" s="2" t="n">
        <f aca="false">+IF(MONTH(A747)=$G$4,$F$4,0)</f>
        <v>50</v>
      </c>
      <c r="G747" s="5" t="n">
        <f aca="false">+F747*D747</f>
        <v>7.87513882536583</v>
      </c>
      <c r="H747" s="6" t="n">
        <f aca="false">-G747*E747</f>
        <v>-39375.6941268292</v>
      </c>
      <c r="I747" s="2" t="n">
        <f aca="false">+IF(A747=$I$4,$H$4*D747,IF(I746=0,0,I746+J747+H747))</f>
        <v>0</v>
      </c>
      <c r="J747" s="2" t="n">
        <f aca="false">+IF(B747=0,0,D747*-IPMT(C747/12,B747,$B$8,I746))</f>
        <v>0</v>
      </c>
      <c r="K747" s="6" t="n">
        <f aca="false">+H747+J747</f>
        <v>-39375.6941268292</v>
      </c>
      <c r="L747" s="39"/>
    </row>
    <row r="748" customFormat="false" ht="12.75" hidden="false" customHeight="false" outlineLevel="0" collapsed="false">
      <c r="A748" s="50" t="n">
        <v>59627</v>
      </c>
      <c r="B748" s="2" t="n">
        <f aca="false">+IF(B747&lt;&gt;0,B747+1,IF(I747=0,0,1))</f>
        <v>0</v>
      </c>
      <c r="C748" s="3" t="n">
        <f aca="false">IF(OR($C$4="",$C$4=0),C747,$C$4)</f>
        <v>0.05</v>
      </c>
      <c r="D748" s="4" t="n">
        <f aca="false">+(1+C748/2)^(-2*(A748-$M$4)/365.25)</f>
        <v>0.156843986703486</v>
      </c>
      <c r="E748" s="2" t="n">
        <f aca="false">+IF(OR($E$4="",$E$4=0),IF(YEAR(A748)&gt;$M$38,$N$39,VLOOKUP(YEAR(A748),Curve,2,FALSE())),$E$4)</f>
        <v>5000</v>
      </c>
      <c r="F748" s="2" t="n">
        <f aca="false">+IF(MONTH(A748)=$G$4,$F$4,0)</f>
        <v>0</v>
      </c>
      <c r="G748" s="5" t="n">
        <f aca="false">+F748*D748</f>
        <v>0</v>
      </c>
      <c r="H748" s="6" t="n">
        <f aca="false">-G748*E748</f>
        <v>-0</v>
      </c>
      <c r="I748" s="2" t="n">
        <f aca="false">+IF(A748=$I$4,$H$4*D748,IF(I747=0,0,I747+J748+H748))</f>
        <v>0</v>
      </c>
      <c r="J748" s="2" t="n">
        <f aca="false">+IF(B748=0,0,D748*-IPMT(C748/12,B748,$B$8,I747))</f>
        <v>0</v>
      </c>
      <c r="K748" s="6" t="n">
        <f aca="false">+H748+J748</f>
        <v>0</v>
      </c>
      <c r="L748" s="39"/>
    </row>
    <row r="749" customFormat="false" ht="12.75" hidden="false" customHeight="false" outlineLevel="0" collapsed="false">
      <c r="A749" s="50" t="n">
        <v>59657</v>
      </c>
      <c r="B749" s="2" t="n">
        <f aca="false">+IF(B748&lt;&gt;0,B748+1,IF(I748=0,0,1))</f>
        <v>0</v>
      </c>
      <c r="C749" s="3" t="n">
        <f aca="false">IF(OR($C$4="",$C$4=0),C748,$C$4)</f>
        <v>0.05</v>
      </c>
      <c r="D749" s="4" t="n">
        <f aca="false">+(1+C749/2)^(-2*(A749-$M$4)/365.25)</f>
        <v>0.156209071935655</v>
      </c>
      <c r="E749" s="2" t="n">
        <f aca="false">+IF(OR($E$4="",$E$4=0),IF(YEAR(A749)&gt;$M$38,$N$39,VLOOKUP(YEAR(A749),Curve,2,FALSE())),$E$4)</f>
        <v>5000</v>
      </c>
      <c r="F749" s="2" t="n">
        <f aca="false">+IF(MONTH(A749)=$G$4,$F$4,0)</f>
        <v>0</v>
      </c>
      <c r="G749" s="5" t="n">
        <f aca="false">+F749*D749</f>
        <v>0</v>
      </c>
      <c r="H749" s="6" t="n">
        <f aca="false">-G749*E749</f>
        <v>-0</v>
      </c>
      <c r="I749" s="2" t="n">
        <f aca="false">+IF(A749=$I$4,$H$4*D749,IF(I748=0,0,I748+J749+H749))</f>
        <v>0</v>
      </c>
      <c r="J749" s="2" t="n">
        <f aca="false">+IF(B749=0,0,D749*-IPMT(C749/12,B749,$B$8,I748))</f>
        <v>0</v>
      </c>
      <c r="K749" s="6" t="n">
        <f aca="false">+H749+J749</f>
        <v>0</v>
      </c>
      <c r="L749" s="39"/>
    </row>
    <row r="750" customFormat="false" ht="12.75" hidden="false" customHeight="false" outlineLevel="0" collapsed="false">
      <c r="A750" s="50" t="n">
        <v>59688</v>
      </c>
      <c r="B750" s="2" t="n">
        <f aca="false">+IF(B749&lt;&gt;0,B749+1,IF(I749=0,0,1))</f>
        <v>0</v>
      </c>
      <c r="C750" s="3" t="n">
        <f aca="false">IF(OR($C$4="",$C$4=0),C749,$C$4)</f>
        <v>0.05</v>
      </c>
      <c r="D750" s="4" t="n">
        <f aca="false">+(1+C750/2)^(-2*(A750-$M$4)/365.25)</f>
        <v>0.155555693334089</v>
      </c>
      <c r="E750" s="2" t="n">
        <f aca="false">+IF(OR($E$4="",$E$4=0),IF(YEAR(A750)&gt;$M$38,$N$39,VLOOKUP(YEAR(A750),Curve,2,FALSE())),$E$4)</f>
        <v>5000</v>
      </c>
      <c r="F750" s="2" t="n">
        <f aca="false">+IF(MONTH(A750)=$G$4,$F$4,0)</f>
        <v>0</v>
      </c>
      <c r="G750" s="5" t="n">
        <f aca="false">+F750*D750</f>
        <v>0</v>
      </c>
      <c r="H750" s="6" t="n">
        <f aca="false">-G750*E750</f>
        <v>-0</v>
      </c>
      <c r="I750" s="2" t="n">
        <f aca="false">+IF(A750=$I$4,$H$4*D750,IF(I749=0,0,I749+J750+H750))</f>
        <v>0</v>
      </c>
      <c r="J750" s="2" t="n">
        <f aca="false">+IF(B750=0,0,D750*-IPMT(C750/12,B750,$B$8,I749))</f>
        <v>0</v>
      </c>
      <c r="K750" s="6" t="n">
        <f aca="false">+H750+J750</f>
        <v>0</v>
      </c>
      <c r="L750" s="39"/>
    </row>
    <row r="751" customFormat="false" ht="12.75" hidden="false" customHeight="false" outlineLevel="0" collapsed="false">
      <c r="A751" s="50" t="n">
        <v>59718</v>
      </c>
      <c r="B751" s="2" t="n">
        <f aca="false">+IF(B750&lt;&gt;0,B750+1,IF(I750=0,0,1))</f>
        <v>0</v>
      </c>
      <c r="C751" s="3" t="n">
        <f aca="false">IF(OR($C$4="",$C$4=0),C750,$C$4)</f>
        <v>0.05</v>
      </c>
      <c r="D751" s="4" t="n">
        <f aca="false">+(1+C751/2)^(-2*(A751-$M$4)/365.25)</f>
        <v>0.154925993662499</v>
      </c>
      <c r="E751" s="2" t="n">
        <f aca="false">+IF(OR($E$4="",$E$4=0),IF(YEAR(A751)&gt;$M$38,$N$39,VLOOKUP(YEAR(A751),Curve,2,FALSE())),$E$4)</f>
        <v>5000</v>
      </c>
      <c r="F751" s="2" t="n">
        <f aca="false">+IF(MONTH(A751)=$G$4,$F$4,0)</f>
        <v>0</v>
      </c>
      <c r="G751" s="5" t="n">
        <f aca="false">+F751*D751</f>
        <v>0</v>
      </c>
      <c r="H751" s="6" t="n">
        <f aca="false">-G751*E751</f>
        <v>-0</v>
      </c>
      <c r="I751" s="2" t="n">
        <f aca="false">+IF(A751=$I$4,$H$4*D751,IF(I750=0,0,I750+J751+H751))</f>
        <v>0</v>
      </c>
      <c r="J751" s="2" t="n">
        <f aca="false">+IF(B751=0,0,D751*-IPMT(C751/12,B751,$B$8,I750))</f>
        <v>0</v>
      </c>
      <c r="K751" s="6" t="n">
        <f aca="false">+H751+J751</f>
        <v>0</v>
      </c>
      <c r="L751" s="39"/>
    </row>
    <row r="752" customFormat="false" ht="12.75" hidden="false" customHeight="false" outlineLevel="0" collapsed="false">
      <c r="A752" s="50" t="n">
        <v>59749</v>
      </c>
      <c r="B752" s="2" t="n">
        <f aca="false">+IF(B751&lt;&gt;0,B751+1,IF(I751=0,0,1))</f>
        <v>0</v>
      </c>
      <c r="C752" s="3" t="n">
        <f aca="false">IF(OR($C$4="",$C$4=0),C751,$C$4)</f>
        <v>0.05</v>
      </c>
      <c r="D752" s="4" t="n">
        <f aca="false">+(1+C752/2)^(-2*(A752-$M$4)/365.25)</f>
        <v>0.154277981816381</v>
      </c>
      <c r="E752" s="2" t="n">
        <f aca="false">+IF(OR($E$4="",$E$4=0),IF(YEAR(A752)&gt;$M$38,$N$39,VLOOKUP(YEAR(A752),Curve,2,FALSE())),$E$4)</f>
        <v>5000</v>
      </c>
      <c r="F752" s="2" t="n">
        <f aca="false">+IF(MONTH(A752)=$G$4,$F$4,0)</f>
        <v>0</v>
      </c>
      <c r="G752" s="5" t="n">
        <f aca="false">+F752*D752</f>
        <v>0</v>
      </c>
      <c r="H752" s="6" t="n">
        <f aca="false">-G752*E752</f>
        <v>-0</v>
      </c>
      <c r="I752" s="2" t="n">
        <f aca="false">+IF(A752=$I$4,$H$4*D752,IF(I751=0,0,I751+J752+H752))</f>
        <v>0</v>
      </c>
      <c r="J752" s="2" t="n">
        <f aca="false">+IF(B752=0,0,D752*-IPMT(C752/12,B752,$B$8,I751))</f>
        <v>0</v>
      </c>
      <c r="K752" s="6" t="n">
        <f aca="false">+H752+J752</f>
        <v>0</v>
      </c>
      <c r="L752" s="39"/>
    </row>
    <row r="753" customFormat="false" ht="12.75" hidden="false" customHeight="false" outlineLevel="0" collapsed="false">
      <c r="A753" s="50" t="n">
        <v>59780</v>
      </c>
      <c r="B753" s="2" t="n">
        <f aca="false">+IF(B752&lt;&gt;0,B752+1,IF(I752=0,0,1))</f>
        <v>0</v>
      </c>
      <c r="C753" s="3" t="n">
        <f aca="false">IF(OR($C$4="",$C$4=0),C752,$C$4)</f>
        <v>0.05</v>
      </c>
      <c r="D753" s="4" t="n">
        <f aca="false">+(1+C753/2)^(-2*(A753-$M$4)/365.25)</f>
        <v>0.15363268042151</v>
      </c>
      <c r="E753" s="2" t="n">
        <f aca="false">+IF(OR($E$4="",$E$4=0),IF(YEAR(A753)&gt;$M$38,$N$39,VLOOKUP(YEAR(A753),Curve,2,FALSE())),$E$4)</f>
        <v>5000</v>
      </c>
      <c r="F753" s="2" t="n">
        <f aca="false">+IF(MONTH(A753)=$G$4,$F$4,0)</f>
        <v>0</v>
      </c>
      <c r="G753" s="5" t="n">
        <f aca="false">+F753*D753</f>
        <v>0</v>
      </c>
      <c r="H753" s="6" t="n">
        <f aca="false">-G753*E753</f>
        <v>-0</v>
      </c>
      <c r="I753" s="2" t="n">
        <f aca="false">+IF(A753=$I$4,$H$4*D753,IF(I752=0,0,I752+J753+H753))</f>
        <v>0</v>
      </c>
      <c r="J753" s="2" t="n">
        <f aca="false">+IF(B753=0,0,D753*-IPMT(C753/12,B753,$B$8,I752))</f>
        <v>0</v>
      </c>
      <c r="K753" s="6" t="n">
        <f aca="false">+H753+J753</f>
        <v>0</v>
      </c>
      <c r="L753" s="39"/>
    </row>
    <row r="754" customFormat="false" ht="12.75" hidden="false" customHeight="false" outlineLevel="0" collapsed="false">
      <c r="A754" s="50" t="n">
        <v>59810</v>
      </c>
      <c r="B754" s="2" t="n">
        <f aca="false">+IF(B753&lt;&gt;0,B753+1,IF(I753=0,0,1))</f>
        <v>0</v>
      </c>
      <c r="C754" s="3" t="n">
        <f aca="false">IF(OR($C$4="",$C$4=0),C753,$C$4)</f>
        <v>0.05</v>
      </c>
      <c r="D754" s="4" t="n">
        <f aca="false">+(1+C754/2)^(-2*(A754-$M$4)/365.25)</f>
        <v>0.153010765232593</v>
      </c>
      <c r="E754" s="2" t="n">
        <f aca="false">+IF(OR($E$4="",$E$4=0),IF(YEAR(A754)&gt;$M$38,$N$39,VLOOKUP(YEAR(A754),Curve,2,FALSE())),$E$4)</f>
        <v>5000</v>
      </c>
      <c r="F754" s="2" t="n">
        <f aca="false">+IF(MONTH(A754)=$G$4,$F$4,0)</f>
        <v>0</v>
      </c>
      <c r="G754" s="5" t="n">
        <f aca="false">+F754*D754</f>
        <v>0</v>
      </c>
      <c r="H754" s="6" t="n">
        <f aca="false">-G754*E754</f>
        <v>-0</v>
      </c>
      <c r="I754" s="2" t="n">
        <f aca="false">+IF(A754=$I$4,$H$4*D754,IF(I753=0,0,I753+J754+H754))</f>
        <v>0</v>
      </c>
      <c r="J754" s="2" t="n">
        <f aca="false">+IF(B754=0,0,D754*-IPMT(C754/12,B754,$B$8,I753))</f>
        <v>0</v>
      </c>
      <c r="K754" s="6" t="n">
        <f aca="false">+H754+J754</f>
        <v>0</v>
      </c>
      <c r="L754" s="39"/>
    </row>
    <row r="755" customFormat="false" ht="12.75" hidden="false" customHeight="false" outlineLevel="0" collapsed="false">
      <c r="A755" s="50" t="n">
        <v>59841</v>
      </c>
      <c r="B755" s="2" t="n">
        <f aca="false">+IF(B754&lt;&gt;0,B754+1,IF(I754=0,0,1))</f>
        <v>0</v>
      </c>
      <c r="C755" s="3" t="n">
        <f aca="false">IF(OR($C$4="",$C$4=0),C754,$C$4)</f>
        <v>0.05</v>
      </c>
      <c r="D755" s="4" t="n">
        <f aca="false">+(1+C755/2)^(-2*(A755-$M$4)/365.25)</f>
        <v>0.152370764248186</v>
      </c>
      <c r="E755" s="2" t="n">
        <f aca="false">+IF(OR($E$4="",$E$4=0),IF(YEAR(A755)&gt;$M$38,$N$39,VLOOKUP(YEAR(A755),Curve,2,FALSE())),$E$4)</f>
        <v>5000</v>
      </c>
      <c r="F755" s="2" t="n">
        <f aca="false">+IF(MONTH(A755)=$G$4,$F$4,0)</f>
        <v>0</v>
      </c>
      <c r="G755" s="5" t="n">
        <f aca="false">+F755*D755</f>
        <v>0</v>
      </c>
      <c r="H755" s="6" t="n">
        <f aca="false">-G755*E755</f>
        <v>-0</v>
      </c>
      <c r="I755" s="2" t="n">
        <f aca="false">+IF(A755=$I$4,$H$4*D755,IF(I754=0,0,I754+J755+H755))</f>
        <v>0</v>
      </c>
      <c r="J755" s="2" t="n">
        <f aca="false">+IF(B755=0,0,D755*-IPMT(C755/12,B755,$B$8,I754))</f>
        <v>0</v>
      </c>
      <c r="K755" s="6" t="n">
        <f aca="false">+H755+J755</f>
        <v>0</v>
      </c>
      <c r="L755" s="39"/>
    </row>
    <row r="756" customFormat="false" ht="12.75" hidden="false" customHeight="false" outlineLevel="0" collapsed="false">
      <c r="A756" s="50" t="n">
        <v>59871</v>
      </c>
      <c r="B756" s="2" t="n">
        <f aca="false">+IF(B755&lt;&gt;0,B755+1,IF(I755=0,0,1))</f>
        <v>0</v>
      </c>
      <c r="C756" s="3" t="n">
        <f aca="false">IF(OR($C$4="",$C$4=0),C755,$C$4)</f>
        <v>0.05</v>
      </c>
      <c r="D756" s="4" t="n">
        <f aca="false">+(1+C756/2)^(-2*(A756-$M$4)/365.25)</f>
        <v>0.151753957378887</v>
      </c>
      <c r="E756" s="2" t="n">
        <f aca="false">+IF(OR($E$4="",$E$4=0),IF(YEAR(A756)&gt;$M$38,$N$39,VLOOKUP(YEAR(A756),Curve,2,FALSE())),$E$4)</f>
        <v>5000</v>
      </c>
      <c r="F756" s="2" t="n">
        <f aca="false">+IF(MONTH(A756)=$G$4,$F$4,0)</f>
        <v>0</v>
      </c>
      <c r="G756" s="5" t="n">
        <f aca="false">+F756*D756</f>
        <v>0</v>
      </c>
      <c r="H756" s="6" t="n">
        <f aca="false">-G756*E756</f>
        <v>-0</v>
      </c>
      <c r="I756" s="2" t="n">
        <f aca="false">+IF(A756=$I$4,$H$4*D756,IF(I755=0,0,I755+J756+H756))</f>
        <v>0</v>
      </c>
      <c r="J756" s="2" t="n">
        <f aca="false">+IF(B756=0,0,D756*-IPMT(C756/12,B756,$B$8,I755))</f>
        <v>0</v>
      </c>
      <c r="K756" s="6" t="n">
        <f aca="false">+H756+J756</f>
        <v>0</v>
      </c>
      <c r="L756" s="39"/>
    </row>
    <row r="757" customFormat="false" ht="12.75" hidden="false" customHeight="false" outlineLevel="0" collapsed="false">
      <c r="A757" s="50" t="n">
        <v>59902</v>
      </c>
      <c r="B757" s="2" t="n">
        <f aca="false">+IF(B756&lt;&gt;0,B756+1,IF(I756=0,0,1))</f>
        <v>0</v>
      </c>
      <c r="C757" s="3" t="n">
        <f aca="false">IF(OR($C$4="",$C$4=0),C756,$C$4)</f>
        <v>0.05</v>
      </c>
      <c r="D757" s="4" t="n">
        <f aca="false">+(1+C757/2)^(-2*(A757-$M$4)/365.25)</f>
        <v>0.151119213268154</v>
      </c>
      <c r="E757" s="2" t="n">
        <f aca="false">+IF(OR($E$4="",$E$4=0),IF(YEAR(A757)&gt;$M$38,$N$39,VLOOKUP(YEAR(A757),Curve,2,FALSE())),$E$4)</f>
        <v>5000</v>
      </c>
      <c r="F757" s="2" t="n">
        <f aca="false">+IF(MONTH(A757)=$G$4,$F$4,0)</f>
        <v>0</v>
      </c>
      <c r="G757" s="5" t="n">
        <f aca="false">+F757*D757</f>
        <v>0</v>
      </c>
      <c r="H757" s="6" t="n">
        <f aca="false">-G757*E757</f>
        <v>-0</v>
      </c>
      <c r="I757" s="2" t="n">
        <f aca="false">+IF(A757=$I$4,$H$4*D757,IF(I756=0,0,I756+J757+H757))</f>
        <v>0</v>
      </c>
      <c r="J757" s="2" t="n">
        <f aca="false">+IF(B757=0,0,D757*-IPMT(C757/12,B757,$B$8,I756))</f>
        <v>0</v>
      </c>
      <c r="K757" s="6" t="n">
        <f aca="false">+H757+J757</f>
        <v>0</v>
      </c>
      <c r="L757" s="39"/>
    </row>
    <row r="758" customFormat="false" ht="12.75" hidden="false" customHeight="false" outlineLevel="0" collapsed="false">
      <c r="A758" s="50" t="n">
        <v>59933</v>
      </c>
      <c r="B758" s="2" t="n">
        <f aca="false">+IF(B757&lt;&gt;0,B757+1,IF(I757=0,0,1))</f>
        <v>0</v>
      </c>
      <c r="C758" s="3" t="n">
        <f aca="false">IF(OR($C$4="",$C$4=0),C757,$C$4)</f>
        <v>0.05</v>
      </c>
      <c r="D758" s="4" t="n">
        <f aca="false">+(1+C758/2)^(-2*(A758-$M$4)/365.25)</f>
        <v>0.150487124113463</v>
      </c>
      <c r="E758" s="2" t="n">
        <f aca="false">+IF(OR($E$4="",$E$4=0),IF(YEAR(A758)&gt;$M$38,$N$39,VLOOKUP(YEAR(A758),Curve,2,FALSE())),$E$4)</f>
        <v>5000</v>
      </c>
      <c r="F758" s="2" t="n">
        <f aca="false">+IF(MONTH(A758)=$G$4,$F$4,0)</f>
        <v>0</v>
      </c>
      <c r="G758" s="5" t="n">
        <f aca="false">+F758*D758</f>
        <v>0</v>
      </c>
      <c r="H758" s="6" t="n">
        <f aca="false">-G758*E758</f>
        <v>-0</v>
      </c>
      <c r="I758" s="2" t="n">
        <f aca="false">+IF(A758=$I$4,$H$4*D758,IF(I757=0,0,I757+J758+H758))</f>
        <v>0</v>
      </c>
      <c r="J758" s="2" t="n">
        <f aca="false">+IF(B758=0,0,D758*-IPMT(C758/12,B758,$B$8,I757))</f>
        <v>0</v>
      </c>
      <c r="K758" s="6" t="n">
        <f aca="false">+H758+J758</f>
        <v>0</v>
      </c>
      <c r="L758" s="39"/>
    </row>
    <row r="759" customFormat="false" ht="12.75" hidden="false" customHeight="false" outlineLevel="0" collapsed="false">
      <c r="A759" s="50" t="n">
        <v>59962</v>
      </c>
      <c r="B759" s="2" t="n">
        <f aca="false">+IF(B758&lt;&gt;0,B758+1,IF(I758=0,0,1))</f>
        <v>0</v>
      </c>
      <c r="C759" s="3" t="n">
        <f aca="false">IF(OR($C$4="",$C$4=0),C758,$C$4)</f>
        <v>0.05</v>
      </c>
      <c r="D759" s="4" t="n">
        <f aca="false">+(1+C759/2)^(-2*(A759-$M$4)/365.25)</f>
        <v>0.149898208616614</v>
      </c>
      <c r="E759" s="2" t="n">
        <f aca="false">+IF(OR($E$4="",$E$4=0),IF(YEAR(A759)&gt;$M$38,$N$39,VLOOKUP(YEAR(A759),Curve,2,FALSE())),$E$4)</f>
        <v>5000</v>
      </c>
      <c r="F759" s="2" t="n">
        <f aca="false">+IF(MONTH(A759)=$G$4,$F$4,0)</f>
        <v>50</v>
      </c>
      <c r="G759" s="5" t="n">
        <f aca="false">+F759*D759</f>
        <v>7.49491043083069</v>
      </c>
      <c r="H759" s="6" t="n">
        <f aca="false">-G759*E759</f>
        <v>-37474.5521541535</v>
      </c>
      <c r="I759" s="2" t="n">
        <f aca="false">+IF(A759=$I$4,$H$4*D759,IF(I758=0,0,I758+J759+H759))</f>
        <v>0</v>
      </c>
      <c r="J759" s="2" t="n">
        <f aca="false">+IF(B759=0,0,D759*-IPMT(C759/12,B759,$B$8,I758))</f>
        <v>0</v>
      </c>
      <c r="K759" s="6" t="n">
        <f aca="false">+H759+J759</f>
        <v>-37474.5521541535</v>
      </c>
      <c r="L759" s="39"/>
    </row>
    <row r="760" customFormat="false" ht="12.75" hidden="false" customHeight="false" outlineLevel="0" collapsed="false">
      <c r="A760" s="50" t="n">
        <v>59993</v>
      </c>
      <c r="B760" s="2" t="n">
        <f aca="false">+IF(B759&lt;&gt;0,B759+1,IF(I759=0,0,1))</f>
        <v>0</v>
      </c>
      <c r="C760" s="3" t="n">
        <f aca="false">IF(OR($C$4="",$C$4=0),C759,$C$4)</f>
        <v>0.05</v>
      </c>
      <c r="D760" s="4" t="n">
        <f aca="false">+(1+C760/2)^(-2*(A760-$M$4)/365.25)</f>
        <v>0.149271226580875</v>
      </c>
      <c r="E760" s="2" t="n">
        <f aca="false">+IF(OR($E$4="",$E$4=0),IF(YEAR(A760)&gt;$M$38,$N$39,VLOOKUP(YEAR(A760),Curve,2,FALSE())),$E$4)</f>
        <v>5000</v>
      </c>
      <c r="F760" s="2" t="n">
        <f aca="false">+IF(MONTH(A760)=$G$4,$F$4,0)</f>
        <v>0</v>
      </c>
      <c r="G760" s="5" t="n">
        <f aca="false">+F760*D760</f>
        <v>0</v>
      </c>
      <c r="H760" s="6" t="n">
        <f aca="false">-G760*E760</f>
        <v>-0</v>
      </c>
      <c r="I760" s="2" t="n">
        <f aca="false">+IF(A760=$I$4,$H$4*D760,IF(I759=0,0,I759+J760+H760))</f>
        <v>0</v>
      </c>
      <c r="J760" s="2" t="n">
        <f aca="false">+IF(B760=0,0,D760*-IPMT(C760/12,B760,$B$8,I759))</f>
        <v>0</v>
      </c>
      <c r="K760" s="6" t="n">
        <f aca="false">+H760+J760</f>
        <v>0</v>
      </c>
      <c r="L760" s="39"/>
    </row>
    <row r="761" customFormat="false" ht="12.75" hidden="false" customHeight="false" outlineLevel="0" collapsed="false">
      <c r="A761" s="50" t="n">
        <v>60023</v>
      </c>
      <c r="B761" s="2" t="n">
        <f aca="false">+IF(B760&lt;&gt;0,B760+1,IF(I760=0,0,1))</f>
        <v>0</v>
      </c>
      <c r="C761" s="3" t="n">
        <f aca="false">IF(OR($C$4="",$C$4=0),C760,$C$4)</f>
        <v>0.05</v>
      </c>
      <c r="D761" s="4" t="n">
        <f aca="false">+(1+C761/2)^(-2*(A761-$M$4)/365.25)</f>
        <v>0.148666966843792</v>
      </c>
      <c r="E761" s="2" t="n">
        <f aca="false">+IF(OR($E$4="",$E$4=0),IF(YEAR(A761)&gt;$M$38,$N$39,VLOOKUP(YEAR(A761),Curve,2,FALSE())),$E$4)</f>
        <v>5000</v>
      </c>
      <c r="F761" s="2" t="n">
        <f aca="false">+IF(MONTH(A761)=$G$4,$F$4,0)</f>
        <v>0</v>
      </c>
      <c r="G761" s="5" t="n">
        <f aca="false">+F761*D761</f>
        <v>0</v>
      </c>
      <c r="H761" s="6" t="n">
        <f aca="false">-G761*E761</f>
        <v>-0</v>
      </c>
      <c r="I761" s="2" t="n">
        <f aca="false">+IF(A761=$I$4,$H$4*D761,IF(I760=0,0,I760+J761+H761))</f>
        <v>0</v>
      </c>
      <c r="J761" s="2" t="n">
        <f aca="false">+IF(B761=0,0,D761*-IPMT(C761/12,B761,$B$8,I760))</f>
        <v>0</v>
      </c>
      <c r="K761" s="6" t="n">
        <f aca="false">+H761+J761</f>
        <v>0</v>
      </c>
      <c r="L761" s="39"/>
    </row>
    <row r="762" customFormat="false" ht="12.75" hidden="false" customHeight="false" outlineLevel="0" collapsed="false">
      <c r="A762" s="50" t="n">
        <v>60054</v>
      </c>
      <c r="B762" s="2" t="n">
        <f aca="false">+IF(B761&lt;&gt;0,B761+1,IF(I761=0,0,1))</f>
        <v>0</v>
      </c>
      <c r="C762" s="3" t="n">
        <f aca="false">IF(OR($C$4="",$C$4=0),C761,$C$4)</f>
        <v>0.05</v>
      </c>
      <c r="D762" s="4" t="n">
        <f aca="false">+(1+C762/2)^(-2*(A762-$M$4)/365.25)</f>
        <v>0.148045134746003</v>
      </c>
      <c r="E762" s="2" t="n">
        <f aca="false">+IF(OR($E$4="",$E$4=0),IF(YEAR(A762)&gt;$M$38,$N$39,VLOOKUP(YEAR(A762),Curve,2,FALSE())),$E$4)</f>
        <v>5000</v>
      </c>
      <c r="F762" s="2" t="n">
        <f aca="false">+IF(MONTH(A762)=$G$4,$F$4,0)</f>
        <v>0</v>
      </c>
      <c r="G762" s="5" t="n">
        <f aca="false">+F762*D762</f>
        <v>0</v>
      </c>
      <c r="H762" s="6" t="n">
        <f aca="false">-G762*E762</f>
        <v>-0</v>
      </c>
      <c r="I762" s="2" t="n">
        <f aca="false">+IF(A762=$I$4,$H$4*D762,IF(I761=0,0,I761+J762+H762))</f>
        <v>0</v>
      </c>
      <c r="J762" s="2" t="n">
        <f aca="false">+IF(B762=0,0,D762*-IPMT(C762/12,B762,$B$8,I761))</f>
        <v>0</v>
      </c>
      <c r="K762" s="6" t="n">
        <f aca="false">+H762+J762</f>
        <v>0</v>
      </c>
      <c r="L762" s="39"/>
    </row>
    <row r="763" customFormat="false" ht="12.75" hidden="false" customHeight="false" outlineLevel="0" collapsed="false">
      <c r="A763" s="50" t="n">
        <v>60084</v>
      </c>
      <c r="B763" s="2" t="n">
        <f aca="false">+IF(B762&lt;&gt;0,B762+1,IF(I762=0,0,1))</f>
        <v>0</v>
      </c>
      <c r="C763" s="3" t="n">
        <f aca="false">IF(OR($C$4="",$C$4=0),C762,$C$4)</f>
        <v>0.05</v>
      </c>
      <c r="D763" s="4" t="n">
        <f aca="false">+(1+C763/2)^(-2*(A763-$M$4)/365.25)</f>
        <v>0.147445838309261</v>
      </c>
      <c r="E763" s="2" t="n">
        <f aca="false">+IF(OR($E$4="",$E$4=0),IF(YEAR(A763)&gt;$M$38,$N$39,VLOOKUP(YEAR(A763),Curve,2,FALSE())),$E$4)</f>
        <v>5000</v>
      </c>
      <c r="F763" s="2" t="n">
        <f aca="false">+IF(MONTH(A763)=$G$4,$F$4,0)</f>
        <v>0</v>
      </c>
      <c r="G763" s="5" t="n">
        <f aca="false">+F763*D763</f>
        <v>0</v>
      </c>
      <c r="H763" s="6" t="n">
        <f aca="false">-G763*E763</f>
        <v>-0</v>
      </c>
      <c r="I763" s="2" t="n">
        <f aca="false">+IF(A763=$I$4,$H$4*D763,IF(I762=0,0,I762+J763+H763))</f>
        <v>0</v>
      </c>
      <c r="J763" s="2" t="n">
        <f aca="false">+IF(B763=0,0,D763*-IPMT(C763/12,B763,$B$8,I762))</f>
        <v>0</v>
      </c>
      <c r="K763" s="6" t="n">
        <f aca="false">+H763+J763</f>
        <v>0</v>
      </c>
      <c r="L763" s="39"/>
    </row>
    <row r="764" customFormat="false" ht="12.75" hidden="false" customHeight="false" outlineLevel="0" collapsed="false">
      <c r="A764" s="50" t="n">
        <v>60115</v>
      </c>
      <c r="B764" s="2" t="n">
        <f aca="false">+IF(B763&lt;&gt;0,B763+1,IF(I763=0,0,1))</f>
        <v>0</v>
      </c>
      <c r="C764" s="3" t="n">
        <f aca="false">IF(OR($C$4="",$C$4=0),C763,$C$4)</f>
        <v>0.05</v>
      </c>
      <c r="D764" s="4" t="n">
        <f aca="false">+(1+C764/2)^(-2*(A764-$M$4)/365.25)</f>
        <v>0.146829113848591</v>
      </c>
      <c r="E764" s="2" t="n">
        <f aca="false">+IF(OR($E$4="",$E$4=0),IF(YEAR(A764)&gt;$M$38,$N$39,VLOOKUP(YEAR(A764),Curve,2,FALSE())),$E$4)</f>
        <v>5000</v>
      </c>
      <c r="F764" s="2" t="n">
        <f aca="false">+IF(MONTH(A764)=$G$4,$F$4,0)</f>
        <v>0</v>
      </c>
      <c r="G764" s="5" t="n">
        <f aca="false">+F764*D764</f>
        <v>0</v>
      </c>
      <c r="H764" s="6" t="n">
        <f aca="false">-G764*E764</f>
        <v>-0</v>
      </c>
      <c r="I764" s="2" t="n">
        <f aca="false">+IF(A764=$I$4,$H$4*D764,IF(I763=0,0,I763+J764+H764))</f>
        <v>0</v>
      </c>
      <c r="J764" s="2" t="n">
        <f aca="false">+IF(B764=0,0,D764*-IPMT(C764/12,B764,$B$8,I763))</f>
        <v>0</v>
      </c>
      <c r="K764" s="6" t="n">
        <f aca="false">+H764+J764</f>
        <v>0</v>
      </c>
      <c r="L764" s="39"/>
    </row>
    <row r="765" customFormat="false" ht="12.75" hidden="false" customHeight="false" outlineLevel="0" collapsed="false">
      <c r="A765" s="50" t="n">
        <v>60146</v>
      </c>
      <c r="B765" s="2" t="n">
        <f aca="false">+IF(B764&lt;&gt;0,B764+1,IF(I764=0,0,1))</f>
        <v>0</v>
      </c>
      <c r="C765" s="3" t="n">
        <f aca="false">IF(OR($C$4="",$C$4=0),C764,$C$4)</f>
        <v>0.05</v>
      </c>
      <c r="D765" s="4" t="n">
        <f aca="false">+(1+C765/2)^(-2*(A765-$M$4)/365.25)</f>
        <v>0.146214968972837</v>
      </c>
      <c r="E765" s="2" t="n">
        <f aca="false">+IF(OR($E$4="",$E$4=0),IF(YEAR(A765)&gt;$M$38,$N$39,VLOOKUP(YEAR(A765),Curve,2,FALSE())),$E$4)</f>
        <v>5000</v>
      </c>
      <c r="F765" s="2" t="n">
        <f aca="false">+IF(MONTH(A765)=$G$4,$F$4,0)</f>
        <v>0</v>
      </c>
      <c r="G765" s="5" t="n">
        <f aca="false">+F765*D765</f>
        <v>0</v>
      </c>
      <c r="H765" s="6" t="n">
        <f aca="false">-G765*E765</f>
        <v>-0</v>
      </c>
      <c r="I765" s="2" t="n">
        <f aca="false">+IF(A765=$I$4,$H$4*D765,IF(I764=0,0,I764+J765+H765))</f>
        <v>0</v>
      </c>
      <c r="J765" s="2" t="n">
        <f aca="false">+IF(B765=0,0,D765*-IPMT(C765/12,B765,$B$8,I764))</f>
        <v>0</v>
      </c>
      <c r="K765" s="6" t="n">
        <f aca="false">+H765+J765</f>
        <v>0</v>
      </c>
      <c r="L765" s="39"/>
    </row>
    <row r="766" customFormat="false" ht="12.75" hidden="false" customHeight="false" outlineLevel="0" collapsed="false">
      <c r="A766" s="50" t="n">
        <v>60176</v>
      </c>
      <c r="B766" s="2" t="n">
        <f aca="false">+IF(B765&lt;&gt;0,B765+1,IF(I765=0,0,1))</f>
        <v>0</v>
      </c>
      <c r="C766" s="3" t="n">
        <f aca="false">IF(OR($C$4="",$C$4=0),C765,$C$4)</f>
        <v>0.05</v>
      </c>
      <c r="D766" s="4" t="n">
        <f aca="false">+(1+C766/2)^(-2*(A766-$M$4)/365.25)</f>
        <v>0.145623081167445</v>
      </c>
      <c r="E766" s="2" t="n">
        <f aca="false">+IF(OR($E$4="",$E$4=0),IF(YEAR(A766)&gt;$M$38,$N$39,VLOOKUP(YEAR(A766),Curve,2,FALSE())),$E$4)</f>
        <v>5000</v>
      </c>
      <c r="F766" s="2" t="n">
        <f aca="false">+IF(MONTH(A766)=$G$4,$F$4,0)</f>
        <v>0</v>
      </c>
      <c r="G766" s="5" t="n">
        <f aca="false">+F766*D766</f>
        <v>0</v>
      </c>
      <c r="H766" s="6" t="n">
        <f aca="false">-G766*E766</f>
        <v>-0</v>
      </c>
      <c r="I766" s="2" t="n">
        <f aca="false">+IF(A766=$I$4,$H$4*D766,IF(I765=0,0,I765+J766+H766))</f>
        <v>0</v>
      </c>
      <c r="J766" s="2" t="n">
        <f aca="false">+IF(B766=0,0,D766*-IPMT(C766/12,B766,$B$8,I765))</f>
        <v>0</v>
      </c>
      <c r="K766" s="6" t="n">
        <f aca="false">+H766+J766</f>
        <v>0</v>
      </c>
      <c r="L766" s="39"/>
    </row>
    <row r="767" customFormat="false" ht="12.75" hidden="false" customHeight="false" outlineLevel="0" collapsed="false">
      <c r="A767" s="50" t="n">
        <v>60207</v>
      </c>
      <c r="B767" s="2" t="n">
        <f aca="false">+IF(B766&lt;&gt;0,B766+1,IF(I766=0,0,1))</f>
        <v>0</v>
      </c>
      <c r="C767" s="3" t="n">
        <f aca="false">IF(OR($C$4="",$C$4=0),C766,$C$4)</f>
        <v>0.05</v>
      </c>
      <c r="D767" s="4" t="n">
        <f aca="false">+(1+C767/2)^(-2*(A767-$M$4)/365.25)</f>
        <v>0.145013980787103</v>
      </c>
      <c r="E767" s="2" t="n">
        <f aca="false">+IF(OR($E$4="",$E$4=0),IF(YEAR(A767)&gt;$M$38,$N$39,VLOOKUP(YEAR(A767),Curve,2,FALSE())),$E$4)</f>
        <v>5000</v>
      </c>
      <c r="F767" s="2" t="n">
        <f aca="false">+IF(MONTH(A767)=$G$4,$F$4,0)</f>
        <v>0</v>
      </c>
      <c r="G767" s="5" t="n">
        <f aca="false">+F767*D767</f>
        <v>0</v>
      </c>
      <c r="H767" s="6" t="n">
        <f aca="false">-G767*E767</f>
        <v>-0</v>
      </c>
      <c r="I767" s="2" t="n">
        <f aca="false">+IF(A767=$I$4,$H$4*D767,IF(I766=0,0,I766+J767+H767))</f>
        <v>0</v>
      </c>
      <c r="J767" s="2" t="n">
        <f aca="false">+IF(B767=0,0,D767*-IPMT(C767/12,B767,$B$8,I766))</f>
        <v>0</v>
      </c>
      <c r="K767" s="6" t="n">
        <f aca="false">+H767+J767</f>
        <v>0</v>
      </c>
      <c r="L767" s="39"/>
    </row>
    <row r="768" customFormat="false" ht="12.75" hidden="false" customHeight="false" outlineLevel="0" collapsed="false">
      <c r="A768" s="50" t="n">
        <v>60237</v>
      </c>
      <c r="B768" s="2" t="n">
        <f aca="false">+IF(B767&lt;&gt;0,B767+1,IF(I767=0,0,1))</f>
        <v>0</v>
      </c>
      <c r="C768" s="3" t="n">
        <f aca="false">IF(OR($C$4="",$C$4=0),C767,$C$4)</f>
        <v>0.05</v>
      </c>
      <c r="D768" s="4" t="n">
        <f aca="false">+(1+C768/2)^(-2*(A768-$M$4)/365.25)</f>
        <v>0.14442695466083</v>
      </c>
      <c r="E768" s="2" t="n">
        <f aca="false">+IF(OR($E$4="",$E$4=0),IF(YEAR(A768)&gt;$M$38,$N$39,VLOOKUP(YEAR(A768),Curve,2,FALSE())),$E$4)</f>
        <v>5000</v>
      </c>
      <c r="F768" s="2" t="n">
        <f aca="false">+IF(MONTH(A768)=$G$4,$F$4,0)</f>
        <v>0</v>
      </c>
      <c r="G768" s="5" t="n">
        <f aca="false">+F768*D768</f>
        <v>0</v>
      </c>
      <c r="H768" s="6" t="n">
        <f aca="false">-G768*E768</f>
        <v>-0</v>
      </c>
      <c r="I768" s="2" t="n">
        <f aca="false">+IF(A768=$I$4,$H$4*D768,IF(I767=0,0,I767+J768+H768))</f>
        <v>0</v>
      </c>
      <c r="J768" s="2" t="n">
        <f aca="false">+IF(B768=0,0,D768*-IPMT(C768/12,B768,$B$8,I767))</f>
        <v>0</v>
      </c>
      <c r="K768" s="6" t="n">
        <f aca="false">+H768+J768</f>
        <v>0</v>
      </c>
      <c r="L768" s="39"/>
    </row>
    <row r="769" customFormat="false" ht="12.75" hidden="false" customHeight="false" outlineLevel="0" collapsed="false">
      <c r="A769" s="50" t="n">
        <v>60268</v>
      </c>
      <c r="B769" s="2" t="n">
        <f aca="false">+IF(B768&lt;&gt;0,B768+1,IF(I768=0,0,1))</f>
        <v>0</v>
      </c>
      <c r="C769" s="3" t="n">
        <f aca="false">IF(OR($C$4="",$C$4=0),C768,$C$4)</f>
        <v>0.05</v>
      </c>
      <c r="D769" s="4" t="n">
        <f aca="false">+(1+C769/2)^(-2*(A769-$M$4)/365.25)</f>
        <v>0.143822857341159</v>
      </c>
      <c r="E769" s="2" t="n">
        <f aca="false">+IF(OR($E$4="",$E$4=0),IF(YEAR(A769)&gt;$M$38,$N$39,VLOOKUP(YEAR(A769),Curve,2,FALSE())),$E$4)</f>
        <v>5000</v>
      </c>
      <c r="F769" s="2" t="n">
        <f aca="false">+IF(MONTH(A769)=$G$4,$F$4,0)</f>
        <v>0</v>
      </c>
      <c r="G769" s="5" t="n">
        <f aca="false">+F769*D769</f>
        <v>0</v>
      </c>
      <c r="H769" s="6" t="n">
        <f aca="false">-G769*E769</f>
        <v>-0</v>
      </c>
      <c r="I769" s="2" t="n">
        <f aca="false">+IF(A769=$I$4,$H$4*D769,IF(I768=0,0,I768+J769+H769))</f>
        <v>0</v>
      </c>
      <c r="J769" s="2" t="n">
        <f aca="false">+IF(B769=0,0,D769*-IPMT(C769/12,B769,$B$8,I768))</f>
        <v>0</v>
      </c>
      <c r="K769" s="6" t="n">
        <f aca="false">+H769+J769</f>
        <v>0</v>
      </c>
      <c r="L769" s="39"/>
    </row>
    <row r="770" customFormat="false" ht="12.75" hidden="false" customHeight="false" outlineLevel="0" collapsed="false">
      <c r="A770" s="50" t="n">
        <v>60299</v>
      </c>
      <c r="B770" s="2" t="n">
        <f aca="false">+IF(B769&lt;&gt;0,B769+1,IF(I769=0,0,1))</f>
        <v>0</v>
      </c>
      <c r="C770" s="3" t="n">
        <f aca="false">IF(OR($C$4="",$C$4=0),C769,$C$4)</f>
        <v>0.05</v>
      </c>
      <c r="D770" s="4" t="n">
        <f aca="false">+(1+C770/2)^(-2*(A770-$M$4)/365.25)</f>
        <v>0.143221286790625</v>
      </c>
      <c r="E770" s="2" t="n">
        <f aca="false">+IF(OR($E$4="",$E$4=0),IF(YEAR(A770)&gt;$M$38,$N$39,VLOOKUP(YEAR(A770),Curve,2,FALSE())),$E$4)</f>
        <v>5000</v>
      </c>
      <c r="F770" s="2" t="n">
        <f aca="false">+IF(MONTH(A770)=$G$4,$F$4,0)</f>
        <v>0</v>
      </c>
      <c r="G770" s="5" t="n">
        <f aca="false">+F770*D770</f>
        <v>0</v>
      </c>
      <c r="H770" s="6" t="n">
        <f aca="false">-G770*E770</f>
        <v>-0</v>
      </c>
      <c r="I770" s="2" t="n">
        <f aca="false">+IF(A770=$I$4,$H$4*D770,IF(I769=0,0,I769+J770+H770))</f>
        <v>0</v>
      </c>
      <c r="J770" s="2" t="n">
        <f aca="false">+IF(B770=0,0,D770*-IPMT(C770/12,B770,$B$8,I769))</f>
        <v>0</v>
      </c>
      <c r="K770" s="6" t="n">
        <f aca="false">+H770+J770</f>
        <v>0</v>
      </c>
      <c r="L770" s="39"/>
    </row>
    <row r="771" customFormat="false" ht="12.75" hidden="false" customHeight="false" outlineLevel="0" collapsed="false">
      <c r="A771" s="50" t="n">
        <v>60327</v>
      </c>
      <c r="B771" s="2" t="n">
        <f aca="false">+IF(B770&lt;&gt;0,B770+1,IF(I770=0,0,1))</f>
        <v>0</v>
      </c>
      <c r="C771" s="3" t="n">
        <f aca="false">IF(OR($C$4="",$C$4=0),C770,$C$4)</f>
        <v>0.05</v>
      </c>
      <c r="D771" s="4" t="n">
        <f aca="false">+(1+C771/2)^(-2*(A771-$M$4)/365.25)</f>
        <v>0.142680095765021</v>
      </c>
      <c r="E771" s="2" t="n">
        <f aca="false">+IF(OR($E$4="",$E$4=0),IF(YEAR(A771)&gt;$M$38,$N$39,VLOOKUP(YEAR(A771),Curve,2,FALSE())),$E$4)</f>
        <v>5000</v>
      </c>
      <c r="F771" s="2" t="n">
        <f aca="false">+IF(MONTH(A771)=$G$4,$F$4,0)</f>
        <v>50</v>
      </c>
      <c r="G771" s="5" t="n">
        <f aca="false">+F771*D771</f>
        <v>7.13400478825106</v>
      </c>
      <c r="H771" s="6" t="n">
        <f aca="false">-G771*E771</f>
        <v>-35670.0239412553</v>
      </c>
      <c r="I771" s="2" t="n">
        <f aca="false">+IF(A771=$I$4,$H$4*D771,IF(I770=0,0,I770+J771+H771))</f>
        <v>0</v>
      </c>
      <c r="J771" s="2" t="n">
        <f aca="false">+IF(B771=0,0,D771*-IPMT(C771/12,B771,$B$8,I770))</f>
        <v>0</v>
      </c>
      <c r="K771" s="6" t="n">
        <f aca="false">+H771+J771</f>
        <v>-35670.0239412553</v>
      </c>
      <c r="L771" s="39"/>
    </row>
    <row r="772" customFormat="false" ht="12.75" hidden="false" customHeight="false" outlineLevel="0" collapsed="false">
      <c r="A772" s="50" t="n">
        <v>60358</v>
      </c>
      <c r="B772" s="2" t="n">
        <f aca="false">+IF(B771&lt;&gt;0,B771+1,IF(I771=0,0,1))</f>
        <v>0</v>
      </c>
      <c r="C772" s="3" t="n">
        <f aca="false">IF(OR($C$4="",$C$4=0),C771,$C$4)</f>
        <v>0.05</v>
      </c>
      <c r="D772" s="4" t="n">
        <f aca="false">+(1+C772/2)^(-2*(A772-$M$4)/365.25)</f>
        <v>0.142083305064667</v>
      </c>
      <c r="E772" s="2" t="n">
        <f aca="false">+IF(OR($E$4="",$E$4=0),IF(YEAR(A772)&gt;$M$38,$N$39,VLOOKUP(YEAR(A772),Curve,2,FALSE())),$E$4)</f>
        <v>5000</v>
      </c>
      <c r="F772" s="2" t="n">
        <f aca="false">+IF(MONTH(A772)=$G$4,$F$4,0)</f>
        <v>0</v>
      </c>
      <c r="G772" s="5" t="n">
        <f aca="false">+F772*D772</f>
        <v>0</v>
      </c>
      <c r="H772" s="6" t="n">
        <f aca="false">-G772*E772</f>
        <v>-0</v>
      </c>
      <c r="I772" s="2" t="n">
        <f aca="false">+IF(A772=$I$4,$H$4*D772,IF(I771=0,0,I771+J772+H772))</f>
        <v>0</v>
      </c>
      <c r="J772" s="2" t="n">
        <f aca="false">+IF(B772=0,0,D772*-IPMT(C772/12,B772,$B$8,I771))</f>
        <v>0</v>
      </c>
      <c r="K772" s="6" t="n">
        <f aca="false">+H772+J772</f>
        <v>0</v>
      </c>
      <c r="L772" s="39"/>
    </row>
    <row r="773" customFormat="false" ht="12.75" hidden="false" customHeight="false" outlineLevel="0" collapsed="false">
      <c r="A773" s="50" t="n">
        <v>60388</v>
      </c>
      <c r="B773" s="2" t="n">
        <f aca="false">+IF(B772&lt;&gt;0,B772+1,IF(I772=0,0,1))</f>
        <v>0</v>
      </c>
      <c r="C773" s="3" t="n">
        <f aca="false">IF(OR($C$4="",$C$4=0),C772,$C$4)</f>
        <v>0.05</v>
      </c>
      <c r="D773" s="4" t="n">
        <f aca="false">+(1+C773/2)^(-2*(A773-$M$4)/365.25)</f>
        <v>0.141508142506357</v>
      </c>
      <c r="E773" s="2" t="n">
        <f aca="false">+IF(OR($E$4="",$E$4=0),IF(YEAR(A773)&gt;$M$38,$N$39,VLOOKUP(YEAR(A773),Curve,2,FALSE())),$E$4)</f>
        <v>5000</v>
      </c>
      <c r="F773" s="2" t="n">
        <f aca="false">+IF(MONTH(A773)=$G$4,$F$4,0)</f>
        <v>0</v>
      </c>
      <c r="G773" s="5" t="n">
        <f aca="false">+F773*D773</f>
        <v>0</v>
      </c>
      <c r="H773" s="6" t="n">
        <f aca="false">-G773*E773</f>
        <v>-0</v>
      </c>
      <c r="I773" s="2" t="n">
        <f aca="false">+IF(A773=$I$4,$H$4*D773,IF(I772=0,0,I772+J773+H773))</f>
        <v>0</v>
      </c>
      <c r="J773" s="2" t="n">
        <f aca="false">+IF(B773=0,0,D773*-IPMT(C773/12,B773,$B$8,I772))</f>
        <v>0</v>
      </c>
      <c r="K773" s="6" t="n">
        <f aca="false">+H773+J773</f>
        <v>0</v>
      </c>
      <c r="L773" s="39"/>
    </row>
    <row r="774" customFormat="false" ht="12.75" hidden="false" customHeight="false" outlineLevel="0" collapsed="false">
      <c r="A774" s="50" t="n">
        <v>60419</v>
      </c>
      <c r="B774" s="2" t="n">
        <f aca="false">+IF(B773&lt;&gt;0,B773+1,IF(I773=0,0,1))</f>
        <v>0</v>
      </c>
      <c r="C774" s="3" t="n">
        <f aca="false">IF(OR($C$4="",$C$4=0),C773,$C$4)</f>
        <v>0.05</v>
      </c>
      <c r="D774" s="4" t="n">
        <f aca="false">+(1+C774/2)^(-2*(A774-$M$4)/365.25)</f>
        <v>0.140916253756778</v>
      </c>
      <c r="E774" s="2" t="n">
        <f aca="false">+IF(OR($E$4="",$E$4=0),IF(YEAR(A774)&gt;$M$38,$N$39,VLOOKUP(YEAR(A774),Curve,2,FALSE())),$E$4)</f>
        <v>5000</v>
      </c>
      <c r="F774" s="2" t="n">
        <f aca="false">+IF(MONTH(A774)=$G$4,$F$4,0)</f>
        <v>0</v>
      </c>
      <c r="G774" s="5" t="n">
        <f aca="false">+F774*D774</f>
        <v>0</v>
      </c>
      <c r="H774" s="6" t="n">
        <f aca="false">-G774*E774</f>
        <v>-0</v>
      </c>
      <c r="I774" s="2" t="n">
        <f aca="false">+IF(A774=$I$4,$H$4*D774,IF(I773=0,0,I773+J774+H774))</f>
        <v>0</v>
      </c>
      <c r="J774" s="2" t="n">
        <f aca="false">+IF(B774=0,0,D774*-IPMT(C774/12,B774,$B$8,I773))</f>
        <v>0</v>
      </c>
      <c r="K774" s="6" t="n">
        <f aca="false">+H774+J774</f>
        <v>0</v>
      </c>
      <c r="L774" s="39"/>
    </row>
    <row r="775" customFormat="false" ht="12.75" hidden="false" customHeight="false" outlineLevel="0" collapsed="false">
      <c r="A775" s="50" t="n">
        <v>60449</v>
      </c>
      <c r="B775" s="2" t="n">
        <f aca="false">+IF(B774&lt;&gt;0,B774+1,IF(I774=0,0,1))</f>
        <v>0</v>
      </c>
      <c r="C775" s="3" t="n">
        <f aca="false">IF(OR($C$4="",$C$4=0),C774,$C$4)</f>
        <v>0.05</v>
      </c>
      <c r="D775" s="4" t="n">
        <f aca="false">+(1+C775/2)^(-2*(A775-$M$4)/365.25)</f>
        <v>0.140345815498875</v>
      </c>
      <c r="E775" s="2" t="n">
        <f aca="false">+IF(OR($E$4="",$E$4=0),IF(YEAR(A775)&gt;$M$38,$N$39,VLOOKUP(YEAR(A775),Curve,2,FALSE())),$E$4)</f>
        <v>5000</v>
      </c>
      <c r="F775" s="2" t="n">
        <f aca="false">+IF(MONTH(A775)=$G$4,$F$4,0)</f>
        <v>0</v>
      </c>
      <c r="G775" s="5" t="n">
        <f aca="false">+F775*D775</f>
        <v>0</v>
      </c>
      <c r="H775" s="6" t="n">
        <f aca="false">-G775*E775</f>
        <v>-0</v>
      </c>
      <c r="I775" s="2" t="n">
        <f aca="false">+IF(A775=$I$4,$H$4*D775,IF(I774=0,0,I774+J775+H775))</f>
        <v>0</v>
      </c>
      <c r="J775" s="2" t="n">
        <f aca="false">+IF(B775=0,0,D775*-IPMT(C775/12,B775,$B$8,I774))</f>
        <v>0</v>
      </c>
      <c r="K775" s="6" t="n">
        <f aca="false">+H775+J775</f>
        <v>0</v>
      </c>
      <c r="L775" s="39"/>
    </row>
    <row r="776" customFormat="false" ht="12.75" hidden="false" customHeight="false" outlineLevel="0" collapsed="false">
      <c r="A776" s="50" t="n">
        <v>60480</v>
      </c>
      <c r="B776" s="2" t="n">
        <f aca="false">+IF(B775&lt;&gt;0,B775+1,IF(I775=0,0,1))</f>
        <v>0</v>
      </c>
      <c r="C776" s="3" t="n">
        <f aca="false">IF(OR($C$4="",$C$4=0),C775,$C$4)</f>
        <v>0.05</v>
      </c>
      <c r="D776" s="4" t="n">
        <f aca="false">+(1+C776/2)^(-2*(A776-$M$4)/365.25)</f>
        <v>0.13975878843617</v>
      </c>
      <c r="E776" s="2" t="n">
        <f aca="false">+IF(OR($E$4="",$E$4=0),IF(YEAR(A776)&gt;$M$38,$N$39,VLOOKUP(YEAR(A776),Curve,2,FALSE())),$E$4)</f>
        <v>5000</v>
      </c>
      <c r="F776" s="2" t="n">
        <f aca="false">+IF(MONTH(A776)=$G$4,$F$4,0)</f>
        <v>0</v>
      </c>
      <c r="G776" s="5" t="n">
        <f aca="false">+F776*D776</f>
        <v>0</v>
      </c>
      <c r="H776" s="6" t="n">
        <f aca="false">-G776*E776</f>
        <v>-0</v>
      </c>
      <c r="I776" s="2" t="n">
        <f aca="false">+IF(A776=$I$4,$H$4*D776,IF(I775=0,0,I775+J776+H776))</f>
        <v>0</v>
      </c>
      <c r="J776" s="2" t="n">
        <f aca="false">+IF(B776=0,0,D776*-IPMT(C776/12,B776,$B$8,I775))</f>
        <v>0</v>
      </c>
      <c r="K776" s="6" t="n">
        <f aca="false">+H776+J776</f>
        <v>0</v>
      </c>
      <c r="L776" s="39"/>
    </row>
    <row r="777" customFormat="false" ht="12.75" hidden="false" customHeight="false" outlineLevel="0" collapsed="false">
      <c r="A777" s="50" t="n">
        <v>60511</v>
      </c>
      <c r="B777" s="2" t="n">
        <f aca="false">+IF(B776&lt;&gt;0,B776+1,IF(I776=0,0,1))</f>
        <v>0</v>
      </c>
      <c r="C777" s="3" t="n">
        <f aca="false">IF(OR($C$4="",$C$4=0),C776,$C$4)</f>
        <v>0.05</v>
      </c>
      <c r="D777" s="4" t="n">
        <f aca="false">+(1+C777/2)^(-2*(A777-$M$4)/365.25)</f>
        <v>0.13917421674252</v>
      </c>
      <c r="E777" s="2" t="n">
        <f aca="false">+IF(OR($E$4="",$E$4=0),IF(YEAR(A777)&gt;$M$38,$N$39,VLOOKUP(YEAR(A777),Curve,2,FALSE())),$E$4)</f>
        <v>5000</v>
      </c>
      <c r="F777" s="2" t="n">
        <f aca="false">+IF(MONTH(A777)=$G$4,$F$4,0)</f>
        <v>0</v>
      </c>
      <c r="G777" s="5" t="n">
        <f aca="false">+F777*D777</f>
        <v>0</v>
      </c>
      <c r="H777" s="6" t="n">
        <f aca="false">-G777*E777</f>
        <v>-0</v>
      </c>
      <c r="I777" s="2" t="n">
        <f aca="false">+IF(A777=$I$4,$H$4*D777,IF(I776=0,0,I776+J777+H777))</f>
        <v>0</v>
      </c>
      <c r="J777" s="2" t="n">
        <f aca="false">+IF(B777=0,0,D777*-IPMT(C777/12,B777,$B$8,I776))</f>
        <v>0</v>
      </c>
      <c r="K777" s="6" t="n">
        <f aca="false">+H777+J777</f>
        <v>0</v>
      </c>
      <c r="L777" s="39"/>
    </row>
    <row r="778" customFormat="false" ht="12.75" hidden="false" customHeight="false" outlineLevel="0" collapsed="false">
      <c r="A778" s="50" t="n">
        <v>60541</v>
      </c>
      <c r="B778" s="2" t="n">
        <f aca="false">+IF(B777&lt;&gt;0,B777+1,IF(I777=0,0,1))</f>
        <v>0</v>
      </c>
      <c r="C778" s="3" t="n">
        <f aca="false">IF(OR($C$4="",$C$4=0),C777,$C$4)</f>
        <v>0.05</v>
      </c>
      <c r="D778" s="4" t="n">
        <f aca="false">+(1+C778/2)^(-2*(A778-$M$4)/365.25)</f>
        <v>0.138610830364958</v>
      </c>
      <c r="E778" s="2" t="n">
        <f aca="false">+IF(OR($E$4="",$E$4=0),IF(YEAR(A778)&gt;$M$38,$N$39,VLOOKUP(YEAR(A778),Curve,2,FALSE())),$E$4)</f>
        <v>5000</v>
      </c>
      <c r="F778" s="2" t="n">
        <f aca="false">+IF(MONTH(A778)=$G$4,$F$4,0)</f>
        <v>0</v>
      </c>
      <c r="G778" s="5" t="n">
        <f aca="false">+F778*D778</f>
        <v>0</v>
      </c>
      <c r="H778" s="6" t="n">
        <f aca="false">-G778*E778</f>
        <v>-0</v>
      </c>
      <c r="I778" s="2" t="n">
        <f aca="false">+IF(A778=$I$4,$H$4*D778,IF(I777=0,0,I777+J778+H778))</f>
        <v>0</v>
      </c>
      <c r="J778" s="2" t="n">
        <f aca="false">+IF(B778=0,0,D778*-IPMT(C778/12,B778,$B$8,I777))</f>
        <v>0</v>
      </c>
      <c r="K778" s="6" t="n">
        <f aca="false">+H778+J778</f>
        <v>0</v>
      </c>
      <c r="L778" s="39"/>
    </row>
    <row r="779" customFormat="false" ht="12.75" hidden="false" customHeight="false" outlineLevel="0" collapsed="false">
      <c r="A779" s="50" t="n">
        <v>60572</v>
      </c>
      <c r="B779" s="2" t="n">
        <f aca="false">+IF(B778&lt;&gt;0,B778+1,IF(I778=0,0,1))</f>
        <v>0</v>
      </c>
      <c r="C779" s="3" t="n">
        <f aca="false">IF(OR($C$4="",$C$4=0),C778,$C$4)</f>
        <v>0.05</v>
      </c>
      <c r="D779" s="4" t="n">
        <f aca="false">+(1+C779/2)^(-2*(A779-$M$4)/365.25)</f>
        <v>0.138031060256964</v>
      </c>
      <c r="E779" s="2" t="n">
        <f aca="false">+IF(OR($E$4="",$E$4=0),IF(YEAR(A779)&gt;$M$38,$N$39,VLOOKUP(YEAR(A779),Curve,2,FALSE())),$E$4)</f>
        <v>5000</v>
      </c>
      <c r="F779" s="2" t="n">
        <f aca="false">+IF(MONTH(A779)=$G$4,$F$4,0)</f>
        <v>0</v>
      </c>
      <c r="G779" s="5" t="n">
        <f aca="false">+F779*D779</f>
        <v>0</v>
      </c>
      <c r="H779" s="6" t="n">
        <f aca="false">-G779*E779</f>
        <v>-0</v>
      </c>
      <c r="I779" s="2" t="n">
        <f aca="false">+IF(A779=$I$4,$H$4*D779,IF(I778=0,0,I778+J779+H779))</f>
        <v>0</v>
      </c>
      <c r="J779" s="2" t="n">
        <f aca="false">+IF(B779=0,0,D779*-IPMT(C779/12,B779,$B$8,I778))</f>
        <v>0</v>
      </c>
      <c r="K779" s="6" t="n">
        <f aca="false">+H779+J779</f>
        <v>0</v>
      </c>
      <c r="L779" s="39"/>
    </row>
    <row r="780" customFormat="false" ht="12.75" hidden="false" customHeight="false" outlineLevel="0" collapsed="false">
      <c r="A780" s="50" t="n">
        <v>60602</v>
      </c>
      <c r="B780" s="2" t="n">
        <f aca="false">+IF(B779&lt;&gt;0,B779+1,IF(I779=0,0,1))</f>
        <v>0</v>
      </c>
      <c r="C780" s="3" t="n">
        <f aca="false">IF(OR($C$4="",$C$4=0),C779,$C$4)</f>
        <v>0.05</v>
      </c>
      <c r="D780" s="4" t="n">
        <f aca="false">+(1+C780/2)^(-2*(A780-$M$4)/365.25)</f>
        <v>0.137472301451998</v>
      </c>
      <c r="E780" s="2" t="n">
        <f aca="false">+IF(OR($E$4="",$E$4=0),IF(YEAR(A780)&gt;$M$38,$N$39,VLOOKUP(YEAR(A780),Curve,2,FALSE())),$E$4)</f>
        <v>5000</v>
      </c>
      <c r="F780" s="2" t="n">
        <f aca="false">+IF(MONTH(A780)=$G$4,$F$4,0)</f>
        <v>0</v>
      </c>
      <c r="G780" s="5" t="n">
        <f aca="false">+F780*D780</f>
        <v>0</v>
      </c>
      <c r="H780" s="6" t="n">
        <f aca="false">-G780*E780</f>
        <v>-0</v>
      </c>
      <c r="I780" s="2" t="n">
        <f aca="false">+IF(A780=$I$4,$H$4*D780,IF(I779=0,0,I779+J780+H780))</f>
        <v>0</v>
      </c>
      <c r="J780" s="2" t="n">
        <f aca="false">+IF(B780=0,0,D780*-IPMT(C780/12,B780,$B$8,I779))</f>
        <v>0</v>
      </c>
      <c r="K780" s="6" t="n">
        <f aca="false">+H780+J780</f>
        <v>0</v>
      </c>
      <c r="L780" s="39"/>
    </row>
    <row r="781" customFormat="false" ht="12.75" hidden="false" customHeight="false" outlineLevel="0" collapsed="false">
      <c r="A781" s="50" t="n">
        <v>60633</v>
      </c>
      <c r="B781" s="2" t="n">
        <f aca="false">+IF(B780&lt;&gt;0,B780+1,IF(I780=0,0,1))</f>
        <v>0</v>
      </c>
      <c r="C781" s="3" t="n">
        <f aca="false">IF(OR($C$4="",$C$4=0),C780,$C$4)</f>
        <v>0.05</v>
      </c>
      <c r="D781" s="4" t="n">
        <f aca="false">+(1+C781/2)^(-2*(A781-$M$4)/365.25)</f>
        <v>0.136897293490145</v>
      </c>
      <c r="E781" s="2" t="n">
        <f aca="false">+IF(OR($E$4="",$E$4=0),IF(YEAR(A781)&gt;$M$38,$N$39,VLOOKUP(YEAR(A781),Curve,2,FALSE())),$E$4)</f>
        <v>5000</v>
      </c>
      <c r="F781" s="2" t="n">
        <f aca="false">+IF(MONTH(A781)=$G$4,$F$4,0)</f>
        <v>0</v>
      </c>
      <c r="G781" s="5" t="n">
        <f aca="false">+F781*D781</f>
        <v>0</v>
      </c>
      <c r="H781" s="6" t="n">
        <f aca="false">-G781*E781</f>
        <v>-0</v>
      </c>
      <c r="I781" s="2" t="n">
        <f aca="false">+IF(A781=$I$4,$H$4*D781,IF(I780=0,0,I780+J781+H781))</f>
        <v>0</v>
      </c>
      <c r="J781" s="2" t="n">
        <f aca="false">+IF(B781=0,0,D781*-IPMT(C781/12,B781,$B$8,I780))</f>
        <v>0</v>
      </c>
      <c r="K781" s="6" t="n">
        <f aca="false">+H781+J781</f>
        <v>0</v>
      </c>
      <c r="L781" s="39"/>
    </row>
    <row r="782" customFormat="false" ht="12.75" hidden="false" customHeight="false" outlineLevel="0" collapsed="false">
      <c r="A782" s="50" t="n">
        <v>60664</v>
      </c>
      <c r="B782" s="2" t="n">
        <f aca="false">+IF(B781&lt;&gt;0,B781+1,IF(I781=0,0,1))</f>
        <v>0</v>
      </c>
      <c r="C782" s="3" t="n">
        <f aca="false">IF(OR($C$4="",$C$4=0),C781,$C$4)</f>
        <v>0.05</v>
      </c>
      <c r="D782" s="4" t="n">
        <f aca="false">+(1+C782/2)^(-2*(A782-$M$4)/365.25)</f>
        <v>0.136324690624829</v>
      </c>
      <c r="E782" s="2" t="n">
        <f aca="false">+IF(OR($E$4="",$E$4=0),IF(YEAR(A782)&gt;$M$38,$N$39,VLOOKUP(YEAR(A782),Curve,2,FALSE())),$E$4)</f>
        <v>5000</v>
      </c>
      <c r="F782" s="2" t="n">
        <f aca="false">+IF(MONTH(A782)=$G$4,$F$4,0)</f>
        <v>0</v>
      </c>
      <c r="G782" s="5" t="n">
        <f aca="false">+F782*D782</f>
        <v>0</v>
      </c>
      <c r="H782" s="6" t="n">
        <f aca="false">-G782*E782</f>
        <v>-0</v>
      </c>
      <c r="I782" s="2" t="n">
        <f aca="false">+IF(A782=$I$4,$H$4*D782,IF(I781=0,0,I781+J782+H782))</f>
        <v>0</v>
      </c>
      <c r="J782" s="2" t="n">
        <f aca="false">+IF(B782=0,0,D782*-IPMT(C782/12,B782,$B$8,I781))</f>
        <v>0</v>
      </c>
      <c r="K782" s="6" t="n">
        <f aca="false">+H782+J782</f>
        <v>0</v>
      </c>
      <c r="L782" s="39"/>
    </row>
    <row r="783" customFormat="false" ht="12.75" hidden="false" customHeight="false" outlineLevel="0" collapsed="false">
      <c r="A783" s="50" t="n">
        <v>60692</v>
      </c>
      <c r="B783" s="2" t="n">
        <f aca="false">+IF(B782&lt;&gt;0,B782+1,IF(I782=0,0,1))</f>
        <v>0</v>
      </c>
      <c r="C783" s="3" t="n">
        <f aca="false">IF(OR($C$4="",$C$4=0),C782,$C$4)</f>
        <v>0.05</v>
      </c>
      <c r="D783" s="4" t="n">
        <f aca="false">+(1+C783/2)^(-2*(A783-$M$4)/365.25)</f>
        <v>0.135809559803234</v>
      </c>
      <c r="E783" s="2" t="n">
        <f aca="false">+IF(OR($E$4="",$E$4=0),IF(YEAR(A783)&gt;$M$38,$N$39,VLOOKUP(YEAR(A783),Curve,2,FALSE())),$E$4)</f>
        <v>5000</v>
      </c>
      <c r="F783" s="2" t="n">
        <f aca="false">+IF(MONTH(A783)=$G$4,$F$4,0)</f>
        <v>50</v>
      </c>
      <c r="G783" s="5" t="n">
        <f aca="false">+F783*D783</f>
        <v>6.79047799016169</v>
      </c>
      <c r="H783" s="6" t="n">
        <f aca="false">-G783*E783</f>
        <v>-33952.3899508084</v>
      </c>
      <c r="I783" s="2" t="n">
        <f aca="false">+IF(A783=$I$4,$H$4*D783,IF(I782=0,0,I782+J783+H783))</f>
        <v>0</v>
      </c>
      <c r="J783" s="2" t="n">
        <f aca="false">+IF(B783=0,0,D783*-IPMT(C783/12,B783,$B$8,I782))</f>
        <v>0</v>
      </c>
      <c r="K783" s="6" t="n">
        <f aca="false">+H783+J783</f>
        <v>-33952.3899508084</v>
      </c>
      <c r="L783" s="39"/>
    </row>
    <row r="784" customFormat="false" ht="12.75" hidden="false" customHeight="false" outlineLevel="0" collapsed="false">
      <c r="A784" s="50" t="n">
        <v>60723</v>
      </c>
      <c r="B784" s="2" t="n">
        <f aca="false">+IF(B783&lt;&gt;0,B783+1,IF(I783=0,0,1))</f>
        <v>0</v>
      </c>
      <c r="C784" s="3" t="n">
        <f aca="false">IF(OR($C$4="",$C$4=0),C783,$C$4)</f>
        <v>0.05</v>
      </c>
      <c r="D784" s="4" t="n">
        <f aca="false">+(1+C784/2)^(-2*(A784-$M$4)/365.25)</f>
        <v>0.135241506621918</v>
      </c>
      <c r="E784" s="2" t="n">
        <f aca="false">+IF(OR($E$4="",$E$4=0),IF(YEAR(A784)&gt;$M$38,$N$39,VLOOKUP(YEAR(A784),Curve,2,FALSE())),$E$4)</f>
        <v>5000</v>
      </c>
      <c r="F784" s="2" t="n">
        <f aca="false">+IF(MONTH(A784)=$G$4,$F$4,0)</f>
        <v>0</v>
      </c>
      <c r="G784" s="5" t="n">
        <f aca="false">+F784*D784</f>
        <v>0</v>
      </c>
      <c r="H784" s="6" t="n">
        <f aca="false">-G784*E784</f>
        <v>-0</v>
      </c>
      <c r="I784" s="2" t="n">
        <f aca="false">+IF(A784=$I$4,$H$4*D784,IF(I783=0,0,I783+J784+H784))</f>
        <v>0</v>
      </c>
      <c r="J784" s="2" t="n">
        <f aca="false">+IF(B784=0,0,D784*-IPMT(C784/12,B784,$B$8,I783))</f>
        <v>0</v>
      </c>
      <c r="K784" s="6" t="n">
        <f aca="false">+H784+J784</f>
        <v>0</v>
      </c>
      <c r="L784" s="39"/>
    </row>
    <row r="785" customFormat="false" ht="12.75" hidden="false" customHeight="false" outlineLevel="0" collapsed="false">
      <c r="A785" s="50" t="n">
        <v>60753</v>
      </c>
      <c r="B785" s="2" t="n">
        <f aca="false">+IF(B784&lt;&gt;0,B784+1,IF(I784=0,0,1))</f>
        <v>0</v>
      </c>
      <c r="C785" s="3" t="n">
        <f aca="false">IF(OR($C$4="",$C$4=0),C784,$C$4)</f>
        <v>0.05</v>
      </c>
      <c r="D785" s="4" t="n">
        <f aca="false">+(1+C785/2)^(-2*(A785-$M$4)/365.25)</f>
        <v>0.134694040113429</v>
      </c>
      <c r="E785" s="2" t="n">
        <f aca="false">+IF(OR($E$4="",$E$4=0),IF(YEAR(A785)&gt;$M$38,$N$39,VLOOKUP(YEAR(A785),Curve,2,FALSE())),$E$4)</f>
        <v>5000</v>
      </c>
      <c r="F785" s="2" t="n">
        <f aca="false">+IF(MONTH(A785)=$G$4,$F$4,0)</f>
        <v>0</v>
      </c>
      <c r="G785" s="5" t="n">
        <f aca="false">+F785*D785</f>
        <v>0</v>
      </c>
      <c r="H785" s="6" t="n">
        <f aca="false">-G785*E785</f>
        <v>-0</v>
      </c>
      <c r="I785" s="2" t="n">
        <f aca="false">+IF(A785=$I$4,$H$4*D785,IF(I784=0,0,I784+J785+H785))</f>
        <v>0</v>
      </c>
      <c r="J785" s="2" t="n">
        <f aca="false">+IF(B785=0,0,D785*-IPMT(C785/12,B785,$B$8,I784))</f>
        <v>0</v>
      </c>
      <c r="K785" s="6" t="n">
        <f aca="false">+H785+J785</f>
        <v>0</v>
      </c>
      <c r="L785" s="39"/>
    </row>
    <row r="786" customFormat="false" ht="12.75" hidden="false" customHeight="false" outlineLevel="0" collapsed="false">
      <c r="A786" s="50" t="n">
        <v>60784</v>
      </c>
      <c r="B786" s="2" t="n">
        <f aca="false">+IF(B785&lt;&gt;0,B785+1,IF(I785=0,0,1))</f>
        <v>0</v>
      </c>
      <c r="C786" s="3" t="n">
        <f aca="false">IF(OR($C$4="",$C$4=0),C785,$C$4)</f>
        <v>0.05</v>
      </c>
      <c r="D786" s="4" t="n">
        <f aca="false">+(1+C786/2)^(-2*(A786-$M$4)/365.25)</f>
        <v>0.134130652837146</v>
      </c>
      <c r="E786" s="2" t="n">
        <f aca="false">+IF(OR($E$4="",$E$4=0),IF(YEAR(A786)&gt;$M$38,$N$39,VLOOKUP(YEAR(A786),Curve,2,FALSE())),$E$4)</f>
        <v>5000</v>
      </c>
      <c r="F786" s="2" t="n">
        <f aca="false">+IF(MONTH(A786)=$G$4,$F$4,0)</f>
        <v>0</v>
      </c>
      <c r="G786" s="5" t="n">
        <f aca="false">+F786*D786</f>
        <v>0</v>
      </c>
      <c r="H786" s="6" t="n">
        <f aca="false">-G786*E786</f>
        <v>-0</v>
      </c>
      <c r="I786" s="2" t="n">
        <f aca="false">+IF(A786=$I$4,$H$4*D786,IF(I785=0,0,I785+J786+H786))</f>
        <v>0</v>
      </c>
      <c r="J786" s="2" t="n">
        <f aca="false">+IF(B786=0,0,D786*-IPMT(C786/12,B786,$B$8,I785))</f>
        <v>0</v>
      </c>
      <c r="K786" s="6" t="n">
        <f aca="false">+H786+J786</f>
        <v>0</v>
      </c>
      <c r="L786" s="39"/>
    </row>
    <row r="787" customFormat="false" ht="12.75" hidden="false" customHeight="false" outlineLevel="0" collapsed="false">
      <c r="A787" s="50" t="n">
        <v>60814</v>
      </c>
      <c r="B787" s="2" t="n">
        <f aca="false">+IF(B786&lt;&gt;0,B786+1,IF(I786=0,0,1))</f>
        <v>0</v>
      </c>
      <c r="C787" s="3" t="n">
        <f aca="false">IF(OR($C$4="",$C$4=0),C786,$C$4)</f>
        <v>0.05</v>
      </c>
      <c r="D787" s="4" t="n">
        <f aca="false">+(1+C787/2)^(-2*(A787-$M$4)/365.25)</f>
        <v>0.133587683137796</v>
      </c>
      <c r="E787" s="2" t="n">
        <f aca="false">+IF(OR($E$4="",$E$4=0),IF(YEAR(A787)&gt;$M$38,$N$39,VLOOKUP(YEAR(A787),Curve,2,FALSE())),$E$4)</f>
        <v>5000</v>
      </c>
      <c r="F787" s="2" t="n">
        <f aca="false">+IF(MONTH(A787)=$G$4,$F$4,0)</f>
        <v>0</v>
      </c>
      <c r="G787" s="5" t="n">
        <f aca="false">+F787*D787</f>
        <v>0</v>
      </c>
      <c r="H787" s="6" t="n">
        <f aca="false">-G787*E787</f>
        <v>-0</v>
      </c>
      <c r="I787" s="2" t="n">
        <f aca="false">+IF(A787=$I$4,$H$4*D787,IF(I786=0,0,I786+J787+H787))</f>
        <v>0</v>
      </c>
      <c r="J787" s="2" t="n">
        <f aca="false">+IF(B787=0,0,D787*-IPMT(C787/12,B787,$B$8,I786))</f>
        <v>0</v>
      </c>
      <c r="K787" s="6" t="n">
        <f aca="false">+H787+J787</f>
        <v>0</v>
      </c>
      <c r="L787" s="39"/>
    </row>
    <row r="788" customFormat="false" ht="12.75" hidden="false" customHeight="false" outlineLevel="0" collapsed="false">
      <c r="A788" s="50" t="n">
        <v>60845</v>
      </c>
      <c r="B788" s="2" t="n">
        <f aca="false">+IF(B787&lt;&gt;0,B787+1,IF(I787=0,0,1))</f>
        <v>0</v>
      </c>
      <c r="C788" s="3" t="n">
        <f aca="false">IF(OR($C$4="",$C$4=0),C787,$C$4)</f>
        <v>0.05</v>
      </c>
      <c r="D788" s="4" t="n">
        <f aca="false">+(1+C788/2)^(-2*(A788-$M$4)/365.25)</f>
        <v>0.13302892344149</v>
      </c>
      <c r="E788" s="2" t="n">
        <f aca="false">+IF(OR($E$4="",$E$4=0),IF(YEAR(A788)&gt;$M$38,$N$39,VLOOKUP(YEAR(A788),Curve,2,FALSE())),$E$4)</f>
        <v>5000</v>
      </c>
      <c r="F788" s="2" t="n">
        <f aca="false">+IF(MONTH(A788)=$G$4,$F$4,0)</f>
        <v>0</v>
      </c>
      <c r="G788" s="5" t="n">
        <f aca="false">+F788*D788</f>
        <v>0</v>
      </c>
      <c r="H788" s="6" t="n">
        <f aca="false">-G788*E788</f>
        <v>-0</v>
      </c>
      <c r="I788" s="2" t="n">
        <f aca="false">+IF(A788=$I$4,$H$4*D788,IF(I787=0,0,I787+J788+H788))</f>
        <v>0</v>
      </c>
      <c r="J788" s="2" t="n">
        <f aca="false">+IF(B788=0,0,D788*-IPMT(C788/12,B788,$B$8,I787))</f>
        <v>0</v>
      </c>
      <c r="K788" s="6" t="n">
        <f aca="false">+H788+J788</f>
        <v>0</v>
      </c>
      <c r="L788" s="39"/>
    </row>
    <row r="789" customFormat="false" ht="12.75" hidden="false" customHeight="false" outlineLevel="0" collapsed="false">
      <c r="A789" s="50" t="n">
        <v>60876</v>
      </c>
      <c r="B789" s="2" t="n">
        <f aca="false">+IF(B788&lt;&gt;0,B788+1,IF(I788=0,0,1))</f>
        <v>0</v>
      </c>
      <c r="C789" s="3" t="n">
        <f aca="false">IF(OR($C$4="",$C$4=0),C788,$C$4)</f>
        <v>0.05</v>
      </c>
      <c r="D789" s="4" t="n">
        <f aca="false">+(1+C789/2)^(-2*(A789-$M$4)/365.25)</f>
        <v>0.132472500879798</v>
      </c>
      <c r="E789" s="2" t="n">
        <f aca="false">+IF(OR($E$4="",$E$4=0),IF(YEAR(A789)&gt;$M$38,$N$39,VLOOKUP(YEAR(A789),Curve,2,FALSE())),$E$4)</f>
        <v>5000</v>
      </c>
      <c r="F789" s="2" t="n">
        <f aca="false">+IF(MONTH(A789)=$G$4,$F$4,0)</f>
        <v>0</v>
      </c>
      <c r="G789" s="5" t="n">
        <f aca="false">+F789*D789</f>
        <v>0</v>
      </c>
      <c r="H789" s="6" t="n">
        <f aca="false">-G789*E789</f>
        <v>-0</v>
      </c>
      <c r="I789" s="2" t="n">
        <f aca="false">+IF(A789=$I$4,$H$4*D789,IF(I788=0,0,I788+J789+H789))</f>
        <v>0</v>
      </c>
      <c r="J789" s="2" t="n">
        <f aca="false">+IF(B789=0,0,D789*-IPMT(C789/12,B789,$B$8,I788))</f>
        <v>0</v>
      </c>
      <c r="K789" s="6" t="n">
        <f aca="false">+H789+J789</f>
        <v>0</v>
      </c>
      <c r="L789" s="39"/>
    </row>
    <row r="790" customFormat="false" ht="12.75" hidden="false" customHeight="false" outlineLevel="0" collapsed="false">
      <c r="A790" s="50" t="n">
        <v>60906</v>
      </c>
      <c r="B790" s="2" t="n">
        <f aca="false">+IF(B789&lt;&gt;0,B789+1,IF(I789=0,0,1))</f>
        <v>0</v>
      </c>
      <c r="C790" s="3" t="n">
        <f aca="false">IF(OR($C$4="",$C$4=0),C789,$C$4)</f>
        <v>0.05</v>
      </c>
      <c r="D790" s="4" t="n">
        <f aca="false">+(1+C790/2)^(-2*(A790-$M$4)/365.25)</f>
        <v>0.131936243488565</v>
      </c>
      <c r="E790" s="2" t="n">
        <f aca="false">+IF(OR($E$4="",$E$4=0),IF(YEAR(A790)&gt;$M$38,$N$39,VLOOKUP(YEAR(A790),Curve,2,FALSE())),$E$4)</f>
        <v>5000</v>
      </c>
      <c r="F790" s="2" t="n">
        <f aca="false">+IF(MONTH(A790)=$G$4,$F$4,0)</f>
        <v>0</v>
      </c>
      <c r="G790" s="5" t="n">
        <f aca="false">+F790*D790</f>
        <v>0</v>
      </c>
      <c r="H790" s="6" t="n">
        <f aca="false">-G790*E790</f>
        <v>-0</v>
      </c>
      <c r="I790" s="2" t="n">
        <f aca="false">+IF(A790=$I$4,$H$4*D790,IF(I789=0,0,I789+J790+H790))</f>
        <v>0</v>
      </c>
      <c r="J790" s="2" t="n">
        <f aca="false">+IF(B790=0,0,D790*-IPMT(C790/12,B790,$B$8,I789))</f>
        <v>0</v>
      </c>
      <c r="K790" s="6" t="n">
        <f aca="false">+H790+J790</f>
        <v>0</v>
      </c>
      <c r="L790" s="39"/>
    </row>
    <row r="791" customFormat="false" ht="12.75" hidden="false" customHeight="false" outlineLevel="0" collapsed="false">
      <c r="A791" s="50" t="n">
        <v>60937</v>
      </c>
      <c r="B791" s="2" t="n">
        <f aca="false">+IF(B790&lt;&gt;0,B790+1,IF(I790=0,0,1))</f>
        <v>0</v>
      </c>
      <c r="C791" s="3" t="n">
        <f aca="false">IF(OR($C$4="",$C$4=0),C790,$C$4)</f>
        <v>0.05</v>
      </c>
      <c r="D791" s="4" t="n">
        <f aca="false">+(1+C791/2)^(-2*(A791-$M$4)/365.25)</f>
        <v>0.131384391299712</v>
      </c>
      <c r="E791" s="2" t="n">
        <f aca="false">+IF(OR($E$4="",$E$4=0),IF(YEAR(A791)&gt;$M$38,$N$39,VLOOKUP(YEAR(A791),Curve,2,FALSE())),$E$4)</f>
        <v>5000</v>
      </c>
      <c r="F791" s="2" t="n">
        <f aca="false">+IF(MONTH(A791)=$G$4,$F$4,0)</f>
        <v>0</v>
      </c>
      <c r="G791" s="5" t="n">
        <f aca="false">+F791*D791</f>
        <v>0</v>
      </c>
      <c r="H791" s="6" t="n">
        <f aca="false">-G791*E791</f>
        <v>-0</v>
      </c>
      <c r="I791" s="2" t="n">
        <f aca="false">+IF(A791=$I$4,$H$4*D791,IF(I790=0,0,I790+J791+H791))</f>
        <v>0</v>
      </c>
      <c r="J791" s="2" t="n">
        <f aca="false">+IF(B791=0,0,D791*-IPMT(C791/12,B791,$B$8,I790))</f>
        <v>0</v>
      </c>
      <c r="K791" s="6" t="n">
        <f aca="false">+H791+J791</f>
        <v>0</v>
      </c>
      <c r="L791" s="39"/>
    </row>
    <row r="792" customFormat="false" ht="12.75" hidden="false" customHeight="false" outlineLevel="0" collapsed="false">
      <c r="A792" s="50" t="n">
        <v>60967</v>
      </c>
      <c r="B792" s="2" t="n">
        <f aca="false">+IF(B791&lt;&gt;0,B791+1,IF(I791=0,0,1))</f>
        <v>0</v>
      </c>
      <c r="C792" s="3" t="n">
        <f aca="false">IF(OR($C$4="",$C$4=0),C791,$C$4)</f>
        <v>0.05</v>
      </c>
      <c r="D792" s="4" t="n">
        <f aca="false">+(1+C792/2)^(-2*(A792-$M$4)/365.25)</f>
        <v>0.130852538647583</v>
      </c>
      <c r="E792" s="2" t="n">
        <f aca="false">+IF(OR($E$4="",$E$4=0),IF(YEAR(A792)&gt;$M$38,$N$39,VLOOKUP(YEAR(A792),Curve,2,FALSE())),$E$4)</f>
        <v>5000</v>
      </c>
      <c r="F792" s="2" t="n">
        <f aca="false">+IF(MONTH(A792)=$G$4,$F$4,0)</f>
        <v>0</v>
      </c>
      <c r="G792" s="5" t="n">
        <f aca="false">+F792*D792</f>
        <v>0</v>
      </c>
      <c r="H792" s="6" t="n">
        <f aca="false">-G792*E792</f>
        <v>-0</v>
      </c>
      <c r="I792" s="2" t="n">
        <f aca="false">+IF(A792=$I$4,$H$4*D792,IF(I791=0,0,I791+J792+H792))</f>
        <v>0</v>
      </c>
      <c r="J792" s="2" t="n">
        <f aca="false">+IF(B792=0,0,D792*-IPMT(C792/12,B792,$B$8,I791))</f>
        <v>0</v>
      </c>
      <c r="K792" s="6" t="n">
        <f aca="false">+H792+J792</f>
        <v>0</v>
      </c>
      <c r="L792" s="39"/>
    </row>
    <row r="793" customFormat="false" ht="12.75" hidden="false" customHeight="false" outlineLevel="0" collapsed="false">
      <c r="A793" s="50" t="n">
        <v>60998</v>
      </c>
      <c r="B793" s="2" t="n">
        <f aca="false">+IF(B792&lt;&gt;0,B792+1,IF(I792=0,0,1))</f>
        <v>0</v>
      </c>
      <c r="C793" s="3" t="n">
        <f aca="false">IF(OR($C$4="",$C$4=0),C792,$C$4)</f>
        <v>0.05</v>
      </c>
      <c r="D793" s="4" t="n">
        <f aca="false">+(1+C793/2)^(-2*(A793-$M$4)/365.25)</f>
        <v>0.130305219291201</v>
      </c>
      <c r="E793" s="2" t="n">
        <f aca="false">+IF(OR($E$4="",$E$4=0),IF(YEAR(A793)&gt;$M$38,$N$39,VLOOKUP(YEAR(A793),Curve,2,FALSE())),$E$4)</f>
        <v>5000</v>
      </c>
      <c r="F793" s="2" t="n">
        <f aca="false">+IF(MONTH(A793)=$G$4,$F$4,0)</f>
        <v>0</v>
      </c>
      <c r="G793" s="5" t="n">
        <f aca="false">+F793*D793</f>
        <v>0</v>
      </c>
      <c r="H793" s="6" t="n">
        <f aca="false">-G793*E793</f>
        <v>-0</v>
      </c>
      <c r="I793" s="2" t="n">
        <f aca="false">+IF(A793=$I$4,$H$4*D793,IF(I792=0,0,I792+J793+H793))</f>
        <v>0</v>
      </c>
      <c r="J793" s="2" t="n">
        <f aca="false">+IF(B793=0,0,D793*-IPMT(C793/12,B793,$B$8,I792))</f>
        <v>0</v>
      </c>
      <c r="K793" s="6" t="n">
        <f aca="false">+H793+J793</f>
        <v>0</v>
      </c>
      <c r="L793" s="39"/>
    </row>
    <row r="794" customFormat="false" ht="12.75" hidden="false" customHeight="false" outlineLevel="0" collapsed="false">
      <c r="A794" s="50" t="n">
        <v>61029</v>
      </c>
      <c r="B794" s="2" t="n">
        <f aca="false">+IF(B793&lt;&gt;0,B793+1,IF(I793=0,0,1))</f>
        <v>0</v>
      </c>
      <c r="C794" s="3" t="n">
        <f aca="false">IF(OR($C$4="",$C$4=0),C793,$C$4)</f>
        <v>0.05</v>
      </c>
      <c r="D794" s="4" t="n">
        <f aca="false">+(1+C794/2)^(-2*(A794-$M$4)/365.25)</f>
        <v>0.129760189217709</v>
      </c>
      <c r="E794" s="2" t="n">
        <f aca="false">+IF(OR($E$4="",$E$4=0),IF(YEAR(A794)&gt;$M$38,$N$39,VLOOKUP(YEAR(A794),Curve,2,FALSE())),$E$4)</f>
        <v>5000</v>
      </c>
      <c r="F794" s="2" t="n">
        <f aca="false">+IF(MONTH(A794)=$G$4,$F$4,0)</f>
        <v>0</v>
      </c>
      <c r="G794" s="5" t="n">
        <f aca="false">+F794*D794</f>
        <v>0</v>
      </c>
      <c r="H794" s="6" t="n">
        <f aca="false">-G794*E794</f>
        <v>-0</v>
      </c>
      <c r="I794" s="2" t="n">
        <f aca="false">+IF(A794=$I$4,$H$4*D794,IF(I793=0,0,I793+J794+H794))</f>
        <v>0</v>
      </c>
      <c r="J794" s="2" t="n">
        <f aca="false">+IF(B794=0,0,D794*-IPMT(C794/12,B794,$B$8,I793))</f>
        <v>0</v>
      </c>
      <c r="K794" s="6" t="n">
        <f aca="false">+H794+J794</f>
        <v>0</v>
      </c>
      <c r="L794" s="39"/>
    </row>
    <row r="795" customFormat="false" ht="12.75" hidden="false" customHeight="false" outlineLevel="0" collapsed="false">
      <c r="A795" s="50" t="n">
        <v>61057</v>
      </c>
      <c r="B795" s="2" t="n">
        <f aca="false">+IF(B794&lt;&gt;0,B794+1,IF(I794=0,0,1))</f>
        <v>0</v>
      </c>
      <c r="C795" s="3" t="n">
        <f aca="false">IF(OR($C$4="",$C$4=0),C794,$C$4)</f>
        <v>0.05</v>
      </c>
      <c r="D795" s="4" t="n">
        <f aca="false">+(1+C795/2)^(-2*(A795-$M$4)/365.25)</f>
        <v>0.129269863711921</v>
      </c>
      <c r="E795" s="2" t="n">
        <f aca="false">+IF(OR($E$4="",$E$4=0),IF(YEAR(A795)&gt;$M$38,$N$39,VLOOKUP(YEAR(A795),Curve,2,FALSE())),$E$4)</f>
        <v>5000</v>
      </c>
      <c r="F795" s="2" t="n">
        <f aca="false">+IF(MONTH(A795)=$G$4,$F$4,0)</f>
        <v>50</v>
      </c>
      <c r="G795" s="5" t="n">
        <f aca="false">+F795*D795</f>
        <v>6.46349318559605</v>
      </c>
      <c r="H795" s="6" t="n">
        <f aca="false">-G795*E795</f>
        <v>-32317.4659279803</v>
      </c>
      <c r="I795" s="2" t="n">
        <f aca="false">+IF(A795=$I$4,$H$4*D795,IF(I794=0,0,I794+J795+H795))</f>
        <v>0</v>
      </c>
      <c r="J795" s="2" t="n">
        <f aca="false">+IF(B795=0,0,D795*-IPMT(C795/12,B795,$B$8,I794))</f>
        <v>0</v>
      </c>
      <c r="K795" s="6" t="n">
        <f aca="false">+H795+J795</f>
        <v>-32317.4659279803</v>
      </c>
      <c r="L795" s="39"/>
    </row>
    <row r="796" customFormat="false" ht="12.75" hidden="false" customHeight="false" outlineLevel="0" collapsed="false">
      <c r="A796" s="50" t="n">
        <v>61088</v>
      </c>
      <c r="B796" s="2" t="n">
        <f aca="false">+IF(B795&lt;&gt;0,B795+1,IF(I795=0,0,1))</f>
        <v>0</v>
      </c>
      <c r="C796" s="3" t="n">
        <f aca="false">IF(OR($C$4="",$C$4=0),C795,$C$4)</f>
        <v>0.05</v>
      </c>
      <c r="D796" s="4" t="n">
        <f aca="false">+(1+C796/2)^(-2*(A796-$M$4)/365.25)</f>
        <v>0.12872916423954</v>
      </c>
      <c r="E796" s="2" t="n">
        <f aca="false">+IF(OR($E$4="",$E$4=0),IF(YEAR(A796)&gt;$M$38,$N$39,VLOOKUP(YEAR(A796),Curve,2,FALSE())),$E$4)</f>
        <v>5000</v>
      </c>
      <c r="F796" s="2" t="n">
        <f aca="false">+IF(MONTH(A796)=$G$4,$F$4,0)</f>
        <v>0</v>
      </c>
      <c r="G796" s="5" t="n">
        <f aca="false">+F796*D796</f>
        <v>0</v>
      </c>
      <c r="H796" s="6" t="n">
        <f aca="false">-G796*E796</f>
        <v>-0</v>
      </c>
      <c r="I796" s="2" t="n">
        <f aca="false">+IF(A796=$I$4,$H$4*D796,IF(I795=0,0,I795+J796+H796))</f>
        <v>0</v>
      </c>
      <c r="J796" s="2" t="n">
        <f aca="false">+IF(B796=0,0,D796*-IPMT(C796/12,B796,$B$8,I795))</f>
        <v>0</v>
      </c>
      <c r="K796" s="6" t="n">
        <f aca="false">+H796+J796</f>
        <v>0</v>
      </c>
      <c r="L796" s="39"/>
    </row>
    <row r="797" customFormat="false" ht="12.75" hidden="false" customHeight="false" outlineLevel="0" collapsed="false">
      <c r="A797" s="50" t="n">
        <v>61118</v>
      </c>
      <c r="B797" s="2" t="n">
        <f aca="false">+IF(B796&lt;&gt;0,B796+1,IF(I796=0,0,1))</f>
        <v>0</v>
      </c>
      <c r="C797" s="3" t="n">
        <f aca="false">IF(OR($C$4="",$C$4=0),C796,$C$4)</f>
        <v>0.05</v>
      </c>
      <c r="D797" s="4" t="n">
        <f aca="false">+(1+C797/2)^(-2*(A797-$M$4)/365.25)</f>
        <v>0.128208060121084</v>
      </c>
      <c r="E797" s="2" t="n">
        <f aca="false">+IF(OR($E$4="",$E$4=0),IF(YEAR(A797)&gt;$M$38,$N$39,VLOOKUP(YEAR(A797),Curve,2,FALSE())),$E$4)</f>
        <v>5000</v>
      </c>
      <c r="F797" s="2" t="n">
        <f aca="false">+IF(MONTH(A797)=$G$4,$F$4,0)</f>
        <v>0</v>
      </c>
      <c r="G797" s="5" t="n">
        <f aca="false">+F797*D797</f>
        <v>0</v>
      </c>
      <c r="H797" s="6" t="n">
        <f aca="false">-G797*E797</f>
        <v>-0</v>
      </c>
      <c r="I797" s="2" t="n">
        <f aca="false">+IF(A797=$I$4,$H$4*D797,IF(I796=0,0,I796+J797+H797))</f>
        <v>0</v>
      </c>
      <c r="J797" s="2" t="n">
        <f aca="false">+IF(B797=0,0,D797*-IPMT(C797/12,B797,$B$8,I796))</f>
        <v>0</v>
      </c>
      <c r="K797" s="6" t="n">
        <f aca="false">+H797+J797</f>
        <v>0</v>
      </c>
      <c r="L797" s="39"/>
    </row>
    <row r="798" customFormat="false" ht="12.75" hidden="false" customHeight="false" outlineLevel="0" collapsed="false">
      <c r="A798" s="50" t="n">
        <v>61149</v>
      </c>
      <c r="B798" s="2" t="n">
        <f aca="false">+IF(B797&lt;&gt;0,B797+1,IF(I797=0,0,1))</f>
        <v>0</v>
      </c>
      <c r="C798" s="3" t="n">
        <f aca="false">IF(OR($C$4="",$C$4=0),C797,$C$4)</f>
        <v>0.05</v>
      </c>
      <c r="D798" s="4" t="n">
        <f aca="false">+(1+C798/2)^(-2*(A798-$M$4)/365.25)</f>
        <v>0.127671801874406</v>
      </c>
      <c r="E798" s="2" t="n">
        <f aca="false">+IF(OR($E$4="",$E$4=0),IF(YEAR(A798)&gt;$M$38,$N$39,VLOOKUP(YEAR(A798),Curve,2,FALSE())),$E$4)</f>
        <v>5000</v>
      </c>
      <c r="F798" s="2" t="n">
        <f aca="false">+IF(MONTH(A798)=$G$4,$F$4,0)</f>
        <v>0</v>
      </c>
      <c r="G798" s="5" t="n">
        <f aca="false">+F798*D798</f>
        <v>0</v>
      </c>
      <c r="H798" s="6" t="n">
        <f aca="false">-G798*E798</f>
        <v>-0</v>
      </c>
      <c r="I798" s="2" t="n">
        <f aca="false">+IF(A798=$I$4,$H$4*D798,IF(I797=0,0,I797+J798+H798))</f>
        <v>0</v>
      </c>
      <c r="J798" s="2" t="n">
        <f aca="false">+IF(B798=0,0,D798*-IPMT(C798/12,B798,$B$8,I797))</f>
        <v>0</v>
      </c>
      <c r="K798" s="6" t="n">
        <f aca="false">+H798+J798</f>
        <v>0</v>
      </c>
      <c r="L798" s="39"/>
    </row>
    <row r="799" customFormat="false" ht="12.75" hidden="false" customHeight="false" outlineLevel="0" collapsed="false">
      <c r="A799" s="50" t="n">
        <v>61179</v>
      </c>
      <c r="B799" s="2" t="n">
        <f aca="false">+IF(B798&lt;&gt;0,B798+1,IF(I798=0,0,1))</f>
        <v>0</v>
      </c>
      <c r="C799" s="3" t="n">
        <f aca="false">IF(OR($C$4="",$C$4=0),C798,$C$4)</f>
        <v>0.05</v>
      </c>
      <c r="D799" s="4" t="n">
        <f aca="false">+(1+C799/2)^(-2*(A799-$M$4)/365.25)</f>
        <v>0.127154978028307</v>
      </c>
      <c r="E799" s="2" t="n">
        <f aca="false">+IF(OR($E$4="",$E$4=0),IF(YEAR(A799)&gt;$M$38,$N$39,VLOOKUP(YEAR(A799),Curve,2,FALSE())),$E$4)</f>
        <v>5000</v>
      </c>
      <c r="F799" s="2" t="n">
        <f aca="false">+IF(MONTH(A799)=$G$4,$F$4,0)</f>
        <v>0</v>
      </c>
      <c r="G799" s="5" t="n">
        <f aca="false">+F799*D799</f>
        <v>0</v>
      </c>
      <c r="H799" s="6" t="n">
        <f aca="false">-G799*E799</f>
        <v>-0</v>
      </c>
      <c r="I799" s="2" t="n">
        <f aca="false">+IF(A799=$I$4,$H$4*D799,IF(I798=0,0,I798+J799+H799))</f>
        <v>0</v>
      </c>
      <c r="J799" s="2" t="n">
        <f aca="false">+IF(B799=0,0,D799*-IPMT(C799/12,B799,$B$8,I798))</f>
        <v>0</v>
      </c>
      <c r="K799" s="6" t="n">
        <f aca="false">+H799+J799</f>
        <v>0</v>
      </c>
      <c r="L799" s="39"/>
    </row>
    <row r="800" customFormat="false" ht="12.75" hidden="false" customHeight="false" outlineLevel="0" collapsed="false">
      <c r="A800" s="50" t="n">
        <v>61210</v>
      </c>
      <c r="B800" s="2" t="n">
        <f aca="false">+IF(B799&lt;&gt;0,B799+1,IF(I799=0,0,1))</f>
        <v>0</v>
      </c>
      <c r="C800" s="3" t="n">
        <f aca="false">IF(OR($C$4="",$C$4=0),C799,$C$4)</f>
        <v>0.05</v>
      </c>
      <c r="D800" s="4" t="n">
        <f aca="false">+(1+C800/2)^(-2*(A800-$M$4)/365.25)</f>
        <v>0.126623124527759</v>
      </c>
      <c r="E800" s="2" t="n">
        <f aca="false">+IF(OR($E$4="",$E$4=0),IF(YEAR(A800)&gt;$M$38,$N$39,VLOOKUP(YEAR(A800),Curve,2,FALSE())),$E$4)</f>
        <v>5000</v>
      </c>
      <c r="F800" s="2" t="n">
        <f aca="false">+IF(MONTH(A800)=$G$4,$F$4,0)</f>
        <v>0</v>
      </c>
      <c r="G800" s="5" t="n">
        <f aca="false">+F800*D800</f>
        <v>0</v>
      </c>
      <c r="H800" s="6" t="n">
        <f aca="false">-G800*E800</f>
        <v>-0</v>
      </c>
      <c r="I800" s="2" t="n">
        <f aca="false">+IF(A800=$I$4,$H$4*D800,IF(I799=0,0,I799+J800+H800))</f>
        <v>0</v>
      </c>
      <c r="J800" s="2" t="n">
        <f aca="false">+IF(B800=0,0,D800*-IPMT(C800/12,B800,$B$8,I799))</f>
        <v>0</v>
      </c>
      <c r="K800" s="6" t="n">
        <f aca="false">+H800+J800</f>
        <v>0</v>
      </c>
      <c r="L800" s="39"/>
    </row>
    <row r="801" customFormat="false" ht="12.75" hidden="false" customHeight="false" outlineLevel="0" collapsed="false">
      <c r="A801" s="50" t="n">
        <v>61241</v>
      </c>
      <c r="B801" s="2" t="n">
        <f aca="false">+IF(B800&lt;&gt;0,B800+1,IF(I800=0,0,1))</f>
        <v>0</v>
      </c>
      <c r="C801" s="3" t="n">
        <f aca="false">IF(OR($C$4="",$C$4=0),C800,$C$4)</f>
        <v>0.05</v>
      </c>
      <c r="D801" s="4" t="n">
        <f aca="false">+(1+C801/2)^(-2*(A801-$M$4)/365.25)</f>
        <v>0.126093495620778</v>
      </c>
      <c r="E801" s="2" t="n">
        <f aca="false">+IF(OR($E$4="",$E$4=0),IF(YEAR(A801)&gt;$M$38,$N$39,VLOOKUP(YEAR(A801),Curve,2,FALSE())),$E$4)</f>
        <v>5000</v>
      </c>
      <c r="F801" s="2" t="n">
        <f aca="false">+IF(MONTH(A801)=$G$4,$F$4,0)</f>
        <v>0</v>
      </c>
      <c r="G801" s="5" t="n">
        <f aca="false">+F801*D801</f>
        <v>0</v>
      </c>
      <c r="H801" s="6" t="n">
        <f aca="false">-G801*E801</f>
        <v>-0</v>
      </c>
      <c r="I801" s="2" t="n">
        <f aca="false">+IF(A801=$I$4,$H$4*D801,IF(I800=0,0,I800+J801+H801))</f>
        <v>0</v>
      </c>
      <c r="J801" s="2" t="n">
        <f aca="false">+IF(B801=0,0,D801*-IPMT(C801/12,B801,$B$8,I800))</f>
        <v>0</v>
      </c>
      <c r="K801" s="6" t="n">
        <f aca="false">+H801+J801</f>
        <v>0</v>
      </c>
      <c r="L801" s="39"/>
    </row>
    <row r="802" customFormat="false" ht="12.75" hidden="false" customHeight="false" outlineLevel="0" collapsed="false">
      <c r="A802" s="50" t="n">
        <v>61271</v>
      </c>
      <c r="B802" s="2" t="n">
        <f aca="false">+IF(B801&lt;&gt;0,B801+1,IF(I801=0,0,1))</f>
        <v>0</v>
      </c>
      <c r="C802" s="3" t="n">
        <f aca="false">IF(OR($C$4="",$C$4=0),C801,$C$4)</f>
        <v>0.05</v>
      </c>
      <c r="D802" s="4" t="n">
        <f aca="false">+(1+C802/2)^(-2*(A802-$M$4)/365.25)</f>
        <v>0.125583060862138</v>
      </c>
      <c r="E802" s="2" t="n">
        <f aca="false">+IF(OR($E$4="",$E$4=0),IF(YEAR(A802)&gt;$M$38,$N$39,VLOOKUP(YEAR(A802),Curve,2,FALSE())),$E$4)</f>
        <v>5000</v>
      </c>
      <c r="F802" s="2" t="n">
        <f aca="false">+IF(MONTH(A802)=$G$4,$F$4,0)</f>
        <v>0</v>
      </c>
      <c r="G802" s="5" t="n">
        <f aca="false">+F802*D802</f>
        <v>0</v>
      </c>
      <c r="H802" s="6" t="n">
        <f aca="false">-G802*E802</f>
        <v>-0</v>
      </c>
      <c r="I802" s="2" t="n">
        <f aca="false">+IF(A802=$I$4,$H$4*D802,IF(I801=0,0,I801+J802+H802))</f>
        <v>0</v>
      </c>
      <c r="J802" s="2" t="n">
        <f aca="false">+IF(B802=0,0,D802*-IPMT(C802/12,B802,$B$8,I801))</f>
        <v>0</v>
      </c>
      <c r="K802" s="6" t="n">
        <f aca="false">+H802+J802</f>
        <v>0</v>
      </c>
      <c r="L802" s="39"/>
    </row>
    <row r="803" customFormat="false" ht="12.75" hidden="false" customHeight="false" outlineLevel="0" collapsed="false">
      <c r="A803" s="50" t="n">
        <v>61302</v>
      </c>
      <c r="B803" s="2" t="n">
        <f aca="false">+IF(B802&lt;&gt;0,B802+1,IF(I802=0,0,1))</f>
        <v>0</v>
      </c>
      <c r="C803" s="3" t="n">
        <f aca="false">IF(OR($C$4="",$C$4=0),C802,$C$4)</f>
        <v>0.05</v>
      </c>
      <c r="D803" s="4" t="n">
        <f aca="false">+(1+C803/2)^(-2*(A803-$M$4)/365.25)</f>
        <v>0.125057782248869</v>
      </c>
      <c r="E803" s="2" t="n">
        <f aca="false">+IF(OR($E$4="",$E$4=0),IF(YEAR(A803)&gt;$M$38,$N$39,VLOOKUP(YEAR(A803),Curve,2,FALSE())),$E$4)</f>
        <v>5000</v>
      </c>
      <c r="F803" s="2" t="n">
        <f aca="false">+IF(MONTH(A803)=$G$4,$F$4,0)</f>
        <v>0</v>
      </c>
      <c r="G803" s="5" t="n">
        <f aca="false">+F803*D803</f>
        <v>0</v>
      </c>
      <c r="H803" s="6" t="n">
        <f aca="false">-G803*E803</f>
        <v>-0</v>
      </c>
      <c r="I803" s="2" t="n">
        <f aca="false">+IF(A803=$I$4,$H$4*D803,IF(I802=0,0,I802+J803+H803))</f>
        <v>0</v>
      </c>
      <c r="J803" s="2" t="n">
        <f aca="false">+IF(B803=0,0,D803*-IPMT(C803/12,B803,$B$8,I802))</f>
        <v>0</v>
      </c>
      <c r="K803" s="6" t="n">
        <f aca="false">+H803+J803</f>
        <v>0</v>
      </c>
      <c r="L803" s="39"/>
    </row>
    <row r="804" customFormat="false" ht="12.75" hidden="false" customHeight="false" outlineLevel="0" collapsed="false">
      <c r="A804" s="50" t="n">
        <v>61332</v>
      </c>
      <c r="B804" s="2" t="n">
        <f aca="false">+IF(B803&lt;&gt;0,B803+1,IF(I803=0,0,1))</f>
        <v>0</v>
      </c>
      <c r="C804" s="3" t="n">
        <f aca="false">IF(OR($C$4="",$C$4=0),C803,$C$4)</f>
        <v>0.05</v>
      </c>
      <c r="D804" s="4" t="n">
        <f aca="false">+(1+C804/2)^(-2*(A804-$M$4)/365.25)</f>
        <v>0.124551540126038</v>
      </c>
      <c r="E804" s="2" t="n">
        <f aca="false">+IF(OR($E$4="",$E$4=0),IF(YEAR(A804)&gt;$M$38,$N$39,VLOOKUP(YEAR(A804),Curve,2,FALSE())),$E$4)</f>
        <v>5000</v>
      </c>
      <c r="F804" s="2" t="n">
        <f aca="false">+IF(MONTH(A804)=$G$4,$F$4,0)</f>
        <v>0</v>
      </c>
      <c r="G804" s="5" t="n">
        <f aca="false">+F804*D804</f>
        <v>0</v>
      </c>
      <c r="H804" s="6" t="n">
        <f aca="false">-G804*E804</f>
        <v>-0</v>
      </c>
      <c r="I804" s="2" t="n">
        <f aca="false">+IF(A804=$I$4,$H$4*D804,IF(I803=0,0,I803+J804+H804))</f>
        <v>0</v>
      </c>
      <c r="J804" s="2" t="n">
        <f aca="false">+IF(B804=0,0,D804*-IPMT(C804/12,B804,$B$8,I803))</f>
        <v>0</v>
      </c>
      <c r="K804" s="6" t="n">
        <f aca="false">+H804+J804</f>
        <v>0</v>
      </c>
      <c r="L804" s="39"/>
    </row>
    <row r="805" customFormat="false" ht="12.75" hidden="false" customHeight="false" outlineLevel="0" collapsed="false">
      <c r="A805" s="50" t="n">
        <v>61363</v>
      </c>
      <c r="B805" s="2" t="n">
        <f aca="false">+IF(B804&lt;&gt;0,B804+1,IF(I804=0,0,1))</f>
        <v>0</v>
      </c>
      <c r="C805" s="3" t="n">
        <f aca="false">IF(OR($C$4="",$C$4=0),C804,$C$4)</f>
        <v>0.05</v>
      </c>
      <c r="D805" s="4" t="n">
        <f aca="false">+(1+C805/2)^(-2*(A805-$M$4)/365.25)</f>
        <v>0.124030576073809</v>
      </c>
      <c r="E805" s="2" t="n">
        <f aca="false">+IF(OR($E$4="",$E$4=0),IF(YEAR(A805)&gt;$M$38,$N$39,VLOOKUP(YEAR(A805),Curve,2,FALSE())),$E$4)</f>
        <v>5000</v>
      </c>
      <c r="F805" s="2" t="n">
        <f aca="false">+IF(MONTH(A805)=$G$4,$F$4,0)</f>
        <v>0</v>
      </c>
      <c r="G805" s="5" t="n">
        <f aca="false">+F805*D805</f>
        <v>0</v>
      </c>
      <c r="H805" s="6" t="n">
        <f aca="false">-G805*E805</f>
        <v>-0</v>
      </c>
      <c r="I805" s="2" t="n">
        <f aca="false">+IF(A805=$I$4,$H$4*D805,IF(I804=0,0,I804+J805+H805))</f>
        <v>0</v>
      </c>
      <c r="J805" s="2" t="n">
        <f aca="false">+IF(B805=0,0,D805*-IPMT(C805/12,B805,$B$8,I804))</f>
        <v>0</v>
      </c>
      <c r="K805" s="6" t="n">
        <f aca="false">+H805+J805</f>
        <v>0</v>
      </c>
      <c r="L805" s="39"/>
    </row>
    <row r="806" customFormat="false" ht="12.75" hidden="false" customHeight="false" outlineLevel="0" collapsed="false">
      <c r="A806" s="50" t="n">
        <v>61394</v>
      </c>
      <c r="B806" s="2" t="n">
        <f aca="false">+IF(B805&lt;&gt;0,B805+1,IF(I805=0,0,1))</f>
        <v>0</v>
      </c>
      <c r="C806" s="3" t="n">
        <f aca="false">IF(OR($C$4="",$C$4=0),C805,$C$4)</f>
        <v>0.05</v>
      </c>
      <c r="D806" s="4" t="n">
        <f aca="false">+(1+C806/2)^(-2*(A806-$M$4)/365.25)</f>
        <v>0.123511791067649</v>
      </c>
      <c r="E806" s="2" t="n">
        <f aca="false">+IF(OR($E$4="",$E$4=0),IF(YEAR(A806)&gt;$M$38,$N$39,VLOOKUP(YEAR(A806),Curve,2,FALSE())),$E$4)</f>
        <v>5000</v>
      </c>
      <c r="F806" s="2" t="n">
        <f aca="false">+IF(MONTH(A806)=$G$4,$F$4,0)</f>
        <v>0</v>
      </c>
      <c r="G806" s="5" t="n">
        <f aca="false">+F806*D806</f>
        <v>0</v>
      </c>
      <c r="H806" s="6" t="n">
        <f aca="false">-G806*E806</f>
        <v>-0</v>
      </c>
      <c r="I806" s="2" t="n">
        <f aca="false">+IF(A806=$I$4,$H$4*D806,IF(I805=0,0,I805+J806+H806))</f>
        <v>0</v>
      </c>
      <c r="J806" s="2" t="n">
        <f aca="false">+IF(B806=0,0,D806*-IPMT(C806/12,B806,$B$8,I805))</f>
        <v>0</v>
      </c>
      <c r="K806" s="6" t="n">
        <f aca="false">+H806+J806</f>
        <v>0</v>
      </c>
      <c r="L806" s="39"/>
    </row>
    <row r="807" customFormat="false" ht="12.75" hidden="false" customHeight="false" outlineLevel="0" collapsed="false">
      <c r="A807" s="50" t="n">
        <v>61423</v>
      </c>
      <c r="B807" s="2" t="n">
        <f aca="false">+IF(B806&lt;&gt;0,B806+1,IF(I806=0,0,1))</f>
        <v>0</v>
      </c>
      <c r="C807" s="3" t="n">
        <f aca="false">IF(OR($C$4="",$C$4=0),C806,$C$4)</f>
        <v>0.05</v>
      </c>
      <c r="D807" s="4" t="n">
        <f aca="false">+(1+C807/2)^(-2*(A807-$M$4)/365.25)</f>
        <v>0.123028440693111</v>
      </c>
      <c r="E807" s="2" t="n">
        <f aca="false">+IF(OR($E$4="",$E$4=0),IF(YEAR(A807)&gt;$M$38,$N$39,VLOOKUP(YEAR(A807),Curve,2,FALSE())),$E$4)</f>
        <v>5000</v>
      </c>
      <c r="F807" s="2" t="n">
        <f aca="false">+IF(MONTH(A807)=$G$4,$F$4,0)</f>
        <v>50</v>
      </c>
      <c r="G807" s="5" t="n">
        <f aca="false">+F807*D807</f>
        <v>6.15142203465557</v>
      </c>
      <c r="H807" s="6" t="n">
        <f aca="false">-G807*E807</f>
        <v>-30757.1101732778</v>
      </c>
      <c r="I807" s="2" t="n">
        <f aca="false">+IF(A807=$I$4,$H$4*D807,IF(I806=0,0,I806+J807+H807))</f>
        <v>0</v>
      </c>
      <c r="J807" s="2" t="n">
        <f aca="false">+IF(B807=0,0,D807*-IPMT(C807/12,B807,$B$8,I806))</f>
        <v>0</v>
      </c>
      <c r="K807" s="6" t="n">
        <f aca="false">+H807+J807</f>
        <v>-30757.1101732778</v>
      </c>
      <c r="L807" s="39"/>
    </row>
    <row r="808" customFormat="false" ht="12.75" hidden="false" customHeight="false" outlineLevel="0" collapsed="false">
      <c r="A808" s="50" t="n">
        <v>61454</v>
      </c>
      <c r="B808" s="2" t="n">
        <f aca="false">+IF(B807&lt;&gt;0,B807+1,IF(I807=0,0,1))</f>
        <v>0</v>
      </c>
      <c r="C808" s="3" t="n">
        <f aca="false">IF(OR($C$4="",$C$4=0),C807,$C$4)</f>
        <v>0.05</v>
      </c>
      <c r="D808" s="4" t="n">
        <f aca="false">+(1+C808/2)^(-2*(A808-$M$4)/365.25)</f>
        <v>0.122513847337317</v>
      </c>
      <c r="E808" s="2" t="n">
        <f aca="false">+IF(OR($E$4="",$E$4=0),IF(YEAR(A808)&gt;$M$38,$N$39,VLOOKUP(YEAR(A808),Curve,2,FALSE())),$E$4)</f>
        <v>5000</v>
      </c>
      <c r="F808" s="2" t="n">
        <f aca="false">+IF(MONTH(A808)=$G$4,$F$4,0)</f>
        <v>0</v>
      </c>
      <c r="G808" s="5" t="n">
        <f aca="false">+F808*D808</f>
        <v>0</v>
      </c>
      <c r="H808" s="6" t="n">
        <f aca="false">-G808*E808</f>
        <v>-0</v>
      </c>
      <c r="I808" s="2" t="n">
        <f aca="false">+IF(A808=$I$4,$H$4*D808,IF(I807=0,0,I807+J808+H808))</f>
        <v>0</v>
      </c>
      <c r="J808" s="2" t="n">
        <f aca="false">+IF(B808=0,0,D808*-IPMT(C808/12,B808,$B$8,I807))</f>
        <v>0</v>
      </c>
      <c r="K808" s="6" t="n">
        <f aca="false">+H808+J808</f>
        <v>0</v>
      </c>
      <c r="L808" s="39"/>
    </row>
    <row r="809" customFormat="false" ht="12.75" hidden="false" customHeight="false" outlineLevel="0" collapsed="false">
      <c r="A809" s="50" t="n">
        <v>61484</v>
      </c>
      <c r="B809" s="2" t="n">
        <f aca="false">+IF(B808&lt;&gt;0,B808+1,IF(I808=0,0,1))</f>
        <v>0</v>
      </c>
      <c r="C809" s="3" t="n">
        <f aca="false">IF(OR($C$4="",$C$4=0),C808,$C$4)</f>
        <v>0.05</v>
      </c>
      <c r="D809" s="4" t="n">
        <f aca="false">+(1+C809/2)^(-2*(A809-$M$4)/365.25)</f>
        <v>0.122017903230226</v>
      </c>
      <c r="E809" s="2" t="n">
        <f aca="false">+IF(OR($E$4="",$E$4=0),IF(YEAR(A809)&gt;$M$38,$N$39,VLOOKUP(YEAR(A809),Curve,2,FALSE())),$E$4)</f>
        <v>5000</v>
      </c>
      <c r="F809" s="2" t="n">
        <f aca="false">+IF(MONTH(A809)=$G$4,$F$4,0)</f>
        <v>0</v>
      </c>
      <c r="G809" s="5" t="n">
        <f aca="false">+F809*D809</f>
        <v>0</v>
      </c>
      <c r="H809" s="6" t="n">
        <f aca="false">-G809*E809</f>
        <v>-0</v>
      </c>
      <c r="I809" s="2" t="n">
        <f aca="false">+IF(A809=$I$4,$H$4*D809,IF(I808=0,0,I808+J809+H809))</f>
        <v>0</v>
      </c>
      <c r="J809" s="2" t="n">
        <f aca="false">+IF(B809=0,0,D809*-IPMT(C809/12,B809,$B$8,I808))</f>
        <v>0</v>
      </c>
      <c r="K809" s="6" t="n">
        <f aca="false">+H809+J809</f>
        <v>0</v>
      </c>
      <c r="L809" s="39"/>
    </row>
    <row r="810" customFormat="false" ht="12.75" hidden="false" customHeight="false" outlineLevel="0" collapsed="false">
      <c r="A810" s="50" t="n">
        <v>61515</v>
      </c>
      <c r="B810" s="2" t="n">
        <f aca="false">+IF(B809&lt;&gt;0,B809+1,IF(I809=0,0,1))</f>
        <v>0</v>
      </c>
      <c r="C810" s="3" t="n">
        <f aca="false">IF(OR($C$4="",$C$4=0),C809,$C$4)</f>
        <v>0.05</v>
      </c>
      <c r="D810" s="4" t="n">
        <f aca="false">+(1+C810/2)^(-2*(A810-$M$4)/365.25)</f>
        <v>0.121507536668344</v>
      </c>
      <c r="E810" s="2" t="n">
        <f aca="false">+IF(OR($E$4="",$E$4=0),IF(YEAR(A810)&gt;$M$38,$N$39,VLOOKUP(YEAR(A810),Curve,2,FALSE())),$E$4)</f>
        <v>5000</v>
      </c>
      <c r="F810" s="2" t="n">
        <f aca="false">+IF(MONTH(A810)=$G$4,$F$4,0)</f>
        <v>0</v>
      </c>
      <c r="G810" s="5" t="n">
        <f aca="false">+F810*D810</f>
        <v>0</v>
      </c>
      <c r="H810" s="6" t="n">
        <f aca="false">-G810*E810</f>
        <v>-0</v>
      </c>
      <c r="I810" s="2" t="n">
        <f aca="false">+IF(A810=$I$4,$H$4*D810,IF(I809=0,0,I809+J810+H810))</f>
        <v>0</v>
      </c>
      <c r="J810" s="2" t="n">
        <f aca="false">+IF(B810=0,0,D810*-IPMT(C810/12,B810,$B$8,I809))</f>
        <v>0</v>
      </c>
      <c r="K810" s="6" t="n">
        <f aca="false">+H810+J810</f>
        <v>0</v>
      </c>
      <c r="L810" s="39"/>
    </row>
    <row r="811" customFormat="false" ht="12.75" hidden="false" customHeight="false" outlineLevel="0" collapsed="false">
      <c r="A811" s="50" t="n">
        <v>61545</v>
      </c>
      <c r="B811" s="2" t="n">
        <f aca="false">+IF(B810&lt;&gt;0,B810+1,IF(I810=0,0,1))</f>
        <v>0</v>
      </c>
      <c r="C811" s="3" t="n">
        <f aca="false">IF(OR($C$4="",$C$4=0),C810,$C$4)</f>
        <v>0.05</v>
      </c>
      <c r="D811" s="4" t="n">
        <f aca="false">+(1+C811/2)^(-2*(A811-$M$4)/365.25)</f>
        <v>0.121015666172987</v>
      </c>
      <c r="E811" s="2" t="n">
        <f aca="false">+IF(OR($E$4="",$E$4=0),IF(YEAR(A811)&gt;$M$38,$N$39,VLOOKUP(YEAR(A811),Curve,2,FALSE())),$E$4)</f>
        <v>5000</v>
      </c>
      <c r="F811" s="2" t="n">
        <f aca="false">+IF(MONTH(A811)=$G$4,$F$4,0)</f>
        <v>0</v>
      </c>
      <c r="G811" s="5" t="n">
        <f aca="false">+F811*D811</f>
        <v>0</v>
      </c>
      <c r="H811" s="6" t="n">
        <f aca="false">-G811*E811</f>
        <v>-0</v>
      </c>
      <c r="I811" s="2" t="n">
        <f aca="false">+IF(A811=$I$4,$H$4*D811,IF(I810=0,0,I810+J811+H811))</f>
        <v>0</v>
      </c>
      <c r="J811" s="2" t="n">
        <f aca="false">+IF(B811=0,0,D811*-IPMT(C811/12,B811,$B$8,I810))</f>
        <v>0</v>
      </c>
      <c r="K811" s="6" t="n">
        <f aca="false">+H811+J811</f>
        <v>0</v>
      </c>
      <c r="L811" s="39"/>
    </row>
    <row r="812" customFormat="false" ht="12.75" hidden="false" customHeight="false" outlineLevel="0" collapsed="false">
      <c r="A812" s="50" t="n">
        <v>61576</v>
      </c>
      <c r="B812" s="2" t="n">
        <f aca="false">+IF(B811&lt;&gt;0,B811+1,IF(I811=0,0,1))</f>
        <v>0</v>
      </c>
      <c r="C812" s="3" t="n">
        <f aca="false">IF(OR($C$4="",$C$4=0),C811,$C$4)</f>
        <v>0.05</v>
      </c>
      <c r="D812" s="4" t="n">
        <f aca="false">+(1+C812/2)^(-2*(A812-$M$4)/365.25)</f>
        <v>0.120509491686756</v>
      </c>
      <c r="E812" s="2" t="n">
        <f aca="false">+IF(OR($E$4="",$E$4=0),IF(YEAR(A812)&gt;$M$38,$N$39,VLOOKUP(YEAR(A812),Curve,2,FALSE())),$E$4)</f>
        <v>5000</v>
      </c>
      <c r="F812" s="2" t="n">
        <f aca="false">+IF(MONTH(A812)=$G$4,$F$4,0)</f>
        <v>0</v>
      </c>
      <c r="G812" s="5" t="n">
        <f aca="false">+F812*D812</f>
        <v>0</v>
      </c>
      <c r="H812" s="6" t="n">
        <f aca="false">-G812*E812</f>
        <v>-0</v>
      </c>
      <c r="I812" s="2" t="n">
        <f aca="false">+IF(A812=$I$4,$H$4*D812,IF(I811=0,0,I811+J812+H812))</f>
        <v>0</v>
      </c>
      <c r="J812" s="2" t="n">
        <f aca="false">+IF(B812=0,0,D812*-IPMT(C812/12,B812,$B$8,I811))</f>
        <v>0</v>
      </c>
      <c r="K812" s="6" t="n">
        <f aca="false">+H812+J812</f>
        <v>0</v>
      </c>
      <c r="L812" s="39"/>
    </row>
    <row r="813" customFormat="false" ht="12.75" hidden="false" customHeight="false" outlineLevel="0" collapsed="false">
      <c r="A813" s="50" t="n">
        <v>61607</v>
      </c>
      <c r="B813" s="2" t="n">
        <f aca="false">+IF(B812&lt;&gt;0,B812+1,IF(I812=0,0,1))</f>
        <v>0</v>
      </c>
      <c r="C813" s="3" t="n">
        <f aca="false">IF(OR($C$4="",$C$4=0),C812,$C$4)</f>
        <v>0.05</v>
      </c>
      <c r="D813" s="4" t="n">
        <f aca="false">+(1+C813/2)^(-2*(A813-$M$4)/365.25)</f>
        <v>0.120005434385999</v>
      </c>
      <c r="E813" s="2" t="n">
        <f aca="false">+IF(OR($E$4="",$E$4=0),IF(YEAR(A813)&gt;$M$38,$N$39,VLOOKUP(YEAR(A813),Curve,2,FALSE())),$E$4)</f>
        <v>5000</v>
      </c>
      <c r="F813" s="2" t="n">
        <f aca="false">+IF(MONTH(A813)=$G$4,$F$4,0)</f>
        <v>0</v>
      </c>
      <c r="G813" s="5" t="n">
        <f aca="false">+F813*D813</f>
        <v>0</v>
      </c>
      <c r="H813" s="6" t="n">
        <f aca="false">-G813*E813</f>
        <v>-0</v>
      </c>
      <c r="I813" s="2" t="n">
        <f aca="false">+IF(A813=$I$4,$H$4*D813,IF(I812=0,0,I812+J813+H813))</f>
        <v>0</v>
      </c>
      <c r="J813" s="2" t="n">
        <f aca="false">+IF(B813=0,0,D813*-IPMT(C813/12,B813,$B$8,I812))</f>
        <v>0</v>
      </c>
      <c r="K813" s="6" t="n">
        <f aca="false">+H813+J813</f>
        <v>0</v>
      </c>
      <c r="L813" s="39"/>
    </row>
    <row r="814" customFormat="false" ht="12.75" hidden="false" customHeight="false" outlineLevel="0" collapsed="false">
      <c r="A814" s="50" t="n">
        <v>61637</v>
      </c>
      <c r="B814" s="2" t="n">
        <f aca="false">+IF(B813&lt;&gt;0,B813+1,IF(I813=0,0,1))</f>
        <v>0</v>
      </c>
      <c r="C814" s="3" t="n">
        <f aca="false">IF(OR($C$4="",$C$4=0),C813,$C$4)</f>
        <v>0.05</v>
      </c>
      <c r="D814" s="4" t="n">
        <f aca="false">+(1+C814/2)^(-2*(A814-$M$4)/365.25)</f>
        <v>0.119519644499417</v>
      </c>
      <c r="E814" s="2" t="n">
        <f aca="false">+IF(OR($E$4="",$E$4=0),IF(YEAR(A814)&gt;$M$38,$N$39,VLOOKUP(YEAR(A814),Curve,2,FALSE())),$E$4)</f>
        <v>5000</v>
      </c>
      <c r="F814" s="2" t="n">
        <f aca="false">+IF(MONTH(A814)=$G$4,$F$4,0)</f>
        <v>0</v>
      </c>
      <c r="G814" s="5" t="n">
        <f aca="false">+F814*D814</f>
        <v>0</v>
      </c>
      <c r="H814" s="6" t="n">
        <f aca="false">-G814*E814</f>
        <v>-0</v>
      </c>
      <c r="I814" s="2" t="n">
        <f aca="false">+IF(A814=$I$4,$H$4*D814,IF(I813=0,0,I813+J814+H814))</f>
        <v>0</v>
      </c>
      <c r="J814" s="2" t="n">
        <f aca="false">+IF(B814=0,0,D814*-IPMT(C814/12,B814,$B$8,I813))</f>
        <v>0</v>
      </c>
      <c r="K814" s="6" t="n">
        <f aca="false">+H814+J814</f>
        <v>0</v>
      </c>
      <c r="L814" s="39"/>
    </row>
    <row r="815" customFormat="false" ht="12.75" hidden="false" customHeight="false" outlineLevel="0" collapsed="false">
      <c r="A815" s="50" t="n">
        <v>61668</v>
      </c>
      <c r="B815" s="2" t="n">
        <f aca="false">+IF(B814&lt;&gt;0,B814+1,IF(I814=0,0,1))</f>
        <v>0</v>
      </c>
      <c r="C815" s="3" t="n">
        <f aca="false">IF(OR($C$4="",$C$4=0),C814,$C$4)</f>
        <v>0.05</v>
      </c>
      <c r="D815" s="4" t="n">
        <f aca="false">+(1+C815/2)^(-2*(A815-$M$4)/365.25)</f>
        <v>0.119019727450971</v>
      </c>
      <c r="E815" s="2" t="n">
        <f aca="false">+IF(OR($E$4="",$E$4=0),IF(YEAR(A815)&gt;$M$38,$N$39,VLOOKUP(YEAR(A815),Curve,2,FALSE())),$E$4)</f>
        <v>5000</v>
      </c>
      <c r="F815" s="2" t="n">
        <f aca="false">+IF(MONTH(A815)=$G$4,$F$4,0)</f>
        <v>0</v>
      </c>
      <c r="G815" s="5" t="n">
        <f aca="false">+F815*D815</f>
        <v>0</v>
      </c>
      <c r="H815" s="6" t="n">
        <f aca="false">-G815*E815</f>
        <v>-0</v>
      </c>
      <c r="I815" s="2" t="n">
        <f aca="false">+IF(A815=$I$4,$H$4*D815,IF(I814=0,0,I814+J815+H815))</f>
        <v>0</v>
      </c>
      <c r="J815" s="2" t="n">
        <f aca="false">+IF(B815=0,0,D815*-IPMT(C815/12,B815,$B$8,I814))</f>
        <v>0</v>
      </c>
      <c r="K815" s="6" t="n">
        <f aca="false">+H815+J815</f>
        <v>0</v>
      </c>
      <c r="L815" s="39"/>
    </row>
    <row r="816" customFormat="false" ht="12.75" hidden="false" customHeight="false" outlineLevel="0" collapsed="false">
      <c r="A816" s="50" t="n">
        <v>61698</v>
      </c>
      <c r="B816" s="2" t="n">
        <f aca="false">+IF(B815&lt;&gt;0,B815+1,IF(I815=0,0,1))</f>
        <v>0</v>
      </c>
      <c r="C816" s="3" t="n">
        <f aca="false">IF(OR($C$4="",$C$4=0),C815,$C$4)</f>
        <v>0.05</v>
      </c>
      <c r="D816" s="4" t="n">
        <f aca="false">+(1+C816/2)^(-2*(A816-$M$4)/365.25)</f>
        <v>0.118537927770854</v>
      </c>
      <c r="E816" s="2" t="n">
        <f aca="false">+IF(OR($E$4="",$E$4=0),IF(YEAR(A816)&gt;$M$38,$N$39,VLOOKUP(YEAR(A816),Curve,2,FALSE())),$E$4)</f>
        <v>5000</v>
      </c>
      <c r="F816" s="2" t="n">
        <f aca="false">+IF(MONTH(A816)=$G$4,$F$4,0)</f>
        <v>0</v>
      </c>
      <c r="G816" s="5" t="n">
        <f aca="false">+F816*D816</f>
        <v>0</v>
      </c>
      <c r="H816" s="6" t="n">
        <f aca="false">-G816*E816</f>
        <v>-0</v>
      </c>
      <c r="I816" s="2" t="n">
        <f aca="false">+IF(A816=$I$4,$H$4*D816,IF(I815=0,0,I815+J816+H816))</f>
        <v>0</v>
      </c>
      <c r="J816" s="2" t="n">
        <f aca="false">+IF(B816=0,0,D816*-IPMT(C816/12,B816,$B$8,I815))</f>
        <v>0</v>
      </c>
      <c r="K816" s="6" t="n">
        <f aca="false">+H816+J816</f>
        <v>0</v>
      </c>
      <c r="L816" s="39"/>
    </row>
    <row r="817" customFormat="false" ht="12.75" hidden="false" customHeight="false" outlineLevel="0" collapsed="false">
      <c r="A817" s="50" t="n">
        <v>61729</v>
      </c>
      <c r="B817" s="2" t="n">
        <f aca="false">+IF(B816&lt;&gt;0,B816+1,IF(I816=0,0,1))</f>
        <v>0</v>
      </c>
      <c r="C817" s="3" t="n">
        <f aca="false">IF(OR($C$4="",$C$4=0),C816,$C$4)</f>
        <v>0.05</v>
      </c>
      <c r="D817" s="4" t="n">
        <f aca="false">+(1+C817/2)^(-2*(A817-$M$4)/365.25)</f>
        <v>0.118042116967297</v>
      </c>
      <c r="E817" s="2" t="n">
        <f aca="false">+IF(OR($E$4="",$E$4=0),IF(YEAR(A817)&gt;$M$38,$N$39,VLOOKUP(YEAR(A817),Curve,2,FALSE())),$E$4)</f>
        <v>5000</v>
      </c>
      <c r="F817" s="2" t="n">
        <f aca="false">+IF(MONTH(A817)=$G$4,$F$4,0)</f>
        <v>0</v>
      </c>
      <c r="G817" s="5" t="n">
        <f aca="false">+F817*D817</f>
        <v>0</v>
      </c>
      <c r="H817" s="6" t="n">
        <f aca="false">-G817*E817</f>
        <v>-0</v>
      </c>
      <c r="I817" s="2" t="n">
        <f aca="false">+IF(A817=$I$4,$H$4*D817,IF(I816=0,0,I816+J817+H817))</f>
        <v>0</v>
      </c>
      <c r="J817" s="2" t="n">
        <f aca="false">+IF(B817=0,0,D817*-IPMT(C817/12,B817,$B$8,I816))</f>
        <v>0</v>
      </c>
      <c r="K817" s="6" t="n">
        <f aca="false">+H817+J817</f>
        <v>0</v>
      </c>
      <c r="L817" s="39"/>
    </row>
    <row r="818" customFormat="false" ht="12.75" hidden="false" customHeight="false" outlineLevel="0" collapsed="false">
      <c r="A818" s="50" t="n">
        <v>61760</v>
      </c>
      <c r="B818" s="2" t="n">
        <f aca="false">+IF(B817&lt;&gt;0,B817+1,IF(I817=0,0,1))</f>
        <v>0</v>
      </c>
      <c r="C818" s="3" t="n">
        <f aca="false">IF(OR($C$4="",$C$4=0),C817,$C$4)</f>
        <v>0.05</v>
      </c>
      <c r="D818" s="4" t="n">
        <f aca="false">+(1+C818/2)^(-2*(A818-$M$4)/365.25)</f>
        <v>0.117548380000844</v>
      </c>
      <c r="E818" s="2" t="n">
        <f aca="false">+IF(OR($E$4="",$E$4=0),IF(YEAR(A818)&gt;$M$38,$N$39,VLOOKUP(YEAR(A818),Curve,2,FALSE())),$E$4)</f>
        <v>5000</v>
      </c>
      <c r="F818" s="2" t="n">
        <f aca="false">+IF(MONTH(A818)=$G$4,$F$4,0)</f>
        <v>0</v>
      </c>
      <c r="G818" s="5" t="n">
        <f aca="false">+F818*D818</f>
        <v>0</v>
      </c>
      <c r="H818" s="6" t="n">
        <f aca="false">-G818*E818</f>
        <v>-0</v>
      </c>
      <c r="I818" s="2" t="n">
        <f aca="false">+IF(A818=$I$4,$H$4*D818,IF(I817=0,0,I817+J818+H818))</f>
        <v>0</v>
      </c>
      <c r="J818" s="2" t="n">
        <f aca="false">+IF(B818=0,0,D818*-IPMT(C818/12,B818,$B$8,I817))</f>
        <v>0</v>
      </c>
      <c r="K818" s="6" t="n">
        <f aca="false">+H818+J818</f>
        <v>0</v>
      </c>
      <c r="L818" s="39"/>
    </row>
    <row r="819" customFormat="false" ht="12.75" hidden="false" customHeight="false" outlineLevel="0" collapsed="false">
      <c r="A819" s="50" t="n">
        <v>61788</v>
      </c>
      <c r="B819" s="2" t="n">
        <f aca="false">+IF(B818&lt;&gt;0,B818+1,IF(I818=0,0,1))</f>
        <v>0</v>
      </c>
      <c r="C819" s="3" t="n">
        <f aca="false">IF(OR($C$4="",$C$4=0),C818,$C$4)</f>
        <v>0.05</v>
      </c>
      <c r="D819" s="4" t="n">
        <f aca="false">+(1+C819/2)^(-2*(A819-$M$4)/365.25)</f>
        <v>0.117104199322425</v>
      </c>
      <c r="E819" s="2" t="n">
        <f aca="false">+IF(OR($E$4="",$E$4=0),IF(YEAR(A819)&gt;$M$38,$N$39,VLOOKUP(YEAR(A819),Curve,2,FALSE())),$E$4)</f>
        <v>5000</v>
      </c>
      <c r="F819" s="2" t="n">
        <f aca="false">+IF(MONTH(A819)=$G$4,$F$4,0)</f>
        <v>50</v>
      </c>
      <c r="G819" s="5" t="n">
        <f aca="false">+F819*D819</f>
        <v>5.85520996612124</v>
      </c>
      <c r="H819" s="6" t="n">
        <f aca="false">-G819*E819</f>
        <v>-29276.0498306062</v>
      </c>
      <c r="I819" s="2" t="n">
        <f aca="false">+IF(A819=$I$4,$H$4*D819,IF(I818=0,0,I818+J819+H819))</f>
        <v>0</v>
      </c>
      <c r="J819" s="2" t="n">
        <f aca="false">+IF(B819=0,0,D819*-IPMT(C819/12,B819,$B$8,I818))</f>
        <v>0</v>
      </c>
      <c r="K819" s="6" t="n">
        <f aca="false">+H819+J819</f>
        <v>-29276.0498306062</v>
      </c>
      <c r="L819" s="39"/>
    </row>
    <row r="820" customFormat="false" ht="12.75" hidden="false" customHeight="false" outlineLevel="0" collapsed="false">
      <c r="A820" s="50" t="n">
        <v>61819</v>
      </c>
      <c r="B820" s="2" t="n">
        <f aca="false">+IF(B819&lt;&gt;0,B819+1,IF(I819=0,0,1))</f>
        <v>0</v>
      </c>
      <c r="C820" s="3" t="n">
        <f aca="false">IF(OR($C$4="",$C$4=0),C819,$C$4)</f>
        <v>0.05</v>
      </c>
      <c r="D820" s="4" t="n">
        <f aca="false">+(1+C820/2)^(-2*(A820-$M$4)/365.25)</f>
        <v>0.116614385401616</v>
      </c>
      <c r="E820" s="2" t="n">
        <f aca="false">+IF(OR($E$4="",$E$4=0),IF(YEAR(A820)&gt;$M$38,$N$39,VLOOKUP(YEAR(A820),Curve,2,FALSE())),$E$4)</f>
        <v>5000</v>
      </c>
      <c r="F820" s="2" t="n">
        <f aca="false">+IF(MONTH(A820)=$G$4,$F$4,0)</f>
        <v>0</v>
      </c>
      <c r="G820" s="5" t="n">
        <f aca="false">+F820*D820</f>
        <v>0</v>
      </c>
      <c r="H820" s="6" t="n">
        <f aca="false">-G820*E820</f>
        <v>-0</v>
      </c>
      <c r="I820" s="2" t="n">
        <f aca="false">+IF(A820=$I$4,$H$4*D820,IF(I819=0,0,I819+J820+H820))</f>
        <v>0</v>
      </c>
      <c r="J820" s="2" t="n">
        <f aca="false">+IF(B820=0,0,D820*-IPMT(C820/12,B820,$B$8,I819))</f>
        <v>0</v>
      </c>
      <c r="K820" s="6" t="n">
        <f aca="false">+H820+J820</f>
        <v>0</v>
      </c>
      <c r="L820" s="39"/>
    </row>
    <row r="821" customFormat="false" ht="12.75" hidden="false" customHeight="false" outlineLevel="0" collapsed="false">
      <c r="A821" s="50" t="n">
        <v>61849</v>
      </c>
      <c r="B821" s="2" t="n">
        <f aca="false">+IF(B820&lt;&gt;0,B820+1,IF(I820=0,0,1))</f>
        <v>0</v>
      </c>
      <c r="C821" s="3" t="n">
        <f aca="false">IF(OR($C$4="",$C$4=0),C820,$C$4)</f>
        <v>0.05</v>
      </c>
      <c r="D821" s="4" t="n">
        <f aca="false">+(1+C821/2)^(-2*(A821-$M$4)/365.25)</f>
        <v>0.116142322704223</v>
      </c>
      <c r="E821" s="2" t="n">
        <f aca="false">+IF(OR($E$4="",$E$4=0),IF(YEAR(A821)&gt;$M$38,$N$39,VLOOKUP(YEAR(A821),Curve,2,FALSE())),$E$4)</f>
        <v>5000</v>
      </c>
      <c r="F821" s="2" t="n">
        <f aca="false">+IF(MONTH(A821)=$G$4,$F$4,0)</f>
        <v>0</v>
      </c>
      <c r="G821" s="5" t="n">
        <f aca="false">+F821*D821</f>
        <v>0</v>
      </c>
      <c r="H821" s="6" t="n">
        <f aca="false">-G821*E821</f>
        <v>-0</v>
      </c>
      <c r="I821" s="2" t="n">
        <f aca="false">+IF(A821=$I$4,$H$4*D821,IF(I820=0,0,I820+J821+H821))</f>
        <v>0</v>
      </c>
      <c r="J821" s="2" t="n">
        <f aca="false">+IF(B821=0,0,D821*-IPMT(C821/12,B821,$B$8,I820))</f>
        <v>0</v>
      </c>
      <c r="K821" s="6" t="n">
        <f aca="false">+H821+J821</f>
        <v>0</v>
      </c>
      <c r="L821" s="39"/>
    </row>
    <row r="822" customFormat="false" ht="12.75" hidden="false" customHeight="false" outlineLevel="0" collapsed="false">
      <c r="A822" s="50" t="n">
        <v>61880</v>
      </c>
      <c r="B822" s="2" t="n">
        <f aca="false">+IF(B821&lt;&gt;0,B821+1,IF(I821=0,0,1))</f>
        <v>0</v>
      </c>
      <c r="C822" s="3" t="n">
        <f aca="false">IF(OR($C$4="",$C$4=0),C821,$C$4)</f>
        <v>0.05</v>
      </c>
      <c r="D822" s="4" t="n">
        <f aca="false">+(1+C822/2)^(-2*(A822-$M$4)/365.25)</f>
        <v>0.115656532042703</v>
      </c>
      <c r="E822" s="2" t="n">
        <f aca="false">+IF(OR($E$4="",$E$4=0),IF(YEAR(A822)&gt;$M$38,$N$39,VLOOKUP(YEAR(A822),Curve,2,FALSE())),$E$4)</f>
        <v>5000</v>
      </c>
      <c r="F822" s="2" t="n">
        <f aca="false">+IF(MONTH(A822)=$G$4,$F$4,0)</f>
        <v>0</v>
      </c>
      <c r="G822" s="5" t="n">
        <f aca="false">+F822*D822</f>
        <v>0</v>
      </c>
      <c r="H822" s="6" t="n">
        <f aca="false">-G822*E822</f>
        <v>-0</v>
      </c>
      <c r="I822" s="2" t="n">
        <f aca="false">+IF(A822=$I$4,$H$4*D822,IF(I821=0,0,I821+J822+H822))</f>
        <v>0</v>
      </c>
      <c r="J822" s="2" t="n">
        <f aca="false">+IF(B822=0,0,D822*-IPMT(C822/12,B822,$B$8,I821))</f>
        <v>0</v>
      </c>
      <c r="K822" s="6" t="n">
        <f aca="false">+H822+J822</f>
        <v>0</v>
      </c>
      <c r="L822" s="39"/>
    </row>
    <row r="823" customFormat="false" ht="12.75" hidden="false" customHeight="false" outlineLevel="0" collapsed="false">
      <c r="A823" s="50" t="n">
        <v>61910</v>
      </c>
      <c r="B823" s="2" t="n">
        <f aca="false">+IF(B822&lt;&gt;0,B822+1,IF(I822=0,0,1))</f>
        <v>0</v>
      </c>
      <c r="C823" s="3" t="n">
        <f aca="false">IF(OR($C$4="",$C$4=0),C822,$C$4)</f>
        <v>0.05</v>
      </c>
      <c r="D823" s="4" t="n">
        <f aca="false">+(1+C823/2)^(-2*(A823-$M$4)/365.25)</f>
        <v>0.115188346798668</v>
      </c>
      <c r="E823" s="2" t="n">
        <f aca="false">+IF(OR($E$4="",$E$4=0),IF(YEAR(A823)&gt;$M$38,$N$39,VLOOKUP(YEAR(A823),Curve,2,FALSE())),$E$4)</f>
        <v>5000</v>
      </c>
      <c r="F823" s="2" t="n">
        <f aca="false">+IF(MONTH(A823)=$G$4,$F$4,0)</f>
        <v>0</v>
      </c>
      <c r="G823" s="5" t="n">
        <f aca="false">+F823*D823</f>
        <v>0</v>
      </c>
      <c r="H823" s="6" t="n">
        <f aca="false">-G823*E823</f>
        <v>-0</v>
      </c>
      <c r="I823" s="2" t="n">
        <f aca="false">+IF(A823=$I$4,$H$4*D823,IF(I822=0,0,I822+J823+H823))</f>
        <v>0</v>
      </c>
      <c r="J823" s="2" t="n">
        <f aca="false">+IF(B823=0,0,D823*-IPMT(C823/12,B823,$B$8,I822))</f>
        <v>0</v>
      </c>
      <c r="K823" s="6" t="n">
        <f aca="false">+H823+J823</f>
        <v>0</v>
      </c>
      <c r="L823" s="39"/>
    </row>
    <row r="824" customFormat="false" ht="12.75" hidden="false" customHeight="false" outlineLevel="0" collapsed="false">
      <c r="A824" s="50" t="n">
        <v>61941</v>
      </c>
      <c r="B824" s="2" t="n">
        <f aca="false">+IF(B823&lt;&gt;0,B823+1,IF(I823=0,0,1))</f>
        <v>0</v>
      </c>
      <c r="C824" s="3" t="n">
        <f aca="false">IF(OR($C$4="",$C$4=0),C823,$C$4)</f>
        <v>0.05</v>
      </c>
      <c r="D824" s="4" t="n">
        <f aca="false">+(1+C824/2)^(-2*(A824-$M$4)/365.25)</f>
        <v>0.114706546349979</v>
      </c>
      <c r="E824" s="2" t="n">
        <f aca="false">+IF(OR($E$4="",$E$4=0),IF(YEAR(A824)&gt;$M$38,$N$39,VLOOKUP(YEAR(A824),Curve,2,FALSE())),$E$4)</f>
        <v>5000</v>
      </c>
      <c r="F824" s="2" t="n">
        <f aca="false">+IF(MONTH(A824)=$G$4,$F$4,0)</f>
        <v>0</v>
      </c>
      <c r="G824" s="5" t="n">
        <f aca="false">+F824*D824</f>
        <v>0</v>
      </c>
      <c r="H824" s="6" t="n">
        <f aca="false">-G824*E824</f>
        <v>-0</v>
      </c>
      <c r="I824" s="2" t="n">
        <f aca="false">+IF(A824=$I$4,$H$4*D824,IF(I823=0,0,I823+J824+H824))</f>
        <v>0</v>
      </c>
      <c r="J824" s="2" t="n">
        <f aca="false">+IF(B824=0,0,D824*-IPMT(C824/12,B824,$B$8,I823))</f>
        <v>0</v>
      </c>
      <c r="K824" s="6" t="n">
        <f aca="false">+H824+J824</f>
        <v>0</v>
      </c>
      <c r="L824" s="39"/>
    </row>
    <row r="825" customFormat="false" ht="12.75" hidden="false" customHeight="false" outlineLevel="0" collapsed="false">
      <c r="A825" s="50" t="n">
        <v>61972</v>
      </c>
      <c r="B825" s="2" t="n">
        <f aca="false">+IF(B824&lt;&gt;0,B824+1,IF(I824=0,0,1))</f>
        <v>0</v>
      </c>
      <c r="C825" s="3" t="n">
        <f aca="false">IF(OR($C$4="",$C$4=0),C824,$C$4)</f>
        <v>0.05</v>
      </c>
      <c r="D825" s="4" t="n">
        <f aca="false">+(1+C825/2)^(-2*(A825-$M$4)/365.25)</f>
        <v>0.114226761137021</v>
      </c>
      <c r="E825" s="2" t="n">
        <f aca="false">+IF(OR($E$4="",$E$4=0),IF(YEAR(A825)&gt;$M$38,$N$39,VLOOKUP(YEAR(A825),Curve,2,FALSE())),$E$4)</f>
        <v>5000</v>
      </c>
      <c r="F825" s="2" t="n">
        <f aca="false">+IF(MONTH(A825)=$G$4,$F$4,0)</f>
        <v>0</v>
      </c>
      <c r="G825" s="5" t="n">
        <f aca="false">+F825*D825</f>
        <v>0</v>
      </c>
      <c r="H825" s="6" t="n">
        <f aca="false">-G825*E825</f>
        <v>-0</v>
      </c>
      <c r="I825" s="2" t="n">
        <f aca="false">+IF(A825=$I$4,$H$4*D825,IF(I824=0,0,I824+J825+H825))</f>
        <v>0</v>
      </c>
      <c r="J825" s="2" t="n">
        <f aca="false">+IF(B825=0,0,D825*-IPMT(C825/12,B825,$B$8,I824))</f>
        <v>0</v>
      </c>
      <c r="K825" s="6" t="n">
        <f aca="false">+H825+J825</f>
        <v>0</v>
      </c>
      <c r="L825" s="39"/>
    </row>
    <row r="826" customFormat="false" ht="12.75" hidden="false" customHeight="false" outlineLevel="0" collapsed="false">
      <c r="A826" s="50" t="n">
        <v>62002</v>
      </c>
      <c r="B826" s="2" t="n">
        <f aca="false">+IF(B825&lt;&gt;0,B825+1,IF(I825=0,0,1))</f>
        <v>0</v>
      </c>
      <c r="C826" s="3" t="n">
        <f aca="false">IF(OR($C$4="",$C$4=0),C825,$C$4)</f>
        <v>0.05</v>
      </c>
      <c r="D826" s="4" t="n">
        <f aca="false">+(1+C826/2)^(-2*(A826-$M$4)/365.25)</f>
        <v>0.113764363699595</v>
      </c>
      <c r="E826" s="2" t="n">
        <f aca="false">+IF(OR($E$4="",$E$4=0),IF(YEAR(A826)&gt;$M$38,$N$39,VLOOKUP(YEAR(A826),Curve,2,FALSE())),$E$4)</f>
        <v>5000</v>
      </c>
      <c r="F826" s="2" t="n">
        <f aca="false">+IF(MONTH(A826)=$G$4,$F$4,0)</f>
        <v>0</v>
      </c>
      <c r="G826" s="5" t="n">
        <f aca="false">+F826*D826</f>
        <v>0</v>
      </c>
      <c r="H826" s="6" t="n">
        <f aca="false">-G826*E826</f>
        <v>-0</v>
      </c>
      <c r="I826" s="2" t="n">
        <f aca="false">+IF(A826=$I$4,$H$4*D826,IF(I825=0,0,I825+J826+H826))</f>
        <v>0</v>
      </c>
      <c r="J826" s="2" t="n">
        <f aca="false">+IF(B826=0,0,D826*-IPMT(C826/12,B826,$B$8,I825))</f>
        <v>0</v>
      </c>
      <c r="K826" s="6" t="n">
        <f aca="false">+H826+J826</f>
        <v>0</v>
      </c>
      <c r="L826" s="39"/>
    </row>
    <row r="827" customFormat="false" ht="12.75" hidden="false" customHeight="false" outlineLevel="0" collapsed="false">
      <c r="A827" s="50" t="n">
        <v>62033</v>
      </c>
      <c r="B827" s="2" t="n">
        <f aca="false">+IF(B826&lt;&gt;0,B826+1,IF(I826=0,0,1))</f>
        <v>0</v>
      </c>
      <c r="C827" s="3" t="n">
        <f aca="false">IF(OR($C$4="",$C$4=0),C826,$C$4)</f>
        <v>0.05</v>
      </c>
      <c r="D827" s="4" t="n">
        <f aca="false">+(1+C827/2)^(-2*(A827-$M$4)/365.25)</f>
        <v>0.113288519371599</v>
      </c>
      <c r="E827" s="2" t="n">
        <f aca="false">+IF(OR($E$4="",$E$4=0),IF(YEAR(A827)&gt;$M$38,$N$39,VLOOKUP(YEAR(A827),Curve,2,FALSE())),$E$4)</f>
        <v>5000</v>
      </c>
      <c r="F827" s="2" t="n">
        <f aca="false">+IF(MONTH(A827)=$G$4,$F$4,0)</f>
        <v>0</v>
      </c>
      <c r="G827" s="5" t="n">
        <f aca="false">+F827*D827</f>
        <v>0</v>
      </c>
      <c r="H827" s="6" t="n">
        <f aca="false">-G827*E827</f>
        <v>-0</v>
      </c>
      <c r="I827" s="2" t="n">
        <f aca="false">+IF(A827=$I$4,$H$4*D827,IF(I826=0,0,I826+J827+H827))</f>
        <v>0</v>
      </c>
      <c r="J827" s="2" t="n">
        <f aca="false">+IF(B827=0,0,D827*-IPMT(C827/12,B827,$B$8,I826))</f>
        <v>0</v>
      </c>
      <c r="K827" s="6" t="n">
        <f aca="false">+H827+J827</f>
        <v>0</v>
      </c>
      <c r="L827" s="39"/>
    </row>
    <row r="828" customFormat="false" ht="12.75" hidden="false" customHeight="false" outlineLevel="0" collapsed="false">
      <c r="A828" s="50" t="n">
        <v>62063</v>
      </c>
      <c r="B828" s="2" t="n">
        <f aca="false">+IF(B827&lt;&gt;0,B827+1,IF(I827=0,0,1))</f>
        <v>0</v>
      </c>
      <c r="C828" s="3" t="n">
        <f aca="false">IF(OR($C$4="",$C$4=0),C827,$C$4)</f>
        <v>0.05</v>
      </c>
      <c r="D828" s="4" t="n">
        <f aca="false">+(1+C828/2)^(-2*(A828-$M$4)/365.25)</f>
        <v>0.112829919998511</v>
      </c>
      <c r="E828" s="2" t="n">
        <f aca="false">+IF(OR($E$4="",$E$4=0),IF(YEAR(A828)&gt;$M$38,$N$39,VLOOKUP(YEAR(A828),Curve,2,FALSE())),$E$4)</f>
        <v>5000</v>
      </c>
      <c r="F828" s="2" t="n">
        <f aca="false">+IF(MONTH(A828)=$G$4,$F$4,0)</f>
        <v>0</v>
      </c>
      <c r="G828" s="5" t="n">
        <f aca="false">+F828*D828</f>
        <v>0</v>
      </c>
      <c r="H828" s="6" t="n">
        <f aca="false">-G828*E828</f>
        <v>-0</v>
      </c>
      <c r="I828" s="2" t="n">
        <f aca="false">+IF(A828=$I$4,$H$4*D828,IF(I827=0,0,I827+J828+H828))</f>
        <v>0</v>
      </c>
      <c r="J828" s="2" t="n">
        <f aca="false">+IF(B828=0,0,D828*-IPMT(C828/12,B828,$B$8,I827))</f>
        <v>0</v>
      </c>
      <c r="K828" s="6" t="n">
        <f aca="false">+H828+J828</f>
        <v>0</v>
      </c>
      <c r="L828" s="39"/>
    </row>
    <row r="829" customFormat="false" ht="12.75" hidden="false" customHeight="false" outlineLevel="0" collapsed="false">
      <c r="A829" s="50" t="n">
        <v>62094</v>
      </c>
      <c r="B829" s="2" t="n">
        <f aca="false">+IF(B828&lt;&gt;0,B828+1,IF(I828=0,0,1))</f>
        <v>0</v>
      </c>
      <c r="C829" s="3" t="n">
        <f aca="false">IF(OR($C$4="",$C$4=0),C828,$C$4)</f>
        <v>0.05</v>
      </c>
      <c r="D829" s="4" t="n">
        <f aca="false">+(1+C829/2)^(-2*(A829-$M$4)/365.25)</f>
        <v>0.11235798418563</v>
      </c>
      <c r="E829" s="2" t="n">
        <f aca="false">+IF(OR($E$4="",$E$4=0),IF(YEAR(A829)&gt;$M$38,$N$39,VLOOKUP(YEAR(A829),Curve,2,FALSE())),$E$4)</f>
        <v>5000</v>
      </c>
      <c r="F829" s="2" t="n">
        <f aca="false">+IF(MONTH(A829)=$G$4,$F$4,0)</f>
        <v>0</v>
      </c>
      <c r="G829" s="5" t="n">
        <f aca="false">+F829*D829</f>
        <v>0</v>
      </c>
      <c r="H829" s="6" t="n">
        <f aca="false">-G829*E829</f>
        <v>-0</v>
      </c>
      <c r="I829" s="2" t="n">
        <f aca="false">+IF(A829=$I$4,$H$4*D829,IF(I828=0,0,I828+J829+H829))</f>
        <v>0</v>
      </c>
      <c r="J829" s="2" t="n">
        <f aca="false">+IF(B829=0,0,D829*-IPMT(C829/12,B829,$B$8,I828))</f>
        <v>0</v>
      </c>
      <c r="K829" s="6" t="n">
        <f aca="false">+H829+J829</f>
        <v>0</v>
      </c>
      <c r="L829" s="39"/>
    </row>
    <row r="830" customFormat="false" ht="12.75" hidden="false" customHeight="false" outlineLevel="0" collapsed="false">
      <c r="A830" s="50" t="n">
        <v>62125</v>
      </c>
      <c r="B830" s="2" t="n">
        <f aca="false">+IF(B829&lt;&gt;0,B829+1,IF(I829=0,0,1))</f>
        <v>0</v>
      </c>
      <c r="C830" s="3" t="n">
        <f aca="false">IF(OR($C$4="",$C$4=0),C829,$C$4)</f>
        <v>0.05</v>
      </c>
      <c r="D830" s="4" t="n">
        <f aca="false">+(1+C830/2)^(-2*(A830-$M$4)/365.25)</f>
        <v>0.111888022347484</v>
      </c>
      <c r="E830" s="2" t="n">
        <f aca="false">+IF(OR($E$4="",$E$4=0),IF(YEAR(A830)&gt;$M$38,$N$39,VLOOKUP(YEAR(A830),Curve,2,FALSE())),$E$4)</f>
        <v>5000</v>
      </c>
      <c r="F830" s="2" t="n">
        <f aca="false">+IF(MONTH(A830)=$G$4,$F$4,0)</f>
        <v>0</v>
      </c>
      <c r="G830" s="5" t="n">
        <f aca="false">+F830*D830</f>
        <v>0</v>
      </c>
      <c r="H830" s="6" t="n">
        <f aca="false">-G830*E830</f>
        <v>-0</v>
      </c>
      <c r="I830" s="2" t="n">
        <f aca="false">+IF(A830=$I$4,$H$4*D830,IF(I829=0,0,I829+J830+H830))</f>
        <v>0</v>
      </c>
      <c r="J830" s="2" t="n">
        <f aca="false">+IF(B830=0,0,D830*-IPMT(C830/12,B830,$B$8,I829))</f>
        <v>0</v>
      </c>
      <c r="K830" s="6" t="n">
        <f aca="false">+H830+J830</f>
        <v>0</v>
      </c>
      <c r="L830" s="39"/>
    </row>
    <row r="831" customFormat="false" ht="12.75" hidden="false" customHeight="false" outlineLevel="0" collapsed="false">
      <c r="A831" s="50" t="n">
        <v>62153</v>
      </c>
      <c r="B831" s="2" t="n">
        <f aca="false">+IF(B830&lt;&gt;0,B830+1,IF(I830=0,0,1))</f>
        <v>0</v>
      </c>
      <c r="C831" s="3" t="n">
        <f aca="false">IF(OR($C$4="",$C$4=0),C830,$C$4)</f>
        <v>0.05</v>
      </c>
      <c r="D831" s="4" t="n">
        <f aca="false">+(1+C831/2)^(-2*(A831-$M$4)/365.25)</f>
        <v>0.11146523049214</v>
      </c>
      <c r="E831" s="2" t="n">
        <f aca="false">+IF(OR($E$4="",$E$4=0),IF(YEAR(A831)&gt;$M$38,$N$39,VLOOKUP(YEAR(A831),Curve,2,FALSE())),$E$4)</f>
        <v>5000</v>
      </c>
      <c r="F831" s="2" t="n">
        <f aca="false">+IF(MONTH(A831)=$G$4,$F$4,0)</f>
        <v>50</v>
      </c>
      <c r="G831" s="5" t="n">
        <f aca="false">+F831*D831</f>
        <v>5.57326152460698</v>
      </c>
      <c r="H831" s="6" t="n">
        <f aca="false">-G831*E831</f>
        <v>-27866.3076230349</v>
      </c>
      <c r="I831" s="2" t="n">
        <f aca="false">+IF(A831=$I$4,$H$4*D831,IF(I830=0,0,I830+J831+H831))</f>
        <v>0</v>
      </c>
      <c r="J831" s="2" t="n">
        <f aca="false">+IF(B831=0,0,D831*-IPMT(C831/12,B831,$B$8,I830))</f>
        <v>0</v>
      </c>
      <c r="K831" s="6" t="n">
        <f aca="false">+H831+J831</f>
        <v>-27866.3076230349</v>
      </c>
      <c r="L831" s="39"/>
    </row>
    <row r="832" customFormat="false" ht="12.75" hidden="false" customHeight="false" outlineLevel="0" collapsed="false">
      <c r="A832" s="50" t="n">
        <v>62184</v>
      </c>
      <c r="B832" s="2" t="n">
        <f aca="false">+IF(B831&lt;&gt;0,B831+1,IF(I831=0,0,1))</f>
        <v>0</v>
      </c>
      <c r="C832" s="3" t="n">
        <f aca="false">IF(OR($C$4="",$C$4=0),C831,$C$4)</f>
        <v>0.05</v>
      </c>
      <c r="D832" s="4" t="n">
        <f aca="false">+(1+C832/2)^(-2*(A832-$M$4)/365.25)</f>
        <v>0.110999002791535</v>
      </c>
      <c r="E832" s="2" t="n">
        <f aca="false">+IF(OR($E$4="",$E$4=0),IF(YEAR(A832)&gt;$M$38,$N$39,VLOOKUP(YEAR(A832),Curve,2,FALSE())),$E$4)</f>
        <v>5000</v>
      </c>
      <c r="F832" s="2" t="n">
        <f aca="false">+IF(MONTH(A832)=$G$4,$F$4,0)</f>
        <v>0</v>
      </c>
      <c r="G832" s="5" t="n">
        <f aca="false">+F832*D832</f>
        <v>0</v>
      </c>
      <c r="H832" s="6" t="n">
        <f aca="false">-G832*E832</f>
        <v>-0</v>
      </c>
      <c r="I832" s="2" t="n">
        <f aca="false">+IF(A832=$I$4,$H$4*D832,IF(I831=0,0,I831+J832+H832))</f>
        <v>0</v>
      </c>
      <c r="J832" s="2" t="n">
        <f aca="false">+IF(B832=0,0,D832*-IPMT(C832/12,B832,$B$8,I831))</f>
        <v>0</v>
      </c>
      <c r="K832" s="6" t="n">
        <f aca="false">+H832+J832</f>
        <v>0</v>
      </c>
      <c r="L832" s="39"/>
    </row>
    <row r="833" customFormat="false" ht="12.75" hidden="false" customHeight="false" outlineLevel="0" collapsed="false">
      <c r="A833" s="50" t="n">
        <v>62214</v>
      </c>
      <c r="B833" s="2" t="n">
        <f aca="false">+IF(B832&lt;&gt;0,B832+1,IF(I832=0,0,1))</f>
        <v>0</v>
      </c>
      <c r="C833" s="3" t="n">
        <f aca="false">IF(OR($C$4="",$C$4=0),C832,$C$4)</f>
        <v>0.05</v>
      </c>
      <c r="D833" s="4" t="n">
        <f aca="false">+(1+C833/2)^(-2*(A833-$M$4)/365.25)</f>
        <v>0.110549671532058</v>
      </c>
      <c r="E833" s="2" t="n">
        <f aca="false">+IF(OR($E$4="",$E$4=0),IF(YEAR(A833)&gt;$M$38,$N$39,VLOOKUP(YEAR(A833),Curve,2,FALSE())),$E$4)</f>
        <v>5000</v>
      </c>
      <c r="F833" s="2" t="n">
        <f aca="false">+IF(MONTH(A833)=$G$4,$F$4,0)</f>
        <v>0</v>
      </c>
      <c r="G833" s="5" t="n">
        <f aca="false">+F833*D833</f>
        <v>0</v>
      </c>
      <c r="H833" s="6" t="n">
        <f aca="false">-G833*E833</f>
        <v>-0</v>
      </c>
      <c r="I833" s="2" t="n">
        <f aca="false">+IF(A833=$I$4,$H$4*D833,IF(I832=0,0,I832+J833+H833))</f>
        <v>0</v>
      </c>
      <c r="J833" s="2" t="n">
        <f aca="false">+IF(B833=0,0,D833*-IPMT(C833/12,B833,$B$8,I832))</f>
        <v>0</v>
      </c>
      <c r="K833" s="6" t="n">
        <f aca="false">+H833+J833</f>
        <v>0</v>
      </c>
      <c r="L833" s="39"/>
    </row>
    <row r="834" customFormat="false" ht="12.75" hidden="false" customHeight="false" outlineLevel="0" collapsed="false">
      <c r="A834" s="50" t="n">
        <v>62245</v>
      </c>
      <c r="B834" s="2" t="n">
        <f aca="false">+IF(B833&lt;&gt;0,B833+1,IF(I833=0,0,1))</f>
        <v>0</v>
      </c>
      <c r="C834" s="3" t="n">
        <f aca="false">IF(OR($C$4="",$C$4=0),C833,$C$4)</f>
        <v>0.05</v>
      </c>
      <c r="D834" s="4" t="n">
        <f aca="false">+(1+C834/2)^(-2*(A834-$M$4)/365.25)</f>
        <v>0.110087273357009</v>
      </c>
      <c r="E834" s="2" t="n">
        <f aca="false">+IF(OR($E$4="",$E$4=0),IF(YEAR(A834)&gt;$M$38,$N$39,VLOOKUP(YEAR(A834),Curve,2,FALSE())),$E$4)</f>
        <v>5000</v>
      </c>
      <c r="F834" s="2" t="n">
        <f aca="false">+IF(MONTH(A834)=$G$4,$F$4,0)</f>
        <v>0</v>
      </c>
      <c r="G834" s="5" t="n">
        <f aca="false">+F834*D834</f>
        <v>0</v>
      </c>
      <c r="H834" s="6" t="n">
        <f aca="false">-G834*E834</f>
        <v>-0</v>
      </c>
      <c r="I834" s="2" t="n">
        <f aca="false">+IF(A834=$I$4,$H$4*D834,IF(I833=0,0,I833+J834+H834))</f>
        <v>0</v>
      </c>
      <c r="J834" s="2" t="n">
        <f aca="false">+IF(B834=0,0,D834*-IPMT(C834/12,B834,$B$8,I833))</f>
        <v>0</v>
      </c>
      <c r="K834" s="6" t="n">
        <f aca="false">+H834+J834</f>
        <v>0</v>
      </c>
      <c r="L834" s="39"/>
    </row>
    <row r="835" customFormat="false" ht="12.75" hidden="false" customHeight="false" outlineLevel="0" collapsed="false">
      <c r="A835" s="50" t="n">
        <v>62275</v>
      </c>
      <c r="B835" s="2" t="n">
        <f aca="false">+IF(B834&lt;&gt;0,B834+1,IF(I834=0,0,1))</f>
        <v>0</v>
      </c>
      <c r="C835" s="3" t="n">
        <f aca="false">IF(OR($C$4="",$C$4=0),C834,$C$4)</f>
        <v>0.05</v>
      </c>
      <c r="D835" s="4" t="n">
        <f aca="false">+(1+C835/2)^(-2*(A835-$M$4)/365.25)</f>
        <v>0.109641632838212</v>
      </c>
      <c r="E835" s="2" t="n">
        <f aca="false">+IF(OR($E$4="",$E$4=0),IF(YEAR(A835)&gt;$M$38,$N$39,VLOOKUP(YEAR(A835),Curve,2,FALSE())),$E$4)</f>
        <v>5000</v>
      </c>
      <c r="F835" s="2" t="n">
        <f aca="false">+IF(MONTH(A835)=$G$4,$F$4,0)</f>
        <v>0</v>
      </c>
      <c r="G835" s="5" t="n">
        <f aca="false">+F835*D835</f>
        <v>0</v>
      </c>
      <c r="H835" s="6" t="n">
        <f aca="false">-G835*E835</f>
        <v>-0</v>
      </c>
      <c r="I835" s="2" t="n">
        <f aca="false">+IF(A835=$I$4,$H$4*D835,IF(I834=0,0,I834+J835+H835))</f>
        <v>0</v>
      </c>
      <c r="J835" s="2" t="n">
        <f aca="false">+IF(B835=0,0,D835*-IPMT(C835/12,B835,$B$8,I834))</f>
        <v>0</v>
      </c>
      <c r="K835" s="6" t="n">
        <f aca="false">+H835+J835</f>
        <v>0</v>
      </c>
      <c r="L835" s="39"/>
    </row>
    <row r="836" customFormat="false" ht="12.75" hidden="false" customHeight="false" outlineLevel="0" collapsed="false">
      <c r="A836" s="50" t="n">
        <v>62306</v>
      </c>
      <c r="B836" s="2" t="n">
        <f aca="false">+IF(B835&lt;&gt;0,B835+1,IF(I835=0,0,1))</f>
        <v>0</v>
      </c>
      <c r="C836" s="3" t="n">
        <f aca="false">IF(OR($C$4="",$C$4=0),C835,$C$4)</f>
        <v>0.05</v>
      </c>
      <c r="D836" s="4" t="n">
        <f aca="false">+(1+C836/2)^(-2*(A836-$M$4)/365.25)</f>
        <v>0.10918303273356</v>
      </c>
      <c r="E836" s="2" t="n">
        <f aca="false">+IF(OR($E$4="",$E$4=0),IF(YEAR(A836)&gt;$M$38,$N$39,VLOOKUP(YEAR(A836),Curve,2,FALSE())),$E$4)</f>
        <v>5000</v>
      </c>
      <c r="F836" s="2" t="n">
        <f aca="false">+IF(MONTH(A836)=$G$4,$F$4,0)</f>
        <v>0</v>
      </c>
      <c r="G836" s="5" t="n">
        <f aca="false">+F836*D836</f>
        <v>0</v>
      </c>
      <c r="H836" s="6" t="n">
        <f aca="false">-G836*E836</f>
        <v>-0</v>
      </c>
      <c r="I836" s="2" t="n">
        <f aca="false">+IF(A836=$I$4,$H$4*D836,IF(I835=0,0,I835+J836+H836))</f>
        <v>0</v>
      </c>
      <c r="J836" s="2" t="n">
        <f aca="false">+IF(B836=0,0,D836*-IPMT(C836/12,B836,$B$8,I835))</f>
        <v>0</v>
      </c>
      <c r="K836" s="6" t="n">
        <f aca="false">+H836+J836</f>
        <v>0</v>
      </c>
      <c r="L836" s="39"/>
    </row>
    <row r="837" customFormat="false" ht="12.75" hidden="false" customHeight="false" outlineLevel="0" collapsed="false">
      <c r="A837" s="50" t="n">
        <v>62337</v>
      </c>
      <c r="B837" s="2" t="n">
        <f aca="false">+IF(B836&lt;&gt;0,B836+1,IF(I836=0,0,1))</f>
        <v>0</v>
      </c>
      <c r="C837" s="3" t="n">
        <f aca="false">IF(OR($C$4="",$C$4=0),C836,$C$4)</f>
        <v>0.05</v>
      </c>
      <c r="D837" s="4" t="n">
        <f aca="false">+(1+C837/2)^(-2*(A837-$M$4)/365.25)</f>
        <v>0.108726350824129</v>
      </c>
      <c r="E837" s="2" t="n">
        <f aca="false">+IF(OR($E$4="",$E$4=0),IF(YEAR(A837)&gt;$M$38,$N$39,VLOOKUP(YEAR(A837),Curve,2,FALSE())),$E$4)</f>
        <v>5000</v>
      </c>
      <c r="F837" s="2" t="n">
        <f aca="false">+IF(MONTH(A837)=$G$4,$F$4,0)</f>
        <v>0</v>
      </c>
      <c r="G837" s="5" t="n">
        <f aca="false">+F837*D837</f>
        <v>0</v>
      </c>
      <c r="H837" s="6" t="n">
        <f aca="false">-G837*E837</f>
        <v>-0</v>
      </c>
      <c r="I837" s="2" t="n">
        <f aca="false">+IF(A837=$I$4,$H$4*D837,IF(I836=0,0,I836+J837+H837))</f>
        <v>0</v>
      </c>
      <c r="J837" s="2" t="n">
        <f aca="false">+IF(B837=0,0,D837*-IPMT(C837/12,B837,$B$8,I836))</f>
        <v>0</v>
      </c>
      <c r="K837" s="6" t="n">
        <f aca="false">+H837+J837</f>
        <v>0</v>
      </c>
      <c r="L837" s="39"/>
    </row>
    <row r="838" customFormat="false" ht="12.75" hidden="false" customHeight="false" outlineLevel="0" collapsed="false">
      <c r="A838" s="50" t="n">
        <v>62367</v>
      </c>
      <c r="B838" s="2" t="n">
        <f aca="false">+IF(B837&lt;&gt;0,B837+1,IF(I837=0,0,1))</f>
        <v>0</v>
      </c>
      <c r="C838" s="3" t="n">
        <f aca="false">IF(OR($C$4="",$C$4=0),C837,$C$4)</f>
        <v>0.05</v>
      </c>
      <c r="D838" s="4" t="n">
        <f aca="false">+(1+C838/2)^(-2*(A838-$M$4)/365.25)</f>
        <v>0.108286219409201</v>
      </c>
      <c r="E838" s="2" t="n">
        <f aca="false">+IF(OR($E$4="",$E$4=0),IF(YEAR(A838)&gt;$M$38,$N$39,VLOOKUP(YEAR(A838),Curve,2,FALSE())),$E$4)</f>
        <v>5000</v>
      </c>
      <c r="F838" s="2" t="n">
        <f aca="false">+IF(MONTH(A838)=$G$4,$F$4,0)</f>
        <v>0</v>
      </c>
      <c r="G838" s="5" t="n">
        <f aca="false">+F838*D838</f>
        <v>0</v>
      </c>
      <c r="H838" s="6" t="n">
        <f aca="false">-G838*E838</f>
        <v>-0</v>
      </c>
      <c r="I838" s="2" t="n">
        <f aca="false">+IF(A838=$I$4,$H$4*D838,IF(I837=0,0,I837+J838+H838))</f>
        <v>0</v>
      </c>
      <c r="J838" s="2" t="n">
        <f aca="false">+IF(B838=0,0,D838*-IPMT(C838/12,B838,$B$8,I837))</f>
        <v>0</v>
      </c>
      <c r="K838" s="6" t="n">
        <f aca="false">+H838+J838</f>
        <v>0</v>
      </c>
      <c r="L838" s="39"/>
    </row>
    <row r="839" customFormat="false" ht="12.75" hidden="false" customHeight="false" outlineLevel="0" collapsed="false">
      <c r="A839" s="50" t="n">
        <v>62398</v>
      </c>
      <c r="B839" s="2" t="n">
        <f aca="false">+IF(B838&lt;&gt;0,B838+1,IF(I838=0,0,1))</f>
        <v>0</v>
      </c>
      <c r="C839" s="3" t="n">
        <f aca="false">IF(OR($C$4="",$C$4=0),C838,$C$4)</f>
        <v>0.05</v>
      </c>
      <c r="D839" s="4" t="n">
        <f aca="false">+(1+C839/2)^(-2*(A839-$M$4)/365.25)</f>
        <v>0.107833288617604</v>
      </c>
      <c r="E839" s="2" t="n">
        <f aca="false">+IF(OR($E$4="",$E$4=0),IF(YEAR(A839)&gt;$M$38,$N$39,VLOOKUP(YEAR(A839),Curve,2,FALSE())),$E$4)</f>
        <v>5000</v>
      </c>
      <c r="F839" s="2" t="n">
        <f aca="false">+IF(MONTH(A839)=$G$4,$F$4,0)</f>
        <v>0</v>
      </c>
      <c r="G839" s="5" t="n">
        <f aca="false">+F839*D839</f>
        <v>0</v>
      </c>
      <c r="H839" s="6" t="n">
        <f aca="false">-G839*E839</f>
        <v>-0</v>
      </c>
      <c r="I839" s="2" t="n">
        <f aca="false">+IF(A839=$I$4,$H$4*D839,IF(I838=0,0,I838+J839+H839))</f>
        <v>0</v>
      </c>
      <c r="J839" s="2" t="n">
        <f aca="false">+IF(B839=0,0,D839*-IPMT(C839/12,B839,$B$8,I838))</f>
        <v>0</v>
      </c>
      <c r="K839" s="6" t="n">
        <f aca="false">+H839+J839</f>
        <v>0</v>
      </c>
      <c r="L839" s="39"/>
    </row>
    <row r="840" customFormat="false" ht="12.75" hidden="false" customHeight="false" outlineLevel="0" collapsed="false">
      <c r="A840" s="50" t="n">
        <v>62428</v>
      </c>
      <c r="B840" s="2" t="n">
        <f aca="false">+IF(B839&lt;&gt;0,B839+1,IF(I839=0,0,1))</f>
        <v>0</v>
      </c>
      <c r="C840" s="3" t="n">
        <f aca="false">IF(OR($C$4="",$C$4=0),C839,$C$4)</f>
        <v>0.05</v>
      </c>
      <c r="D840" s="4" t="n">
        <f aca="false">+(1+C840/2)^(-2*(A840-$M$4)/365.25)</f>
        <v>0.107396772377192</v>
      </c>
      <c r="E840" s="2" t="n">
        <f aca="false">+IF(OR($E$4="",$E$4=0),IF(YEAR(A840)&gt;$M$38,$N$39,VLOOKUP(YEAR(A840),Curve,2,FALSE())),$E$4)</f>
        <v>5000</v>
      </c>
      <c r="F840" s="2" t="n">
        <f aca="false">+IF(MONTH(A840)=$G$4,$F$4,0)</f>
        <v>0</v>
      </c>
      <c r="G840" s="5" t="n">
        <f aca="false">+F840*D840</f>
        <v>0</v>
      </c>
      <c r="H840" s="6" t="n">
        <f aca="false">-G840*E840</f>
        <v>-0</v>
      </c>
      <c r="I840" s="2" t="n">
        <f aca="false">+IF(A840=$I$4,$H$4*D840,IF(I839=0,0,I839+J840+H840))</f>
        <v>0</v>
      </c>
      <c r="J840" s="2" t="n">
        <f aca="false">+IF(B840=0,0,D840*-IPMT(C840/12,B840,$B$8,I839))</f>
        <v>0</v>
      </c>
      <c r="K840" s="6" t="n">
        <f aca="false">+H840+J840</f>
        <v>0</v>
      </c>
      <c r="L840" s="39"/>
    </row>
    <row r="841" customFormat="false" ht="12.75" hidden="false" customHeight="false" outlineLevel="0" collapsed="false">
      <c r="A841" s="50" t="n">
        <v>62459</v>
      </c>
      <c r="B841" s="2" t="n">
        <f aca="false">+IF(B840&lt;&gt;0,B840+1,IF(I840=0,0,1))</f>
        <v>0</v>
      </c>
      <c r="C841" s="3" t="n">
        <f aca="false">IF(OR($C$4="",$C$4=0),C840,$C$4)</f>
        <v>0.05</v>
      </c>
      <c r="D841" s="4" t="n">
        <f aca="false">+(1+C841/2)^(-2*(A841-$M$4)/365.25)</f>
        <v>0.106947561892301</v>
      </c>
      <c r="E841" s="2" t="n">
        <f aca="false">+IF(OR($E$4="",$E$4=0),IF(YEAR(A841)&gt;$M$38,$N$39,VLOOKUP(YEAR(A841),Curve,2,FALSE())),$E$4)</f>
        <v>5000</v>
      </c>
      <c r="F841" s="2" t="n">
        <f aca="false">+IF(MONTH(A841)=$G$4,$F$4,0)</f>
        <v>0</v>
      </c>
      <c r="G841" s="5" t="n">
        <f aca="false">+F841*D841</f>
        <v>0</v>
      </c>
      <c r="H841" s="6" t="n">
        <f aca="false">-G841*E841</f>
        <v>-0</v>
      </c>
      <c r="I841" s="2" t="n">
        <f aca="false">+IF(A841=$I$4,$H$4*D841,IF(I840=0,0,I840+J841+H841))</f>
        <v>0</v>
      </c>
      <c r="J841" s="2" t="n">
        <f aca="false">+IF(B841=0,0,D841*-IPMT(C841/12,B841,$B$8,I840))</f>
        <v>0</v>
      </c>
      <c r="K841" s="6" t="n">
        <f aca="false">+H841+J841</f>
        <v>0</v>
      </c>
      <c r="L841" s="39"/>
    </row>
    <row r="842" customFormat="false" ht="12.75" hidden="false" customHeight="false" outlineLevel="0" collapsed="false">
      <c r="A842" s="50" t="n">
        <v>62490</v>
      </c>
      <c r="B842" s="2" t="n">
        <f aca="false">+IF(B841&lt;&gt;0,B841+1,IF(I841=0,0,1))</f>
        <v>0</v>
      </c>
      <c r="C842" s="3" t="n">
        <f aca="false">IF(OR($C$4="",$C$4=0),C841,$C$4)</f>
        <v>0.05</v>
      </c>
      <c r="D842" s="4" t="n">
        <f aca="false">+(1+C842/2)^(-2*(A842-$M$4)/365.25)</f>
        <v>0.106500230328493</v>
      </c>
      <c r="E842" s="2" t="n">
        <f aca="false">+IF(OR($E$4="",$E$4=0),IF(YEAR(A842)&gt;$M$38,$N$39,VLOOKUP(YEAR(A842),Curve,2,FALSE())),$E$4)</f>
        <v>5000</v>
      </c>
      <c r="F842" s="2" t="n">
        <f aca="false">+IF(MONTH(A842)=$G$4,$F$4,0)</f>
        <v>0</v>
      </c>
      <c r="G842" s="5" t="n">
        <f aca="false">+F842*D842</f>
        <v>0</v>
      </c>
      <c r="H842" s="6" t="n">
        <f aca="false">-G842*E842</f>
        <v>-0</v>
      </c>
      <c r="I842" s="2" t="n">
        <f aca="false">+IF(A842=$I$4,$H$4*D842,IF(I841=0,0,I841+J842+H842))</f>
        <v>0</v>
      </c>
      <c r="J842" s="2" t="n">
        <f aca="false">+IF(B842=0,0,D842*-IPMT(C842/12,B842,$B$8,I841))</f>
        <v>0</v>
      </c>
      <c r="K842" s="6" t="n">
        <f aca="false">+H842+J842</f>
        <v>0</v>
      </c>
      <c r="L842" s="39"/>
    </row>
    <row r="843" customFormat="false" ht="12.75" hidden="false" customHeight="false" outlineLevel="0" collapsed="false">
      <c r="A843" s="50" t="n">
        <v>62518</v>
      </c>
      <c r="B843" s="2" t="n">
        <f aca="false">+IF(B842&lt;&gt;0,B842+1,IF(I842=0,0,1))</f>
        <v>0</v>
      </c>
      <c r="C843" s="3" t="n">
        <f aca="false">IF(OR($C$4="",$C$4=0),C842,$C$4)</f>
        <v>0.05</v>
      </c>
      <c r="D843" s="4" t="n">
        <f aca="false">+(1+C843/2)^(-2*(A843-$M$4)/365.25)</f>
        <v>0.106097797351035</v>
      </c>
      <c r="E843" s="2" t="n">
        <f aca="false">+IF(OR($E$4="",$E$4=0),IF(YEAR(A843)&gt;$M$38,$N$39,VLOOKUP(YEAR(A843),Curve,2,FALSE())),$E$4)</f>
        <v>5000</v>
      </c>
      <c r="F843" s="2" t="n">
        <f aca="false">+IF(MONTH(A843)=$G$4,$F$4,0)</f>
        <v>50</v>
      </c>
      <c r="G843" s="5" t="n">
        <f aca="false">+F843*D843</f>
        <v>5.30488986755175</v>
      </c>
      <c r="H843" s="6" t="n">
        <f aca="false">-G843*E843</f>
        <v>-26524.4493377587</v>
      </c>
      <c r="I843" s="2" t="n">
        <f aca="false">+IF(A843=$I$4,$H$4*D843,IF(I842=0,0,I842+J843+H843))</f>
        <v>0</v>
      </c>
      <c r="J843" s="2" t="n">
        <f aca="false">+IF(B843=0,0,D843*-IPMT(C843/12,B843,$B$8,I842))</f>
        <v>0</v>
      </c>
      <c r="K843" s="6" t="n">
        <f aca="false">+H843+J843</f>
        <v>-26524.4493377587</v>
      </c>
      <c r="L843" s="39"/>
    </row>
    <row r="844" customFormat="false" ht="12.75" hidden="false" customHeight="false" outlineLevel="0" collapsed="false">
      <c r="A844" s="50" t="n">
        <v>62549</v>
      </c>
      <c r="B844" s="2" t="n">
        <f aca="false">+IF(B843&lt;&gt;0,B843+1,IF(I843=0,0,1))</f>
        <v>0</v>
      </c>
      <c r="C844" s="3" t="n">
        <f aca="false">IF(OR($C$4="",$C$4=0),C843,$C$4)</f>
        <v>0.05</v>
      </c>
      <c r="D844" s="4" t="n">
        <f aca="false">+(1+C844/2)^(-2*(A844-$M$4)/365.25)</f>
        <v>0.105654020113238</v>
      </c>
      <c r="E844" s="2" t="n">
        <f aca="false">+IF(OR($E$4="",$E$4=0),IF(YEAR(A844)&gt;$M$38,$N$39,VLOOKUP(YEAR(A844),Curve,2,FALSE())),$E$4)</f>
        <v>5000</v>
      </c>
      <c r="F844" s="2" t="n">
        <f aca="false">+IF(MONTH(A844)=$G$4,$F$4,0)</f>
        <v>0</v>
      </c>
      <c r="G844" s="5" t="n">
        <f aca="false">+F844*D844</f>
        <v>0</v>
      </c>
      <c r="H844" s="6" t="n">
        <f aca="false">-G844*E844</f>
        <v>-0</v>
      </c>
      <c r="I844" s="2" t="n">
        <f aca="false">+IF(A844=$I$4,$H$4*D844,IF(I843=0,0,I843+J844+H844))</f>
        <v>0</v>
      </c>
      <c r="J844" s="2" t="n">
        <f aca="false">+IF(B844=0,0,D844*-IPMT(C844/12,B844,$B$8,I843))</f>
        <v>0</v>
      </c>
      <c r="K844" s="6" t="n">
        <f aca="false">+H844+J844</f>
        <v>0</v>
      </c>
      <c r="L844" s="39"/>
    </row>
    <row r="845" customFormat="false" ht="12.75" hidden="false" customHeight="false" outlineLevel="0" collapsed="false">
      <c r="A845" s="50" t="n">
        <v>62579</v>
      </c>
      <c r="B845" s="2" t="n">
        <f aca="false">+IF(B844&lt;&gt;0,B844+1,IF(I844=0,0,1))</f>
        <v>0</v>
      </c>
      <c r="C845" s="3" t="n">
        <f aca="false">IF(OR($C$4="",$C$4=0),C844,$C$4)</f>
        <v>0.05</v>
      </c>
      <c r="D845" s="4" t="n">
        <f aca="false">+(1+C845/2)^(-2*(A845-$M$4)/365.25)</f>
        <v>0.105226325694979</v>
      </c>
      <c r="E845" s="2" t="n">
        <f aca="false">+IF(OR($E$4="",$E$4=0),IF(YEAR(A845)&gt;$M$38,$N$39,VLOOKUP(YEAR(A845),Curve,2,FALSE())),$E$4)</f>
        <v>5000</v>
      </c>
      <c r="F845" s="2" t="n">
        <f aca="false">+IF(MONTH(A845)=$G$4,$F$4,0)</f>
        <v>0</v>
      </c>
      <c r="G845" s="5" t="n">
        <f aca="false">+F845*D845</f>
        <v>0</v>
      </c>
      <c r="H845" s="6" t="n">
        <f aca="false">-G845*E845</f>
        <v>-0</v>
      </c>
      <c r="I845" s="2" t="n">
        <f aca="false">+IF(A845=$I$4,$H$4*D845,IF(I844=0,0,I844+J845+H845))</f>
        <v>0</v>
      </c>
      <c r="J845" s="2" t="n">
        <f aca="false">+IF(B845=0,0,D845*-IPMT(C845/12,B845,$B$8,I844))</f>
        <v>0</v>
      </c>
      <c r="K845" s="6" t="n">
        <f aca="false">+H845+J845</f>
        <v>0</v>
      </c>
      <c r="L845" s="39"/>
    </row>
    <row r="846" customFormat="false" ht="12.75" hidden="false" customHeight="false" outlineLevel="0" collapsed="false">
      <c r="A846" s="50" t="n">
        <v>62610</v>
      </c>
      <c r="B846" s="2" t="n">
        <f aca="false">+IF(B845&lt;&gt;0,B845+1,IF(I845=0,0,1))</f>
        <v>0</v>
      </c>
      <c r="C846" s="3" t="n">
        <f aca="false">IF(OR($C$4="",$C$4=0),C845,$C$4)</f>
        <v>0.05</v>
      </c>
      <c r="D846" s="4" t="n">
        <f aca="false">+(1+C846/2)^(-2*(A846-$M$4)/365.25)</f>
        <v>0.104786193577947</v>
      </c>
      <c r="E846" s="2" t="n">
        <f aca="false">+IF(OR($E$4="",$E$4=0),IF(YEAR(A846)&gt;$M$38,$N$39,VLOOKUP(YEAR(A846),Curve,2,FALSE())),$E$4)</f>
        <v>5000</v>
      </c>
      <c r="F846" s="2" t="n">
        <f aca="false">+IF(MONTH(A846)=$G$4,$F$4,0)</f>
        <v>0</v>
      </c>
      <c r="G846" s="5" t="n">
        <f aca="false">+F846*D846</f>
        <v>0</v>
      </c>
      <c r="H846" s="6" t="n">
        <f aca="false">-G846*E846</f>
        <v>-0</v>
      </c>
      <c r="I846" s="2" t="n">
        <f aca="false">+IF(A846=$I$4,$H$4*D846,IF(I845=0,0,I845+J846+H846))</f>
        <v>0</v>
      </c>
      <c r="J846" s="2" t="n">
        <f aca="false">+IF(B846=0,0,D846*-IPMT(C846/12,B846,$B$8,I845))</f>
        <v>0</v>
      </c>
      <c r="K846" s="6" t="n">
        <f aca="false">+H846+J846</f>
        <v>0</v>
      </c>
      <c r="L846" s="39"/>
    </row>
    <row r="847" customFormat="false" ht="12.75" hidden="false" customHeight="false" outlineLevel="0" collapsed="false">
      <c r="A847" s="50" t="n">
        <v>62640</v>
      </c>
      <c r="B847" s="2" t="n">
        <f aca="false">+IF(B846&lt;&gt;0,B846+1,IF(I846=0,0,1))</f>
        <v>0</v>
      </c>
      <c r="C847" s="3" t="n">
        <f aca="false">IF(OR($C$4="",$C$4=0),C846,$C$4)</f>
        <v>0.05</v>
      </c>
      <c r="D847" s="4" t="n">
        <f aca="false">+(1+C847/2)^(-2*(A847-$M$4)/365.25)</f>
        <v>0.104362012178547</v>
      </c>
      <c r="E847" s="2" t="n">
        <f aca="false">+IF(OR($E$4="",$E$4=0),IF(YEAR(A847)&gt;$M$38,$N$39,VLOOKUP(YEAR(A847),Curve,2,FALSE())),$E$4)</f>
        <v>5000</v>
      </c>
      <c r="F847" s="2" t="n">
        <f aca="false">+IF(MONTH(A847)=$G$4,$F$4,0)</f>
        <v>0</v>
      </c>
      <c r="G847" s="5" t="n">
        <f aca="false">+F847*D847</f>
        <v>0</v>
      </c>
      <c r="H847" s="6" t="n">
        <f aca="false">-G847*E847</f>
        <v>-0</v>
      </c>
      <c r="I847" s="2" t="n">
        <f aca="false">+IF(A847=$I$4,$H$4*D847,IF(I846=0,0,I846+J847+H847))</f>
        <v>0</v>
      </c>
      <c r="J847" s="2" t="n">
        <f aca="false">+IF(B847=0,0,D847*-IPMT(C847/12,B847,$B$8,I846))</f>
        <v>0</v>
      </c>
      <c r="K847" s="6" t="n">
        <f aca="false">+H847+J847</f>
        <v>0</v>
      </c>
      <c r="L847" s="39"/>
    </row>
    <row r="848" customFormat="false" ht="12.75" hidden="false" customHeight="false" outlineLevel="0" collapsed="false">
      <c r="A848" s="50" t="n">
        <v>62671</v>
      </c>
      <c r="B848" s="2" t="n">
        <f aca="false">+IF(B847&lt;&gt;0,B847+1,IF(I847=0,0,1))</f>
        <v>0</v>
      </c>
      <c r="C848" s="3" t="n">
        <f aca="false">IF(OR($C$4="",$C$4=0),C847,$C$4)</f>
        <v>0.05</v>
      </c>
      <c r="D848" s="4" t="n">
        <f aca="false">+(1+C848/2)^(-2*(A848-$M$4)/365.25)</f>
        <v>0.103925495241797</v>
      </c>
      <c r="E848" s="2" t="n">
        <f aca="false">+IF(OR($E$4="",$E$4=0),IF(YEAR(A848)&gt;$M$38,$N$39,VLOOKUP(YEAR(A848),Curve,2,FALSE())),$E$4)</f>
        <v>5000</v>
      </c>
      <c r="F848" s="2" t="n">
        <f aca="false">+IF(MONTH(A848)=$G$4,$F$4,0)</f>
        <v>0</v>
      </c>
      <c r="G848" s="5" t="n">
        <f aca="false">+F848*D848</f>
        <v>0</v>
      </c>
      <c r="H848" s="6" t="n">
        <f aca="false">-G848*E848</f>
        <v>-0</v>
      </c>
      <c r="I848" s="2" t="n">
        <f aca="false">+IF(A848=$I$4,$H$4*D848,IF(I847=0,0,I847+J848+H848))</f>
        <v>0</v>
      </c>
      <c r="J848" s="2" t="n">
        <f aca="false">+IF(B848=0,0,D848*-IPMT(C848/12,B848,$B$8,I847))</f>
        <v>0</v>
      </c>
      <c r="K848" s="6" t="n">
        <f aca="false">+H848+J848</f>
        <v>0</v>
      </c>
      <c r="L848" s="39"/>
    </row>
    <row r="849" customFormat="false" ht="12.75" hidden="false" customHeight="false" outlineLevel="0" collapsed="false">
      <c r="A849" s="50" t="n">
        <v>62702</v>
      </c>
      <c r="B849" s="2" t="n">
        <f aca="false">+IF(B848&lt;&gt;0,B848+1,IF(I848=0,0,1))</f>
        <v>0</v>
      </c>
      <c r="C849" s="3" t="n">
        <f aca="false">IF(OR($C$4="",$C$4=0),C848,$C$4)</f>
        <v>0.05</v>
      </c>
      <c r="D849" s="4" t="n">
        <f aca="false">+(1+C849/2)^(-2*(A849-$M$4)/365.25)</f>
        <v>0.103490804132589</v>
      </c>
      <c r="E849" s="2" t="n">
        <f aca="false">+IF(OR($E$4="",$E$4=0),IF(YEAR(A849)&gt;$M$38,$N$39,VLOOKUP(YEAR(A849),Curve,2,FALSE())),$E$4)</f>
        <v>5000</v>
      </c>
      <c r="F849" s="2" t="n">
        <f aca="false">+IF(MONTH(A849)=$G$4,$F$4,0)</f>
        <v>0</v>
      </c>
      <c r="G849" s="5" t="n">
        <f aca="false">+F849*D849</f>
        <v>0</v>
      </c>
      <c r="H849" s="6" t="n">
        <f aca="false">-G849*E849</f>
        <v>-0</v>
      </c>
      <c r="I849" s="2" t="n">
        <f aca="false">+IF(A849=$I$4,$H$4*D849,IF(I848=0,0,I848+J849+H849))</f>
        <v>0</v>
      </c>
      <c r="J849" s="2" t="n">
        <f aca="false">+IF(B849=0,0,D849*-IPMT(C849/12,B849,$B$8,I848))</f>
        <v>0</v>
      </c>
      <c r="K849" s="6" t="n">
        <f aca="false">+H849+J849</f>
        <v>0</v>
      </c>
      <c r="L849" s="39"/>
    </row>
    <row r="850" customFormat="false" ht="12.75" hidden="false" customHeight="false" outlineLevel="0" collapsed="false">
      <c r="A850" s="50" t="n">
        <v>62732</v>
      </c>
      <c r="B850" s="2" t="n">
        <f aca="false">+IF(B849&lt;&gt;0,B849+1,IF(I849=0,0,1))</f>
        <v>0</v>
      </c>
      <c r="C850" s="3" t="n">
        <f aca="false">IF(OR($C$4="",$C$4=0),C849,$C$4)</f>
        <v>0.05</v>
      </c>
      <c r="D850" s="4" t="n">
        <f aca="false">+(1+C850/2)^(-2*(A850-$M$4)/365.25)</f>
        <v>0.103071866554812</v>
      </c>
      <c r="E850" s="2" t="n">
        <f aca="false">+IF(OR($E$4="",$E$4=0),IF(YEAR(A850)&gt;$M$38,$N$39,VLOOKUP(YEAR(A850),Curve,2,FALSE())),$E$4)</f>
        <v>5000</v>
      </c>
      <c r="F850" s="2" t="n">
        <f aca="false">+IF(MONTH(A850)=$G$4,$F$4,0)</f>
        <v>0</v>
      </c>
      <c r="G850" s="5" t="n">
        <f aca="false">+F850*D850</f>
        <v>0</v>
      </c>
      <c r="H850" s="6" t="n">
        <f aca="false">-G850*E850</f>
        <v>-0</v>
      </c>
      <c r="I850" s="2" t="n">
        <f aca="false">+IF(A850=$I$4,$H$4*D850,IF(I849=0,0,I849+J850+H850))</f>
        <v>0</v>
      </c>
      <c r="J850" s="2" t="n">
        <f aca="false">+IF(B850=0,0,D850*-IPMT(C850/12,B850,$B$8,I849))</f>
        <v>0</v>
      </c>
      <c r="K850" s="6" t="n">
        <f aca="false">+H850+J850</f>
        <v>0</v>
      </c>
      <c r="L850" s="39"/>
    </row>
    <row r="851" customFormat="false" ht="12.75" hidden="false" customHeight="false" outlineLevel="0" collapsed="false">
      <c r="A851" s="50" t="n">
        <v>62763</v>
      </c>
      <c r="B851" s="2" t="n">
        <f aca="false">+IF(B850&lt;&gt;0,B850+1,IF(I850=0,0,1))</f>
        <v>0</v>
      </c>
      <c r="C851" s="3" t="n">
        <f aca="false">IF(OR($C$4="",$C$4=0),C850,$C$4)</f>
        <v>0.05</v>
      </c>
      <c r="D851" s="4" t="n">
        <f aca="false">+(1+C851/2)^(-2*(A851-$M$4)/365.25)</f>
        <v>0.102640745934249</v>
      </c>
      <c r="E851" s="2" t="n">
        <f aca="false">+IF(OR($E$4="",$E$4=0),IF(YEAR(A851)&gt;$M$38,$N$39,VLOOKUP(YEAR(A851),Curve,2,FALSE())),$E$4)</f>
        <v>5000</v>
      </c>
      <c r="F851" s="2" t="n">
        <f aca="false">+IF(MONTH(A851)=$G$4,$F$4,0)</f>
        <v>0</v>
      </c>
      <c r="G851" s="5" t="n">
        <f aca="false">+F851*D851</f>
        <v>0</v>
      </c>
      <c r="H851" s="6" t="n">
        <f aca="false">-G851*E851</f>
        <v>-0</v>
      </c>
      <c r="I851" s="2" t="n">
        <f aca="false">+IF(A851=$I$4,$H$4*D851,IF(I850=0,0,I850+J851+H851))</f>
        <v>0</v>
      </c>
      <c r="J851" s="2" t="n">
        <f aca="false">+IF(B851=0,0,D851*-IPMT(C851/12,B851,$B$8,I850))</f>
        <v>0</v>
      </c>
      <c r="K851" s="6" t="n">
        <f aca="false">+H851+J851</f>
        <v>0</v>
      </c>
      <c r="L851" s="39"/>
    </row>
    <row r="852" customFormat="false" ht="12.75" hidden="false" customHeight="false" outlineLevel="0" collapsed="false">
      <c r="A852" s="50" t="n">
        <v>62793</v>
      </c>
      <c r="B852" s="2" t="n">
        <f aca="false">+IF(B851&lt;&gt;0,B851+1,IF(I851=0,0,1))</f>
        <v>0</v>
      </c>
      <c r="C852" s="3" t="n">
        <f aca="false">IF(OR($C$4="",$C$4=0),C851,$C$4)</f>
        <v>0.05</v>
      </c>
      <c r="D852" s="4" t="n">
        <f aca="false">+(1+C852/2)^(-2*(A852-$M$4)/365.25)</f>
        <v>0.102225249447935</v>
      </c>
      <c r="E852" s="2" t="n">
        <f aca="false">+IF(OR($E$4="",$E$4=0),IF(YEAR(A852)&gt;$M$38,$N$39,VLOOKUP(YEAR(A852),Curve,2,FALSE())),$E$4)</f>
        <v>5000</v>
      </c>
      <c r="F852" s="2" t="n">
        <f aca="false">+IF(MONTH(A852)=$G$4,$F$4,0)</f>
        <v>0</v>
      </c>
      <c r="G852" s="5" t="n">
        <f aca="false">+F852*D852</f>
        <v>0</v>
      </c>
      <c r="H852" s="6" t="n">
        <f aca="false">-G852*E852</f>
        <v>-0</v>
      </c>
      <c r="I852" s="2" t="n">
        <f aca="false">+IF(A852=$I$4,$H$4*D852,IF(I851=0,0,I851+J852+H852))</f>
        <v>0</v>
      </c>
      <c r="J852" s="2" t="n">
        <f aca="false">+IF(B852=0,0,D852*-IPMT(C852/12,B852,$B$8,I851))</f>
        <v>0</v>
      </c>
      <c r="K852" s="6" t="n">
        <f aca="false">+H852+J852</f>
        <v>0</v>
      </c>
      <c r="L852" s="39"/>
    </row>
    <row r="853" customFormat="false" ht="12.75" hidden="false" customHeight="false" outlineLevel="0" collapsed="false">
      <c r="A853" s="50" t="n">
        <v>62824</v>
      </c>
      <c r="B853" s="2" t="n">
        <f aca="false">+IF(B852&lt;&gt;0,B852+1,IF(I852=0,0,1))</f>
        <v>0</v>
      </c>
      <c r="C853" s="3" t="n">
        <f aca="false">IF(OR($C$4="",$C$4=0),C852,$C$4)</f>
        <v>0.05</v>
      </c>
      <c r="D853" s="4" t="n">
        <f aca="false">+(1+C853/2)^(-2*(A853-$M$4)/365.25)</f>
        <v>0.101797669988551</v>
      </c>
      <c r="E853" s="2" t="n">
        <f aca="false">+IF(OR($E$4="",$E$4=0),IF(YEAR(A853)&gt;$M$38,$N$39,VLOOKUP(YEAR(A853),Curve,2,FALSE())),$E$4)</f>
        <v>5000</v>
      </c>
      <c r="F853" s="2" t="n">
        <f aca="false">+IF(MONTH(A853)=$G$4,$F$4,0)</f>
        <v>0</v>
      </c>
      <c r="G853" s="5" t="n">
        <f aca="false">+F853*D853</f>
        <v>0</v>
      </c>
      <c r="H853" s="6" t="n">
        <f aca="false">-G853*E853</f>
        <v>-0</v>
      </c>
      <c r="I853" s="2" t="n">
        <f aca="false">+IF(A853=$I$4,$H$4*D853,IF(I852=0,0,I852+J853+H853))</f>
        <v>0</v>
      </c>
      <c r="J853" s="2" t="n">
        <f aca="false">+IF(B853=0,0,D853*-IPMT(C853/12,B853,$B$8,I852))</f>
        <v>0</v>
      </c>
      <c r="K853" s="6" t="n">
        <f aca="false">+H853+J853</f>
        <v>0</v>
      </c>
      <c r="L853" s="39"/>
    </row>
    <row r="854" customFormat="false" ht="12.75" hidden="false" customHeight="false" outlineLevel="0" collapsed="false">
      <c r="A854" s="50" t="n">
        <v>62855</v>
      </c>
      <c r="B854" s="2" t="n">
        <f aca="false">+IF(B853&lt;&gt;0,B853+1,IF(I853=0,0,1))</f>
        <v>0</v>
      </c>
      <c r="C854" s="3" t="n">
        <f aca="false">IF(OR($C$4="",$C$4=0),C853,$C$4)</f>
        <v>0.05</v>
      </c>
      <c r="D854" s="4" t="n">
        <f aca="false">+(1+C854/2)^(-2*(A854-$M$4)/365.25)</f>
        <v>0.101371878973756</v>
      </c>
      <c r="E854" s="2" t="n">
        <f aca="false">+IF(OR($E$4="",$E$4=0),IF(YEAR(A854)&gt;$M$38,$N$39,VLOOKUP(YEAR(A854),Curve,2,FALSE())),$E$4)</f>
        <v>5000</v>
      </c>
      <c r="F854" s="2" t="n">
        <f aca="false">+IF(MONTH(A854)=$G$4,$F$4,0)</f>
        <v>0</v>
      </c>
      <c r="G854" s="5" t="n">
        <f aca="false">+F854*D854</f>
        <v>0</v>
      </c>
      <c r="H854" s="6" t="n">
        <f aca="false">-G854*E854</f>
        <v>-0</v>
      </c>
      <c r="I854" s="2" t="n">
        <f aca="false">+IF(A854=$I$4,$H$4*D854,IF(I853=0,0,I853+J854+H854))</f>
        <v>0</v>
      </c>
      <c r="J854" s="2" t="n">
        <f aca="false">+IF(B854=0,0,D854*-IPMT(C854/12,B854,$B$8,I853))</f>
        <v>0</v>
      </c>
      <c r="K854" s="6" t="n">
        <f aca="false">+H854+J854</f>
        <v>0</v>
      </c>
      <c r="L854" s="39"/>
    </row>
    <row r="855" customFormat="false" ht="12.75" hidden="false" customHeight="false" outlineLevel="0" collapsed="false">
      <c r="A855" s="50" t="n">
        <v>62884</v>
      </c>
      <c r="B855" s="2" t="n">
        <f aca="false">+IF(B854&lt;&gt;0,B854+1,IF(I854=0,0,1))</f>
        <v>0</v>
      </c>
      <c r="C855" s="3" t="n">
        <f aca="false">IF(OR($C$4="",$C$4=0),C854,$C$4)</f>
        <v>0.05</v>
      </c>
      <c r="D855" s="4" t="n">
        <f aca="false">+(1+C855/2)^(-2*(A855-$M$4)/365.25)</f>
        <v>0.100975170811353</v>
      </c>
      <c r="E855" s="2" t="n">
        <f aca="false">+IF(OR($E$4="",$E$4=0),IF(YEAR(A855)&gt;$M$38,$N$39,VLOOKUP(YEAR(A855),Curve,2,FALSE())),$E$4)</f>
        <v>5000</v>
      </c>
      <c r="F855" s="2" t="n">
        <f aca="false">+IF(MONTH(A855)=$G$4,$F$4,0)</f>
        <v>50</v>
      </c>
      <c r="G855" s="5" t="n">
        <f aca="false">+F855*D855</f>
        <v>5.04875854056765</v>
      </c>
      <c r="H855" s="6" t="n">
        <f aca="false">-G855*E855</f>
        <v>-25243.7927028382</v>
      </c>
      <c r="I855" s="2" t="n">
        <f aca="false">+IF(A855=$I$4,$H$4*D855,IF(I854=0,0,I854+J855+H855))</f>
        <v>0</v>
      </c>
      <c r="J855" s="2" t="n">
        <f aca="false">+IF(B855=0,0,D855*-IPMT(C855/12,B855,$B$8,I854))</f>
        <v>0</v>
      </c>
      <c r="K855" s="6" t="n">
        <f aca="false">+H855+J855</f>
        <v>-25243.7927028382</v>
      </c>
      <c r="L855" s="39"/>
    </row>
    <row r="856" customFormat="false" ht="12.75" hidden="false" customHeight="false" outlineLevel="0" collapsed="false">
      <c r="A856" s="50" t="n">
        <v>62915</v>
      </c>
      <c r="B856" s="2" t="n">
        <f aca="false">+IF(B855&lt;&gt;0,B855+1,IF(I855=0,0,1))</f>
        <v>0</v>
      </c>
      <c r="C856" s="3" t="n">
        <f aca="false">IF(OR($C$4="",$C$4=0),C855,$C$4)</f>
        <v>0.05</v>
      </c>
      <c r="D856" s="4" t="n">
        <f aca="false">+(1+C856/2)^(-2*(A856-$M$4)/365.25)</f>
        <v>0.100552820079222</v>
      </c>
      <c r="E856" s="2" t="n">
        <f aca="false">+IF(OR($E$4="",$E$4=0),IF(YEAR(A856)&gt;$M$38,$N$39,VLOOKUP(YEAR(A856),Curve,2,FALSE())),$E$4)</f>
        <v>5000</v>
      </c>
      <c r="F856" s="2" t="n">
        <f aca="false">+IF(MONTH(A856)=$G$4,$F$4,0)</f>
        <v>0</v>
      </c>
      <c r="G856" s="5" t="n">
        <f aca="false">+F856*D856</f>
        <v>0</v>
      </c>
      <c r="H856" s="6" t="n">
        <f aca="false">-G856*E856</f>
        <v>-0</v>
      </c>
      <c r="I856" s="2" t="n">
        <f aca="false">+IF(A856=$I$4,$H$4*D856,IF(I855=0,0,I855+J856+H856))</f>
        <v>0</v>
      </c>
      <c r="J856" s="2" t="n">
        <f aca="false">+IF(B856=0,0,D856*-IPMT(C856/12,B856,$B$8,I855))</f>
        <v>0</v>
      </c>
      <c r="K856" s="6" t="n">
        <f aca="false">+H856+J856</f>
        <v>0</v>
      </c>
      <c r="L856" s="39"/>
    </row>
    <row r="857" customFormat="false" ht="12.75" hidden="false" customHeight="false" outlineLevel="0" collapsed="false">
      <c r="A857" s="50" t="n">
        <v>62945</v>
      </c>
      <c r="B857" s="2" t="n">
        <f aca="false">+IF(B856&lt;&gt;0,B856+1,IF(I856=0,0,1))</f>
        <v>0</v>
      </c>
      <c r="C857" s="3" t="n">
        <f aca="false">IF(OR($C$4="",$C$4=0),C856,$C$4)</f>
        <v>0.05</v>
      </c>
      <c r="D857" s="4" t="n">
        <f aca="false">+(1+C857/2)^(-2*(A857-$M$4)/365.25)</f>
        <v>0.100145775654011</v>
      </c>
      <c r="E857" s="2" t="n">
        <f aca="false">+IF(OR($E$4="",$E$4=0),IF(YEAR(A857)&gt;$M$38,$N$39,VLOOKUP(YEAR(A857),Curve,2,FALSE())),$E$4)</f>
        <v>5000</v>
      </c>
      <c r="F857" s="2" t="n">
        <f aca="false">+IF(MONTH(A857)=$G$4,$F$4,0)</f>
        <v>0</v>
      </c>
      <c r="G857" s="5" t="n">
        <f aca="false">+F857*D857</f>
        <v>0</v>
      </c>
      <c r="H857" s="6" t="n">
        <f aca="false">-G857*E857</f>
        <v>-0</v>
      </c>
      <c r="I857" s="2" t="n">
        <f aca="false">+IF(A857=$I$4,$H$4*D857,IF(I856=0,0,I856+J857+H857))</f>
        <v>0</v>
      </c>
      <c r="J857" s="2" t="n">
        <f aca="false">+IF(B857=0,0,D857*-IPMT(C857/12,B857,$B$8,I856))</f>
        <v>0</v>
      </c>
      <c r="K857" s="6" t="n">
        <f aca="false">+H857+J857</f>
        <v>0</v>
      </c>
      <c r="L857" s="39"/>
    </row>
    <row r="858" customFormat="false" ht="12.75" hidden="false" customHeight="false" outlineLevel="0" collapsed="false">
      <c r="A858" s="50" t="n">
        <v>62976</v>
      </c>
      <c r="B858" s="2" t="n">
        <f aca="false">+IF(B857&lt;&gt;0,B857+1,IF(I857=0,0,1))</f>
        <v>0</v>
      </c>
      <c r="C858" s="3" t="n">
        <f aca="false">IF(OR($C$4="",$C$4=0),C857,$C$4)</f>
        <v>0.05</v>
      </c>
      <c r="D858" s="4" t="n">
        <f aca="false">+(1+C858/2)^(-2*(A858-$M$4)/365.25)</f>
        <v>0.0997268940484893</v>
      </c>
      <c r="E858" s="2" t="n">
        <f aca="false">+IF(OR($E$4="",$E$4=0),IF(YEAR(A858)&gt;$M$38,$N$39,VLOOKUP(YEAR(A858),Curve,2,FALSE())),$E$4)</f>
        <v>5000</v>
      </c>
      <c r="F858" s="2" t="n">
        <f aca="false">+IF(MONTH(A858)=$G$4,$F$4,0)</f>
        <v>0</v>
      </c>
      <c r="G858" s="5" t="n">
        <f aca="false">+F858*D858</f>
        <v>0</v>
      </c>
      <c r="H858" s="6" t="n">
        <f aca="false">-G858*E858</f>
        <v>-0</v>
      </c>
      <c r="I858" s="2" t="n">
        <f aca="false">+IF(A858=$I$4,$H$4*D858,IF(I857=0,0,I857+J858+H858))</f>
        <v>0</v>
      </c>
      <c r="J858" s="2" t="n">
        <f aca="false">+IF(B858=0,0,D858*-IPMT(C858/12,B858,$B$8,I857))</f>
        <v>0</v>
      </c>
      <c r="K858" s="6" t="n">
        <f aca="false">+H858+J858</f>
        <v>0</v>
      </c>
      <c r="L858" s="39"/>
    </row>
    <row r="859" customFormat="false" ht="12.75" hidden="false" customHeight="false" outlineLevel="0" collapsed="false">
      <c r="A859" s="50" t="n">
        <v>63006</v>
      </c>
      <c r="B859" s="2" t="n">
        <f aca="false">+IF(B858&lt;&gt;0,B858+1,IF(I858=0,0,1))</f>
        <v>0</v>
      </c>
      <c r="C859" s="3" t="n">
        <f aca="false">IF(OR($C$4="",$C$4=0),C858,$C$4)</f>
        <v>0.05</v>
      </c>
      <c r="D859" s="4" t="n">
        <f aca="false">+(1+C859/2)^(-2*(A859-$M$4)/365.25)</f>
        <v>0.0993231930261412</v>
      </c>
      <c r="E859" s="2" t="n">
        <f aca="false">+IF(OR($E$4="",$E$4=0),IF(YEAR(A859)&gt;$M$38,$N$39,VLOOKUP(YEAR(A859),Curve,2,FALSE())),$E$4)</f>
        <v>5000</v>
      </c>
      <c r="F859" s="2" t="n">
        <f aca="false">+IF(MONTH(A859)=$G$4,$F$4,0)</f>
        <v>0</v>
      </c>
      <c r="G859" s="5" t="n">
        <f aca="false">+F859*D859</f>
        <v>0</v>
      </c>
      <c r="H859" s="6" t="n">
        <f aca="false">-G859*E859</f>
        <v>-0</v>
      </c>
      <c r="I859" s="2" t="n">
        <f aca="false">+IF(A859=$I$4,$H$4*D859,IF(I858=0,0,I858+J859+H859))</f>
        <v>0</v>
      </c>
      <c r="J859" s="2" t="n">
        <f aca="false">+IF(B859=0,0,D859*-IPMT(C859/12,B859,$B$8,I858))</f>
        <v>0</v>
      </c>
      <c r="K859" s="6" t="n">
        <f aca="false">+H859+J859</f>
        <v>0</v>
      </c>
      <c r="L859" s="39"/>
    </row>
    <row r="860" customFormat="false" ht="12.75" hidden="false" customHeight="false" outlineLevel="0" collapsed="false">
      <c r="A860" s="50" t="n">
        <v>63037</v>
      </c>
      <c r="B860" s="2" t="n">
        <f aca="false">+IF(B859&lt;&gt;0,B859+1,IF(I859=0,0,1))</f>
        <v>0</v>
      </c>
      <c r="C860" s="3" t="n">
        <f aca="false">IF(OR($C$4="",$C$4=0),C859,$C$4)</f>
        <v>0.05</v>
      </c>
      <c r="D860" s="4" t="n">
        <f aca="false">+(1+C860/2)^(-2*(A860-$M$4)/365.25)</f>
        <v>0.098907752052334</v>
      </c>
      <c r="E860" s="2" t="n">
        <f aca="false">+IF(OR($E$4="",$E$4=0),IF(YEAR(A860)&gt;$M$38,$N$39,VLOOKUP(YEAR(A860),Curve,2,FALSE())),$E$4)</f>
        <v>5000</v>
      </c>
      <c r="F860" s="2" t="n">
        <f aca="false">+IF(MONTH(A860)=$G$4,$F$4,0)</f>
        <v>0</v>
      </c>
      <c r="G860" s="5" t="n">
        <f aca="false">+F860*D860</f>
        <v>0</v>
      </c>
      <c r="H860" s="6" t="n">
        <f aca="false">-G860*E860</f>
        <v>-0</v>
      </c>
      <c r="I860" s="2" t="n">
        <f aca="false">+IF(A860=$I$4,$H$4*D860,IF(I859=0,0,I859+J860+H860))</f>
        <v>0</v>
      </c>
      <c r="J860" s="2" t="n">
        <f aca="false">+IF(B860=0,0,D860*-IPMT(C860/12,B860,$B$8,I859))</f>
        <v>0</v>
      </c>
      <c r="K860" s="6" t="n">
        <f aca="false">+H860+J860</f>
        <v>0</v>
      </c>
      <c r="L860" s="39"/>
    </row>
    <row r="861" customFormat="false" ht="12.75" hidden="false" customHeight="false" outlineLevel="0" collapsed="false">
      <c r="A861" s="50" t="n">
        <v>63068</v>
      </c>
      <c r="B861" s="2" t="n">
        <f aca="false">+IF(B860&lt;&gt;0,B860+1,IF(I860=0,0,1))</f>
        <v>0</v>
      </c>
      <c r="C861" s="3" t="n">
        <f aca="false">IF(OR($C$4="",$C$4=0),C860,$C$4)</f>
        <v>0.05</v>
      </c>
      <c r="D861" s="4" t="n">
        <f aca="false">+(1+C861/2)^(-2*(A861-$M$4)/365.25)</f>
        <v>0.0984940487512441</v>
      </c>
      <c r="E861" s="2" t="n">
        <f aca="false">+IF(OR($E$4="",$E$4=0),IF(YEAR(A861)&gt;$M$38,$N$39,VLOOKUP(YEAR(A861),Curve,2,FALSE())),$E$4)</f>
        <v>5000</v>
      </c>
      <c r="F861" s="2" t="n">
        <f aca="false">+IF(MONTH(A861)=$G$4,$F$4,0)</f>
        <v>0</v>
      </c>
      <c r="G861" s="5" t="n">
        <f aca="false">+F861*D861</f>
        <v>0</v>
      </c>
      <c r="H861" s="6" t="n">
        <f aca="false">-G861*E861</f>
        <v>-0</v>
      </c>
      <c r="I861" s="2" t="n">
        <f aca="false">+IF(A861=$I$4,$H$4*D861,IF(I860=0,0,I860+J861+H861))</f>
        <v>0</v>
      </c>
      <c r="J861" s="2" t="n">
        <f aca="false">+IF(B861=0,0,D861*-IPMT(C861/12,B861,$B$8,I860))</f>
        <v>0</v>
      </c>
      <c r="K861" s="6" t="n">
        <f aca="false">+H861+J861</f>
        <v>0</v>
      </c>
      <c r="L861" s="39"/>
    </row>
    <row r="862" customFormat="false" ht="12.75" hidden="false" customHeight="false" outlineLevel="0" collapsed="false">
      <c r="A862" s="50" t="n">
        <v>63098</v>
      </c>
      <c r="B862" s="2" t="n">
        <f aca="false">+IF(B861&lt;&gt;0,B861+1,IF(I861=0,0,1))</f>
        <v>0</v>
      </c>
      <c r="C862" s="3" t="n">
        <f aca="false">IF(OR($C$4="",$C$4=0),C861,$C$4)</f>
        <v>0.05</v>
      </c>
      <c r="D862" s="4" t="n">
        <f aca="false">+(1+C862/2)^(-2*(A862-$M$4)/365.25)</f>
        <v>0.0980953383676966</v>
      </c>
      <c r="E862" s="2" t="n">
        <f aca="false">+IF(OR($E$4="",$E$4=0),IF(YEAR(A862)&gt;$M$38,$N$39,VLOOKUP(YEAR(A862),Curve,2,FALSE())),$E$4)</f>
        <v>5000</v>
      </c>
      <c r="F862" s="2" t="n">
        <f aca="false">+IF(MONTH(A862)=$G$4,$F$4,0)</f>
        <v>0</v>
      </c>
      <c r="G862" s="5" t="n">
        <f aca="false">+F862*D862</f>
        <v>0</v>
      </c>
      <c r="H862" s="6" t="n">
        <f aca="false">-G862*E862</f>
        <v>-0</v>
      </c>
      <c r="I862" s="2" t="n">
        <f aca="false">+IF(A862=$I$4,$H$4*D862,IF(I861=0,0,I861+J862+H862))</f>
        <v>0</v>
      </c>
      <c r="J862" s="2" t="n">
        <f aca="false">+IF(B862=0,0,D862*-IPMT(C862/12,B862,$B$8,I861))</f>
        <v>0</v>
      </c>
      <c r="K862" s="6" t="n">
        <f aca="false">+H862+J862</f>
        <v>0</v>
      </c>
      <c r="L862" s="39"/>
    </row>
    <row r="863" customFormat="false" ht="12.75" hidden="false" customHeight="false" outlineLevel="0" collapsed="false">
      <c r="A863" s="50" t="n">
        <v>63129</v>
      </c>
      <c r="B863" s="2" t="n">
        <f aca="false">+IF(B862&lt;&gt;0,B862+1,IF(I862=0,0,1))</f>
        <v>0</v>
      </c>
      <c r="C863" s="3" t="n">
        <f aca="false">IF(OR($C$4="",$C$4=0),C862,$C$4)</f>
        <v>0.05</v>
      </c>
      <c r="D863" s="4" t="n">
        <f aca="false">+(1+C863/2)^(-2*(A863-$M$4)/365.25)</f>
        <v>0.097685033164493</v>
      </c>
      <c r="E863" s="2" t="n">
        <f aca="false">+IF(OR($E$4="",$E$4=0),IF(YEAR(A863)&gt;$M$38,$N$39,VLOOKUP(YEAR(A863),Curve,2,FALSE())),$E$4)</f>
        <v>5000</v>
      </c>
      <c r="F863" s="2" t="n">
        <f aca="false">+IF(MONTH(A863)=$G$4,$F$4,0)</f>
        <v>0</v>
      </c>
      <c r="G863" s="5" t="n">
        <f aca="false">+F863*D863</f>
        <v>0</v>
      </c>
      <c r="H863" s="6" t="n">
        <f aca="false">-G863*E863</f>
        <v>-0</v>
      </c>
      <c r="I863" s="2" t="n">
        <f aca="false">+IF(A863=$I$4,$H$4*D863,IF(I862=0,0,I862+J863+H863))</f>
        <v>0</v>
      </c>
      <c r="J863" s="2" t="n">
        <f aca="false">+IF(B863=0,0,D863*-IPMT(C863/12,B863,$B$8,I862))</f>
        <v>0</v>
      </c>
      <c r="K863" s="6" t="n">
        <f aca="false">+H863+J863</f>
        <v>0</v>
      </c>
      <c r="L863" s="39"/>
    </row>
    <row r="864" customFormat="false" ht="12.75" hidden="false" customHeight="false" outlineLevel="0" collapsed="false">
      <c r="A864" s="50" t="n">
        <v>63159</v>
      </c>
      <c r="B864" s="2" t="n">
        <f aca="false">+IF(B863&lt;&gt;0,B863+1,IF(I863=0,0,1))</f>
        <v>0</v>
      </c>
      <c r="C864" s="3" t="n">
        <f aca="false">IF(OR($C$4="",$C$4=0),C863,$C$4)</f>
        <v>0.05</v>
      </c>
      <c r="D864" s="4" t="n">
        <f aca="false">+(1+C864/2)^(-2*(A864-$M$4)/365.25)</f>
        <v>0.0972895977292188</v>
      </c>
      <c r="E864" s="2" t="n">
        <f aca="false">+IF(OR($E$4="",$E$4=0),IF(YEAR(A864)&gt;$M$38,$N$39,VLOOKUP(YEAR(A864),Curve,2,FALSE())),$E$4)</f>
        <v>5000</v>
      </c>
      <c r="F864" s="2" t="n">
        <f aca="false">+IF(MONTH(A864)=$G$4,$F$4,0)</f>
        <v>0</v>
      </c>
      <c r="G864" s="5" t="n">
        <f aca="false">+F864*D864</f>
        <v>0</v>
      </c>
      <c r="H864" s="6" t="n">
        <f aca="false">-G864*E864</f>
        <v>-0</v>
      </c>
      <c r="I864" s="2" t="n">
        <f aca="false">+IF(A864=$I$4,$H$4*D864,IF(I863=0,0,I863+J864+H864))</f>
        <v>0</v>
      </c>
      <c r="J864" s="2" t="n">
        <f aca="false">+IF(B864=0,0,D864*-IPMT(C864/12,B864,$B$8,I863))</f>
        <v>0</v>
      </c>
      <c r="K864" s="6" t="n">
        <f aca="false">+H864+J864</f>
        <v>0</v>
      </c>
      <c r="L864" s="39"/>
    </row>
    <row r="865" customFormat="false" ht="12.75" hidden="false" customHeight="false" outlineLevel="0" collapsed="false">
      <c r="A865" s="50" t="n">
        <v>63190</v>
      </c>
      <c r="B865" s="2" t="n">
        <f aca="false">+IF(B864&lt;&gt;0,B864+1,IF(I864=0,0,1))</f>
        <v>0</v>
      </c>
      <c r="C865" s="3" t="n">
        <f aca="false">IF(OR($C$4="",$C$4=0),C864,$C$4)</f>
        <v>0.05</v>
      </c>
      <c r="D865" s="4" t="n">
        <f aca="false">+(1+C865/2)^(-2*(A865-$M$4)/365.25)</f>
        <v>0.0968826627124267</v>
      </c>
      <c r="E865" s="2" t="n">
        <f aca="false">+IF(OR($E$4="",$E$4=0),IF(YEAR(A865)&gt;$M$38,$N$39,VLOOKUP(YEAR(A865),Curve,2,FALSE())),$E$4)</f>
        <v>5000</v>
      </c>
      <c r="F865" s="2" t="n">
        <f aca="false">+IF(MONTH(A865)=$G$4,$F$4,0)</f>
        <v>0</v>
      </c>
      <c r="G865" s="5" t="n">
        <f aca="false">+F865*D865</f>
        <v>0</v>
      </c>
      <c r="H865" s="6" t="n">
        <f aca="false">-G865*E865</f>
        <v>-0</v>
      </c>
      <c r="I865" s="2" t="n">
        <f aca="false">+IF(A865=$I$4,$H$4*D865,IF(I864=0,0,I864+J865+H865))</f>
        <v>0</v>
      </c>
      <c r="J865" s="2" t="n">
        <f aca="false">+IF(B865=0,0,D865*-IPMT(C865/12,B865,$B$8,I864))</f>
        <v>0</v>
      </c>
      <c r="K865" s="6" t="n">
        <f aca="false">+H865+J865</f>
        <v>0</v>
      </c>
      <c r="L865" s="39"/>
    </row>
    <row r="866" customFormat="false" ht="12.75" hidden="false" customHeight="false" outlineLevel="0" collapsed="false">
      <c r="A866" s="50" t="n">
        <v>63221</v>
      </c>
      <c r="B866" s="2" t="n">
        <f aca="false">+IF(B865&lt;&gt;0,B865+1,IF(I865=0,0,1))</f>
        <v>0</v>
      </c>
      <c r="C866" s="3" t="n">
        <f aca="false">IF(OR($C$4="",$C$4=0),C865,$C$4)</f>
        <v>0.05</v>
      </c>
      <c r="D866" s="4" t="n">
        <f aca="false">+(1+C866/2)^(-2*(A866-$M$4)/365.25)</f>
        <v>0.0964774297903267</v>
      </c>
      <c r="E866" s="2" t="n">
        <f aca="false">+IF(OR($E$4="",$E$4=0),IF(YEAR(A866)&gt;$M$38,$N$39,VLOOKUP(YEAR(A866),Curve,2,FALSE())),$E$4)</f>
        <v>5000</v>
      </c>
      <c r="F866" s="2" t="n">
        <f aca="false">+IF(MONTH(A866)=$G$4,$F$4,0)</f>
        <v>0</v>
      </c>
      <c r="G866" s="5" t="n">
        <f aca="false">+F866*D866</f>
        <v>0</v>
      </c>
      <c r="H866" s="6" t="n">
        <f aca="false">-G866*E866</f>
        <v>-0</v>
      </c>
      <c r="I866" s="2" t="n">
        <f aca="false">+IF(A866=$I$4,$H$4*D866,IF(I865=0,0,I865+J866+H866))</f>
        <v>0</v>
      </c>
      <c r="J866" s="2" t="n">
        <f aca="false">+IF(B866=0,0,D866*-IPMT(C866/12,B866,$B$8,I865))</f>
        <v>0</v>
      </c>
      <c r="K866" s="6" t="n">
        <f aca="false">+H866+J866</f>
        <v>0</v>
      </c>
      <c r="L866" s="39"/>
    </row>
    <row r="867" customFormat="false" ht="12.75" hidden="false" customHeight="false" outlineLevel="0" collapsed="false">
      <c r="A867" s="50" t="n">
        <v>63249</v>
      </c>
      <c r="B867" s="2" t="n">
        <f aca="false">+IF(B866&lt;&gt;0,B866+1,IF(I866=0,0,1))</f>
        <v>0</v>
      </c>
      <c r="C867" s="3" t="n">
        <f aca="false">IF(OR($C$4="",$C$4=0),C866,$C$4)</f>
        <v>0.05</v>
      </c>
      <c r="D867" s="4" t="n">
        <f aca="false">+(1+C867/2)^(-2*(A867-$M$4)/365.25)</f>
        <v>0.096112870021693</v>
      </c>
      <c r="E867" s="2" t="n">
        <f aca="false">+IF(OR($E$4="",$E$4=0),IF(YEAR(A867)&gt;$M$38,$N$39,VLOOKUP(YEAR(A867),Curve,2,FALSE())),$E$4)</f>
        <v>5000</v>
      </c>
      <c r="F867" s="2" t="n">
        <f aca="false">+IF(MONTH(A867)=$G$4,$F$4,0)</f>
        <v>50</v>
      </c>
      <c r="G867" s="5" t="n">
        <f aca="false">+F867*D867</f>
        <v>4.80564350108465</v>
      </c>
      <c r="H867" s="6" t="n">
        <f aca="false">-G867*E867</f>
        <v>-24028.2175054232</v>
      </c>
      <c r="I867" s="2" t="n">
        <f aca="false">+IF(A867=$I$4,$H$4*D867,IF(I866=0,0,I866+J867+H867))</f>
        <v>0</v>
      </c>
      <c r="J867" s="2" t="n">
        <f aca="false">+IF(B867=0,0,D867*-IPMT(C867/12,B867,$B$8,I866))</f>
        <v>0</v>
      </c>
      <c r="K867" s="6" t="n">
        <f aca="false">+H867+J867</f>
        <v>-24028.2175054232</v>
      </c>
      <c r="L867" s="39"/>
    </row>
    <row r="868" customFormat="false" ht="12.75" hidden="false" customHeight="false" outlineLevel="0" collapsed="false">
      <c r="A868" s="50" t="n">
        <v>63280</v>
      </c>
      <c r="B868" s="2" t="n">
        <f aca="false">+IF(B867&lt;&gt;0,B867+1,IF(I867=0,0,1))</f>
        <v>0</v>
      </c>
      <c r="C868" s="3" t="n">
        <f aca="false">IF(OR($C$4="",$C$4=0),C867,$C$4)</f>
        <v>0.05</v>
      </c>
      <c r="D868" s="4" t="n">
        <f aca="false">+(1+C868/2)^(-2*(A868-$M$4)/365.25)</f>
        <v>0.0957108569258523</v>
      </c>
      <c r="E868" s="2" t="n">
        <f aca="false">+IF(OR($E$4="",$E$4=0),IF(YEAR(A868)&gt;$M$38,$N$39,VLOOKUP(YEAR(A868),Curve,2,FALSE())),$E$4)</f>
        <v>5000</v>
      </c>
      <c r="F868" s="2" t="n">
        <f aca="false">+IF(MONTH(A868)=$G$4,$F$4,0)</f>
        <v>0</v>
      </c>
      <c r="G868" s="5" t="n">
        <f aca="false">+F868*D868</f>
        <v>0</v>
      </c>
      <c r="H868" s="6" t="n">
        <f aca="false">-G868*E868</f>
        <v>-0</v>
      </c>
      <c r="I868" s="2" t="n">
        <f aca="false">+IF(A868=$I$4,$H$4*D868,IF(I867=0,0,I867+J868+H868))</f>
        <v>0</v>
      </c>
      <c r="J868" s="2" t="n">
        <f aca="false">+IF(B868=0,0,D868*-IPMT(C868/12,B868,$B$8,I867))</f>
        <v>0</v>
      </c>
      <c r="K868" s="6" t="n">
        <f aca="false">+H868+J868</f>
        <v>0</v>
      </c>
      <c r="L868" s="39"/>
    </row>
    <row r="869" customFormat="false" ht="12.75" hidden="false" customHeight="false" outlineLevel="0" collapsed="false">
      <c r="A869" s="50" t="n">
        <v>63310</v>
      </c>
      <c r="B869" s="2" t="n">
        <f aca="false">+IF(B868&lt;&gt;0,B868+1,IF(I868=0,0,1))</f>
        <v>0</v>
      </c>
      <c r="C869" s="3" t="n">
        <f aca="false">IF(OR($C$4="",$C$4=0),C868,$C$4)</f>
        <v>0.05</v>
      </c>
      <c r="D869" s="4" t="n">
        <f aca="false">+(1+C869/2)^(-2*(A869-$M$4)/365.25)</f>
        <v>0.0953234130857585</v>
      </c>
      <c r="E869" s="2" t="n">
        <f aca="false">+IF(OR($E$4="",$E$4=0),IF(YEAR(A869)&gt;$M$38,$N$39,VLOOKUP(YEAR(A869),Curve,2,FALSE())),$E$4)</f>
        <v>5000</v>
      </c>
      <c r="F869" s="2" t="n">
        <f aca="false">+IF(MONTH(A869)=$G$4,$F$4,0)</f>
        <v>0</v>
      </c>
      <c r="G869" s="5" t="n">
        <f aca="false">+F869*D869</f>
        <v>0</v>
      </c>
      <c r="H869" s="6" t="n">
        <f aca="false">-G869*E869</f>
        <v>-0</v>
      </c>
      <c r="I869" s="2" t="n">
        <f aca="false">+IF(A869=$I$4,$H$4*D869,IF(I868=0,0,I868+J869+H869))</f>
        <v>0</v>
      </c>
      <c r="J869" s="2" t="n">
        <f aca="false">+IF(B869=0,0,D869*-IPMT(C869/12,B869,$B$8,I868))</f>
        <v>0</v>
      </c>
      <c r="K869" s="6" t="n">
        <f aca="false">+H869+J869</f>
        <v>0</v>
      </c>
      <c r="L869" s="39"/>
    </row>
    <row r="870" customFormat="false" ht="12.75" hidden="false" customHeight="false" outlineLevel="0" collapsed="false">
      <c r="A870" s="50" t="n">
        <v>63341</v>
      </c>
      <c r="B870" s="2" t="n">
        <f aca="false">+IF(B869&lt;&gt;0,B869+1,IF(I869=0,0,1))</f>
        <v>0</v>
      </c>
      <c r="C870" s="3" t="n">
        <f aca="false">IF(OR($C$4="",$C$4=0),C869,$C$4)</f>
        <v>0.05</v>
      </c>
      <c r="D870" s="4" t="n">
        <f aca="false">+(1+C870/2)^(-2*(A870-$M$4)/365.25)</f>
        <v>0.0949247020661827</v>
      </c>
      <c r="E870" s="2" t="n">
        <f aca="false">+IF(OR($E$4="",$E$4=0),IF(YEAR(A870)&gt;$M$38,$N$39,VLOOKUP(YEAR(A870),Curve,2,FALSE())),$E$4)</f>
        <v>5000</v>
      </c>
      <c r="F870" s="2" t="n">
        <f aca="false">+IF(MONTH(A870)=$G$4,$F$4,0)</f>
        <v>0</v>
      </c>
      <c r="G870" s="5" t="n">
        <f aca="false">+F870*D870</f>
        <v>0</v>
      </c>
      <c r="H870" s="6" t="n">
        <f aca="false">-G870*E870</f>
        <v>-0</v>
      </c>
      <c r="I870" s="2" t="n">
        <f aca="false">+IF(A870=$I$4,$H$4*D870,IF(I869=0,0,I869+J870+H870))</f>
        <v>0</v>
      </c>
      <c r="J870" s="2" t="n">
        <f aca="false">+IF(B870=0,0,D870*-IPMT(C870/12,B870,$B$8,I869))</f>
        <v>0</v>
      </c>
      <c r="K870" s="6" t="n">
        <f aca="false">+H870+J870</f>
        <v>0</v>
      </c>
      <c r="L870" s="39"/>
    </row>
    <row r="871" customFormat="false" ht="12.75" hidden="false" customHeight="false" outlineLevel="0" collapsed="false">
      <c r="A871" s="50" t="n">
        <v>63371</v>
      </c>
      <c r="B871" s="2" t="n">
        <f aca="false">+IF(B870&lt;&gt;0,B870+1,IF(I870=0,0,1))</f>
        <v>0</v>
      </c>
      <c r="C871" s="3" t="n">
        <f aca="false">IF(OR($C$4="",$C$4=0),C870,$C$4)</f>
        <v>0.05</v>
      </c>
      <c r="D871" s="4" t="n">
        <f aca="false">+(1+C871/2)^(-2*(A871-$M$4)/365.25)</f>
        <v>0.0945404406326364</v>
      </c>
      <c r="E871" s="2" t="n">
        <f aca="false">+IF(OR($E$4="",$E$4=0),IF(YEAR(A871)&gt;$M$38,$N$39,VLOOKUP(YEAR(A871),Curve,2,FALSE())),$E$4)</f>
        <v>5000</v>
      </c>
      <c r="F871" s="2" t="n">
        <f aca="false">+IF(MONTH(A871)=$G$4,$F$4,0)</f>
        <v>0</v>
      </c>
      <c r="G871" s="5" t="n">
        <f aca="false">+F871*D871</f>
        <v>0</v>
      </c>
      <c r="H871" s="6" t="n">
        <f aca="false">-G871*E871</f>
        <v>-0</v>
      </c>
      <c r="I871" s="2" t="n">
        <f aca="false">+IF(A871=$I$4,$H$4*D871,IF(I870=0,0,I870+J871+H871))</f>
        <v>0</v>
      </c>
      <c r="J871" s="2" t="n">
        <f aca="false">+IF(B871=0,0,D871*-IPMT(C871/12,B871,$B$8,I870))</f>
        <v>0</v>
      </c>
      <c r="K871" s="6" t="n">
        <f aca="false">+H871+J871</f>
        <v>0</v>
      </c>
      <c r="L871" s="39"/>
    </row>
    <row r="872" customFormat="false" ht="12.75" hidden="false" customHeight="false" outlineLevel="0" collapsed="false">
      <c r="A872" s="50" t="n">
        <v>63402</v>
      </c>
      <c r="B872" s="2" t="n">
        <f aca="false">+IF(B871&lt;&gt;0,B871+1,IF(I871=0,0,1))</f>
        <v>0</v>
      </c>
      <c r="C872" s="3" t="n">
        <f aca="false">IF(OR($C$4="",$C$4=0),C871,$C$4)</f>
        <v>0.05</v>
      </c>
      <c r="D872" s="4" t="n">
        <f aca="false">+(1+C872/2)^(-2*(A872-$M$4)/365.25)</f>
        <v>0.0941450045665581</v>
      </c>
      <c r="E872" s="2" t="n">
        <f aca="false">+IF(OR($E$4="",$E$4=0),IF(YEAR(A872)&gt;$M$38,$N$39,VLOOKUP(YEAR(A872),Curve,2,FALSE())),$E$4)</f>
        <v>5000</v>
      </c>
      <c r="F872" s="2" t="n">
        <f aca="false">+IF(MONTH(A872)=$G$4,$F$4,0)</f>
        <v>0</v>
      </c>
      <c r="G872" s="5" t="n">
        <f aca="false">+F872*D872</f>
        <v>0</v>
      </c>
      <c r="H872" s="6" t="n">
        <f aca="false">-G872*E872</f>
        <v>-0</v>
      </c>
      <c r="I872" s="2" t="n">
        <f aca="false">+IF(A872=$I$4,$H$4*D872,IF(I871=0,0,I871+J872+H872))</f>
        <v>0</v>
      </c>
      <c r="J872" s="2" t="n">
        <f aca="false">+IF(B872=0,0,D872*-IPMT(C872/12,B872,$B$8,I871))</f>
        <v>0</v>
      </c>
      <c r="K872" s="6" t="n">
        <f aca="false">+H872+J872</f>
        <v>0</v>
      </c>
      <c r="L872" s="39"/>
    </row>
    <row r="873" customFormat="false" ht="12.75" hidden="false" customHeight="false" outlineLevel="0" collapsed="false">
      <c r="A873" s="50" t="n">
        <v>63433</v>
      </c>
      <c r="B873" s="2" t="n">
        <f aca="false">+IF(B872&lt;&gt;0,B872+1,IF(I872=0,0,1))</f>
        <v>0</v>
      </c>
      <c r="C873" s="3" t="n">
        <f aca="false">IF(OR($C$4="",$C$4=0),C872,$C$4)</f>
        <v>0.05</v>
      </c>
      <c r="D873" s="4" t="n">
        <f aca="false">+(1+C873/2)^(-2*(A873-$M$4)/365.25)</f>
        <v>0.0937512224982962</v>
      </c>
      <c r="E873" s="2" t="n">
        <f aca="false">+IF(OR($E$4="",$E$4=0),IF(YEAR(A873)&gt;$M$38,$N$39,VLOOKUP(YEAR(A873),Curve,2,FALSE())),$E$4)</f>
        <v>5000</v>
      </c>
      <c r="F873" s="2" t="n">
        <f aca="false">+IF(MONTH(A873)=$G$4,$F$4,0)</f>
        <v>0</v>
      </c>
      <c r="G873" s="5" t="n">
        <f aca="false">+F873*D873</f>
        <v>0</v>
      </c>
      <c r="H873" s="6" t="n">
        <f aca="false">-G873*E873</f>
        <v>-0</v>
      </c>
      <c r="I873" s="2" t="n">
        <f aca="false">+IF(A873=$I$4,$H$4*D873,IF(I872=0,0,I872+J873+H873))</f>
        <v>0</v>
      </c>
      <c r="J873" s="2" t="n">
        <f aca="false">+IF(B873=0,0,D873*-IPMT(C873/12,B873,$B$8,I872))</f>
        <v>0</v>
      </c>
      <c r="K873" s="6" t="n">
        <f aca="false">+H873+J873</f>
        <v>0</v>
      </c>
      <c r="L873" s="39"/>
    </row>
    <row r="874" customFormat="false" ht="12.75" hidden="false" customHeight="false" outlineLevel="0" collapsed="false">
      <c r="A874" s="50" t="n">
        <v>63463</v>
      </c>
      <c r="B874" s="2" t="n">
        <f aca="false">+IF(B873&lt;&gt;0,B873+1,IF(I873=0,0,1))</f>
        <v>0</v>
      </c>
      <c r="C874" s="3" t="n">
        <f aca="false">IF(OR($C$4="",$C$4=0),C873,$C$4)</f>
        <v>0.05</v>
      </c>
      <c r="D874" s="4" t="n">
        <f aca="false">+(1+C874/2)^(-2*(A874-$M$4)/365.25)</f>
        <v>0.0933717113871757</v>
      </c>
      <c r="E874" s="2" t="n">
        <f aca="false">+IF(OR($E$4="",$E$4=0),IF(YEAR(A874)&gt;$M$38,$N$39,VLOOKUP(YEAR(A874),Curve,2,FALSE())),$E$4)</f>
        <v>5000</v>
      </c>
      <c r="F874" s="2" t="n">
        <f aca="false">+IF(MONTH(A874)=$G$4,$F$4,0)</f>
        <v>0</v>
      </c>
      <c r="G874" s="5" t="n">
        <f aca="false">+F874*D874</f>
        <v>0</v>
      </c>
      <c r="H874" s="6" t="n">
        <f aca="false">-G874*E874</f>
        <v>-0</v>
      </c>
      <c r="I874" s="2" t="n">
        <f aca="false">+IF(A874=$I$4,$H$4*D874,IF(I873=0,0,I873+J874+H874))</f>
        <v>0</v>
      </c>
      <c r="J874" s="2" t="n">
        <f aca="false">+IF(B874=0,0,D874*-IPMT(C874/12,B874,$B$8,I873))</f>
        <v>0</v>
      </c>
      <c r="K874" s="6" t="n">
        <f aca="false">+H874+J874</f>
        <v>0</v>
      </c>
      <c r="L874" s="39"/>
    </row>
    <row r="875" customFormat="false" ht="12.75" hidden="false" customHeight="false" outlineLevel="0" collapsed="false">
      <c r="A875" s="50" t="n">
        <v>63494</v>
      </c>
      <c r="B875" s="2" t="n">
        <f aca="false">+IF(B874&lt;&gt;0,B874+1,IF(I874=0,0,1))</f>
        <v>0</v>
      </c>
      <c r="C875" s="3" t="n">
        <f aca="false">IF(OR($C$4="",$C$4=0),C874,$C$4)</f>
        <v>0.05</v>
      </c>
      <c r="D875" s="4" t="n">
        <f aca="false">+(1+C875/2)^(-2*(A875-$M$4)/365.25)</f>
        <v>0.0929811637867323</v>
      </c>
      <c r="E875" s="2" t="n">
        <f aca="false">+IF(OR($E$4="",$E$4=0),IF(YEAR(A875)&gt;$M$38,$N$39,VLOOKUP(YEAR(A875),Curve,2,FALSE())),$E$4)</f>
        <v>5000</v>
      </c>
      <c r="F875" s="2" t="n">
        <f aca="false">+IF(MONTH(A875)=$G$4,$F$4,0)</f>
        <v>0</v>
      </c>
      <c r="G875" s="5" t="n">
        <f aca="false">+F875*D875</f>
        <v>0</v>
      </c>
      <c r="H875" s="6" t="n">
        <f aca="false">-G875*E875</f>
        <v>-0</v>
      </c>
      <c r="I875" s="2" t="n">
        <f aca="false">+IF(A875=$I$4,$H$4*D875,IF(I874=0,0,I874+J875+H875))</f>
        <v>0</v>
      </c>
      <c r="J875" s="2" t="n">
        <f aca="false">+IF(B875=0,0,D875*-IPMT(C875/12,B875,$B$8,I874))</f>
        <v>0</v>
      </c>
      <c r="K875" s="6" t="n">
        <f aca="false">+H875+J875</f>
        <v>0</v>
      </c>
      <c r="L875" s="39"/>
    </row>
    <row r="876" customFormat="false" ht="12.75" hidden="false" customHeight="false" outlineLevel="0" collapsed="false">
      <c r="A876" s="50" t="n">
        <v>63524</v>
      </c>
      <c r="B876" s="2" t="n">
        <f aca="false">+IF(B875&lt;&gt;0,B875+1,IF(I875=0,0,1))</f>
        <v>0</v>
      </c>
      <c r="C876" s="3" t="n">
        <f aca="false">IF(OR($C$4="",$C$4=0),C875,$C$4)</f>
        <v>0.05</v>
      </c>
      <c r="D876" s="4" t="n">
        <f aca="false">+(1+C876/2)^(-2*(A876-$M$4)/365.25)</f>
        <v>0.0926047699238936</v>
      </c>
      <c r="E876" s="2" t="n">
        <f aca="false">+IF(OR($E$4="",$E$4=0),IF(YEAR(A876)&gt;$M$38,$N$39,VLOOKUP(YEAR(A876),Curve,2,FALSE())),$E$4)</f>
        <v>5000</v>
      </c>
      <c r="F876" s="2" t="n">
        <f aca="false">+IF(MONTH(A876)=$G$4,$F$4,0)</f>
        <v>0</v>
      </c>
      <c r="G876" s="5" t="n">
        <f aca="false">+F876*D876</f>
        <v>0</v>
      </c>
      <c r="H876" s="6" t="n">
        <f aca="false">-G876*E876</f>
        <v>-0</v>
      </c>
      <c r="I876" s="2" t="n">
        <f aca="false">+IF(A876=$I$4,$H$4*D876,IF(I875=0,0,I875+J876+H876))</f>
        <v>0</v>
      </c>
      <c r="J876" s="2" t="n">
        <f aca="false">+IF(B876=0,0,D876*-IPMT(C876/12,B876,$B$8,I875))</f>
        <v>0</v>
      </c>
      <c r="K876" s="6" t="n">
        <f aca="false">+H876+J876</f>
        <v>0</v>
      </c>
      <c r="L876" s="39"/>
    </row>
    <row r="877" customFormat="false" ht="12.75" hidden="false" customHeight="false" outlineLevel="0" collapsed="false">
      <c r="A877" s="50" t="n">
        <v>63555</v>
      </c>
      <c r="B877" s="2" t="n">
        <f aca="false">+IF(B876&lt;&gt;0,B876+1,IF(I876=0,0,1))</f>
        <v>0</v>
      </c>
      <c r="C877" s="3" t="n">
        <f aca="false">IF(OR($C$4="",$C$4=0),C876,$C$4)</f>
        <v>0.05</v>
      </c>
      <c r="D877" s="4" t="n">
        <f aca="false">+(1+C877/2)^(-2*(A877-$M$4)/365.25)</f>
        <v>0.0922174302238273</v>
      </c>
      <c r="E877" s="2" t="n">
        <f aca="false">+IF(OR($E$4="",$E$4=0),IF(YEAR(A877)&gt;$M$38,$N$39,VLOOKUP(YEAR(A877),Curve,2,FALSE())),$E$4)</f>
        <v>5000</v>
      </c>
      <c r="F877" s="2" t="n">
        <f aca="false">+IF(MONTH(A877)=$G$4,$F$4,0)</f>
        <v>0</v>
      </c>
      <c r="G877" s="5" t="n">
        <f aca="false">+F877*D877</f>
        <v>0</v>
      </c>
      <c r="H877" s="6" t="n">
        <f aca="false">-G877*E877</f>
        <v>-0</v>
      </c>
      <c r="I877" s="2" t="n">
        <f aca="false">+IF(A877=$I$4,$H$4*D877,IF(I876=0,0,I876+J877+H877))</f>
        <v>0</v>
      </c>
      <c r="J877" s="2" t="n">
        <f aca="false">+IF(B877=0,0,D877*-IPMT(C877/12,B877,$B$8,I876))</f>
        <v>0</v>
      </c>
      <c r="K877" s="6" t="n">
        <f aca="false">+H877+J877</f>
        <v>0</v>
      </c>
      <c r="L877" s="39"/>
    </row>
    <row r="878" customFormat="false" ht="12.75" hidden="false" customHeight="false" outlineLevel="0" collapsed="false">
      <c r="A878" s="50" t="n">
        <v>63586</v>
      </c>
      <c r="B878" s="2" t="n">
        <f aca="false">+IF(B877&lt;&gt;0,B877+1,IF(I877=0,0,1))</f>
        <v>0</v>
      </c>
      <c r="C878" s="3" t="n">
        <f aca="false">IF(OR($C$4="",$C$4=0),C877,$C$4)</f>
        <v>0.05</v>
      </c>
      <c r="D878" s="4" t="n">
        <f aca="false">+(1+C878/2)^(-2*(A878-$M$4)/365.25)</f>
        <v>0.0918317106567559</v>
      </c>
      <c r="E878" s="2" t="n">
        <f aca="false">+IF(OR($E$4="",$E$4=0),IF(YEAR(A878)&gt;$M$38,$N$39,VLOOKUP(YEAR(A878),Curve,2,FALSE())),$E$4)</f>
        <v>5000</v>
      </c>
      <c r="F878" s="2" t="n">
        <f aca="false">+IF(MONTH(A878)=$G$4,$F$4,0)</f>
        <v>0</v>
      </c>
      <c r="G878" s="5" t="n">
        <f aca="false">+F878*D878</f>
        <v>0</v>
      </c>
      <c r="H878" s="6" t="n">
        <f aca="false">-G878*E878</f>
        <v>-0</v>
      </c>
      <c r="I878" s="2" t="n">
        <f aca="false">+IF(A878=$I$4,$H$4*D878,IF(I877=0,0,I877+J878+H878))</f>
        <v>0</v>
      </c>
      <c r="J878" s="2" t="n">
        <f aca="false">+IF(B878=0,0,D878*-IPMT(C878/12,B878,$B$8,I877))</f>
        <v>0</v>
      </c>
      <c r="K878" s="6" t="n">
        <f aca="false">+H878+J878</f>
        <v>0</v>
      </c>
      <c r="L878" s="39"/>
    </row>
    <row r="879" customFormat="false" ht="12.75" hidden="false" customHeight="false" outlineLevel="0" collapsed="false">
      <c r="A879" s="50" t="n">
        <v>63614</v>
      </c>
      <c r="B879" s="2" t="n">
        <f aca="false">+IF(B878&lt;&gt;0,B878+1,IF(I878=0,0,1))</f>
        <v>0</v>
      </c>
      <c r="C879" s="3" t="n">
        <f aca="false">IF(OR($C$4="",$C$4=0),C878,$C$4)</f>
        <v>0.05</v>
      </c>
      <c r="D879" s="4" t="n">
        <f aca="false">+(1+C879/2)^(-2*(A879-$M$4)/365.25)</f>
        <v>0.0914847056913146</v>
      </c>
      <c r="E879" s="2" t="n">
        <f aca="false">+IF(OR($E$4="",$E$4=0),IF(YEAR(A879)&gt;$M$38,$N$39,VLOOKUP(YEAR(A879),Curve,2,FALSE())),$E$4)</f>
        <v>5000</v>
      </c>
      <c r="F879" s="2" t="n">
        <f aca="false">+IF(MONTH(A879)=$G$4,$F$4,0)</f>
        <v>50</v>
      </c>
      <c r="G879" s="5" t="n">
        <f aca="false">+F879*D879</f>
        <v>4.57423528456573</v>
      </c>
      <c r="H879" s="6" t="n">
        <f aca="false">-G879*E879</f>
        <v>-22871.1764228286</v>
      </c>
      <c r="I879" s="2" t="n">
        <f aca="false">+IF(A879=$I$4,$H$4*D879,IF(I878=0,0,I878+J879+H879))</f>
        <v>0</v>
      </c>
      <c r="J879" s="2" t="n">
        <f aca="false">+IF(B879=0,0,D879*-IPMT(C879/12,B879,$B$8,I878))</f>
        <v>0</v>
      </c>
      <c r="K879" s="6" t="n">
        <f aca="false">+H879+J879</f>
        <v>-22871.1764228286</v>
      </c>
      <c r="L879" s="39"/>
    </row>
    <row r="880" customFormat="false" ht="12.75" hidden="false" customHeight="false" outlineLevel="0" collapsed="false">
      <c r="A880" s="50" t="n">
        <v>63645</v>
      </c>
      <c r="B880" s="2" t="n">
        <f aca="false">+IF(B879&lt;&gt;0,B879+1,IF(I879=0,0,1))</f>
        <v>0</v>
      </c>
      <c r="C880" s="3" t="n">
        <f aca="false">IF(OR($C$4="",$C$4=0),C879,$C$4)</f>
        <v>0.05</v>
      </c>
      <c r="D880" s="4" t="n">
        <f aca="false">+(1+C880/2)^(-2*(A880-$M$4)/365.25)</f>
        <v>0.0911020509048251</v>
      </c>
      <c r="E880" s="2" t="n">
        <f aca="false">+IF(OR($E$4="",$E$4=0),IF(YEAR(A880)&gt;$M$38,$N$39,VLOOKUP(YEAR(A880),Curve,2,FALSE())),$E$4)</f>
        <v>5000</v>
      </c>
      <c r="F880" s="2" t="n">
        <f aca="false">+IF(MONTH(A880)=$G$4,$F$4,0)</f>
        <v>0</v>
      </c>
      <c r="G880" s="5" t="n">
        <f aca="false">+F880*D880</f>
        <v>0</v>
      </c>
      <c r="H880" s="6" t="n">
        <f aca="false">-G880*E880</f>
        <v>-0</v>
      </c>
      <c r="I880" s="2" t="n">
        <f aca="false">+IF(A880=$I$4,$H$4*D880,IF(I879=0,0,I879+J880+H880))</f>
        <v>0</v>
      </c>
      <c r="J880" s="2" t="n">
        <f aca="false">+IF(B880=0,0,D880*-IPMT(C880/12,B880,$B$8,I879))</f>
        <v>0</v>
      </c>
      <c r="K880" s="6" t="n">
        <f aca="false">+H880+J880</f>
        <v>0</v>
      </c>
      <c r="L880" s="39"/>
    </row>
    <row r="881" customFormat="false" ht="12.75" hidden="false" customHeight="false" outlineLevel="0" collapsed="false">
      <c r="A881" s="50" t="n">
        <v>63675</v>
      </c>
      <c r="B881" s="2" t="n">
        <f aca="false">+IF(B880&lt;&gt;0,B880+1,IF(I880=0,0,1))</f>
        <v>0</v>
      </c>
      <c r="C881" s="3" t="n">
        <f aca="false">IF(OR($C$4="",$C$4=0),C880,$C$4)</f>
        <v>0.05</v>
      </c>
      <c r="D881" s="4" t="n">
        <f aca="false">+(1+C881/2)^(-2*(A881-$M$4)/365.25)</f>
        <v>0.0907332638144501</v>
      </c>
      <c r="E881" s="2" t="n">
        <f aca="false">+IF(OR($E$4="",$E$4=0),IF(YEAR(A881)&gt;$M$38,$N$39,VLOOKUP(YEAR(A881),Curve,2,FALSE())),$E$4)</f>
        <v>5000</v>
      </c>
      <c r="F881" s="2" t="n">
        <f aca="false">+IF(MONTH(A881)=$G$4,$F$4,0)</f>
        <v>0</v>
      </c>
      <c r="G881" s="5" t="n">
        <f aca="false">+F881*D881</f>
        <v>0</v>
      </c>
      <c r="H881" s="6" t="n">
        <f aca="false">-G881*E881</f>
        <v>-0</v>
      </c>
      <c r="I881" s="2" t="n">
        <f aca="false">+IF(A881=$I$4,$H$4*D881,IF(I880=0,0,I880+J881+H881))</f>
        <v>0</v>
      </c>
      <c r="J881" s="2" t="n">
        <f aca="false">+IF(B881=0,0,D881*-IPMT(C881/12,B881,$B$8,I880))</f>
        <v>0</v>
      </c>
      <c r="K881" s="6" t="n">
        <f aca="false">+H881+J881</f>
        <v>0</v>
      </c>
      <c r="L881" s="39"/>
    </row>
    <row r="882" customFormat="false" ht="12.75" hidden="false" customHeight="false" outlineLevel="0" collapsed="false">
      <c r="A882" s="50" t="n">
        <v>63706</v>
      </c>
      <c r="B882" s="2" t="n">
        <f aca="false">+IF(B881&lt;&gt;0,B881+1,IF(I881=0,0,1))</f>
        <v>0</v>
      </c>
      <c r="C882" s="3" t="n">
        <f aca="false">IF(OR($C$4="",$C$4=0),C881,$C$4)</f>
        <v>0.05</v>
      </c>
      <c r="D882" s="4" t="n">
        <f aca="false">+(1+C882/2)^(-2*(A882-$M$4)/365.25)</f>
        <v>0.0903537520979283</v>
      </c>
      <c r="E882" s="2" t="n">
        <f aca="false">+IF(OR($E$4="",$E$4=0),IF(YEAR(A882)&gt;$M$38,$N$39,VLOOKUP(YEAR(A882),Curve,2,FALSE())),$E$4)</f>
        <v>5000</v>
      </c>
      <c r="F882" s="2" t="n">
        <f aca="false">+IF(MONTH(A882)=$G$4,$F$4,0)</f>
        <v>0</v>
      </c>
      <c r="G882" s="5" t="n">
        <f aca="false">+F882*D882</f>
        <v>0</v>
      </c>
      <c r="H882" s="6" t="n">
        <f aca="false">-G882*E882</f>
        <v>-0</v>
      </c>
      <c r="I882" s="2" t="n">
        <f aca="false">+IF(A882=$I$4,$H$4*D882,IF(I881=0,0,I881+J882+H882))</f>
        <v>0</v>
      </c>
      <c r="J882" s="2" t="n">
        <f aca="false">+IF(B882=0,0,D882*-IPMT(C882/12,B882,$B$8,I881))</f>
        <v>0</v>
      </c>
      <c r="K882" s="6" t="n">
        <f aca="false">+H882+J882</f>
        <v>0</v>
      </c>
      <c r="L882" s="39"/>
    </row>
    <row r="883" customFormat="false" ht="12.75" hidden="false" customHeight="false" outlineLevel="0" collapsed="false">
      <c r="A883" s="50" t="n">
        <v>63736</v>
      </c>
      <c r="B883" s="2" t="n">
        <f aca="false">+IF(B882&lt;&gt;0,B882+1,IF(I882=0,0,1))</f>
        <v>0</v>
      </c>
      <c r="C883" s="3" t="n">
        <f aca="false">IF(OR($C$4="",$C$4=0),C882,$C$4)</f>
        <v>0.05</v>
      </c>
      <c r="D883" s="4" t="n">
        <f aca="false">+(1+C883/2)^(-2*(A883-$M$4)/365.25)</f>
        <v>0.0899879941703107</v>
      </c>
      <c r="E883" s="2" t="n">
        <f aca="false">+IF(OR($E$4="",$E$4=0),IF(YEAR(A883)&gt;$M$38,$N$39,VLOOKUP(YEAR(A883),Curve,2,FALSE())),$E$4)</f>
        <v>5000</v>
      </c>
      <c r="F883" s="2" t="n">
        <f aca="false">+IF(MONTH(A883)=$G$4,$F$4,0)</f>
        <v>0</v>
      </c>
      <c r="G883" s="5" t="n">
        <f aca="false">+F883*D883</f>
        <v>0</v>
      </c>
      <c r="H883" s="6" t="n">
        <f aca="false">-G883*E883</f>
        <v>-0</v>
      </c>
      <c r="I883" s="2" t="n">
        <f aca="false">+IF(A883=$I$4,$H$4*D883,IF(I882=0,0,I882+J883+H883))</f>
        <v>0</v>
      </c>
      <c r="J883" s="2" t="n">
        <f aca="false">+IF(B883=0,0,D883*-IPMT(C883/12,B883,$B$8,I882))</f>
        <v>0</v>
      </c>
      <c r="K883" s="6" t="n">
        <f aca="false">+H883+J883</f>
        <v>0</v>
      </c>
      <c r="L883" s="39"/>
    </row>
    <row r="884" customFormat="false" ht="12.75" hidden="false" customHeight="false" outlineLevel="0" collapsed="false">
      <c r="A884" s="50" t="n">
        <v>63767</v>
      </c>
      <c r="B884" s="2" t="n">
        <f aca="false">+IF(B883&lt;&gt;0,B883+1,IF(I883=0,0,1))</f>
        <v>0</v>
      </c>
      <c r="C884" s="3" t="n">
        <f aca="false">IF(OR($C$4="",$C$4=0),C883,$C$4)</f>
        <v>0.05</v>
      </c>
      <c r="D884" s="4" t="n">
        <f aca="false">+(1+C884/2)^(-2*(A884-$M$4)/365.25)</f>
        <v>0.0896115997070433</v>
      </c>
      <c r="E884" s="2" t="n">
        <f aca="false">+IF(OR($E$4="",$E$4=0),IF(YEAR(A884)&gt;$M$38,$N$39,VLOOKUP(YEAR(A884),Curve,2,FALSE())),$E$4)</f>
        <v>5000</v>
      </c>
      <c r="F884" s="2" t="n">
        <f aca="false">+IF(MONTH(A884)=$G$4,$F$4,0)</f>
        <v>0</v>
      </c>
      <c r="G884" s="5" t="n">
        <f aca="false">+F884*D884</f>
        <v>0</v>
      </c>
      <c r="H884" s="6" t="n">
        <f aca="false">-G884*E884</f>
        <v>-0</v>
      </c>
      <c r="I884" s="2" t="n">
        <f aca="false">+IF(A884=$I$4,$H$4*D884,IF(I883=0,0,I883+J884+H884))</f>
        <v>0</v>
      </c>
      <c r="J884" s="2" t="n">
        <f aca="false">+IF(B884=0,0,D884*-IPMT(C884/12,B884,$B$8,I883))</f>
        <v>0</v>
      </c>
      <c r="K884" s="6" t="n">
        <f aca="false">+H884+J884</f>
        <v>0</v>
      </c>
      <c r="L884" s="39"/>
    </row>
    <row r="885" customFormat="false" ht="12.75" hidden="false" customHeight="false" outlineLevel="0" collapsed="false">
      <c r="A885" s="50" t="n">
        <v>63798</v>
      </c>
      <c r="B885" s="2" t="n">
        <f aca="false">+IF(B884&lt;&gt;0,B884+1,IF(I884=0,0,1))</f>
        <v>0</v>
      </c>
      <c r="C885" s="3" t="n">
        <f aca="false">IF(OR($C$4="",$C$4=0),C884,$C$4)</f>
        <v>0.05</v>
      </c>
      <c r="D885" s="4" t="n">
        <f aca="false">+(1+C885/2)^(-2*(A885-$M$4)/365.25)</f>
        <v>0.0892367795959247</v>
      </c>
      <c r="E885" s="2" t="n">
        <f aca="false">+IF(OR($E$4="",$E$4=0),IF(YEAR(A885)&gt;$M$38,$N$39,VLOOKUP(YEAR(A885),Curve,2,FALSE())),$E$4)</f>
        <v>5000</v>
      </c>
      <c r="F885" s="2" t="n">
        <f aca="false">+IF(MONTH(A885)=$G$4,$F$4,0)</f>
        <v>0</v>
      </c>
      <c r="G885" s="5" t="n">
        <f aca="false">+F885*D885</f>
        <v>0</v>
      </c>
      <c r="H885" s="6" t="n">
        <f aca="false">-G885*E885</f>
        <v>-0</v>
      </c>
      <c r="I885" s="2" t="n">
        <f aca="false">+IF(A885=$I$4,$H$4*D885,IF(I884=0,0,I884+J885+H885))</f>
        <v>0</v>
      </c>
      <c r="J885" s="2" t="n">
        <f aca="false">+IF(B885=0,0,D885*-IPMT(C885/12,B885,$B$8,I884))</f>
        <v>0</v>
      </c>
      <c r="K885" s="6" t="n">
        <f aca="false">+H885+J885</f>
        <v>0</v>
      </c>
      <c r="L885" s="39"/>
    </row>
    <row r="886" customFormat="false" ht="12.75" hidden="false" customHeight="false" outlineLevel="0" collapsed="false">
      <c r="A886" s="50" t="n">
        <v>63828</v>
      </c>
      <c r="B886" s="2" t="n">
        <f aca="false">+IF(B885&lt;&gt;0,B885+1,IF(I885=0,0,1))</f>
        <v>0</v>
      </c>
      <c r="C886" s="3" t="n">
        <f aca="false">IF(OR($C$4="",$C$4=0),C885,$C$4)</f>
        <v>0.05</v>
      </c>
      <c r="D886" s="4" t="n">
        <f aca="false">+(1+C886/2)^(-2*(A886-$M$4)/365.25)</f>
        <v>0.088875543246416</v>
      </c>
      <c r="E886" s="2" t="n">
        <f aca="false">+IF(OR($E$4="",$E$4=0),IF(YEAR(A886)&gt;$M$38,$N$39,VLOOKUP(YEAR(A886),Curve,2,FALSE())),$E$4)</f>
        <v>5000</v>
      </c>
      <c r="F886" s="2" t="n">
        <f aca="false">+IF(MONTH(A886)=$G$4,$F$4,0)</f>
        <v>0</v>
      </c>
      <c r="G886" s="5" t="n">
        <f aca="false">+F886*D886</f>
        <v>0</v>
      </c>
      <c r="H886" s="6" t="n">
        <f aca="false">-G886*E886</f>
        <v>-0</v>
      </c>
      <c r="I886" s="2" t="n">
        <f aca="false">+IF(A886=$I$4,$H$4*D886,IF(I885=0,0,I885+J886+H886))</f>
        <v>0</v>
      </c>
      <c r="J886" s="2" t="n">
        <f aca="false">+IF(B886=0,0,D886*-IPMT(C886/12,B886,$B$8,I885))</f>
        <v>0</v>
      </c>
      <c r="K886" s="6" t="n">
        <f aca="false">+H886+J886</f>
        <v>0</v>
      </c>
      <c r="L886" s="39"/>
    </row>
    <row r="887" customFormat="false" ht="12.75" hidden="false" customHeight="false" outlineLevel="0" collapsed="false">
      <c r="A887" s="50" t="n">
        <v>63859</v>
      </c>
      <c r="B887" s="2" t="n">
        <f aca="false">+IF(B886&lt;&gt;0,B886+1,IF(I886=0,0,1))</f>
        <v>0</v>
      </c>
      <c r="C887" s="3" t="n">
        <f aca="false">IF(OR($C$4="",$C$4=0),C886,$C$4)</f>
        <v>0.05</v>
      </c>
      <c r="D887" s="4" t="n">
        <f aca="false">+(1+C887/2)^(-2*(A887-$M$4)/365.25)</f>
        <v>0.0885038018523972</v>
      </c>
      <c r="E887" s="2" t="n">
        <f aca="false">+IF(OR($E$4="",$E$4=0),IF(YEAR(A887)&gt;$M$38,$N$39,VLOOKUP(YEAR(A887),Curve,2,FALSE())),$E$4)</f>
        <v>5000</v>
      </c>
      <c r="F887" s="2" t="n">
        <f aca="false">+IF(MONTH(A887)=$G$4,$F$4,0)</f>
        <v>0</v>
      </c>
      <c r="G887" s="5" t="n">
        <f aca="false">+F887*D887</f>
        <v>0</v>
      </c>
      <c r="H887" s="6" t="n">
        <f aca="false">-G887*E887</f>
        <v>-0</v>
      </c>
      <c r="I887" s="2" t="n">
        <f aca="false">+IF(A887=$I$4,$H$4*D887,IF(I886=0,0,I886+J887+H887))</f>
        <v>0</v>
      </c>
      <c r="J887" s="2" t="n">
        <f aca="false">+IF(B887=0,0,D887*-IPMT(C887/12,B887,$B$8,I886))</f>
        <v>0</v>
      </c>
      <c r="K887" s="6" t="n">
        <f aca="false">+H887+J887</f>
        <v>0</v>
      </c>
      <c r="L887" s="39"/>
    </row>
    <row r="888" customFormat="false" ht="12.75" hidden="false" customHeight="false" outlineLevel="0" collapsed="false">
      <c r="A888" s="50" t="n">
        <v>63889</v>
      </c>
      <c r="B888" s="2" t="n">
        <f aca="false">+IF(B887&lt;&gt;0,B887+1,IF(I887=0,0,1))</f>
        <v>0</v>
      </c>
      <c r="C888" s="3" t="n">
        <f aca="false">IF(OR($C$4="",$C$4=0),C887,$C$4)</f>
        <v>0.05</v>
      </c>
      <c r="D888" s="4" t="n">
        <f aca="false">+(1+C888/2)^(-2*(A888-$M$4)/365.25)</f>
        <v>0.0881455326449743</v>
      </c>
      <c r="E888" s="2" t="n">
        <f aca="false">+IF(OR($E$4="",$E$4=0),IF(YEAR(A888)&gt;$M$38,$N$39,VLOOKUP(YEAR(A888),Curve,2,FALSE())),$E$4)</f>
        <v>5000</v>
      </c>
      <c r="F888" s="2" t="n">
        <f aca="false">+IF(MONTH(A888)=$G$4,$F$4,0)</f>
        <v>0</v>
      </c>
      <c r="G888" s="5" t="n">
        <f aca="false">+F888*D888</f>
        <v>0</v>
      </c>
      <c r="H888" s="6" t="n">
        <f aca="false">-G888*E888</f>
        <v>-0</v>
      </c>
      <c r="I888" s="2" t="n">
        <f aca="false">+IF(A888=$I$4,$H$4*D888,IF(I887=0,0,I887+J888+H888))</f>
        <v>0</v>
      </c>
      <c r="J888" s="2" t="n">
        <f aca="false">+IF(B888=0,0,D888*-IPMT(C888/12,B888,$B$8,I887))</f>
        <v>0</v>
      </c>
      <c r="K888" s="6" t="n">
        <f aca="false">+H888+J888</f>
        <v>0</v>
      </c>
      <c r="L888" s="39"/>
    </row>
    <row r="889" customFormat="false" ht="12.75" hidden="false" customHeight="false" outlineLevel="0" collapsed="false">
      <c r="A889" s="50" t="n">
        <v>63920</v>
      </c>
      <c r="B889" s="2" t="n">
        <f aca="false">+IF(B888&lt;&gt;0,B888+1,IF(I888=0,0,1))</f>
        <v>0</v>
      </c>
      <c r="C889" s="3" t="n">
        <f aca="false">IF(OR($C$4="",$C$4=0),C888,$C$4)</f>
        <v>0.05</v>
      </c>
      <c r="D889" s="4" t="n">
        <f aca="false">+(1+C889/2)^(-2*(A889-$M$4)/365.25)</f>
        <v>0.0877768446799272</v>
      </c>
      <c r="E889" s="2" t="n">
        <f aca="false">+IF(OR($E$4="",$E$4=0),IF(YEAR(A889)&gt;$M$38,$N$39,VLOOKUP(YEAR(A889),Curve,2,FALSE())),$E$4)</f>
        <v>5000</v>
      </c>
      <c r="F889" s="2" t="n">
        <f aca="false">+IF(MONTH(A889)=$G$4,$F$4,0)</f>
        <v>0</v>
      </c>
      <c r="G889" s="5" t="n">
        <f aca="false">+F889*D889</f>
        <v>0</v>
      </c>
      <c r="H889" s="6" t="n">
        <f aca="false">-G889*E889</f>
        <v>-0</v>
      </c>
      <c r="I889" s="2" t="n">
        <f aca="false">+IF(A889=$I$4,$H$4*D889,IF(I888=0,0,I888+J889+H889))</f>
        <v>0</v>
      </c>
      <c r="J889" s="2" t="n">
        <f aca="false">+IF(B889=0,0,D889*-IPMT(C889/12,B889,$B$8,I888))</f>
        <v>0</v>
      </c>
      <c r="K889" s="6" t="n">
        <f aca="false">+H889+J889</f>
        <v>0</v>
      </c>
      <c r="L889" s="39"/>
    </row>
    <row r="890" customFormat="false" ht="12.75" hidden="false" customHeight="false" outlineLevel="0" collapsed="false">
      <c r="A890" s="50" t="n">
        <v>63951</v>
      </c>
      <c r="B890" s="2" t="n">
        <f aca="false">+IF(B889&lt;&gt;0,B889+1,IF(I889=0,0,1))</f>
        <v>0</v>
      </c>
      <c r="C890" s="3" t="n">
        <f aca="false">IF(OR($C$4="",$C$4=0),C889,$C$4)</f>
        <v>0.05</v>
      </c>
      <c r="D890" s="4" t="n">
        <f aca="false">+(1+C890/2)^(-2*(A890-$M$4)/365.25)</f>
        <v>0.0874096988329149</v>
      </c>
      <c r="E890" s="2" t="n">
        <f aca="false">+IF(OR($E$4="",$E$4=0),IF(YEAR(A890)&gt;$M$38,$N$39,VLOOKUP(YEAR(A890),Curve,2,FALSE())),$E$4)</f>
        <v>5000</v>
      </c>
      <c r="F890" s="2" t="n">
        <f aca="false">+IF(MONTH(A890)=$G$4,$F$4,0)</f>
        <v>0</v>
      </c>
      <c r="G890" s="5" t="n">
        <f aca="false">+F890*D890</f>
        <v>0</v>
      </c>
      <c r="H890" s="6" t="n">
        <f aca="false">-G890*E890</f>
        <v>-0</v>
      </c>
      <c r="I890" s="2" t="n">
        <f aca="false">+IF(A890=$I$4,$H$4*D890,IF(I889=0,0,I889+J890+H890))</f>
        <v>0</v>
      </c>
      <c r="J890" s="2" t="n">
        <f aca="false">+IF(B890=0,0,D890*-IPMT(C890/12,B890,$B$8,I889))</f>
        <v>0</v>
      </c>
      <c r="K890" s="6" t="n">
        <f aca="false">+H890+J890</f>
        <v>0</v>
      </c>
      <c r="L890" s="39"/>
    </row>
    <row r="891" customFormat="false" ht="12.75" hidden="false" customHeight="false" outlineLevel="0" collapsed="false">
      <c r="A891" s="50" t="n">
        <v>63979</v>
      </c>
      <c r="B891" s="2" t="n">
        <f aca="false">+IF(B890&lt;&gt;0,B890+1,IF(I890=0,0,1))</f>
        <v>0</v>
      </c>
      <c r="C891" s="3" t="n">
        <f aca="false">IF(OR($C$4="",$C$4=0),C890,$C$4)</f>
        <v>0.05</v>
      </c>
      <c r="D891" s="4" t="n">
        <f aca="false">+(1+C891/2)^(-2*(A891-$M$4)/365.25)</f>
        <v>0.0870794033466843</v>
      </c>
      <c r="E891" s="2" t="n">
        <f aca="false">+IF(OR($E$4="",$E$4=0),IF(YEAR(A891)&gt;$M$38,$N$39,VLOOKUP(YEAR(A891),Curve,2,FALSE())),$E$4)</f>
        <v>5000</v>
      </c>
      <c r="F891" s="2" t="n">
        <f aca="false">+IF(MONTH(A891)=$G$4,$F$4,0)</f>
        <v>50</v>
      </c>
      <c r="G891" s="5" t="n">
        <f aca="false">+F891*D891</f>
        <v>4.35397016733421</v>
      </c>
      <c r="H891" s="6" t="n">
        <f aca="false">-G891*E891</f>
        <v>-21769.8508366711</v>
      </c>
      <c r="I891" s="2" t="n">
        <f aca="false">+IF(A891=$I$4,$H$4*D891,IF(I890=0,0,I890+J891+H891))</f>
        <v>0</v>
      </c>
      <c r="J891" s="2" t="n">
        <f aca="false">+IF(B891=0,0,D891*-IPMT(C891/12,B891,$B$8,I890))</f>
        <v>0</v>
      </c>
      <c r="K891" s="6" t="n">
        <f aca="false">+H891+J891</f>
        <v>-21769.8508366711</v>
      </c>
      <c r="L891" s="39"/>
    </row>
    <row r="892" customFormat="false" ht="12.75" hidden="false" customHeight="false" outlineLevel="0" collapsed="false">
      <c r="A892" s="50" t="n">
        <v>64010</v>
      </c>
      <c r="B892" s="2" t="n">
        <f aca="false">+IF(B891&lt;&gt;0,B891+1,IF(I891=0,0,1))</f>
        <v>0</v>
      </c>
      <c r="C892" s="3" t="n">
        <f aca="false">IF(OR($C$4="",$C$4=0),C891,$C$4)</f>
        <v>0.05</v>
      </c>
      <c r="D892" s="4" t="n">
        <f aca="false">+(1+C892/2)^(-2*(A892-$M$4)/365.25)</f>
        <v>0.0867151747005575</v>
      </c>
      <c r="E892" s="2" t="n">
        <f aca="false">+IF(OR($E$4="",$E$4=0),IF(YEAR(A892)&gt;$M$38,$N$39,VLOOKUP(YEAR(A892),Curve,2,FALSE())),$E$4)</f>
        <v>5000</v>
      </c>
      <c r="F892" s="2" t="n">
        <f aca="false">+IF(MONTH(A892)=$G$4,$F$4,0)</f>
        <v>0</v>
      </c>
      <c r="G892" s="5" t="n">
        <f aca="false">+F892*D892</f>
        <v>0</v>
      </c>
      <c r="H892" s="6" t="n">
        <f aca="false">-G892*E892</f>
        <v>-0</v>
      </c>
      <c r="I892" s="2" t="n">
        <f aca="false">+IF(A892=$I$4,$H$4*D892,IF(I891=0,0,I891+J892+H892))</f>
        <v>0</v>
      </c>
      <c r="J892" s="2" t="n">
        <f aca="false">+IF(B892=0,0,D892*-IPMT(C892/12,B892,$B$8,I891))</f>
        <v>0</v>
      </c>
      <c r="K892" s="6" t="n">
        <f aca="false">+H892+J892</f>
        <v>0</v>
      </c>
      <c r="L892" s="39"/>
    </row>
    <row r="893" customFormat="false" ht="12.75" hidden="false" customHeight="false" outlineLevel="0" collapsed="false">
      <c r="A893" s="50" t="n">
        <v>64040</v>
      </c>
      <c r="B893" s="2" t="n">
        <f aca="false">+IF(B892&lt;&gt;0,B892+1,IF(I892=0,0,1))</f>
        <v>0</v>
      </c>
      <c r="C893" s="3" t="n">
        <f aca="false">IF(OR($C$4="",$C$4=0),C892,$C$4)</f>
        <v>0.05</v>
      </c>
      <c r="D893" s="4" t="n">
        <f aca="false">+(1+C893/2)^(-2*(A893-$M$4)/365.25)</f>
        <v>0.0863641459734152</v>
      </c>
      <c r="E893" s="2" t="n">
        <f aca="false">+IF(OR($E$4="",$E$4=0),IF(YEAR(A893)&gt;$M$38,$N$39,VLOOKUP(YEAR(A893),Curve,2,FALSE())),$E$4)</f>
        <v>5000</v>
      </c>
      <c r="F893" s="2" t="n">
        <f aca="false">+IF(MONTH(A893)=$G$4,$F$4,0)</f>
        <v>0</v>
      </c>
      <c r="G893" s="5" t="n">
        <f aca="false">+F893*D893</f>
        <v>0</v>
      </c>
      <c r="H893" s="6" t="n">
        <f aca="false">-G893*E893</f>
        <v>-0</v>
      </c>
      <c r="I893" s="2" t="n">
        <f aca="false">+IF(A893=$I$4,$H$4*D893,IF(I892=0,0,I892+J893+H893))</f>
        <v>0</v>
      </c>
      <c r="J893" s="2" t="n">
        <f aca="false">+IF(B893=0,0,D893*-IPMT(C893/12,B893,$B$8,I892))</f>
        <v>0</v>
      </c>
      <c r="K893" s="6" t="n">
        <f aca="false">+H893+J893</f>
        <v>0</v>
      </c>
      <c r="L893" s="39"/>
    </row>
    <row r="894" customFormat="false" ht="12.75" hidden="false" customHeight="false" outlineLevel="0" collapsed="false">
      <c r="A894" s="50" t="n">
        <v>64071</v>
      </c>
      <c r="B894" s="2" t="n">
        <f aca="false">+IF(B893&lt;&gt;0,B893+1,IF(I893=0,0,1))</f>
        <v>0</v>
      </c>
      <c r="C894" s="3" t="n">
        <f aca="false">IF(OR($C$4="",$C$4=0),C893,$C$4)</f>
        <v>0.05</v>
      </c>
      <c r="D894" s="4" t="n">
        <f aca="false">+(1+C894/2)^(-2*(A894-$M$4)/365.25)</f>
        <v>0.0860029090476572</v>
      </c>
      <c r="E894" s="2" t="n">
        <f aca="false">+IF(OR($E$4="",$E$4=0),IF(YEAR(A894)&gt;$M$38,$N$39,VLOOKUP(YEAR(A894),Curve,2,FALSE())),$E$4)</f>
        <v>5000</v>
      </c>
      <c r="F894" s="2" t="n">
        <f aca="false">+IF(MONTH(A894)=$G$4,$F$4,0)</f>
        <v>0</v>
      </c>
      <c r="G894" s="5" t="n">
        <f aca="false">+F894*D894</f>
        <v>0</v>
      </c>
      <c r="H894" s="6" t="n">
        <f aca="false">-G894*E894</f>
        <v>-0</v>
      </c>
      <c r="I894" s="2" t="n">
        <f aca="false">+IF(A894=$I$4,$H$4*D894,IF(I893=0,0,I893+J894+H894))</f>
        <v>0</v>
      </c>
      <c r="J894" s="2" t="n">
        <f aca="false">+IF(B894=0,0,D894*-IPMT(C894/12,B894,$B$8,I893))</f>
        <v>0</v>
      </c>
      <c r="K894" s="6" t="n">
        <f aca="false">+H894+J894</f>
        <v>0</v>
      </c>
      <c r="L894" s="39"/>
    </row>
    <row r="895" customFormat="false" ht="12.75" hidden="false" customHeight="false" outlineLevel="0" collapsed="false">
      <c r="A895" s="50" t="n">
        <v>64101</v>
      </c>
      <c r="B895" s="2" t="n">
        <f aca="false">+IF(B894&lt;&gt;0,B894+1,IF(I894=0,0,1))</f>
        <v>0</v>
      </c>
      <c r="C895" s="3" t="n">
        <f aca="false">IF(OR($C$4="",$C$4=0),C894,$C$4)</f>
        <v>0.05</v>
      </c>
      <c r="D895" s="4" t="n">
        <f aca="false">+(1+C895/2)^(-2*(A895-$M$4)/365.25)</f>
        <v>0.0856547636186964</v>
      </c>
      <c r="E895" s="2" t="n">
        <f aca="false">+IF(OR($E$4="",$E$4=0),IF(YEAR(A895)&gt;$M$38,$N$39,VLOOKUP(YEAR(A895),Curve,2,FALSE())),$E$4)</f>
        <v>5000</v>
      </c>
      <c r="F895" s="2" t="n">
        <f aca="false">+IF(MONTH(A895)=$G$4,$F$4,0)</f>
        <v>0</v>
      </c>
      <c r="G895" s="5" t="n">
        <f aca="false">+F895*D895</f>
        <v>0</v>
      </c>
      <c r="H895" s="6" t="n">
        <f aca="false">-G895*E895</f>
        <v>-0</v>
      </c>
      <c r="I895" s="2" t="n">
        <f aca="false">+IF(A895=$I$4,$H$4*D895,IF(I894=0,0,I894+J895+H895))</f>
        <v>0</v>
      </c>
      <c r="J895" s="2" t="n">
        <f aca="false">+IF(B895=0,0,D895*-IPMT(C895/12,B895,$B$8,I894))</f>
        <v>0</v>
      </c>
      <c r="K895" s="6" t="n">
        <f aca="false">+H895+J895</f>
        <v>0</v>
      </c>
      <c r="L895" s="39"/>
    </row>
    <row r="896" customFormat="false" ht="12.75" hidden="false" customHeight="false" outlineLevel="0" collapsed="false">
      <c r="A896" s="50" t="n">
        <v>64132</v>
      </c>
      <c r="B896" s="2" t="n">
        <f aca="false">+IF(B895&lt;&gt;0,B895+1,IF(I895=0,0,1))</f>
        <v>0</v>
      </c>
      <c r="C896" s="3" t="n">
        <f aca="false">IF(OR($C$4="",$C$4=0),C895,$C$4)</f>
        <v>0.05</v>
      </c>
      <c r="D896" s="4" t="n">
        <f aca="false">+(1+C896/2)^(-2*(A896-$M$4)/365.25)</f>
        <v>0.0852964938397575</v>
      </c>
      <c r="E896" s="2" t="n">
        <f aca="false">+IF(OR($E$4="",$E$4=0),IF(YEAR(A896)&gt;$M$38,$N$39,VLOOKUP(YEAR(A896),Curve,2,FALSE())),$E$4)</f>
        <v>5000</v>
      </c>
      <c r="F896" s="2" t="n">
        <f aca="false">+IF(MONTH(A896)=$G$4,$F$4,0)</f>
        <v>0</v>
      </c>
      <c r="G896" s="5" t="n">
        <f aca="false">+F896*D896</f>
        <v>0</v>
      </c>
      <c r="H896" s="6" t="n">
        <f aca="false">-G896*E896</f>
        <v>-0</v>
      </c>
      <c r="I896" s="2" t="n">
        <f aca="false">+IF(A896=$I$4,$H$4*D896,IF(I895=0,0,I895+J896+H896))</f>
        <v>0</v>
      </c>
      <c r="J896" s="2" t="n">
        <f aca="false">+IF(B896=0,0,D896*-IPMT(C896/12,B896,$B$8,I895))</f>
        <v>0</v>
      </c>
      <c r="K896" s="6" t="n">
        <f aca="false">+H896+J896</f>
        <v>0</v>
      </c>
      <c r="L896" s="39"/>
    </row>
    <row r="897" customFormat="false" ht="12.75" hidden="false" customHeight="false" outlineLevel="0" collapsed="false">
      <c r="A897" s="50" t="n">
        <v>64163</v>
      </c>
      <c r="B897" s="2" t="n">
        <f aca="false">+IF(B896&lt;&gt;0,B896+1,IF(I896=0,0,1))</f>
        <v>0</v>
      </c>
      <c r="C897" s="3" t="n">
        <f aca="false">IF(OR($C$4="",$C$4=0),C896,$C$4)</f>
        <v>0.05</v>
      </c>
      <c r="D897" s="4" t="n">
        <f aca="false">+(1+C897/2)^(-2*(A897-$M$4)/365.25)</f>
        <v>0.0849397226025118</v>
      </c>
      <c r="E897" s="2" t="n">
        <f aca="false">+IF(OR($E$4="",$E$4=0),IF(YEAR(A897)&gt;$M$38,$N$39,VLOOKUP(YEAR(A897),Curve,2,FALSE())),$E$4)</f>
        <v>5000</v>
      </c>
      <c r="F897" s="2" t="n">
        <f aca="false">+IF(MONTH(A897)=$G$4,$F$4,0)</f>
        <v>0</v>
      </c>
      <c r="G897" s="5" t="n">
        <f aca="false">+F897*D897</f>
        <v>0</v>
      </c>
      <c r="H897" s="6" t="n">
        <f aca="false">-G897*E897</f>
        <v>-0</v>
      </c>
      <c r="I897" s="2" t="n">
        <f aca="false">+IF(A897=$I$4,$H$4*D897,IF(I896=0,0,I896+J897+H897))</f>
        <v>0</v>
      </c>
      <c r="J897" s="2" t="n">
        <f aca="false">+IF(B897=0,0,D897*-IPMT(C897/12,B897,$B$8,I896))</f>
        <v>0</v>
      </c>
      <c r="K897" s="6" t="n">
        <f aca="false">+H897+J897</f>
        <v>0</v>
      </c>
      <c r="L897" s="39"/>
    </row>
    <row r="898" customFormat="false" ht="12.75" hidden="false" customHeight="false" outlineLevel="0" collapsed="false">
      <c r="A898" s="50" t="n">
        <v>64193</v>
      </c>
      <c r="B898" s="2" t="n">
        <f aca="false">+IF(B897&lt;&gt;0,B897+1,IF(I897=0,0,1))</f>
        <v>0</v>
      </c>
      <c r="C898" s="3" t="n">
        <f aca="false">IF(OR($C$4="",$C$4=0),C897,$C$4)</f>
        <v>0.05</v>
      </c>
      <c r="D898" s="4" t="n">
        <f aca="false">+(1+C898/2)^(-2*(A898-$M$4)/365.25)</f>
        <v>0.0845958810221662</v>
      </c>
      <c r="E898" s="2" t="n">
        <f aca="false">+IF(OR($E$4="",$E$4=0),IF(YEAR(A898)&gt;$M$38,$N$39,VLOOKUP(YEAR(A898),Curve,2,FALSE())),$E$4)</f>
        <v>5000</v>
      </c>
      <c r="F898" s="2" t="n">
        <f aca="false">+IF(MONTH(A898)=$G$4,$F$4,0)</f>
        <v>0</v>
      </c>
      <c r="G898" s="5" t="n">
        <f aca="false">+F898*D898</f>
        <v>0</v>
      </c>
      <c r="H898" s="6" t="n">
        <f aca="false">-G898*E898</f>
        <v>-0</v>
      </c>
      <c r="I898" s="2" t="n">
        <f aca="false">+IF(A898=$I$4,$H$4*D898,IF(I897=0,0,I897+J898+H898))</f>
        <v>0</v>
      </c>
      <c r="J898" s="2" t="n">
        <f aca="false">+IF(B898=0,0,D898*-IPMT(C898/12,B898,$B$8,I897))</f>
        <v>0</v>
      </c>
      <c r="K898" s="6" t="n">
        <f aca="false">+H898+J898</f>
        <v>0</v>
      </c>
      <c r="L898" s="39"/>
    </row>
    <row r="899" customFormat="false" ht="12.75" hidden="false" customHeight="false" outlineLevel="0" collapsed="false">
      <c r="A899" s="50" t="n">
        <v>64224</v>
      </c>
      <c r="B899" s="2" t="n">
        <f aca="false">+IF(B898&lt;&gt;0,B898+1,IF(I898=0,0,1))</f>
        <v>0</v>
      </c>
      <c r="C899" s="3" t="n">
        <f aca="false">IF(OR($C$4="",$C$4=0),C898,$C$4)</f>
        <v>0.05</v>
      </c>
      <c r="D899" s="4" t="n">
        <f aca="false">+(1+C899/2)^(-2*(A899-$M$4)/365.25)</f>
        <v>0.0842420402512329</v>
      </c>
      <c r="E899" s="2" t="n">
        <f aca="false">+IF(OR($E$4="",$E$4=0),IF(YEAR(A899)&gt;$M$38,$N$39,VLOOKUP(YEAR(A899),Curve,2,FALSE())),$E$4)</f>
        <v>5000</v>
      </c>
      <c r="F899" s="2" t="n">
        <f aca="false">+IF(MONTH(A899)=$G$4,$F$4,0)</f>
        <v>0</v>
      </c>
      <c r="G899" s="5" t="n">
        <f aca="false">+F899*D899</f>
        <v>0</v>
      </c>
      <c r="H899" s="6" t="n">
        <f aca="false">-G899*E899</f>
        <v>-0</v>
      </c>
      <c r="I899" s="2" t="n">
        <f aca="false">+IF(A899=$I$4,$H$4*D899,IF(I898=0,0,I898+J899+H899))</f>
        <v>0</v>
      </c>
      <c r="J899" s="2" t="n">
        <f aca="false">+IF(B899=0,0,D899*-IPMT(C899/12,B899,$B$8,I898))</f>
        <v>0</v>
      </c>
      <c r="K899" s="6" t="n">
        <f aca="false">+H899+J899</f>
        <v>0</v>
      </c>
      <c r="L899" s="39"/>
    </row>
    <row r="900" customFormat="false" ht="12.75" hidden="false" customHeight="false" outlineLevel="0" collapsed="false">
      <c r="A900" s="50" t="n">
        <v>64254</v>
      </c>
      <c r="B900" s="2" t="n">
        <f aca="false">+IF(B899&lt;&gt;0,B899+1,IF(I899=0,0,1))</f>
        <v>0</v>
      </c>
      <c r="C900" s="3" t="n">
        <f aca="false">IF(OR($C$4="",$C$4=0),C899,$C$4)</f>
        <v>0.05</v>
      </c>
      <c r="D900" s="4" t="n">
        <f aca="false">+(1+C900/2)^(-2*(A900-$M$4)/365.25)</f>
        <v>0.0839010229349053</v>
      </c>
      <c r="E900" s="2" t="n">
        <f aca="false">+IF(OR($E$4="",$E$4=0),IF(YEAR(A900)&gt;$M$38,$N$39,VLOOKUP(YEAR(A900),Curve,2,FALSE())),$E$4)</f>
        <v>5000</v>
      </c>
      <c r="F900" s="2" t="n">
        <f aca="false">+IF(MONTH(A900)=$G$4,$F$4,0)</f>
        <v>0</v>
      </c>
      <c r="G900" s="5" t="n">
        <f aca="false">+F900*D900</f>
        <v>0</v>
      </c>
      <c r="H900" s="6" t="n">
        <f aca="false">-G900*E900</f>
        <v>-0</v>
      </c>
      <c r="I900" s="2" t="n">
        <f aca="false">+IF(A900=$I$4,$H$4*D900,IF(I899=0,0,I899+J900+H900))</f>
        <v>0</v>
      </c>
      <c r="J900" s="2" t="n">
        <f aca="false">+IF(B900=0,0,D900*-IPMT(C900/12,B900,$B$8,I899))</f>
        <v>0</v>
      </c>
      <c r="K900" s="6" t="n">
        <f aca="false">+H900+J900</f>
        <v>0</v>
      </c>
      <c r="L900" s="39"/>
    </row>
    <row r="901" customFormat="false" ht="12.75" hidden="false" customHeight="false" outlineLevel="0" collapsed="false">
      <c r="A901" s="50" t="n">
        <v>64285</v>
      </c>
      <c r="B901" s="2" t="n">
        <f aca="false">+IF(B900&lt;&gt;0,B900+1,IF(I900=0,0,1))</f>
        <v>0</v>
      </c>
      <c r="C901" s="3" t="n">
        <f aca="false">IF(OR($C$4="",$C$4=0),C900,$C$4)</f>
        <v>0.05</v>
      </c>
      <c r="D901" s="4" t="n">
        <f aca="false">+(1+C901/2)^(-2*(A901-$M$4)/365.25)</f>
        <v>0.0835500885598663</v>
      </c>
      <c r="E901" s="2" t="n">
        <f aca="false">+IF(OR($E$4="",$E$4=0),IF(YEAR(A901)&gt;$M$38,$N$39,VLOOKUP(YEAR(A901),Curve,2,FALSE())),$E$4)</f>
        <v>5000</v>
      </c>
      <c r="F901" s="2" t="n">
        <f aca="false">+IF(MONTH(A901)=$G$4,$F$4,0)</f>
        <v>0</v>
      </c>
      <c r="G901" s="5" t="n">
        <f aca="false">+F901*D901</f>
        <v>0</v>
      </c>
      <c r="H901" s="6" t="n">
        <f aca="false">-G901*E901</f>
        <v>-0</v>
      </c>
      <c r="I901" s="2" t="n">
        <f aca="false">+IF(A901=$I$4,$H$4*D901,IF(I900=0,0,I900+J901+H901))</f>
        <v>0</v>
      </c>
      <c r="J901" s="2" t="n">
        <f aca="false">+IF(B901=0,0,D901*-IPMT(C901/12,B901,$B$8,I900))</f>
        <v>0</v>
      </c>
      <c r="K901" s="6" t="n">
        <f aca="false">+H901+J901</f>
        <v>0</v>
      </c>
      <c r="L901" s="39"/>
    </row>
    <row r="902" customFormat="false" ht="12.75" hidden="false" customHeight="false" outlineLevel="0" collapsed="false">
      <c r="A902" s="50" t="n">
        <v>64316</v>
      </c>
      <c r="B902" s="2" t="n">
        <f aca="false">+IF(B901&lt;&gt;0,B901+1,IF(I901=0,0,1))</f>
        <v>0</v>
      </c>
      <c r="C902" s="3" t="n">
        <f aca="false">IF(OR($C$4="",$C$4=0),C901,$C$4)</f>
        <v>0.05</v>
      </c>
      <c r="D902" s="4" t="n">
        <f aca="false">+(1+C902/2)^(-2*(A902-$M$4)/365.25)</f>
        <v>0.0832006220445898</v>
      </c>
      <c r="E902" s="2" t="n">
        <f aca="false">+IF(OR($E$4="",$E$4=0),IF(YEAR(A902)&gt;$M$38,$N$39,VLOOKUP(YEAR(A902),Curve,2,FALSE())),$E$4)</f>
        <v>5000</v>
      </c>
      <c r="F902" s="2" t="n">
        <f aca="false">+IF(MONTH(A902)=$G$4,$F$4,0)</f>
        <v>0</v>
      </c>
      <c r="G902" s="5" t="n">
        <f aca="false">+F902*D902</f>
        <v>0</v>
      </c>
      <c r="H902" s="6" t="n">
        <f aca="false">-G902*E902</f>
        <v>-0</v>
      </c>
      <c r="I902" s="2" t="n">
        <f aca="false">+IF(A902=$I$4,$H$4*D902,IF(I901=0,0,I901+J902+H902))</f>
        <v>0</v>
      </c>
      <c r="J902" s="2" t="n">
        <f aca="false">+IF(B902=0,0,D902*-IPMT(C902/12,B902,$B$8,I901))</f>
        <v>0</v>
      </c>
      <c r="K902" s="6" t="n">
        <f aca="false">+H902+J902</f>
        <v>0</v>
      </c>
      <c r="L902" s="39"/>
    </row>
    <row r="903" customFormat="false" ht="12.75" hidden="false" customHeight="false" outlineLevel="0" collapsed="false">
      <c r="A903" s="50" t="n">
        <v>64345</v>
      </c>
      <c r="B903" s="2" t="n">
        <f aca="false">+IF(B902&lt;&gt;0,B902+1,IF(I902=0,0,1))</f>
        <v>0</v>
      </c>
      <c r="C903" s="3" t="n">
        <f aca="false">IF(OR($C$4="",$C$4=0),C902,$C$4)</f>
        <v>0.05</v>
      </c>
      <c r="D903" s="4" t="n">
        <f aca="false">+(1+C903/2)^(-2*(A903-$M$4)/365.25)</f>
        <v>0.0828750251806842</v>
      </c>
      <c r="E903" s="2" t="n">
        <f aca="false">+IF(OR($E$4="",$E$4=0),IF(YEAR(A903)&gt;$M$38,$N$39,VLOOKUP(YEAR(A903),Curve,2,FALSE())),$E$4)</f>
        <v>5000</v>
      </c>
      <c r="F903" s="2" t="n">
        <f aca="false">+IF(MONTH(A903)=$G$4,$F$4,0)</f>
        <v>50</v>
      </c>
      <c r="G903" s="5" t="n">
        <f aca="false">+F903*D903</f>
        <v>4.14375125903421</v>
      </c>
      <c r="H903" s="6" t="n">
        <f aca="false">-G903*E903</f>
        <v>-20718.756295171</v>
      </c>
      <c r="I903" s="2" t="n">
        <f aca="false">+IF(A903=$I$4,$H$4*D903,IF(I902=0,0,I902+J903+H903))</f>
        <v>0</v>
      </c>
      <c r="J903" s="2" t="n">
        <f aca="false">+IF(B903=0,0,D903*-IPMT(C903/12,B903,$B$8,I902))</f>
        <v>0</v>
      </c>
      <c r="K903" s="6" t="n">
        <f aca="false">+H903+J903</f>
        <v>-20718.756295171</v>
      </c>
      <c r="L903" s="39"/>
    </row>
    <row r="904" customFormat="false" ht="12.75" hidden="false" customHeight="false" outlineLevel="0" collapsed="false">
      <c r="A904" s="50" t="n">
        <v>64376</v>
      </c>
      <c r="B904" s="2" t="n">
        <f aca="false">+IF(B903&lt;&gt;0,B903+1,IF(I903=0,0,1))</f>
        <v>0</v>
      </c>
      <c r="C904" s="3" t="n">
        <f aca="false">IF(OR($C$4="",$C$4=0),C903,$C$4)</f>
        <v>0.05</v>
      </c>
      <c r="D904" s="4" t="n">
        <f aca="false">+(1+C904/2)^(-2*(A904-$M$4)/365.25)</f>
        <v>0.082528382265607</v>
      </c>
      <c r="E904" s="2" t="n">
        <f aca="false">+IF(OR($E$4="",$E$4=0),IF(YEAR(A904)&gt;$M$38,$N$39,VLOOKUP(YEAR(A904),Curve,2,FALSE())),$E$4)</f>
        <v>5000</v>
      </c>
      <c r="F904" s="2" t="n">
        <f aca="false">+IF(MONTH(A904)=$G$4,$F$4,0)</f>
        <v>0</v>
      </c>
      <c r="G904" s="5" t="n">
        <f aca="false">+F904*D904</f>
        <v>0</v>
      </c>
      <c r="H904" s="6" t="n">
        <f aca="false">-G904*E904</f>
        <v>-0</v>
      </c>
      <c r="I904" s="2" t="n">
        <f aca="false">+IF(A904=$I$4,$H$4*D904,IF(I903=0,0,I903+J904+H904))</f>
        <v>0</v>
      </c>
      <c r="J904" s="2" t="n">
        <f aca="false">+IF(B904=0,0,D904*-IPMT(C904/12,B904,$B$8,I903))</f>
        <v>0</v>
      </c>
      <c r="K904" s="6" t="n">
        <f aca="false">+H904+J904</f>
        <v>0</v>
      </c>
      <c r="L904" s="39"/>
    </row>
    <row r="905" customFormat="false" ht="12.75" hidden="false" customHeight="false" outlineLevel="0" collapsed="false">
      <c r="A905" s="50" t="n">
        <v>64406</v>
      </c>
      <c r="B905" s="2" t="n">
        <f aca="false">+IF(B904&lt;&gt;0,B904+1,IF(I904=0,0,1))</f>
        <v>0</v>
      </c>
      <c r="C905" s="3" t="n">
        <f aca="false">IF(OR($C$4="",$C$4=0),C904,$C$4)</f>
        <v>0.05</v>
      </c>
      <c r="D905" s="4" t="n">
        <f aca="false">+(1+C905/2)^(-2*(A905-$M$4)/365.25)</f>
        <v>0.0821943019494471</v>
      </c>
      <c r="E905" s="2" t="n">
        <f aca="false">+IF(OR($E$4="",$E$4=0),IF(YEAR(A905)&gt;$M$38,$N$39,VLOOKUP(YEAR(A905),Curve,2,FALSE())),$E$4)</f>
        <v>5000</v>
      </c>
      <c r="F905" s="2" t="n">
        <f aca="false">+IF(MONTH(A905)=$G$4,$F$4,0)</f>
        <v>0</v>
      </c>
      <c r="G905" s="5" t="n">
        <f aca="false">+F905*D905</f>
        <v>0</v>
      </c>
      <c r="H905" s="6" t="n">
        <f aca="false">-G905*E905</f>
        <v>-0</v>
      </c>
      <c r="I905" s="2" t="n">
        <f aca="false">+IF(A905=$I$4,$H$4*D905,IF(I904=0,0,I904+J905+H905))</f>
        <v>0</v>
      </c>
      <c r="J905" s="2" t="n">
        <f aca="false">+IF(B905=0,0,D905*-IPMT(C905/12,B905,$B$8,I904))</f>
        <v>0</v>
      </c>
      <c r="K905" s="6" t="n">
        <f aca="false">+H905+J905</f>
        <v>0</v>
      </c>
      <c r="L905" s="39"/>
    </row>
    <row r="906" customFormat="false" ht="12.75" hidden="false" customHeight="false" outlineLevel="0" collapsed="false">
      <c r="A906" s="50" t="n">
        <v>64437</v>
      </c>
      <c r="B906" s="2" t="n">
        <f aca="false">+IF(B905&lt;&gt;0,B905+1,IF(I905=0,0,1))</f>
        <v>0</v>
      </c>
      <c r="C906" s="3" t="n">
        <f aca="false">IF(OR($C$4="",$C$4=0),C905,$C$4)</f>
        <v>0.05</v>
      </c>
      <c r="D906" s="4" t="n">
        <f aca="false">+(1+C906/2)^(-2*(A906-$M$4)/365.25)</f>
        <v>0.0818505063081381</v>
      </c>
      <c r="E906" s="2" t="n">
        <f aca="false">+IF(OR($E$4="",$E$4=0),IF(YEAR(A906)&gt;$M$38,$N$39,VLOOKUP(YEAR(A906),Curve,2,FALSE())),$E$4)</f>
        <v>5000</v>
      </c>
      <c r="F906" s="2" t="n">
        <f aca="false">+IF(MONTH(A906)=$G$4,$F$4,0)</f>
        <v>0</v>
      </c>
      <c r="G906" s="5" t="n">
        <f aca="false">+F906*D906</f>
        <v>0</v>
      </c>
      <c r="H906" s="6" t="n">
        <f aca="false">-G906*E906</f>
        <v>-0</v>
      </c>
      <c r="I906" s="2" t="n">
        <f aca="false">+IF(A906=$I$4,$H$4*D906,IF(I905=0,0,I905+J906+H906))</f>
        <v>0</v>
      </c>
      <c r="J906" s="2" t="n">
        <f aca="false">+IF(B906=0,0,D906*-IPMT(C906/12,B906,$B$8,I905))</f>
        <v>0</v>
      </c>
      <c r="K906" s="6" t="n">
        <f aca="false">+H906+J906</f>
        <v>0</v>
      </c>
      <c r="L906" s="39"/>
    </row>
    <row r="907" customFormat="false" ht="12.75" hidden="false" customHeight="false" outlineLevel="0" collapsed="false">
      <c r="A907" s="50" t="n">
        <v>64467</v>
      </c>
      <c r="B907" s="2" t="n">
        <f aca="false">+IF(B906&lt;&gt;0,B906+1,IF(I906=0,0,1))</f>
        <v>0</v>
      </c>
      <c r="C907" s="3" t="n">
        <f aca="false">IF(OR($C$4="",$C$4=0),C906,$C$4)</f>
        <v>0.05</v>
      </c>
      <c r="D907" s="4" t="n">
        <f aca="false">+(1+C907/2)^(-2*(A907-$M$4)/365.25)</f>
        <v>0.0815191700784122</v>
      </c>
      <c r="E907" s="2" t="n">
        <f aca="false">+IF(OR($E$4="",$E$4=0),IF(YEAR(A907)&gt;$M$38,$N$39,VLOOKUP(YEAR(A907),Curve,2,FALSE())),$E$4)</f>
        <v>5000</v>
      </c>
      <c r="F907" s="2" t="n">
        <f aca="false">+IF(MONTH(A907)=$G$4,$F$4,0)</f>
        <v>0</v>
      </c>
      <c r="G907" s="5" t="n">
        <f aca="false">+F907*D907</f>
        <v>0</v>
      </c>
      <c r="H907" s="6" t="n">
        <f aca="false">-G907*E907</f>
        <v>-0</v>
      </c>
      <c r="I907" s="2" t="n">
        <f aca="false">+IF(A907=$I$4,$H$4*D907,IF(I906=0,0,I906+J907+H907))</f>
        <v>0</v>
      </c>
      <c r="J907" s="2" t="n">
        <f aca="false">+IF(B907=0,0,D907*-IPMT(C907/12,B907,$B$8,I906))</f>
        <v>0</v>
      </c>
      <c r="K907" s="6" t="n">
        <f aca="false">+H907+J907</f>
        <v>0</v>
      </c>
      <c r="L907" s="39"/>
    </row>
    <row r="908" customFormat="false" ht="12.75" hidden="false" customHeight="false" outlineLevel="0" collapsed="false">
      <c r="A908" s="50" t="n">
        <v>64498</v>
      </c>
      <c r="B908" s="2" t="n">
        <f aca="false">+IF(B907&lt;&gt;0,B907+1,IF(I907=0,0,1))</f>
        <v>0</v>
      </c>
      <c r="C908" s="3" t="n">
        <f aca="false">IF(OR($C$4="",$C$4=0),C907,$C$4)</f>
        <v>0.05</v>
      </c>
      <c r="D908" s="4" t="n">
        <f aca="false">+(1+C908/2)^(-2*(A908-$M$4)/365.25)</f>
        <v>0.0811781983237847</v>
      </c>
      <c r="E908" s="2" t="n">
        <f aca="false">+IF(OR($E$4="",$E$4=0),IF(YEAR(A908)&gt;$M$38,$N$39,VLOOKUP(YEAR(A908),Curve,2,FALSE())),$E$4)</f>
        <v>5000</v>
      </c>
      <c r="F908" s="2" t="n">
        <f aca="false">+IF(MONTH(A908)=$G$4,$F$4,0)</f>
        <v>0</v>
      </c>
      <c r="G908" s="5" t="n">
        <f aca="false">+F908*D908</f>
        <v>0</v>
      </c>
      <c r="H908" s="6" t="n">
        <f aca="false">-G908*E908</f>
        <v>-0</v>
      </c>
      <c r="I908" s="2" t="n">
        <f aca="false">+IF(A908=$I$4,$H$4*D908,IF(I907=0,0,I907+J908+H908))</f>
        <v>0</v>
      </c>
      <c r="J908" s="2" t="n">
        <f aca="false">+IF(B908=0,0,D908*-IPMT(C908/12,B908,$B$8,I907))</f>
        <v>0</v>
      </c>
      <c r="K908" s="6" t="n">
        <f aca="false">+H908+J908</f>
        <v>0</v>
      </c>
      <c r="L908" s="39"/>
    </row>
    <row r="909" customFormat="false" ht="12.75" hidden="false" customHeight="false" outlineLevel="0" collapsed="false">
      <c r="A909" s="50" t="n">
        <v>64529</v>
      </c>
      <c r="B909" s="2" t="n">
        <f aca="false">+IF(B908&lt;&gt;0,B908+1,IF(I908=0,0,1))</f>
        <v>0</v>
      </c>
      <c r="C909" s="3" t="n">
        <f aca="false">IF(OR($C$4="",$C$4=0),C908,$C$4)</f>
        <v>0.05</v>
      </c>
      <c r="D909" s="4" t="n">
        <f aca="false">+(1+C909/2)^(-2*(A909-$M$4)/365.25)</f>
        <v>0.0808386527580811</v>
      </c>
      <c r="E909" s="2" t="n">
        <f aca="false">+IF(OR($E$4="",$E$4=0),IF(YEAR(A909)&gt;$M$38,$N$39,VLOOKUP(YEAR(A909),Curve,2,FALSE())),$E$4)</f>
        <v>5000</v>
      </c>
      <c r="F909" s="2" t="n">
        <f aca="false">+IF(MONTH(A909)=$G$4,$F$4,0)</f>
        <v>0</v>
      </c>
      <c r="G909" s="5" t="n">
        <f aca="false">+F909*D909</f>
        <v>0</v>
      </c>
      <c r="H909" s="6" t="n">
        <f aca="false">-G909*E909</f>
        <v>-0</v>
      </c>
      <c r="I909" s="2" t="n">
        <f aca="false">+IF(A909=$I$4,$H$4*D909,IF(I908=0,0,I908+J909+H909))</f>
        <v>0</v>
      </c>
      <c r="J909" s="2" t="n">
        <f aca="false">+IF(B909=0,0,D909*-IPMT(C909/12,B909,$B$8,I908))</f>
        <v>0</v>
      </c>
      <c r="K909" s="6" t="n">
        <f aca="false">+H909+J909</f>
        <v>0</v>
      </c>
      <c r="L909" s="39"/>
    </row>
    <row r="910" customFormat="false" ht="12.75" hidden="false" customHeight="false" outlineLevel="0" collapsed="false">
      <c r="A910" s="50" t="n">
        <v>64559</v>
      </c>
      <c r="B910" s="2" t="n">
        <f aca="false">+IF(B909&lt;&gt;0,B909+1,IF(I909=0,0,1))</f>
        <v>0</v>
      </c>
      <c r="C910" s="3" t="n">
        <f aca="false">IF(OR($C$4="",$C$4=0),C909,$C$4)</f>
        <v>0.05</v>
      </c>
      <c r="D910" s="4" t="n">
        <f aca="false">+(1+C910/2)^(-2*(A910-$M$4)/365.25)</f>
        <v>0.0805114125780369</v>
      </c>
      <c r="E910" s="2" t="n">
        <f aca="false">+IF(OR($E$4="",$E$4=0),IF(YEAR(A910)&gt;$M$38,$N$39,VLOOKUP(YEAR(A910),Curve,2,FALSE())),$E$4)</f>
        <v>5000</v>
      </c>
      <c r="F910" s="2" t="n">
        <f aca="false">+IF(MONTH(A910)=$G$4,$F$4,0)</f>
        <v>0</v>
      </c>
      <c r="G910" s="5" t="n">
        <f aca="false">+F910*D910</f>
        <v>0</v>
      </c>
      <c r="H910" s="6" t="n">
        <f aca="false">-G910*E910</f>
        <v>-0</v>
      </c>
      <c r="I910" s="2" t="n">
        <f aca="false">+IF(A910=$I$4,$H$4*D910,IF(I909=0,0,I909+J910+H910))</f>
        <v>0</v>
      </c>
      <c r="J910" s="2" t="n">
        <f aca="false">+IF(B910=0,0,D910*-IPMT(C910/12,B910,$B$8,I909))</f>
        <v>0</v>
      </c>
      <c r="K910" s="6" t="n">
        <f aca="false">+H910+J910</f>
        <v>0</v>
      </c>
      <c r="L910" s="39"/>
    </row>
    <row r="911" customFormat="false" ht="12.75" hidden="false" customHeight="false" outlineLevel="0" collapsed="false">
      <c r="A911" s="50" t="n">
        <v>64590</v>
      </c>
      <c r="B911" s="2" t="n">
        <f aca="false">+IF(B910&lt;&gt;0,B910+1,IF(I910=0,0,1))</f>
        <v>0</v>
      </c>
      <c r="C911" s="3" t="n">
        <f aca="false">IF(OR($C$4="",$C$4=0),C910,$C$4)</f>
        <v>0.05</v>
      </c>
      <c r="D911" s="4" t="n">
        <f aca="false">+(1+C911/2)^(-2*(A911-$M$4)/365.25)</f>
        <v>0.0801746559895208</v>
      </c>
      <c r="E911" s="2" t="n">
        <f aca="false">+IF(OR($E$4="",$E$4=0),IF(YEAR(A911)&gt;$M$38,$N$39,VLOOKUP(YEAR(A911),Curve,2,FALSE())),$E$4)</f>
        <v>5000</v>
      </c>
      <c r="F911" s="2" t="n">
        <f aca="false">+IF(MONTH(A911)=$G$4,$F$4,0)</f>
        <v>0</v>
      </c>
      <c r="G911" s="5" t="n">
        <f aca="false">+F911*D911</f>
        <v>0</v>
      </c>
      <c r="H911" s="6" t="n">
        <f aca="false">-G911*E911</f>
        <v>-0</v>
      </c>
      <c r="I911" s="2" t="n">
        <f aca="false">+IF(A911=$I$4,$H$4*D911,IF(I910=0,0,I910+J911+H911))</f>
        <v>0</v>
      </c>
      <c r="J911" s="2" t="n">
        <f aca="false">+IF(B911=0,0,D911*-IPMT(C911/12,B911,$B$8,I910))</f>
        <v>0</v>
      </c>
      <c r="K911" s="6" t="n">
        <f aca="false">+H911+J911</f>
        <v>0</v>
      </c>
      <c r="L911" s="39"/>
    </row>
    <row r="912" customFormat="false" ht="12.75" hidden="false" customHeight="false" outlineLevel="0" collapsed="false">
      <c r="A912" s="50" t="n">
        <v>64620</v>
      </c>
      <c r="B912" s="2" t="n">
        <f aca="false">+IF(B911&lt;&gt;0,B911+1,IF(I911=0,0,1))</f>
        <v>0</v>
      </c>
      <c r="C912" s="3" t="n">
        <f aca="false">IF(OR($C$4="",$C$4=0),C911,$C$4)</f>
        <v>0.05</v>
      </c>
      <c r="D912" s="4" t="n">
        <f aca="false">+(1+C912/2)^(-2*(A912-$M$4)/365.25)</f>
        <v>0.0798501037120415</v>
      </c>
      <c r="E912" s="2" t="n">
        <f aca="false">+IF(OR($E$4="",$E$4=0),IF(YEAR(A912)&gt;$M$38,$N$39,VLOOKUP(YEAR(A912),Curve,2,FALSE())),$E$4)</f>
        <v>5000</v>
      </c>
      <c r="F912" s="2" t="n">
        <f aca="false">+IF(MONTH(A912)=$G$4,$F$4,0)</f>
        <v>0</v>
      </c>
      <c r="G912" s="5" t="n">
        <f aca="false">+F912*D912</f>
        <v>0</v>
      </c>
      <c r="H912" s="6" t="n">
        <f aca="false">-G912*E912</f>
        <v>-0</v>
      </c>
      <c r="I912" s="2" t="n">
        <f aca="false">+IF(A912=$I$4,$H$4*D912,IF(I911=0,0,I911+J912+H912))</f>
        <v>0</v>
      </c>
      <c r="J912" s="2" t="n">
        <f aca="false">+IF(B912=0,0,D912*-IPMT(C912/12,B912,$B$8,I911))</f>
        <v>0</v>
      </c>
      <c r="K912" s="6" t="n">
        <f aca="false">+H912+J912</f>
        <v>0</v>
      </c>
      <c r="L912" s="39"/>
    </row>
    <row r="913" customFormat="false" ht="12.75" hidden="false" customHeight="false" outlineLevel="0" collapsed="false">
      <c r="A913" s="50" t="n">
        <v>64651</v>
      </c>
      <c r="B913" s="2" t="n">
        <f aca="false">+IF(B912&lt;&gt;0,B912+1,IF(I912=0,0,1))</f>
        <v>0</v>
      </c>
      <c r="C913" s="3" t="n">
        <f aca="false">IF(OR($C$4="",$C$4=0),C912,$C$4)</f>
        <v>0.05</v>
      </c>
      <c r="D913" s="4" t="n">
        <f aca="false">+(1+C913/2)^(-2*(A913-$M$4)/365.25)</f>
        <v>0.0795161131924656</v>
      </c>
      <c r="E913" s="2" t="n">
        <f aca="false">+IF(OR($E$4="",$E$4=0),IF(YEAR(A913)&gt;$M$38,$N$39,VLOOKUP(YEAR(A913),Curve,2,FALSE())),$E$4)</f>
        <v>5000</v>
      </c>
      <c r="F913" s="2" t="n">
        <f aca="false">+IF(MONTH(A913)=$G$4,$F$4,0)</f>
        <v>0</v>
      </c>
      <c r="G913" s="5" t="n">
        <f aca="false">+F913*D913</f>
        <v>0</v>
      </c>
      <c r="H913" s="6" t="n">
        <f aca="false">-G913*E913</f>
        <v>-0</v>
      </c>
      <c r="I913" s="2" t="n">
        <f aca="false">+IF(A913=$I$4,$H$4*D913,IF(I912=0,0,I912+J913+H913))</f>
        <v>0</v>
      </c>
      <c r="J913" s="2" t="n">
        <f aca="false">+IF(B913=0,0,D913*-IPMT(C913/12,B913,$B$8,I912))</f>
        <v>0</v>
      </c>
      <c r="K913" s="6" t="n">
        <f aca="false">+H913+J913</f>
        <v>0</v>
      </c>
      <c r="L913" s="39"/>
    </row>
    <row r="914" customFormat="false" ht="12.75" hidden="false" customHeight="false" outlineLevel="0" collapsed="false">
      <c r="A914" s="50" t="n">
        <v>64682</v>
      </c>
      <c r="B914" s="2" t="n">
        <f aca="false">+IF(B913&lt;&gt;0,B913+1,IF(I913=0,0,1))</f>
        <v>0</v>
      </c>
      <c r="C914" s="3" t="n">
        <f aca="false">IF(OR($C$4="",$C$4=0),C913,$C$4)</f>
        <v>0.05</v>
      </c>
      <c r="D914" s="4" t="n">
        <f aca="false">+(1+C914/2)^(-2*(A914-$M$4)/365.25)</f>
        <v>0.0791835196612715</v>
      </c>
      <c r="E914" s="2" t="n">
        <f aca="false">+IF(OR($E$4="",$E$4=0),IF(YEAR(A914)&gt;$M$38,$N$39,VLOOKUP(YEAR(A914),Curve,2,FALSE())),$E$4)</f>
        <v>5000</v>
      </c>
      <c r="F914" s="2" t="n">
        <f aca="false">+IF(MONTH(A914)=$G$4,$F$4,0)</f>
        <v>0</v>
      </c>
      <c r="G914" s="5" t="n">
        <f aca="false">+F914*D914</f>
        <v>0</v>
      </c>
      <c r="H914" s="6" t="n">
        <f aca="false">-G914*E914</f>
        <v>-0</v>
      </c>
      <c r="I914" s="2" t="n">
        <f aca="false">+IF(A914=$I$4,$H$4*D914,IF(I913=0,0,I913+J914+H914))</f>
        <v>0</v>
      </c>
      <c r="J914" s="2" t="n">
        <f aca="false">+IF(B914=0,0,D914*-IPMT(C914/12,B914,$B$8,I913))</f>
        <v>0</v>
      </c>
      <c r="K914" s="6" t="n">
        <f aca="false">+H914+J914</f>
        <v>0</v>
      </c>
      <c r="L914" s="39"/>
    </row>
    <row r="915" customFormat="false" ht="12.75" hidden="false" customHeight="false" outlineLevel="0" collapsed="false">
      <c r="A915" s="50" t="n">
        <v>64710</v>
      </c>
      <c r="B915" s="2" t="n">
        <f aca="false">+IF(B914&lt;&gt;0,B914+1,IF(I914=0,0,1))</f>
        <v>0</v>
      </c>
      <c r="C915" s="3" t="n">
        <f aca="false">IF(OR($C$4="",$C$4=0),C914,$C$4)</f>
        <v>0.05</v>
      </c>
      <c r="D915" s="4" t="n">
        <f aca="false">+(1+C915/2)^(-2*(A915-$M$4)/365.25)</f>
        <v>0.0788843084813089</v>
      </c>
      <c r="E915" s="2" t="n">
        <f aca="false">+IF(OR($E$4="",$E$4=0),IF(YEAR(A915)&gt;$M$38,$N$39,VLOOKUP(YEAR(A915),Curve,2,FALSE())),$E$4)</f>
        <v>5000</v>
      </c>
      <c r="F915" s="2" t="n">
        <f aca="false">+IF(MONTH(A915)=$G$4,$F$4,0)</f>
        <v>50</v>
      </c>
      <c r="G915" s="5" t="n">
        <f aca="false">+F915*D915</f>
        <v>3.94421542406545</v>
      </c>
      <c r="H915" s="6" t="n">
        <f aca="false">-G915*E915</f>
        <v>-19721.0771203272</v>
      </c>
      <c r="I915" s="2" t="n">
        <f aca="false">+IF(A915=$I$4,$H$4*D915,IF(I914=0,0,I914+J915+H915))</f>
        <v>0</v>
      </c>
      <c r="J915" s="2" t="n">
        <f aca="false">+IF(B915=0,0,D915*-IPMT(C915/12,B915,$B$8,I914))</f>
        <v>0</v>
      </c>
      <c r="K915" s="6" t="n">
        <f aca="false">+H915+J915</f>
        <v>-19721.0771203272</v>
      </c>
      <c r="L915" s="39"/>
    </row>
    <row r="916" customFormat="false" ht="12.75" hidden="false" customHeight="false" outlineLevel="0" collapsed="false">
      <c r="A916" s="50" t="n">
        <v>64741</v>
      </c>
      <c r="B916" s="2" t="n">
        <f aca="false">+IF(B915&lt;&gt;0,B915+1,IF(I915=0,0,1))</f>
        <v>0</v>
      </c>
      <c r="C916" s="3" t="n">
        <f aca="false">IF(OR($C$4="",$C$4=0),C915,$C$4)</f>
        <v>0.05</v>
      </c>
      <c r="D916" s="4" t="n">
        <f aca="false">+(1+C916/2)^(-2*(A916-$M$4)/365.25)</f>
        <v>0.0785543576114758</v>
      </c>
      <c r="E916" s="2" t="n">
        <f aca="false">+IF(OR($E$4="",$E$4=0),IF(YEAR(A916)&gt;$M$38,$N$39,VLOOKUP(YEAR(A916),Curve,2,FALSE())),$E$4)</f>
        <v>5000</v>
      </c>
      <c r="F916" s="2" t="n">
        <f aca="false">+IF(MONTH(A916)=$G$4,$F$4,0)</f>
        <v>0</v>
      </c>
      <c r="G916" s="5" t="n">
        <f aca="false">+F916*D916</f>
        <v>0</v>
      </c>
      <c r="H916" s="6" t="n">
        <f aca="false">-G916*E916</f>
        <v>-0</v>
      </c>
      <c r="I916" s="2" t="n">
        <f aca="false">+IF(A916=$I$4,$H$4*D916,IF(I915=0,0,I915+J916+H916))</f>
        <v>0</v>
      </c>
      <c r="J916" s="2" t="n">
        <f aca="false">+IF(B916=0,0,D916*-IPMT(C916/12,B916,$B$8,I915))</f>
        <v>0</v>
      </c>
      <c r="K916" s="6" t="n">
        <f aca="false">+H916+J916</f>
        <v>0</v>
      </c>
      <c r="L916" s="39"/>
    </row>
    <row r="917" customFormat="false" ht="12.75" hidden="false" customHeight="false" outlineLevel="0" collapsed="false">
      <c r="A917" s="50" t="n">
        <v>64771</v>
      </c>
      <c r="B917" s="2" t="n">
        <f aca="false">+IF(B916&lt;&gt;0,B916+1,IF(I916=0,0,1))</f>
        <v>0</v>
      </c>
      <c r="C917" s="3" t="n">
        <f aca="false">IF(OR($C$4="",$C$4=0),C916,$C$4)</f>
        <v>0.05</v>
      </c>
      <c r="D917" s="4" t="n">
        <f aca="false">+(1+C917/2)^(-2*(A917-$M$4)/365.25)</f>
        <v>0.0782363644083361</v>
      </c>
      <c r="E917" s="2" t="n">
        <f aca="false">+IF(OR($E$4="",$E$4=0),IF(YEAR(A917)&gt;$M$38,$N$39,VLOOKUP(YEAR(A917),Curve,2,FALSE())),$E$4)</f>
        <v>5000</v>
      </c>
      <c r="F917" s="2" t="n">
        <f aca="false">+IF(MONTH(A917)=$G$4,$F$4,0)</f>
        <v>0</v>
      </c>
      <c r="G917" s="5" t="n">
        <f aca="false">+F917*D917</f>
        <v>0</v>
      </c>
      <c r="H917" s="6" t="n">
        <f aca="false">-G917*E917</f>
        <v>-0</v>
      </c>
      <c r="I917" s="2" t="n">
        <f aca="false">+IF(A917=$I$4,$H$4*D917,IF(I916=0,0,I916+J917+H917))</f>
        <v>0</v>
      </c>
      <c r="J917" s="2" t="n">
        <f aca="false">+IF(B917=0,0,D917*-IPMT(C917/12,B917,$B$8,I916))</f>
        <v>0</v>
      </c>
      <c r="K917" s="6" t="n">
        <f aca="false">+H917+J917</f>
        <v>0</v>
      </c>
      <c r="L917" s="39"/>
    </row>
    <row r="918" customFormat="false" ht="12.75" hidden="false" customHeight="false" outlineLevel="0" collapsed="false">
      <c r="A918" s="50" t="n">
        <v>64802</v>
      </c>
      <c r="B918" s="2" t="n">
        <f aca="false">+IF(B917&lt;&gt;0,B917+1,IF(I917=0,0,1))</f>
        <v>0</v>
      </c>
      <c r="C918" s="3" t="n">
        <f aca="false">IF(OR($C$4="",$C$4=0),C917,$C$4)</f>
        <v>0.05</v>
      </c>
      <c r="D918" s="4" t="n">
        <f aca="false">+(1+C918/2)^(-2*(A918-$M$4)/365.25)</f>
        <v>0.0779091237062739</v>
      </c>
      <c r="E918" s="2" t="n">
        <f aca="false">+IF(OR($E$4="",$E$4=0),IF(YEAR(A918)&gt;$M$38,$N$39,VLOOKUP(YEAR(A918),Curve,2,FALSE())),$E$4)</f>
        <v>5000</v>
      </c>
      <c r="F918" s="2" t="n">
        <f aca="false">+IF(MONTH(A918)=$G$4,$F$4,0)</f>
        <v>0</v>
      </c>
      <c r="G918" s="5" t="n">
        <f aca="false">+F918*D918</f>
        <v>0</v>
      </c>
      <c r="H918" s="6" t="n">
        <f aca="false">-G918*E918</f>
        <v>-0</v>
      </c>
      <c r="I918" s="2" t="n">
        <f aca="false">+IF(A918=$I$4,$H$4*D918,IF(I917=0,0,I917+J918+H918))</f>
        <v>0</v>
      </c>
      <c r="J918" s="2" t="n">
        <f aca="false">+IF(B918=0,0,D918*-IPMT(C918/12,B918,$B$8,I917))</f>
        <v>0</v>
      </c>
      <c r="K918" s="6" t="n">
        <f aca="false">+H918+J918</f>
        <v>0</v>
      </c>
      <c r="L918" s="39"/>
    </row>
    <row r="919" customFormat="false" ht="12.75" hidden="false" customHeight="false" outlineLevel="0" collapsed="false">
      <c r="A919" s="50" t="n">
        <v>64832</v>
      </c>
      <c r="B919" s="2" t="n">
        <f aca="false">+IF(B918&lt;&gt;0,B918+1,IF(I918=0,0,1))</f>
        <v>0</v>
      </c>
      <c r="C919" s="3" t="n">
        <f aca="false">IF(OR($C$4="",$C$4=0),C918,$C$4)</f>
        <v>0.05</v>
      </c>
      <c r="D919" s="4" t="n">
        <f aca="false">+(1+C919/2)^(-2*(A919-$M$4)/365.25)</f>
        <v>0.077593742452395</v>
      </c>
      <c r="E919" s="2" t="n">
        <f aca="false">+IF(OR($E$4="",$E$4=0),IF(YEAR(A919)&gt;$M$38,$N$39,VLOOKUP(YEAR(A919),Curve,2,FALSE())),$E$4)</f>
        <v>5000</v>
      </c>
      <c r="F919" s="2" t="n">
        <f aca="false">+IF(MONTH(A919)=$G$4,$F$4,0)</f>
        <v>0</v>
      </c>
      <c r="G919" s="5" t="n">
        <f aca="false">+F919*D919</f>
        <v>0</v>
      </c>
      <c r="H919" s="6" t="n">
        <f aca="false">-G919*E919</f>
        <v>-0</v>
      </c>
      <c r="I919" s="2" t="n">
        <f aca="false">+IF(A919=$I$4,$H$4*D919,IF(I918=0,0,I918+J919+H919))</f>
        <v>0</v>
      </c>
      <c r="J919" s="2" t="n">
        <f aca="false">+IF(B919=0,0,D919*-IPMT(C919/12,B919,$B$8,I918))</f>
        <v>0</v>
      </c>
      <c r="K919" s="6" t="n">
        <f aca="false">+H919+J919</f>
        <v>0</v>
      </c>
      <c r="L919" s="39"/>
    </row>
    <row r="920" customFormat="false" ht="12.75" hidden="false" customHeight="false" outlineLevel="0" collapsed="false">
      <c r="A920" s="50" t="n">
        <v>64863</v>
      </c>
      <c r="B920" s="2" t="n">
        <f aca="false">+IF(B919&lt;&gt;0,B919+1,IF(I919=0,0,1))</f>
        <v>0</v>
      </c>
      <c r="C920" s="3" t="n">
        <f aca="false">IF(OR($C$4="",$C$4=0),C919,$C$4)</f>
        <v>0.05</v>
      </c>
      <c r="D920" s="4" t="n">
        <f aca="false">+(1+C920/2)^(-2*(A920-$M$4)/365.25)</f>
        <v>0.0772691896571855</v>
      </c>
      <c r="E920" s="2" t="n">
        <f aca="false">+IF(OR($E$4="",$E$4=0),IF(YEAR(A920)&gt;$M$38,$N$39,VLOOKUP(YEAR(A920),Curve,2,FALSE())),$E$4)</f>
        <v>5000</v>
      </c>
      <c r="F920" s="2" t="n">
        <f aca="false">+IF(MONTH(A920)=$G$4,$F$4,0)</f>
        <v>0</v>
      </c>
      <c r="G920" s="5" t="n">
        <f aca="false">+F920*D920</f>
        <v>0</v>
      </c>
      <c r="H920" s="6" t="n">
        <f aca="false">-G920*E920</f>
        <v>-0</v>
      </c>
      <c r="I920" s="2" t="n">
        <f aca="false">+IF(A920=$I$4,$H$4*D920,IF(I919=0,0,I919+J920+H920))</f>
        <v>0</v>
      </c>
      <c r="J920" s="2" t="n">
        <f aca="false">+IF(B920=0,0,D920*-IPMT(C920/12,B920,$B$8,I919))</f>
        <v>0</v>
      </c>
      <c r="K920" s="6" t="n">
        <f aca="false">+H920+J920</f>
        <v>0</v>
      </c>
      <c r="L920" s="39"/>
    </row>
    <row r="921" customFormat="false" ht="12.75" hidden="false" customHeight="false" outlineLevel="0" collapsed="false">
      <c r="A921" s="50" t="n">
        <v>64894</v>
      </c>
      <c r="B921" s="2" t="n">
        <f aca="false">+IF(B920&lt;&gt;0,B920+1,IF(I920=0,0,1))</f>
        <v>0</v>
      </c>
      <c r="C921" s="3" t="n">
        <f aca="false">IF(OR($C$4="",$C$4=0),C920,$C$4)</f>
        <v>0.05</v>
      </c>
      <c r="D921" s="4" t="n">
        <f aca="false">+(1+C921/2)^(-2*(A921-$M$4)/365.25)</f>
        <v>0.0769459943750118</v>
      </c>
      <c r="E921" s="2" t="n">
        <f aca="false">+IF(OR($E$4="",$E$4=0),IF(YEAR(A921)&gt;$M$38,$N$39,VLOOKUP(YEAR(A921),Curve,2,FALSE())),$E$4)</f>
        <v>5000</v>
      </c>
      <c r="F921" s="2" t="n">
        <f aca="false">+IF(MONTH(A921)=$G$4,$F$4,0)</f>
        <v>0</v>
      </c>
      <c r="G921" s="5" t="n">
        <f aca="false">+F921*D921</f>
        <v>0</v>
      </c>
      <c r="H921" s="6" t="n">
        <f aca="false">-G921*E921</f>
        <v>-0</v>
      </c>
      <c r="I921" s="2" t="n">
        <f aca="false">+IF(A921=$I$4,$H$4*D921,IF(I920=0,0,I920+J921+H921))</f>
        <v>0</v>
      </c>
      <c r="J921" s="2" t="n">
        <f aca="false">+IF(B921=0,0,D921*-IPMT(C921/12,B921,$B$8,I920))</f>
        <v>0</v>
      </c>
      <c r="K921" s="6" t="n">
        <f aca="false">+H921+J921</f>
        <v>0</v>
      </c>
      <c r="L921" s="39"/>
    </row>
    <row r="922" customFormat="false" ht="12.75" hidden="false" customHeight="false" outlineLevel="0" collapsed="false">
      <c r="A922" s="50" t="n">
        <v>64924</v>
      </c>
      <c r="B922" s="2" t="n">
        <f aca="false">+IF(B921&lt;&gt;0,B921+1,IF(I921=0,0,1))</f>
        <v>0</v>
      </c>
      <c r="C922" s="3" t="n">
        <f aca="false">IF(OR($C$4="",$C$4=0),C921,$C$4)</f>
        <v>0.05</v>
      </c>
      <c r="D922" s="4" t="n">
        <f aca="false">+(1+C922/2)^(-2*(A922-$M$4)/365.25)</f>
        <v>0.0766345119319742</v>
      </c>
      <c r="E922" s="2" t="n">
        <f aca="false">+IF(OR($E$4="",$E$4=0),IF(YEAR(A922)&gt;$M$38,$N$39,VLOOKUP(YEAR(A922),Curve,2,FALSE())),$E$4)</f>
        <v>5000</v>
      </c>
      <c r="F922" s="2" t="n">
        <f aca="false">+IF(MONTH(A922)=$G$4,$F$4,0)</f>
        <v>0</v>
      </c>
      <c r="G922" s="5" t="n">
        <f aca="false">+F922*D922</f>
        <v>0</v>
      </c>
      <c r="H922" s="6" t="n">
        <f aca="false">-G922*E922</f>
        <v>-0</v>
      </c>
      <c r="I922" s="2" t="n">
        <f aca="false">+IF(A922=$I$4,$H$4*D922,IF(I921=0,0,I921+J922+H922))</f>
        <v>0</v>
      </c>
      <c r="J922" s="2" t="n">
        <f aca="false">+IF(B922=0,0,D922*-IPMT(C922/12,B922,$B$8,I921))</f>
        <v>0</v>
      </c>
      <c r="K922" s="6" t="n">
        <f aca="false">+H922+J922</f>
        <v>0</v>
      </c>
      <c r="L922" s="39"/>
    </row>
    <row r="923" customFormat="false" ht="12.75" hidden="false" customHeight="false" outlineLevel="0" collapsed="false">
      <c r="A923" s="50" t="n">
        <v>64955</v>
      </c>
      <c r="B923" s="2" t="n">
        <f aca="false">+IF(B922&lt;&gt;0,B922+1,IF(I922=0,0,1))</f>
        <v>0</v>
      </c>
      <c r="C923" s="3" t="n">
        <f aca="false">IF(OR($C$4="",$C$4=0),C922,$C$4)</f>
        <v>0.05</v>
      </c>
      <c r="D923" s="4" t="n">
        <f aca="false">+(1+C923/2)^(-2*(A923-$M$4)/365.25)</f>
        <v>0.076313971328171</v>
      </c>
      <c r="E923" s="2" t="n">
        <f aca="false">+IF(OR($E$4="",$E$4=0),IF(YEAR(A923)&gt;$M$38,$N$39,VLOOKUP(YEAR(A923),Curve,2,FALSE())),$E$4)</f>
        <v>5000</v>
      </c>
      <c r="F923" s="2" t="n">
        <f aca="false">+IF(MONTH(A923)=$G$4,$F$4,0)</f>
        <v>0</v>
      </c>
      <c r="G923" s="5" t="n">
        <f aca="false">+F923*D923</f>
        <v>0</v>
      </c>
      <c r="H923" s="6" t="n">
        <f aca="false">-G923*E923</f>
        <v>-0</v>
      </c>
      <c r="I923" s="2" t="n">
        <f aca="false">+IF(A923=$I$4,$H$4*D923,IF(I922=0,0,I922+J923+H923))</f>
        <v>0</v>
      </c>
      <c r="J923" s="2" t="n">
        <f aca="false">+IF(B923=0,0,D923*-IPMT(C923/12,B923,$B$8,I922))</f>
        <v>0</v>
      </c>
      <c r="K923" s="6" t="n">
        <f aca="false">+H923+J923</f>
        <v>0</v>
      </c>
      <c r="L923" s="39"/>
    </row>
    <row r="924" customFormat="false" ht="12.75" hidden="false" customHeight="false" outlineLevel="0" collapsed="false">
      <c r="A924" s="50" t="n">
        <v>64985</v>
      </c>
      <c r="B924" s="2" t="n">
        <f aca="false">+IF(B923&lt;&gt;0,B923+1,IF(I923=0,0,1))</f>
        <v>0</v>
      </c>
      <c r="C924" s="3" t="n">
        <f aca="false">IF(OR($C$4="",$C$4=0),C923,$C$4)</f>
        <v>0.05</v>
      </c>
      <c r="D924" s="4" t="n">
        <f aca="false">+(1+C924/2)^(-2*(A924-$M$4)/365.25)</f>
        <v>0.076005047355971</v>
      </c>
      <c r="E924" s="2" t="n">
        <f aca="false">+IF(OR($E$4="",$E$4=0),IF(YEAR(A924)&gt;$M$38,$N$39,VLOOKUP(YEAR(A924),Curve,2,FALSE())),$E$4)</f>
        <v>5000</v>
      </c>
      <c r="F924" s="2" t="n">
        <f aca="false">+IF(MONTH(A924)=$G$4,$F$4,0)</f>
        <v>0</v>
      </c>
      <c r="G924" s="5" t="n">
        <f aca="false">+F924*D924</f>
        <v>0</v>
      </c>
      <c r="H924" s="6" t="n">
        <f aca="false">-G924*E924</f>
        <v>-0</v>
      </c>
      <c r="I924" s="2" t="n">
        <f aca="false">+IF(A924=$I$4,$H$4*D924,IF(I923=0,0,I923+J924+H924))</f>
        <v>0</v>
      </c>
      <c r="J924" s="2" t="n">
        <f aca="false">+IF(B924=0,0,D924*-IPMT(C924/12,B924,$B$8,I923))</f>
        <v>0</v>
      </c>
      <c r="K924" s="6" t="n">
        <f aca="false">+H924+J924</f>
        <v>0</v>
      </c>
      <c r="L924" s="39"/>
    </row>
    <row r="925" customFormat="false" ht="12.75" hidden="false" customHeight="false" outlineLevel="0" collapsed="false">
      <c r="A925" s="50" t="n">
        <v>65016</v>
      </c>
      <c r="B925" s="2" t="n">
        <f aca="false">+IF(B924&lt;&gt;0,B924+1,IF(I924=0,0,1))</f>
        <v>0</v>
      </c>
      <c r="C925" s="3" t="n">
        <f aca="false">IF(OR($C$4="",$C$4=0),C924,$C$4)</f>
        <v>0.05</v>
      </c>
      <c r="D925" s="4" t="n">
        <f aca="false">+(1+C925/2)^(-2*(A925-$M$4)/365.25)</f>
        <v>0.0756871396254018</v>
      </c>
      <c r="E925" s="2" t="n">
        <f aca="false">+IF(OR($E$4="",$E$4=0),IF(YEAR(A925)&gt;$M$38,$N$39,VLOOKUP(YEAR(A925),Curve,2,FALSE())),$E$4)</f>
        <v>5000</v>
      </c>
      <c r="F925" s="2" t="n">
        <f aca="false">+IF(MONTH(A925)=$G$4,$F$4,0)</f>
        <v>0</v>
      </c>
      <c r="G925" s="5" t="n">
        <f aca="false">+F925*D925</f>
        <v>0</v>
      </c>
      <c r="H925" s="6" t="n">
        <f aca="false">-G925*E925</f>
        <v>-0</v>
      </c>
      <c r="I925" s="2" t="n">
        <f aca="false">+IF(A925=$I$4,$H$4*D925,IF(I924=0,0,I924+J925+H925))</f>
        <v>0</v>
      </c>
      <c r="J925" s="2" t="n">
        <f aca="false">+IF(B925=0,0,D925*-IPMT(C925/12,B925,$B$8,I924))</f>
        <v>0</v>
      </c>
      <c r="K925" s="6" t="n">
        <f aca="false">+H925+J925</f>
        <v>0</v>
      </c>
      <c r="L925" s="39"/>
    </row>
    <row r="926" customFormat="false" ht="12.75" hidden="false" customHeight="false" outlineLevel="0" collapsed="false">
      <c r="A926" s="50" t="n">
        <v>65047</v>
      </c>
      <c r="B926" s="2" t="n">
        <f aca="false">+IF(B925&lt;&gt;0,B925+1,IF(I925=0,0,1))</f>
        <v>0</v>
      </c>
      <c r="C926" s="3" t="n">
        <f aca="false">IF(OR($C$4="",$C$4=0),C925,$C$4)</f>
        <v>0.05</v>
      </c>
      <c r="D926" s="4" t="n">
        <f aca="false">+(1+C926/2)^(-2*(A926-$M$4)/365.25)</f>
        <v>0.0753705616134325</v>
      </c>
      <c r="E926" s="2" t="n">
        <f aca="false">+IF(OR($E$4="",$E$4=0),IF(YEAR(A926)&gt;$M$38,$N$39,VLOOKUP(YEAR(A926),Curve,2,FALSE())),$E$4)</f>
        <v>5000</v>
      </c>
      <c r="F926" s="2" t="n">
        <f aca="false">+IF(MONTH(A926)=$G$4,$F$4,0)</f>
        <v>0</v>
      </c>
      <c r="G926" s="5" t="n">
        <f aca="false">+F926*D926</f>
        <v>0</v>
      </c>
      <c r="H926" s="6" t="n">
        <f aca="false">-G926*E926</f>
        <v>-0</v>
      </c>
      <c r="I926" s="2" t="n">
        <f aca="false">+IF(A926=$I$4,$H$4*D926,IF(I925=0,0,I925+J926+H926))</f>
        <v>0</v>
      </c>
      <c r="J926" s="2" t="n">
        <f aca="false">+IF(B926=0,0,D926*-IPMT(C926/12,B926,$B$8,I925))</f>
        <v>0</v>
      </c>
      <c r="K926" s="6" t="n">
        <f aca="false">+H926+J926</f>
        <v>0</v>
      </c>
      <c r="L926" s="39"/>
    </row>
    <row r="927" customFormat="false" ht="12.75" hidden="false" customHeight="false" outlineLevel="0" collapsed="false">
      <c r="A927" s="50" t="n">
        <v>65075</v>
      </c>
      <c r="B927" s="2" t="n">
        <f aca="false">+IF(B926&lt;&gt;0,B926+1,IF(I926=0,0,1))</f>
        <v>0</v>
      </c>
      <c r="C927" s="3" t="n">
        <f aca="false">IF(OR($C$4="",$C$4=0),C926,$C$4)</f>
        <v>0.05</v>
      </c>
      <c r="D927" s="4" t="n">
        <f aca="false">+(1+C927/2)^(-2*(A927-$M$4)/365.25)</f>
        <v>0.0750857584779914</v>
      </c>
      <c r="E927" s="2" t="n">
        <f aca="false">+IF(OR($E$4="",$E$4=0),IF(YEAR(A927)&gt;$M$38,$N$39,VLOOKUP(YEAR(A927),Curve,2,FALSE())),$E$4)</f>
        <v>5000</v>
      </c>
      <c r="F927" s="2" t="n">
        <f aca="false">+IF(MONTH(A927)=$G$4,$F$4,0)</f>
        <v>50</v>
      </c>
      <c r="G927" s="5" t="n">
        <f aca="false">+F927*D927</f>
        <v>3.75428792389957</v>
      </c>
      <c r="H927" s="6" t="n">
        <f aca="false">-G927*E927</f>
        <v>-18771.4396194979</v>
      </c>
      <c r="I927" s="2" t="n">
        <f aca="false">+IF(A927=$I$4,$H$4*D927,IF(I926=0,0,I926+J927+H927))</f>
        <v>0</v>
      </c>
      <c r="J927" s="2" t="n">
        <f aca="false">+IF(B927=0,0,D927*-IPMT(C927/12,B927,$B$8,I926))</f>
        <v>0</v>
      </c>
      <c r="K927" s="6" t="n">
        <f aca="false">+H927+J927</f>
        <v>-18771.4396194979</v>
      </c>
      <c r="L927" s="39"/>
    </row>
    <row r="928" customFormat="false" ht="12.75" hidden="false" customHeight="false" outlineLevel="0" collapsed="false">
      <c r="A928" s="50" t="n">
        <v>65106</v>
      </c>
      <c r="B928" s="2" t="n">
        <f aca="false">+IF(B927&lt;&gt;0,B927+1,IF(I927=0,0,1))</f>
        <v>0</v>
      </c>
      <c r="C928" s="3" t="n">
        <f aca="false">IF(OR($C$4="",$C$4=0),C927,$C$4)</f>
        <v>0.05</v>
      </c>
      <c r="D928" s="4" t="n">
        <f aca="false">+(1+C928/2)^(-2*(A928-$M$4)/365.25)</f>
        <v>0.074771695874175</v>
      </c>
      <c r="E928" s="2" t="n">
        <f aca="false">+IF(OR($E$4="",$E$4=0),IF(YEAR(A928)&gt;$M$38,$N$39,VLOOKUP(YEAR(A928),Curve,2,FALSE())),$E$4)</f>
        <v>5000</v>
      </c>
      <c r="F928" s="2" t="n">
        <f aca="false">+IF(MONTH(A928)=$G$4,$F$4,0)</f>
        <v>0</v>
      </c>
      <c r="G928" s="5" t="n">
        <f aca="false">+F928*D928</f>
        <v>0</v>
      </c>
      <c r="H928" s="6" t="n">
        <f aca="false">-G928*E928</f>
        <v>-0</v>
      </c>
      <c r="I928" s="2" t="n">
        <f aca="false">+IF(A928=$I$4,$H$4*D928,IF(I927=0,0,I927+J928+H928))</f>
        <v>0</v>
      </c>
      <c r="J928" s="2" t="n">
        <f aca="false">+IF(B928=0,0,D928*-IPMT(C928/12,B928,$B$8,I927))</f>
        <v>0</v>
      </c>
      <c r="K928" s="6" t="n">
        <f aca="false">+H928+J928</f>
        <v>0</v>
      </c>
      <c r="L928" s="39"/>
    </row>
    <row r="929" customFormat="false" ht="12.75" hidden="false" customHeight="false" outlineLevel="0" collapsed="false">
      <c r="A929" s="50" t="n">
        <v>65136</v>
      </c>
      <c r="B929" s="2" t="n">
        <f aca="false">+IF(B928&lt;&gt;0,B928+1,IF(I928=0,0,1))</f>
        <v>0</v>
      </c>
      <c r="C929" s="3" t="n">
        <f aca="false">IF(OR($C$4="",$C$4=0),C928,$C$4)</f>
        <v>0.05</v>
      </c>
      <c r="D929" s="4" t="n">
        <f aca="false">+(1+C929/2)^(-2*(A929-$M$4)/365.25)</f>
        <v>0.0744690151343895</v>
      </c>
      <c r="E929" s="2" t="n">
        <f aca="false">+IF(OR($E$4="",$E$4=0),IF(YEAR(A929)&gt;$M$38,$N$39,VLOOKUP(YEAR(A929),Curve,2,FALSE())),$E$4)</f>
        <v>5000</v>
      </c>
      <c r="F929" s="2" t="n">
        <f aca="false">+IF(MONTH(A929)=$G$4,$F$4,0)</f>
        <v>0</v>
      </c>
      <c r="G929" s="5" t="n">
        <f aca="false">+F929*D929</f>
        <v>0</v>
      </c>
      <c r="H929" s="6" t="n">
        <f aca="false">-G929*E929</f>
        <v>-0</v>
      </c>
      <c r="I929" s="2" t="n">
        <f aca="false">+IF(A929=$I$4,$H$4*D929,IF(I928=0,0,I928+J929+H929))</f>
        <v>0</v>
      </c>
      <c r="J929" s="2" t="n">
        <f aca="false">+IF(B929=0,0,D929*-IPMT(C929/12,B929,$B$8,I928))</f>
        <v>0</v>
      </c>
      <c r="K929" s="6" t="n">
        <f aca="false">+H929+J929</f>
        <v>0</v>
      </c>
      <c r="L929" s="39"/>
    </row>
    <row r="930" customFormat="false" ht="12.75" hidden="false" customHeight="false" outlineLevel="0" collapsed="false">
      <c r="A930" s="50" t="n">
        <v>65167</v>
      </c>
      <c r="B930" s="2" t="n">
        <f aca="false">+IF(B929&lt;&gt;0,B929+1,IF(I929=0,0,1))</f>
        <v>0</v>
      </c>
      <c r="C930" s="3" t="n">
        <f aca="false">IF(OR($C$4="",$C$4=0),C929,$C$4)</f>
        <v>0.05</v>
      </c>
      <c r="D930" s="4" t="n">
        <f aca="false">+(1+C930/2)^(-2*(A930-$M$4)/365.25)</f>
        <v>0.0741575321944708</v>
      </c>
      <c r="E930" s="2" t="n">
        <f aca="false">+IF(OR($E$4="",$E$4=0),IF(YEAR(A930)&gt;$M$38,$N$39,VLOOKUP(YEAR(A930),Curve,2,FALSE())),$E$4)</f>
        <v>5000</v>
      </c>
      <c r="F930" s="2" t="n">
        <f aca="false">+IF(MONTH(A930)=$G$4,$F$4,0)</f>
        <v>0</v>
      </c>
      <c r="G930" s="5" t="n">
        <f aca="false">+F930*D930</f>
        <v>0</v>
      </c>
      <c r="H930" s="6" t="n">
        <f aca="false">-G930*E930</f>
        <v>-0</v>
      </c>
      <c r="I930" s="2" t="n">
        <f aca="false">+IF(A930=$I$4,$H$4*D930,IF(I929=0,0,I929+J930+H930))</f>
        <v>0</v>
      </c>
      <c r="J930" s="2" t="n">
        <f aca="false">+IF(B930=0,0,D930*-IPMT(C930/12,B930,$B$8,I929))</f>
        <v>0</v>
      </c>
      <c r="K930" s="6" t="n">
        <f aca="false">+H930+J930</f>
        <v>0</v>
      </c>
      <c r="L930" s="39"/>
    </row>
    <row r="931" customFormat="false" ht="12.75" hidden="false" customHeight="false" outlineLevel="0" collapsed="false">
      <c r="A931" s="50" t="n">
        <v>65197</v>
      </c>
      <c r="B931" s="2" t="n">
        <f aca="false">+IF(B930&lt;&gt;0,B930+1,IF(I930=0,0,1))</f>
        <v>0</v>
      </c>
      <c r="C931" s="3" t="n">
        <f aca="false">IF(OR($C$4="",$C$4=0),C930,$C$4)</f>
        <v>0.05</v>
      </c>
      <c r="D931" s="4" t="n">
        <f aca="false">+(1+C931/2)^(-2*(A931-$M$4)/365.25)</f>
        <v>0.073857337629631</v>
      </c>
      <c r="E931" s="2" t="n">
        <f aca="false">+IF(OR($E$4="",$E$4=0),IF(YEAR(A931)&gt;$M$38,$N$39,VLOOKUP(YEAR(A931),Curve,2,FALSE())),$E$4)</f>
        <v>5000</v>
      </c>
      <c r="F931" s="2" t="n">
        <f aca="false">+IF(MONTH(A931)=$G$4,$F$4,0)</f>
        <v>0</v>
      </c>
      <c r="G931" s="5" t="n">
        <f aca="false">+F931*D931</f>
        <v>0</v>
      </c>
      <c r="H931" s="6" t="n">
        <f aca="false">-G931*E931</f>
        <v>-0</v>
      </c>
      <c r="I931" s="2" t="n">
        <f aca="false">+IF(A931=$I$4,$H$4*D931,IF(I930=0,0,I930+J931+H931))</f>
        <v>0</v>
      </c>
      <c r="J931" s="2" t="n">
        <f aca="false">+IF(B931=0,0,D931*-IPMT(C931/12,B931,$B$8,I930))</f>
        <v>0</v>
      </c>
      <c r="K931" s="6" t="n">
        <f aca="false">+H931+J931</f>
        <v>0</v>
      </c>
      <c r="L931" s="39"/>
    </row>
    <row r="932" customFormat="false" ht="12.75" hidden="false" customHeight="false" outlineLevel="0" collapsed="false">
      <c r="A932" s="50" t="n">
        <v>65228</v>
      </c>
      <c r="B932" s="2" t="n">
        <f aca="false">+IF(B931&lt;&gt;0,B931+1,IF(I931=0,0,1))</f>
        <v>0</v>
      </c>
      <c r="C932" s="3" t="n">
        <f aca="false">IF(OR($C$4="",$C$4=0),C931,$C$4)</f>
        <v>0.05</v>
      </c>
      <c r="D932" s="4" t="n">
        <f aca="false">+(1+C932/2)^(-2*(A932-$M$4)/365.25)</f>
        <v>0.0735484131646313</v>
      </c>
      <c r="E932" s="2" t="n">
        <f aca="false">+IF(OR($E$4="",$E$4=0),IF(YEAR(A932)&gt;$M$38,$N$39,VLOOKUP(YEAR(A932),Curve,2,FALSE())),$E$4)</f>
        <v>5000</v>
      </c>
      <c r="F932" s="2" t="n">
        <f aca="false">+IF(MONTH(A932)=$G$4,$F$4,0)</f>
        <v>0</v>
      </c>
      <c r="G932" s="5" t="n">
        <f aca="false">+F932*D932</f>
        <v>0</v>
      </c>
      <c r="H932" s="6" t="n">
        <f aca="false">-G932*E932</f>
        <v>-0</v>
      </c>
      <c r="I932" s="2" t="n">
        <f aca="false">+IF(A932=$I$4,$H$4*D932,IF(I931=0,0,I931+J932+H932))</f>
        <v>0</v>
      </c>
      <c r="J932" s="2" t="n">
        <f aca="false">+IF(B932=0,0,D932*-IPMT(C932/12,B932,$B$8,I931))</f>
        <v>0</v>
      </c>
      <c r="K932" s="6" t="n">
        <f aca="false">+H932+J932</f>
        <v>0</v>
      </c>
      <c r="L932" s="39"/>
    </row>
    <row r="933" customFormat="false" ht="12.75" hidden="false" customHeight="false" outlineLevel="0" collapsed="false">
      <c r="A933" s="50" t="n">
        <v>65259</v>
      </c>
      <c r="B933" s="2" t="n">
        <f aca="false">+IF(B932&lt;&gt;0,B932+1,IF(I932=0,0,1))</f>
        <v>0</v>
      </c>
      <c r="C933" s="3" t="n">
        <f aca="false">IF(OR($C$4="",$C$4=0),C932,$C$4)</f>
        <v>0.05</v>
      </c>
      <c r="D933" s="4" t="n">
        <f aca="false">+(1+C933/2)^(-2*(A933-$M$4)/365.25)</f>
        <v>0.0732407808437589</v>
      </c>
      <c r="E933" s="2" t="n">
        <f aca="false">+IF(OR($E$4="",$E$4=0),IF(YEAR(A933)&gt;$M$38,$N$39,VLOOKUP(YEAR(A933),Curve,2,FALSE())),$E$4)</f>
        <v>5000</v>
      </c>
      <c r="F933" s="2" t="n">
        <f aca="false">+IF(MONTH(A933)=$G$4,$F$4,0)</f>
        <v>0</v>
      </c>
      <c r="G933" s="5" t="n">
        <f aca="false">+F933*D933</f>
        <v>0</v>
      </c>
      <c r="H933" s="6" t="n">
        <f aca="false">-G933*E933</f>
        <v>-0</v>
      </c>
      <c r="I933" s="2" t="n">
        <f aca="false">+IF(A933=$I$4,$H$4*D933,IF(I932=0,0,I932+J933+H933))</f>
        <v>0</v>
      </c>
      <c r="J933" s="2" t="n">
        <f aca="false">+IF(B933=0,0,D933*-IPMT(C933/12,B933,$B$8,I932))</f>
        <v>0</v>
      </c>
      <c r="K933" s="6" t="n">
        <f aca="false">+H933+J933</f>
        <v>0</v>
      </c>
      <c r="L933" s="39"/>
    </row>
    <row r="934" customFormat="false" ht="12.75" hidden="false" customHeight="false" outlineLevel="0" collapsed="false">
      <c r="A934" s="50" t="n">
        <v>65289</v>
      </c>
      <c r="B934" s="2" t="n">
        <f aca="false">+IF(B933&lt;&gt;0,B933+1,IF(I933=0,0,1))</f>
        <v>0</v>
      </c>
      <c r="C934" s="3" t="n">
        <f aca="false">IF(OR($C$4="",$C$4=0),C933,$C$4)</f>
        <v>0.05</v>
      </c>
      <c r="D934" s="4" t="n">
        <f aca="false">+(1+C934/2)^(-2*(A934-$M$4)/365.25)</f>
        <v>0.0729442973486466</v>
      </c>
      <c r="E934" s="2" t="n">
        <f aca="false">+IF(OR($E$4="",$E$4=0),IF(YEAR(A934)&gt;$M$38,$N$39,VLOOKUP(YEAR(A934),Curve,2,FALSE())),$E$4)</f>
        <v>5000</v>
      </c>
      <c r="F934" s="2" t="n">
        <f aca="false">+IF(MONTH(A934)=$G$4,$F$4,0)</f>
        <v>0</v>
      </c>
      <c r="G934" s="5" t="n">
        <f aca="false">+F934*D934</f>
        <v>0</v>
      </c>
      <c r="H934" s="6" t="n">
        <f aca="false">-G934*E934</f>
        <v>-0</v>
      </c>
      <c r="I934" s="2" t="n">
        <f aca="false">+IF(A934=$I$4,$H$4*D934,IF(I933=0,0,I933+J934+H934))</f>
        <v>0</v>
      </c>
      <c r="J934" s="2" t="n">
        <f aca="false">+IF(B934=0,0,D934*-IPMT(C934/12,B934,$B$8,I933))</f>
        <v>0</v>
      </c>
      <c r="K934" s="6" t="n">
        <f aca="false">+H934+J934</f>
        <v>0</v>
      </c>
      <c r="L934" s="39"/>
    </row>
    <row r="935" customFormat="false" ht="12.75" hidden="false" customHeight="false" outlineLevel="0" collapsed="false">
      <c r="A935" s="50" t="n">
        <v>65320</v>
      </c>
      <c r="B935" s="2" t="n">
        <f aca="false">+IF(B934&lt;&gt;0,B934+1,IF(I934=0,0,1))</f>
        <v>0</v>
      </c>
      <c r="C935" s="3" t="n">
        <f aca="false">IF(OR($C$4="",$C$4=0),C934,$C$4)</f>
        <v>0.05</v>
      </c>
      <c r="D935" s="4" t="n">
        <f aca="false">+(1+C935/2)^(-2*(A935-$M$4)/365.25)</f>
        <v>0.0726391918742763</v>
      </c>
      <c r="E935" s="2" t="n">
        <f aca="false">+IF(OR($E$4="",$E$4=0),IF(YEAR(A935)&gt;$M$38,$N$39,VLOOKUP(YEAR(A935),Curve,2,FALSE())),$E$4)</f>
        <v>5000</v>
      </c>
      <c r="F935" s="2" t="n">
        <f aca="false">+IF(MONTH(A935)=$G$4,$F$4,0)</f>
        <v>0</v>
      </c>
      <c r="G935" s="5" t="n">
        <f aca="false">+F935*D935</f>
        <v>0</v>
      </c>
      <c r="H935" s="6" t="n">
        <f aca="false">-G935*E935</f>
        <v>-0</v>
      </c>
      <c r="I935" s="2" t="n">
        <f aca="false">+IF(A935=$I$4,$H$4*D935,IF(I934=0,0,I934+J935+H935))</f>
        <v>0</v>
      </c>
      <c r="J935" s="2" t="n">
        <f aca="false">+IF(B935=0,0,D935*-IPMT(C935/12,B935,$B$8,I934))</f>
        <v>0</v>
      </c>
      <c r="K935" s="6" t="n">
        <f aca="false">+H935+J935</f>
        <v>0</v>
      </c>
      <c r="L935" s="39"/>
    </row>
    <row r="936" customFormat="false" ht="12.75" hidden="false" customHeight="false" outlineLevel="0" collapsed="false">
      <c r="A936" s="50" t="n">
        <v>65350</v>
      </c>
      <c r="B936" s="2" t="n">
        <f aca="false">+IF(B935&lt;&gt;0,B935+1,IF(I935=0,0,1))</f>
        <v>0</v>
      </c>
      <c r="C936" s="3" t="n">
        <f aca="false">IF(OR($C$4="",$C$4=0),C935,$C$4)</f>
        <v>0.05</v>
      </c>
      <c r="D936" s="4" t="n">
        <f aca="false">+(1+C936/2)^(-2*(A936-$M$4)/365.25)</f>
        <v>0.0723451436508561</v>
      </c>
      <c r="E936" s="2" t="n">
        <f aca="false">+IF(OR($E$4="",$E$4=0),IF(YEAR(A936)&gt;$M$38,$N$39,VLOOKUP(YEAR(A936),Curve,2,FALSE())),$E$4)</f>
        <v>5000</v>
      </c>
      <c r="F936" s="2" t="n">
        <f aca="false">+IF(MONTH(A936)=$G$4,$F$4,0)</f>
        <v>0</v>
      </c>
      <c r="G936" s="5" t="n">
        <f aca="false">+F936*D936</f>
        <v>0</v>
      </c>
      <c r="H936" s="6" t="n">
        <f aca="false">-G936*E936</f>
        <v>-0</v>
      </c>
      <c r="I936" s="2" t="n">
        <f aca="false">+IF(A936=$I$4,$H$4*D936,IF(I935=0,0,I935+J936+H936))</f>
        <v>0</v>
      </c>
      <c r="J936" s="2" t="n">
        <f aca="false">+IF(B936=0,0,D936*-IPMT(C936/12,B936,$B$8,I935))</f>
        <v>0</v>
      </c>
      <c r="K936" s="6" t="n">
        <f aca="false">+H936+J936</f>
        <v>0</v>
      </c>
      <c r="L936" s="39"/>
    </row>
    <row r="937" customFormat="false" ht="12.75" hidden="false" customHeight="false" outlineLevel="0" collapsed="false">
      <c r="A937" s="50" t="n">
        <v>65381</v>
      </c>
      <c r="B937" s="2" t="n">
        <f aca="false">+IF(B936&lt;&gt;0,B936+1,IF(I936=0,0,1))</f>
        <v>0</v>
      </c>
      <c r="C937" s="3" t="n">
        <f aca="false">IF(OR($C$4="",$C$4=0),C936,$C$4)</f>
        <v>0.05</v>
      </c>
      <c r="D937" s="4" t="n">
        <f aca="false">+(1+C937/2)^(-2*(A937-$M$4)/365.25)</f>
        <v>0.0720425442678437</v>
      </c>
      <c r="E937" s="2" t="n">
        <f aca="false">+IF(OR($E$4="",$E$4=0),IF(YEAR(A937)&gt;$M$38,$N$39,VLOOKUP(YEAR(A937),Curve,2,FALSE())),$E$4)</f>
        <v>5000</v>
      </c>
      <c r="F937" s="2" t="n">
        <f aca="false">+IF(MONTH(A937)=$G$4,$F$4,0)</f>
        <v>0</v>
      </c>
      <c r="G937" s="5" t="n">
        <f aca="false">+F937*D937</f>
        <v>0</v>
      </c>
      <c r="H937" s="6" t="n">
        <f aca="false">-G937*E937</f>
        <v>-0</v>
      </c>
      <c r="I937" s="2" t="n">
        <f aca="false">+IF(A937=$I$4,$H$4*D937,IF(I936=0,0,I936+J937+H937))</f>
        <v>0</v>
      </c>
      <c r="J937" s="2" t="n">
        <f aca="false">+IF(B937=0,0,D937*-IPMT(C937/12,B937,$B$8,I936))</f>
        <v>0</v>
      </c>
      <c r="K937" s="6" t="n">
        <f aca="false">+H937+J937</f>
        <v>0</v>
      </c>
      <c r="L937" s="39"/>
    </row>
    <row r="938" customFormat="false" ht="12.75" hidden="false" customHeight="false" outlineLevel="0" collapsed="false">
      <c r="A938" s="50" t="n">
        <v>65412</v>
      </c>
      <c r="B938" s="2" t="n">
        <f aca="false">+IF(B937&lt;&gt;0,B937+1,IF(I937=0,0,1))</f>
        <v>0</v>
      </c>
      <c r="C938" s="3" t="n">
        <f aca="false">IF(OR($C$4="",$C$4=0),C937,$C$4)</f>
        <v>0.05</v>
      </c>
      <c r="D938" s="4" t="n">
        <f aca="false">+(1+C938/2)^(-2*(A938-$M$4)/365.25)</f>
        <v>0.07174121057292</v>
      </c>
      <c r="E938" s="2" t="n">
        <f aca="false">+IF(OR($E$4="",$E$4=0),IF(YEAR(A938)&gt;$M$38,$N$39,VLOOKUP(YEAR(A938),Curve,2,FALSE())),$E$4)</f>
        <v>5000</v>
      </c>
      <c r="F938" s="2" t="n">
        <f aca="false">+IF(MONTH(A938)=$G$4,$F$4,0)</f>
        <v>0</v>
      </c>
      <c r="G938" s="5" t="n">
        <f aca="false">+F938*D938</f>
        <v>0</v>
      </c>
      <c r="H938" s="6" t="n">
        <f aca="false">-G938*E938</f>
        <v>-0</v>
      </c>
      <c r="I938" s="2" t="n">
        <f aca="false">+IF(A938=$I$4,$H$4*D938,IF(I937=0,0,I937+J938+H938))</f>
        <v>0</v>
      </c>
      <c r="J938" s="2" t="n">
        <f aca="false">+IF(B938=0,0,D938*-IPMT(C938/12,B938,$B$8,I937))</f>
        <v>0</v>
      </c>
      <c r="K938" s="6" t="n">
        <f aca="false">+H938+J938</f>
        <v>0</v>
      </c>
      <c r="L938" s="39"/>
    </row>
    <row r="939" customFormat="false" ht="12.75" hidden="false" customHeight="false" outlineLevel="0" collapsed="false">
      <c r="A939" s="50" t="n">
        <v>65440</v>
      </c>
      <c r="B939" s="2" t="n">
        <f aca="false">+IF(B938&lt;&gt;0,B938+1,IF(I938=0,0,1))</f>
        <v>0</v>
      </c>
      <c r="C939" s="3" t="n">
        <f aca="false">IF(OR($C$4="",$C$4=0),C938,$C$4)</f>
        <v>0.05</v>
      </c>
      <c r="D939" s="4" t="n">
        <f aca="false">+(1+C939/2)^(-2*(A939-$M$4)/365.25)</f>
        <v>0.0714701216852412</v>
      </c>
      <c r="E939" s="2" t="n">
        <f aca="false">+IF(OR($E$4="",$E$4=0),IF(YEAR(A939)&gt;$M$38,$N$39,VLOOKUP(YEAR(A939),Curve,2,FALSE())),$E$4)</f>
        <v>5000</v>
      </c>
      <c r="F939" s="2" t="n">
        <f aca="false">+IF(MONTH(A939)=$G$4,$F$4,0)</f>
        <v>50</v>
      </c>
      <c r="G939" s="5" t="n">
        <f aca="false">+F939*D939</f>
        <v>3.57350608426206</v>
      </c>
      <c r="H939" s="6" t="n">
        <f aca="false">-G939*E939</f>
        <v>-17867.5304213103</v>
      </c>
      <c r="I939" s="2" t="n">
        <f aca="false">+IF(A939=$I$4,$H$4*D939,IF(I938=0,0,I938+J939+H939))</f>
        <v>0</v>
      </c>
      <c r="J939" s="2" t="n">
        <f aca="false">+IF(B939=0,0,D939*-IPMT(C939/12,B939,$B$8,I938))</f>
        <v>0</v>
      </c>
      <c r="K939" s="6" t="n">
        <f aca="false">+H939+J939</f>
        <v>-17867.5304213103</v>
      </c>
      <c r="L939" s="39"/>
    </row>
    <row r="940" customFormat="false" ht="12.75" hidden="false" customHeight="false" outlineLevel="0" collapsed="false">
      <c r="A940" s="50" t="n">
        <v>65471</v>
      </c>
      <c r="B940" s="2" t="n">
        <f aca="false">+IF(B939&lt;&gt;0,B939+1,IF(I939=0,0,1))</f>
        <v>0</v>
      </c>
      <c r="C940" s="3" t="n">
        <f aca="false">IF(OR($C$4="",$C$4=0),C939,$C$4)</f>
        <v>0.05</v>
      </c>
      <c r="D940" s="4" t="n">
        <f aca="false">+(1+C940/2)^(-2*(A940-$M$4)/365.25)</f>
        <v>0.0711711822729408</v>
      </c>
      <c r="E940" s="2" t="n">
        <f aca="false">+IF(OR($E$4="",$E$4=0),IF(YEAR(A940)&gt;$M$38,$N$39,VLOOKUP(YEAR(A940),Curve,2,FALSE())),$E$4)</f>
        <v>5000</v>
      </c>
      <c r="F940" s="2" t="n">
        <f aca="false">+IF(MONTH(A940)=$G$4,$F$4,0)</f>
        <v>0</v>
      </c>
      <c r="G940" s="5" t="n">
        <f aca="false">+F940*D940</f>
        <v>0</v>
      </c>
      <c r="H940" s="6" t="n">
        <f aca="false">-G940*E940</f>
        <v>-0</v>
      </c>
      <c r="I940" s="2" t="n">
        <f aca="false">+IF(A940=$I$4,$H$4*D940,IF(I939=0,0,I939+J940+H940))</f>
        <v>0</v>
      </c>
      <c r="J940" s="2" t="n">
        <f aca="false">+IF(B940=0,0,D940*-IPMT(C940/12,B940,$B$8,I939))</f>
        <v>0</v>
      </c>
      <c r="K940" s="6" t="n">
        <f aca="false">+H940+J940</f>
        <v>0</v>
      </c>
      <c r="L940" s="39"/>
    </row>
    <row r="941" customFormat="false" ht="12.75" hidden="false" customHeight="false" outlineLevel="0" collapsed="false">
      <c r="A941" s="50" t="n">
        <v>65501</v>
      </c>
      <c r="B941" s="2" t="n">
        <f aca="false">+IF(B940&lt;&gt;0,B940+1,IF(I940=0,0,1))</f>
        <v>0</v>
      </c>
      <c r="C941" s="3" t="n">
        <f aca="false">IF(OR($C$4="",$C$4=0),C940,$C$4)</f>
        <v>0.05</v>
      </c>
      <c r="D941" s="4" t="n">
        <f aca="false">+(1+C941/2)^(-2*(A941-$M$4)/365.25)</f>
        <v>0.0708830766488818</v>
      </c>
      <c r="E941" s="2" t="n">
        <f aca="false">+IF(OR($E$4="",$E$4=0),IF(YEAR(A941)&gt;$M$38,$N$39,VLOOKUP(YEAR(A941),Curve,2,FALSE())),$E$4)</f>
        <v>5000</v>
      </c>
      <c r="F941" s="2" t="n">
        <f aca="false">+IF(MONTH(A941)=$G$4,$F$4,0)</f>
        <v>0</v>
      </c>
      <c r="G941" s="5" t="n">
        <f aca="false">+F941*D941</f>
        <v>0</v>
      </c>
      <c r="H941" s="6" t="n">
        <f aca="false">-G941*E941</f>
        <v>-0</v>
      </c>
      <c r="I941" s="2" t="n">
        <f aca="false">+IF(A941=$I$4,$H$4*D941,IF(I940=0,0,I940+J941+H941))</f>
        <v>0</v>
      </c>
      <c r="J941" s="2" t="n">
        <f aca="false">+IF(B941=0,0,D941*-IPMT(C941/12,B941,$B$8,I940))</f>
        <v>0</v>
      </c>
      <c r="K941" s="6" t="n">
        <f aca="false">+H941+J941</f>
        <v>0</v>
      </c>
      <c r="L941" s="39"/>
    </row>
    <row r="942" customFormat="false" ht="12.75" hidden="false" customHeight="false" outlineLevel="0" collapsed="false">
      <c r="A942" s="50" t="n">
        <v>65532</v>
      </c>
      <c r="B942" s="2" t="n">
        <f aca="false">+IF(B941&lt;&gt;0,B941+1,IF(I941=0,0,1))</f>
        <v>0</v>
      </c>
      <c r="C942" s="3" t="n">
        <f aca="false">IF(OR($C$4="",$C$4=0),C941,$C$4)</f>
        <v>0.05</v>
      </c>
      <c r="D942" s="4" t="n">
        <f aca="false">+(1+C942/2)^(-2*(A942-$M$4)/365.25)</f>
        <v>0.0705865926808149</v>
      </c>
      <c r="E942" s="2" t="n">
        <f aca="false">+IF(OR($E$4="",$E$4=0),IF(YEAR(A942)&gt;$M$38,$N$39,VLOOKUP(YEAR(A942),Curve,2,FALSE())),$E$4)</f>
        <v>5000</v>
      </c>
      <c r="F942" s="2" t="n">
        <f aca="false">+IF(MONTH(A942)=$G$4,$F$4,0)</f>
        <v>0</v>
      </c>
      <c r="G942" s="5" t="n">
        <f aca="false">+F942*D942</f>
        <v>0</v>
      </c>
      <c r="H942" s="6" t="n">
        <f aca="false">-G942*E942</f>
        <v>-0</v>
      </c>
      <c r="I942" s="2" t="n">
        <f aca="false">+IF(A942=$I$4,$H$4*D942,IF(I941=0,0,I941+J942+H942))</f>
        <v>0</v>
      </c>
      <c r="J942" s="2" t="n">
        <f aca="false">+IF(B942=0,0,D942*-IPMT(C942/12,B942,$B$8,I941))</f>
        <v>0</v>
      </c>
      <c r="K942" s="6" t="n">
        <f aca="false">+H942+J942</f>
        <v>0</v>
      </c>
      <c r="L942" s="39"/>
    </row>
    <row r="943" customFormat="false" ht="12.75" hidden="false" customHeight="false" outlineLevel="0" collapsed="false">
      <c r="A943" s="50" t="n">
        <v>65562</v>
      </c>
      <c r="B943" s="2" t="n">
        <f aca="false">+IF(B942&lt;&gt;0,B942+1,IF(I942=0,0,1))</f>
        <v>0</v>
      </c>
      <c r="C943" s="3" t="n">
        <f aca="false">IF(OR($C$4="",$C$4=0),C942,$C$4)</f>
        <v>0.05</v>
      </c>
      <c r="D943" s="4" t="n">
        <f aca="false">+(1+C943/2)^(-2*(A943-$M$4)/365.25)</f>
        <v>0.0703008535138511</v>
      </c>
      <c r="E943" s="2" t="n">
        <f aca="false">+IF(OR($E$4="",$E$4=0),IF(YEAR(A943)&gt;$M$38,$N$39,VLOOKUP(YEAR(A943),Curve,2,FALSE())),$E$4)</f>
        <v>5000</v>
      </c>
      <c r="F943" s="2" t="n">
        <f aca="false">+IF(MONTH(A943)=$G$4,$F$4,0)</f>
        <v>0</v>
      </c>
      <c r="G943" s="5" t="n">
        <f aca="false">+F943*D943</f>
        <v>0</v>
      </c>
      <c r="H943" s="6" t="n">
        <f aca="false">-G943*E943</f>
        <v>-0</v>
      </c>
      <c r="I943" s="2" t="n">
        <f aca="false">+IF(A943=$I$4,$H$4*D943,IF(I942=0,0,I942+J943+H943))</f>
        <v>0</v>
      </c>
      <c r="J943" s="2" t="n">
        <f aca="false">+IF(B943=0,0,D943*-IPMT(C943/12,B943,$B$8,I942))</f>
        <v>0</v>
      </c>
      <c r="K943" s="6" t="n">
        <f aca="false">+H943+J943</f>
        <v>0</v>
      </c>
      <c r="L943" s="39"/>
    </row>
    <row r="944" customFormat="false" ht="12.75" hidden="false" customHeight="false" outlineLevel="0" collapsed="false">
      <c r="A944" s="50" t="n">
        <v>65593</v>
      </c>
      <c r="B944" s="2" t="n">
        <f aca="false">+IF(B943&lt;&gt;0,B943+1,IF(I943=0,0,1))</f>
        <v>0</v>
      </c>
      <c r="C944" s="3" t="n">
        <f aca="false">IF(OR($C$4="",$C$4=0),C943,$C$4)</f>
        <v>0.05</v>
      </c>
      <c r="D944" s="4" t="n">
        <f aca="false">+(1+C944/2)^(-2*(A944-$M$4)/365.25)</f>
        <v>0.070006804821361</v>
      </c>
      <c r="E944" s="2" t="n">
        <f aca="false">+IF(OR($E$4="",$E$4=0),IF(YEAR(A944)&gt;$M$38,$N$39,VLOOKUP(YEAR(A944),Curve,2,FALSE())),$E$4)</f>
        <v>5000</v>
      </c>
      <c r="F944" s="2" t="n">
        <f aca="false">+IF(MONTH(A944)=$G$4,$F$4,0)</f>
        <v>0</v>
      </c>
      <c r="G944" s="5" t="n">
        <f aca="false">+F944*D944</f>
        <v>0</v>
      </c>
      <c r="H944" s="6" t="n">
        <f aca="false">-G944*E944</f>
        <v>-0</v>
      </c>
      <c r="I944" s="2" t="n">
        <f aca="false">+IF(A944=$I$4,$H$4*D944,IF(I943=0,0,I943+J944+H944))</f>
        <v>0</v>
      </c>
      <c r="J944" s="2" t="n">
        <f aca="false">+IF(B944=0,0,D944*-IPMT(C944/12,B944,$B$8,I943))</f>
        <v>0</v>
      </c>
      <c r="K944" s="6" t="n">
        <f aca="false">+H944+J944</f>
        <v>0</v>
      </c>
      <c r="L944" s="39"/>
    </row>
    <row r="945" customFormat="false" ht="12.75" hidden="false" customHeight="false" outlineLevel="0" collapsed="false">
      <c r="A945" s="50" t="n">
        <v>65624</v>
      </c>
      <c r="B945" s="2" t="n">
        <f aca="false">+IF(B944&lt;&gt;0,B944+1,IF(I944=0,0,1))</f>
        <v>0</v>
      </c>
      <c r="C945" s="3" t="n">
        <f aca="false">IF(OR($C$4="",$C$4=0),C944,$C$4)</f>
        <v>0.05</v>
      </c>
      <c r="D945" s="4" t="n">
        <f aca="false">+(1+C945/2)^(-2*(A945-$M$4)/365.25)</f>
        <v>0.0697139860518269</v>
      </c>
      <c r="E945" s="2" t="n">
        <f aca="false">+IF(OR($E$4="",$E$4=0),IF(YEAR(A945)&gt;$M$38,$N$39,VLOOKUP(YEAR(A945),Curve,2,FALSE())),$E$4)</f>
        <v>5000</v>
      </c>
      <c r="F945" s="2" t="n">
        <f aca="false">+IF(MONTH(A945)=$G$4,$F$4,0)</f>
        <v>0</v>
      </c>
      <c r="G945" s="5" t="n">
        <f aca="false">+F945*D945</f>
        <v>0</v>
      </c>
      <c r="H945" s="6" t="n">
        <f aca="false">-G945*E945</f>
        <v>-0</v>
      </c>
      <c r="I945" s="2" t="n">
        <f aca="false">+IF(A945=$I$4,$H$4*D945,IF(I944=0,0,I944+J945+H945))</f>
        <v>0</v>
      </c>
      <c r="J945" s="2" t="n">
        <f aca="false">+IF(B945=0,0,D945*-IPMT(C945/12,B945,$B$8,I944))</f>
        <v>0</v>
      </c>
      <c r="K945" s="6" t="n">
        <f aca="false">+H945+J945</f>
        <v>0</v>
      </c>
      <c r="L945" s="39"/>
    </row>
    <row r="946" customFormat="false" ht="12.75" hidden="false" customHeight="false" outlineLevel="0" collapsed="false">
      <c r="A946" s="50" t="n">
        <v>65654</v>
      </c>
      <c r="B946" s="2" t="n">
        <f aca="false">+IF(B945&lt;&gt;0,B945+1,IF(I945=0,0,1))</f>
        <v>0</v>
      </c>
      <c r="C946" s="3" t="n">
        <f aca="false">IF(OR($C$4="",$C$4=0),C945,$C$4)</f>
        <v>0.05</v>
      </c>
      <c r="D946" s="4" t="n">
        <f aca="false">+(1+C946/2)^(-2*(A946-$M$4)/365.25)</f>
        <v>0.0694317792538553</v>
      </c>
      <c r="E946" s="2" t="n">
        <f aca="false">+IF(OR($E$4="",$E$4=0),IF(YEAR(A946)&gt;$M$38,$N$39,VLOOKUP(YEAR(A946),Curve,2,FALSE())),$E$4)</f>
        <v>5000</v>
      </c>
      <c r="F946" s="2" t="n">
        <f aca="false">+IF(MONTH(A946)=$G$4,$F$4,0)</f>
        <v>0</v>
      </c>
      <c r="G946" s="5" t="n">
        <f aca="false">+F946*D946</f>
        <v>0</v>
      </c>
      <c r="H946" s="6" t="n">
        <f aca="false">-G946*E946</f>
        <v>-0</v>
      </c>
      <c r="I946" s="2" t="n">
        <f aca="false">+IF(A946=$I$4,$H$4*D946,IF(I945=0,0,I945+J946+H946))</f>
        <v>0</v>
      </c>
      <c r="J946" s="2" t="n">
        <f aca="false">+IF(B946=0,0,D946*-IPMT(C946/12,B946,$B$8,I945))</f>
        <v>0</v>
      </c>
      <c r="K946" s="6" t="n">
        <f aca="false">+H946+J946</f>
        <v>0</v>
      </c>
      <c r="L946" s="39"/>
    </row>
    <row r="947" customFormat="false" ht="12.75" hidden="false" customHeight="false" outlineLevel="0" collapsed="false">
      <c r="A947" s="50" t="n">
        <v>65685</v>
      </c>
      <c r="B947" s="2" t="n">
        <f aca="false">+IF(B946&lt;&gt;0,B946+1,IF(I946=0,0,1))</f>
        <v>0</v>
      </c>
      <c r="C947" s="3" t="n">
        <f aca="false">IF(OR($C$4="",$C$4=0),C946,$C$4)</f>
        <v>0.05</v>
      </c>
      <c r="D947" s="4" t="n">
        <f aca="false">+(1+C947/2)^(-2*(A947-$M$4)/365.25)</f>
        <v>0.0691413656544979</v>
      </c>
      <c r="E947" s="2" t="n">
        <f aca="false">+IF(OR($E$4="",$E$4=0),IF(YEAR(A947)&gt;$M$38,$N$39,VLOOKUP(YEAR(A947),Curve,2,FALSE())),$E$4)</f>
        <v>5000</v>
      </c>
      <c r="F947" s="2" t="n">
        <f aca="false">+IF(MONTH(A947)=$G$4,$F$4,0)</f>
        <v>0</v>
      </c>
      <c r="G947" s="5" t="n">
        <f aca="false">+F947*D947</f>
        <v>0</v>
      </c>
      <c r="H947" s="6" t="n">
        <f aca="false">-G947*E947</f>
        <v>-0</v>
      </c>
      <c r="I947" s="2" t="n">
        <f aca="false">+IF(A947=$I$4,$H$4*D947,IF(I946=0,0,I946+J947+H947))</f>
        <v>0</v>
      </c>
      <c r="J947" s="2" t="n">
        <f aca="false">+IF(B947=0,0,D947*-IPMT(C947/12,B947,$B$8,I946))</f>
        <v>0</v>
      </c>
      <c r="K947" s="6" t="n">
        <f aca="false">+H947+J947</f>
        <v>0</v>
      </c>
      <c r="L947" s="39"/>
    </row>
    <row r="948" customFormat="false" ht="12.75" hidden="false" customHeight="false" outlineLevel="0" collapsed="false">
      <c r="A948" s="50" t="n">
        <v>65715</v>
      </c>
      <c r="B948" s="2" t="n">
        <f aca="false">+IF(B947&lt;&gt;0,B947+1,IF(I947=0,0,1))</f>
        <v>0</v>
      </c>
      <c r="C948" s="3" t="n">
        <f aca="false">IF(OR($C$4="",$C$4=0),C947,$C$4)</f>
        <v>0.05</v>
      </c>
      <c r="D948" s="4" t="n">
        <f aca="false">+(1+C948/2)^(-2*(A948-$M$4)/365.25)</f>
        <v>0.0688614768615341</v>
      </c>
      <c r="E948" s="2" t="n">
        <f aca="false">+IF(OR($E$4="",$E$4=0),IF(YEAR(A948)&gt;$M$38,$N$39,VLOOKUP(YEAR(A948),Curve,2,FALSE())),$E$4)</f>
        <v>5000</v>
      </c>
      <c r="F948" s="2" t="n">
        <f aca="false">+IF(MONTH(A948)=$G$4,$F$4,0)</f>
        <v>0</v>
      </c>
      <c r="G948" s="5" t="n">
        <f aca="false">+F948*D948</f>
        <v>0</v>
      </c>
      <c r="H948" s="6" t="n">
        <f aca="false">-G948*E948</f>
        <v>-0</v>
      </c>
      <c r="I948" s="2" t="n">
        <f aca="false">+IF(A948=$I$4,$H$4*D948,IF(I947=0,0,I947+J948+H948))</f>
        <v>0</v>
      </c>
      <c r="J948" s="2" t="n">
        <f aca="false">+IF(B948=0,0,D948*-IPMT(C948/12,B948,$B$8,I947))</f>
        <v>0</v>
      </c>
      <c r="K948" s="6" t="n">
        <f aca="false">+H948+J948</f>
        <v>0</v>
      </c>
      <c r="L948" s="39"/>
    </row>
    <row r="949" customFormat="false" ht="12.75" hidden="false" customHeight="false" outlineLevel="0" collapsed="false">
      <c r="A949" s="50" t="n">
        <v>65746</v>
      </c>
      <c r="B949" s="2" t="n">
        <f aca="false">+IF(B948&lt;&gt;0,B948+1,IF(I948=0,0,1))</f>
        <v>0</v>
      </c>
      <c r="C949" s="3" t="n">
        <f aca="false">IF(OR($C$4="",$C$4=0),C948,$C$4)</f>
        <v>0.05</v>
      </c>
      <c r="D949" s="4" t="n">
        <f aca="false">+(1+C949/2)^(-2*(A949-$M$4)/365.25)</f>
        <v>0.0685734486766405</v>
      </c>
      <c r="E949" s="2" t="n">
        <f aca="false">+IF(OR($E$4="",$E$4=0),IF(YEAR(A949)&gt;$M$38,$N$39,VLOOKUP(YEAR(A949),Curve,2,FALSE())),$E$4)</f>
        <v>5000</v>
      </c>
      <c r="F949" s="2" t="n">
        <f aca="false">+IF(MONTH(A949)=$G$4,$F$4,0)</f>
        <v>0</v>
      </c>
      <c r="G949" s="5" t="n">
        <f aca="false">+F949*D949</f>
        <v>0</v>
      </c>
      <c r="H949" s="6" t="n">
        <f aca="false">-G949*E949</f>
        <v>-0</v>
      </c>
      <c r="I949" s="2" t="n">
        <f aca="false">+IF(A949=$I$4,$H$4*D949,IF(I948=0,0,I948+J949+H949))</f>
        <v>0</v>
      </c>
      <c r="J949" s="2" t="n">
        <f aca="false">+IF(B949=0,0,D949*-IPMT(C949/12,B949,$B$8,I948))</f>
        <v>0</v>
      </c>
      <c r="K949" s="6" t="n">
        <f aca="false">+H949+J949</f>
        <v>0</v>
      </c>
      <c r="L949" s="39"/>
    </row>
    <row r="950" customFormat="false" ht="12.75" hidden="false" customHeight="false" outlineLevel="0" collapsed="false">
      <c r="A950" s="50" t="n">
        <v>65777</v>
      </c>
      <c r="B950" s="2" t="n">
        <f aca="false">+IF(B949&lt;&gt;0,B949+1,IF(I949=0,0,1))</f>
        <v>0</v>
      </c>
      <c r="C950" s="3" t="n">
        <f aca="false">IF(OR($C$4="",$C$4=0),C949,$C$4)</f>
        <v>0.05</v>
      </c>
      <c r="D950" s="4" t="n">
        <f aca="false">+(1+C950/2)^(-2*(A950-$M$4)/365.25)</f>
        <v>0.0682866252326132</v>
      </c>
      <c r="E950" s="2" t="n">
        <f aca="false">+IF(OR($E$4="",$E$4=0),IF(YEAR(A950)&gt;$M$38,$N$39,VLOOKUP(YEAR(A950),Curve,2,FALSE())),$E$4)</f>
        <v>5000</v>
      </c>
      <c r="F950" s="2" t="n">
        <f aca="false">+IF(MONTH(A950)=$G$4,$F$4,0)</f>
        <v>0</v>
      </c>
      <c r="G950" s="5" t="n">
        <f aca="false">+F950*D950</f>
        <v>0</v>
      </c>
      <c r="H950" s="6" t="n">
        <f aca="false">-G950*E950</f>
        <v>-0</v>
      </c>
      <c r="I950" s="2" t="n">
        <f aca="false">+IF(A950=$I$4,$H$4*D950,IF(I949=0,0,I949+J950+H950))</f>
        <v>0</v>
      </c>
      <c r="J950" s="2" t="n">
        <f aca="false">+IF(B950=0,0,D950*-IPMT(C950/12,B950,$B$8,I949))</f>
        <v>0</v>
      </c>
      <c r="K950" s="6" t="n">
        <f aca="false">+H950+J950</f>
        <v>0</v>
      </c>
      <c r="L950" s="39"/>
    </row>
    <row r="951" customFormat="false" ht="12.75" hidden="false" customHeight="false" outlineLevel="0" collapsed="false">
      <c r="A951" s="50" t="n">
        <v>65806</v>
      </c>
      <c r="B951" s="2" t="n">
        <f aca="false">+IF(B950&lt;&gt;0,B950+1,IF(I950=0,0,1))</f>
        <v>0</v>
      </c>
      <c r="C951" s="3" t="n">
        <f aca="false">IF(OR($C$4="",$C$4=0),C950,$C$4)</f>
        <v>0.05</v>
      </c>
      <c r="D951" s="4" t="n">
        <f aca="false">+(1+C951/2)^(-2*(A951-$M$4)/365.25)</f>
        <v>0.0680193927230952</v>
      </c>
      <c r="E951" s="2" t="n">
        <f aca="false">+IF(OR($E$4="",$E$4=0),IF(YEAR(A951)&gt;$M$38,$N$39,VLOOKUP(YEAR(A951),Curve,2,FALSE())),$E$4)</f>
        <v>5000</v>
      </c>
      <c r="F951" s="2" t="n">
        <f aca="false">+IF(MONTH(A951)=$G$4,$F$4,0)</f>
        <v>50</v>
      </c>
      <c r="G951" s="5" t="n">
        <f aca="false">+F951*D951</f>
        <v>3.40096963615476</v>
      </c>
      <c r="H951" s="6" t="n">
        <f aca="false">-G951*E951</f>
        <v>-17004.8481807738</v>
      </c>
      <c r="I951" s="2" t="n">
        <f aca="false">+IF(A951=$I$4,$H$4*D951,IF(I950=0,0,I950+J951+H951))</f>
        <v>0</v>
      </c>
      <c r="J951" s="2" t="n">
        <f aca="false">+IF(B951=0,0,D951*-IPMT(C951/12,B951,$B$8,I950))</f>
        <v>0</v>
      </c>
      <c r="K951" s="6" t="n">
        <f aca="false">+H951+J951</f>
        <v>-17004.8481807738</v>
      </c>
      <c r="L951" s="39"/>
    </row>
    <row r="952" customFormat="false" ht="12.75" hidden="false" customHeight="false" outlineLevel="0" collapsed="false">
      <c r="A952" s="50" t="n">
        <v>65837</v>
      </c>
      <c r="B952" s="2" t="n">
        <f aca="false">+IF(B951&lt;&gt;0,B951+1,IF(I951=0,0,1))</f>
        <v>0</v>
      </c>
      <c r="C952" s="3" t="n">
        <f aca="false">IF(OR($C$4="",$C$4=0),C951,$C$4)</f>
        <v>0.05</v>
      </c>
      <c r="D952" s="4" t="n">
        <f aca="false">+(1+C952/2)^(-2*(A952-$M$4)/365.25)</f>
        <v>0.0677348867392489</v>
      </c>
      <c r="E952" s="2" t="n">
        <f aca="false">+IF(OR($E$4="",$E$4=0),IF(YEAR(A952)&gt;$M$38,$N$39,VLOOKUP(YEAR(A952),Curve,2,FALSE())),$E$4)</f>
        <v>5000</v>
      </c>
      <c r="F952" s="2" t="n">
        <f aca="false">+IF(MONTH(A952)=$G$4,$F$4,0)</f>
        <v>0</v>
      </c>
      <c r="G952" s="5" t="n">
        <f aca="false">+F952*D952</f>
        <v>0</v>
      </c>
      <c r="H952" s="6" t="n">
        <f aca="false">-G952*E952</f>
        <v>-0</v>
      </c>
      <c r="I952" s="2" t="n">
        <f aca="false">+IF(A952=$I$4,$H$4*D952,IF(I951=0,0,I951+J952+H952))</f>
        <v>0</v>
      </c>
      <c r="J952" s="2" t="n">
        <f aca="false">+IF(B952=0,0,D952*-IPMT(C952/12,B952,$B$8,I951))</f>
        <v>0</v>
      </c>
      <c r="K952" s="6" t="n">
        <f aca="false">+H952+J952</f>
        <v>0</v>
      </c>
      <c r="L952" s="39"/>
    </row>
    <row r="953" customFormat="false" ht="12.75" hidden="false" customHeight="false" outlineLevel="0" collapsed="false">
      <c r="A953" s="50" t="n">
        <v>65867</v>
      </c>
      <c r="B953" s="2" t="n">
        <f aca="false">+IF(B952&lt;&gt;0,B952+1,IF(I952=0,0,1))</f>
        <v>0</v>
      </c>
      <c r="C953" s="3" t="n">
        <f aca="false">IF(OR($C$4="",$C$4=0),C952,$C$4)</f>
        <v>0.05</v>
      </c>
      <c r="D953" s="4" t="n">
        <f aca="false">+(1+C953/2)^(-2*(A953-$M$4)/365.25)</f>
        <v>0.0674606914653846</v>
      </c>
      <c r="E953" s="2" t="n">
        <f aca="false">+IF(OR($E$4="",$E$4=0),IF(YEAR(A953)&gt;$M$38,$N$39,VLOOKUP(YEAR(A953),Curve,2,FALSE())),$E$4)</f>
        <v>5000</v>
      </c>
      <c r="F953" s="2" t="n">
        <f aca="false">+IF(MONTH(A953)=$G$4,$F$4,0)</f>
        <v>0</v>
      </c>
      <c r="G953" s="5" t="n">
        <f aca="false">+F953*D953</f>
        <v>0</v>
      </c>
      <c r="H953" s="6" t="n">
        <f aca="false">-G953*E953</f>
        <v>-0</v>
      </c>
      <c r="I953" s="2" t="n">
        <f aca="false">+IF(A953=$I$4,$H$4*D953,IF(I952=0,0,I952+J953+H953))</f>
        <v>0</v>
      </c>
      <c r="J953" s="2" t="n">
        <f aca="false">+IF(B953=0,0,D953*-IPMT(C953/12,B953,$B$8,I952))</f>
        <v>0</v>
      </c>
      <c r="K953" s="6" t="n">
        <f aca="false">+H953+J953</f>
        <v>0</v>
      </c>
      <c r="L953" s="39"/>
    </row>
    <row r="954" customFormat="false" ht="12.75" hidden="false" customHeight="false" outlineLevel="0" collapsed="false">
      <c r="A954" s="50" t="n">
        <v>65898</v>
      </c>
      <c r="B954" s="2" t="n">
        <f aca="false">+IF(B953&lt;&gt;0,B953+1,IF(I953=0,0,1))</f>
        <v>0</v>
      </c>
      <c r="C954" s="3" t="n">
        <f aca="false">IF(OR($C$4="",$C$4=0),C953,$C$4)</f>
        <v>0.05</v>
      </c>
      <c r="D954" s="4" t="n">
        <f aca="false">+(1+C954/2)^(-2*(A954-$M$4)/365.25)</f>
        <v>0.0671785223717197</v>
      </c>
      <c r="E954" s="2" t="n">
        <f aca="false">+IF(OR($E$4="",$E$4=0),IF(YEAR(A954)&gt;$M$38,$N$39,VLOOKUP(YEAR(A954),Curve,2,FALSE())),$E$4)</f>
        <v>5000</v>
      </c>
      <c r="F954" s="2" t="n">
        <f aca="false">+IF(MONTH(A954)=$G$4,$F$4,0)</f>
        <v>0</v>
      </c>
      <c r="G954" s="5" t="n">
        <f aca="false">+F954*D954</f>
        <v>0</v>
      </c>
      <c r="H954" s="6" t="n">
        <f aca="false">-G954*E954</f>
        <v>-0</v>
      </c>
      <c r="I954" s="2" t="n">
        <f aca="false">+IF(A954=$I$4,$H$4*D954,IF(I953=0,0,I953+J954+H954))</f>
        <v>0</v>
      </c>
      <c r="J954" s="2" t="n">
        <f aca="false">+IF(B954=0,0,D954*-IPMT(C954/12,B954,$B$8,I953))</f>
        <v>0</v>
      </c>
      <c r="K954" s="6" t="n">
        <f aca="false">+H954+J954</f>
        <v>0</v>
      </c>
      <c r="L954" s="39"/>
    </row>
    <row r="955" customFormat="false" ht="12.75" hidden="false" customHeight="false" outlineLevel="0" collapsed="false">
      <c r="A955" s="50" t="n">
        <v>65928</v>
      </c>
      <c r="B955" s="2" t="n">
        <f aca="false">+IF(B954&lt;&gt;0,B954+1,IF(I954=0,0,1))</f>
        <v>0</v>
      </c>
      <c r="C955" s="3" t="n">
        <f aca="false">IF(OR($C$4="",$C$4=0),C954,$C$4)</f>
        <v>0.05</v>
      </c>
      <c r="D955" s="4" t="n">
        <f aca="false">+(1+C955/2)^(-2*(A955-$M$4)/365.25)</f>
        <v>0.0669065792973861</v>
      </c>
      <c r="E955" s="2" t="n">
        <f aca="false">+IF(OR($E$4="",$E$4=0),IF(YEAR(A955)&gt;$M$38,$N$39,VLOOKUP(YEAR(A955),Curve,2,FALSE())),$E$4)</f>
        <v>5000</v>
      </c>
      <c r="F955" s="2" t="n">
        <f aca="false">+IF(MONTH(A955)=$G$4,$F$4,0)</f>
        <v>0</v>
      </c>
      <c r="G955" s="5" t="n">
        <f aca="false">+F955*D955</f>
        <v>0</v>
      </c>
      <c r="H955" s="6" t="n">
        <f aca="false">-G955*E955</f>
        <v>-0</v>
      </c>
      <c r="I955" s="2" t="n">
        <f aca="false">+IF(A955=$I$4,$H$4*D955,IF(I954=0,0,I954+J955+H955))</f>
        <v>0</v>
      </c>
      <c r="J955" s="2" t="n">
        <f aca="false">+IF(B955=0,0,D955*-IPMT(C955/12,B955,$B$8,I954))</f>
        <v>0</v>
      </c>
      <c r="K955" s="6" t="n">
        <f aca="false">+H955+J955</f>
        <v>0</v>
      </c>
      <c r="L955" s="39"/>
    </row>
    <row r="956" customFormat="false" ht="12.75" hidden="false" customHeight="false" outlineLevel="0" collapsed="false">
      <c r="A956" s="50" t="n">
        <v>65959</v>
      </c>
      <c r="B956" s="2" t="n">
        <f aca="false">+IF(B955&lt;&gt;0,B955+1,IF(I955=0,0,1))</f>
        <v>0</v>
      </c>
      <c r="C956" s="3" t="n">
        <f aca="false">IF(OR($C$4="",$C$4=0),C955,$C$4)</f>
        <v>0.05</v>
      </c>
      <c r="D956" s="4" t="n">
        <f aca="false">+(1+C956/2)^(-2*(A956-$M$4)/365.25)</f>
        <v>0.0666267278990314</v>
      </c>
      <c r="E956" s="2" t="n">
        <f aca="false">+IF(OR($E$4="",$E$4=0),IF(YEAR(A956)&gt;$M$38,$N$39,VLOOKUP(YEAR(A956),Curve,2,FALSE())),$E$4)</f>
        <v>5000</v>
      </c>
      <c r="F956" s="2" t="n">
        <f aca="false">+IF(MONTH(A956)=$G$4,$F$4,0)</f>
        <v>0</v>
      </c>
      <c r="G956" s="5" t="n">
        <f aca="false">+F956*D956</f>
        <v>0</v>
      </c>
      <c r="H956" s="6" t="n">
        <f aca="false">-G956*E956</f>
        <v>-0</v>
      </c>
      <c r="I956" s="2" t="n">
        <f aca="false">+IF(A956=$I$4,$H$4*D956,IF(I955=0,0,I955+J956+H956))</f>
        <v>0</v>
      </c>
      <c r="J956" s="2" t="n">
        <f aca="false">+IF(B956=0,0,D956*-IPMT(C956/12,B956,$B$8,I955))</f>
        <v>0</v>
      </c>
      <c r="K956" s="6" t="n">
        <f aca="false">+H956+J956</f>
        <v>0</v>
      </c>
      <c r="L956" s="39"/>
    </row>
    <row r="957" customFormat="false" ht="12.75" hidden="false" customHeight="false" outlineLevel="0" collapsed="false">
      <c r="A957" s="50" t="n">
        <v>65990</v>
      </c>
      <c r="B957" s="2" t="n">
        <f aca="false">+IF(B956&lt;&gt;0,B956+1,IF(I956=0,0,1))</f>
        <v>0</v>
      </c>
      <c r="C957" s="3" t="n">
        <f aca="false">IF(OR($C$4="",$C$4=0),C956,$C$4)</f>
        <v>0.05</v>
      </c>
      <c r="D957" s="4" t="n">
        <f aca="false">+(1+C957/2)^(-2*(A957-$M$4)/365.25)</f>
        <v>0.0663480470403454</v>
      </c>
      <c r="E957" s="2" t="n">
        <f aca="false">+IF(OR($E$4="",$E$4=0),IF(YEAR(A957)&gt;$M$38,$N$39,VLOOKUP(YEAR(A957),Curve,2,FALSE())),$E$4)</f>
        <v>5000</v>
      </c>
      <c r="F957" s="2" t="n">
        <f aca="false">+IF(MONTH(A957)=$G$4,$F$4,0)</f>
        <v>0</v>
      </c>
      <c r="G957" s="5" t="n">
        <f aca="false">+F957*D957</f>
        <v>0</v>
      </c>
      <c r="H957" s="6" t="n">
        <f aca="false">-G957*E957</f>
        <v>-0</v>
      </c>
      <c r="I957" s="2" t="n">
        <f aca="false">+IF(A957=$I$4,$H$4*D957,IF(I956=0,0,I956+J957+H957))</f>
        <v>0</v>
      </c>
      <c r="J957" s="2" t="n">
        <f aca="false">+IF(B957=0,0,D957*-IPMT(C957/12,B957,$B$8,I956))</f>
        <v>0</v>
      </c>
      <c r="K957" s="6" t="n">
        <f aca="false">+H957+J957</f>
        <v>0</v>
      </c>
      <c r="L957" s="39"/>
    </row>
    <row r="958" customFormat="false" ht="12.75" hidden="false" customHeight="false" outlineLevel="0" collapsed="false">
      <c r="A958" s="50" t="n">
        <v>66020</v>
      </c>
      <c r="B958" s="2" t="n">
        <f aca="false">+IF(B957&lt;&gt;0,B957+1,IF(I957=0,0,1))</f>
        <v>0</v>
      </c>
      <c r="C958" s="3" t="n">
        <f aca="false">IF(OR($C$4="",$C$4=0),C957,$C$4)</f>
        <v>0.05</v>
      </c>
      <c r="D958" s="4" t="n">
        <f aca="false">+(1+C958/2)^(-2*(A958-$M$4)/365.25)</f>
        <v>0.0660794657847419</v>
      </c>
      <c r="E958" s="2" t="n">
        <f aca="false">+IF(OR($E$4="",$E$4=0),IF(YEAR(A958)&gt;$M$38,$N$39,VLOOKUP(YEAR(A958),Curve,2,FALSE())),$E$4)</f>
        <v>5000</v>
      </c>
      <c r="F958" s="2" t="n">
        <f aca="false">+IF(MONTH(A958)=$G$4,$F$4,0)</f>
        <v>0</v>
      </c>
      <c r="G958" s="5" t="n">
        <f aca="false">+F958*D958</f>
        <v>0</v>
      </c>
      <c r="H958" s="6" t="n">
        <f aca="false">-G958*E958</f>
        <v>-0</v>
      </c>
      <c r="I958" s="2" t="n">
        <f aca="false">+IF(A958=$I$4,$H$4*D958,IF(I957=0,0,I957+J958+H958))</f>
        <v>0</v>
      </c>
      <c r="J958" s="2" t="n">
        <f aca="false">+IF(B958=0,0,D958*-IPMT(C958/12,B958,$B$8,I957))</f>
        <v>0</v>
      </c>
      <c r="K958" s="6" t="n">
        <f aca="false">+H958+J958</f>
        <v>0</v>
      </c>
      <c r="L958" s="39"/>
    </row>
    <row r="959" customFormat="false" ht="12.75" hidden="false" customHeight="false" outlineLevel="0" collapsed="false">
      <c r="A959" s="50" t="n">
        <v>66051</v>
      </c>
      <c r="B959" s="2" t="n">
        <f aca="false">+IF(B958&lt;&gt;0,B958+1,IF(I958=0,0,1))</f>
        <v>0</v>
      </c>
      <c r="C959" s="3" t="n">
        <f aca="false">IF(OR($C$4="",$C$4=0),C958,$C$4)</f>
        <v>0.05</v>
      </c>
      <c r="D959" s="4" t="n">
        <f aca="false">+(1+C959/2)^(-2*(A959-$M$4)/365.25)</f>
        <v>0.0658030739695185</v>
      </c>
      <c r="E959" s="2" t="n">
        <f aca="false">+IF(OR($E$4="",$E$4=0),IF(YEAR(A959)&gt;$M$38,$N$39,VLOOKUP(YEAR(A959),Curve,2,FALSE())),$E$4)</f>
        <v>5000</v>
      </c>
      <c r="F959" s="2" t="n">
        <f aca="false">+IF(MONTH(A959)=$G$4,$F$4,0)</f>
        <v>0</v>
      </c>
      <c r="G959" s="5" t="n">
        <f aca="false">+F959*D959</f>
        <v>0</v>
      </c>
      <c r="H959" s="6" t="n">
        <f aca="false">-G959*E959</f>
        <v>-0</v>
      </c>
      <c r="I959" s="2" t="n">
        <f aca="false">+IF(A959=$I$4,$H$4*D959,IF(I958=0,0,I958+J959+H959))</f>
        <v>0</v>
      </c>
      <c r="J959" s="2" t="n">
        <f aca="false">+IF(B959=0,0,D959*-IPMT(C959/12,B959,$B$8,I958))</f>
        <v>0</v>
      </c>
      <c r="K959" s="6" t="n">
        <f aca="false">+H959+J959</f>
        <v>0</v>
      </c>
      <c r="L959" s="39"/>
    </row>
    <row r="960" customFormat="false" ht="12.75" hidden="false" customHeight="false" outlineLevel="0" collapsed="false">
      <c r="A960" s="50" t="n">
        <v>66081</v>
      </c>
      <c r="B960" s="2" t="n">
        <f aca="false">+IF(B959&lt;&gt;0,B959+1,IF(I959=0,0,1))</f>
        <v>0</v>
      </c>
      <c r="C960" s="3" t="n">
        <f aca="false">IF(OR($C$4="",$C$4=0),C959,$C$4)</f>
        <v>0.05</v>
      </c>
      <c r="D960" s="4" t="n">
        <f aca="false">+(1+C960/2)^(-2*(A960-$M$4)/365.25)</f>
        <v>0.0655366988007278</v>
      </c>
      <c r="E960" s="2" t="n">
        <f aca="false">+IF(OR($E$4="",$E$4=0),IF(YEAR(A960)&gt;$M$38,$N$39,VLOOKUP(YEAR(A960),Curve,2,FALSE())),$E$4)</f>
        <v>5000</v>
      </c>
      <c r="F960" s="2" t="n">
        <f aca="false">+IF(MONTH(A960)=$G$4,$F$4,0)</f>
        <v>0</v>
      </c>
      <c r="G960" s="5" t="n">
        <f aca="false">+F960*D960</f>
        <v>0</v>
      </c>
      <c r="H960" s="6" t="n">
        <f aca="false">-G960*E960</f>
        <v>-0</v>
      </c>
      <c r="I960" s="2" t="n">
        <f aca="false">+IF(A960=$I$4,$H$4*D960,IF(I959=0,0,I959+J960+H960))</f>
        <v>0</v>
      </c>
      <c r="J960" s="2" t="n">
        <f aca="false">+IF(B960=0,0,D960*-IPMT(C960/12,B960,$B$8,I959))</f>
        <v>0</v>
      </c>
      <c r="K960" s="6" t="n">
        <f aca="false">+H960+J960</f>
        <v>0</v>
      </c>
      <c r="L960" s="39"/>
    </row>
    <row r="961" customFormat="false" ht="12.75" hidden="false" customHeight="false" outlineLevel="0" collapsed="false">
      <c r="A961" s="50" t="n">
        <v>66112</v>
      </c>
      <c r="B961" s="2" t="n">
        <f aca="false">+IF(B960&lt;&gt;0,B960+1,IF(I960=0,0,1))</f>
        <v>0</v>
      </c>
      <c r="C961" s="3" t="n">
        <f aca="false">IF(OR($C$4="",$C$4=0),C960,$C$4)</f>
        <v>0.05</v>
      </c>
      <c r="D961" s="4" t="n">
        <f aca="false">+(1+C961/2)^(-2*(A961-$M$4)/365.25)</f>
        <v>0.0652625772271018</v>
      </c>
      <c r="E961" s="2" t="n">
        <f aca="false">+IF(OR($E$4="",$E$4=0),IF(YEAR(A961)&gt;$M$38,$N$39,VLOOKUP(YEAR(A961),Curve,2,FALSE())),$E$4)</f>
        <v>5000</v>
      </c>
      <c r="F961" s="2" t="n">
        <f aca="false">+IF(MONTH(A961)=$G$4,$F$4,0)</f>
        <v>0</v>
      </c>
      <c r="G961" s="5" t="n">
        <f aca="false">+F961*D961</f>
        <v>0</v>
      </c>
      <c r="H961" s="6" t="n">
        <f aca="false">-G961*E961</f>
        <v>-0</v>
      </c>
      <c r="I961" s="2" t="n">
        <f aca="false">+IF(A961=$I$4,$H$4*D961,IF(I960=0,0,I960+J961+H961))</f>
        <v>0</v>
      </c>
      <c r="J961" s="2" t="n">
        <f aca="false">+IF(B961=0,0,D961*-IPMT(C961/12,B961,$B$8,I960))</f>
        <v>0</v>
      </c>
      <c r="K961" s="6" t="n">
        <f aca="false">+H961+J961</f>
        <v>0</v>
      </c>
      <c r="L961" s="39"/>
    </row>
    <row r="962" customFormat="false" ht="12.75" hidden="false" customHeight="false" outlineLevel="0" collapsed="false">
      <c r="A962" s="50" t="n">
        <v>66143</v>
      </c>
      <c r="B962" s="2" t="n">
        <f aca="false">+IF(B961&lt;&gt;0,B961+1,IF(I961=0,0,1))</f>
        <v>0</v>
      </c>
      <c r="C962" s="3" t="n">
        <f aca="false">IF(OR($C$4="",$C$4=0),C961,$C$4)</f>
        <v>0.05</v>
      </c>
      <c r="D962" s="4" t="n">
        <f aca="false">+(1+C962/2)^(-2*(A962-$M$4)/365.25)</f>
        <v>0.0649896022268996</v>
      </c>
      <c r="E962" s="2" t="n">
        <f aca="false">+IF(OR($E$4="",$E$4=0),IF(YEAR(A962)&gt;$M$38,$N$39,VLOOKUP(YEAR(A962),Curve,2,FALSE())),$E$4)</f>
        <v>5000</v>
      </c>
      <c r="F962" s="2" t="n">
        <f aca="false">+IF(MONTH(A962)=$G$4,$F$4,0)</f>
        <v>0</v>
      </c>
      <c r="G962" s="5" t="n">
        <f aca="false">+F962*D962</f>
        <v>0</v>
      </c>
      <c r="H962" s="6" t="n">
        <f aca="false">-G962*E962</f>
        <v>-0</v>
      </c>
      <c r="I962" s="2" t="n">
        <f aca="false">+IF(A962=$I$4,$H$4*D962,IF(I961=0,0,I961+J962+H962))</f>
        <v>0</v>
      </c>
      <c r="J962" s="2" t="n">
        <f aca="false">+IF(B962=0,0,D962*-IPMT(C962/12,B962,$B$8,I961))</f>
        <v>0</v>
      </c>
      <c r="K962" s="6" t="n">
        <f aca="false">+H962+J962</f>
        <v>0</v>
      </c>
      <c r="L962" s="39"/>
    </row>
    <row r="963" customFormat="false" ht="12.75" hidden="false" customHeight="false" outlineLevel="0" collapsed="false">
      <c r="A963" s="50" t="n">
        <v>66171</v>
      </c>
      <c r="B963" s="2" t="n">
        <f aca="false">+IF(B962&lt;&gt;0,B962+1,IF(I962=0,0,1))</f>
        <v>0</v>
      </c>
      <c r="C963" s="3" t="n">
        <f aca="false">IF(OR($C$4="",$C$4=0),C962,$C$4)</f>
        <v>0.05</v>
      </c>
      <c r="D963" s="4" t="n">
        <f aca="false">+(1+C963/2)^(-2*(A963-$M$4)/365.25)</f>
        <v>0.0647440256769964</v>
      </c>
      <c r="E963" s="2" t="n">
        <f aca="false">+IF(OR($E$4="",$E$4=0),IF(YEAR(A963)&gt;$M$38,$N$39,VLOOKUP(YEAR(A963),Curve,2,FALSE())),$E$4)</f>
        <v>5000</v>
      </c>
      <c r="F963" s="2" t="n">
        <f aca="false">+IF(MONTH(A963)=$G$4,$F$4,0)</f>
        <v>50</v>
      </c>
      <c r="G963" s="5" t="n">
        <f aca="false">+F963*D963</f>
        <v>3.23720128384982</v>
      </c>
      <c r="H963" s="6" t="n">
        <f aca="false">-G963*E963</f>
        <v>-16186.0064192491</v>
      </c>
      <c r="I963" s="2" t="n">
        <f aca="false">+IF(A963=$I$4,$H$4*D963,IF(I962=0,0,I962+J963+H963))</f>
        <v>0</v>
      </c>
      <c r="J963" s="2" t="n">
        <f aca="false">+IF(B963=0,0,D963*-IPMT(C963/12,B963,$B$8,I962))</f>
        <v>0</v>
      </c>
      <c r="K963" s="6" t="n">
        <f aca="false">+H963+J963</f>
        <v>-16186.0064192491</v>
      </c>
      <c r="L963" s="39"/>
    </row>
    <row r="964" customFormat="false" ht="12.75" hidden="false" customHeight="false" outlineLevel="0" collapsed="false">
      <c r="A964" s="50" t="n">
        <v>66202</v>
      </c>
      <c r="B964" s="2" t="n">
        <f aca="false">+IF(B963&lt;&gt;0,B963+1,IF(I963=0,0,1))</f>
        <v>0</v>
      </c>
      <c r="C964" s="3" t="n">
        <f aca="false">IF(OR($C$4="",$C$4=0),C963,$C$4)</f>
        <v>0.05</v>
      </c>
      <c r="D964" s="4" t="n">
        <f aca="false">+(1+C964/2)^(-2*(A964-$M$4)/365.25)</f>
        <v>0.064473219632044</v>
      </c>
      <c r="E964" s="2" t="n">
        <f aca="false">+IF(OR($E$4="",$E$4=0),IF(YEAR(A964)&gt;$M$38,$N$39,VLOOKUP(YEAR(A964),Curve,2,FALSE())),$E$4)</f>
        <v>5000</v>
      </c>
      <c r="F964" s="2" t="n">
        <f aca="false">+IF(MONTH(A964)=$G$4,$F$4,0)</f>
        <v>0</v>
      </c>
      <c r="G964" s="5" t="n">
        <f aca="false">+F964*D964</f>
        <v>0</v>
      </c>
      <c r="H964" s="6" t="n">
        <f aca="false">-G964*E964</f>
        <v>-0</v>
      </c>
      <c r="I964" s="2" t="n">
        <f aca="false">+IF(A964=$I$4,$H$4*D964,IF(I963=0,0,I963+J964+H964))</f>
        <v>0</v>
      </c>
      <c r="J964" s="2" t="n">
        <f aca="false">+IF(B964=0,0,D964*-IPMT(C964/12,B964,$B$8,I963))</f>
        <v>0</v>
      </c>
      <c r="K964" s="6" t="n">
        <f aca="false">+H964+J964</f>
        <v>0</v>
      </c>
      <c r="L964" s="39"/>
    </row>
    <row r="965" customFormat="false" ht="12.75" hidden="false" customHeight="false" outlineLevel="0" collapsed="false">
      <c r="A965" s="50" t="n">
        <v>66232</v>
      </c>
      <c r="B965" s="2" t="n">
        <f aca="false">+IF(B964&lt;&gt;0,B964+1,IF(I964=0,0,1))</f>
        <v>0</v>
      </c>
      <c r="C965" s="3" t="n">
        <f aca="false">IF(OR($C$4="",$C$4=0),C964,$C$4)</f>
        <v>0.05</v>
      </c>
      <c r="D965" s="4" t="n">
        <f aca="false">+(1+C965/2)^(-2*(A965-$M$4)/365.25)</f>
        <v>0.0642122278010253</v>
      </c>
      <c r="E965" s="2" t="n">
        <f aca="false">+IF(OR($E$4="",$E$4=0),IF(YEAR(A965)&gt;$M$38,$N$39,VLOOKUP(YEAR(A965),Curve,2,FALSE())),$E$4)</f>
        <v>5000</v>
      </c>
      <c r="F965" s="2" t="n">
        <f aca="false">+IF(MONTH(A965)=$G$4,$F$4,0)</f>
        <v>0</v>
      </c>
      <c r="G965" s="5" t="n">
        <f aca="false">+F965*D965</f>
        <v>0</v>
      </c>
      <c r="H965" s="6" t="n">
        <f aca="false">-G965*E965</f>
        <v>-0</v>
      </c>
      <c r="I965" s="2" t="n">
        <f aca="false">+IF(A965=$I$4,$H$4*D965,IF(I964=0,0,I964+J965+H965))</f>
        <v>0</v>
      </c>
      <c r="J965" s="2" t="n">
        <f aca="false">+IF(B965=0,0,D965*-IPMT(C965/12,B965,$B$8,I964))</f>
        <v>0</v>
      </c>
      <c r="K965" s="6" t="n">
        <f aca="false">+H965+J965</f>
        <v>0</v>
      </c>
      <c r="L965" s="39"/>
    </row>
    <row r="966" customFormat="false" ht="12.75" hidden="false" customHeight="false" outlineLevel="0" collapsed="false">
      <c r="A966" s="50" t="n">
        <v>66263</v>
      </c>
      <c r="B966" s="2" t="n">
        <f aca="false">+IF(B965&lt;&gt;0,B965+1,IF(I965=0,0,1))</f>
        <v>0</v>
      </c>
      <c r="C966" s="3" t="n">
        <f aca="false">IF(OR($C$4="",$C$4=0),C965,$C$4)</f>
        <v>0.05</v>
      </c>
      <c r="D966" s="4" t="n">
        <f aca="false">+(1+C966/2)^(-2*(A966-$M$4)/365.25)</f>
        <v>0.0639436461169773</v>
      </c>
      <c r="E966" s="2" t="n">
        <f aca="false">+IF(OR($E$4="",$E$4=0),IF(YEAR(A966)&gt;$M$38,$N$39,VLOOKUP(YEAR(A966),Curve,2,FALSE())),$E$4)</f>
        <v>5000</v>
      </c>
      <c r="F966" s="2" t="n">
        <f aca="false">+IF(MONTH(A966)=$G$4,$F$4,0)</f>
        <v>0</v>
      </c>
      <c r="G966" s="5" t="n">
        <f aca="false">+F966*D966</f>
        <v>0</v>
      </c>
      <c r="H966" s="6" t="n">
        <f aca="false">-G966*E966</f>
        <v>-0</v>
      </c>
      <c r="I966" s="2" t="n">
        <f aca="false">+IF(A966=$I$4,$H$4*D966,IF(I965=0,0,I965+J966+H966))</f>
        <v>0</v>
      </c>
      <c r="J966" s="2" t="n">
        <f aca="false">+IF(B966=0,0,D966*-IPMT(C966/12,B966,$B$8,I965))</f>
        <v>0</v>
      </c>
      <c r="K966" s="6" t="n">
        <f aca="false">+H966+J966</f>
        <v>0</v>
      </c>
      <c r="L966" s="39"/>
    </row>
    <row r="967" customFormat="false" ht="12.75" hidden="false" customHeight="false" outlineLevel="0" collapsed="false">
      <c r="A967" s="50" t="n">
        <v>66293</v>
      </c>
      <c r="B967" s="2" t="n">
        <f aca="false">+IF(B966&lt;&gt;0,B966+1,IF(I966=0,0,1))</f>
        <v>0</v>
      </c>
      <c r="C967" s="3" t="n">
        <f aca="false">IF(OR($C$4="",$C$4=0),C966,$C$4)</f>
        <v>0.05</v>
      </c>
      <c r="D967" s="4" t="n">
        <f aca="false">+(1+C967/2)^(-2*(A967-$M$4)/365.25)</f>
        <v>0.0636847980343575</v>
      </c>
      <c r="E967" s="2" t="n">
        <f aca="false">+IF(OR($E$4="",$E$4=0),IF(YEAR(A967)&gt;$M$38,$N$39,VLOOKUP(YEAR(A967),Curve,2,FALSE())),$E$4)</f>
        <v>5000</v>
      </c>
      <c r="F967" s="2" t="n">
        <f aca="false">+IF(MONTH(A967)=$G$4,$F$4,0)</f>
        <v>0</v>
      </c>
      <c r="G967" s="5" t="n">
        <f aca="false">+F967*D967</f>
        <v>0</v>
      </c>
      <c r="H967" s="6" t="n">
        <f aca="false">-G967*E967</f>
        <v>-0</v>
      </c>
      <c r="I967" s="2" t="n">
        <f aca="false">+IF(A967=$I$4,$H$4*D967,IF(I966=0,0,I966+J967+H967))</f>
        <v>0</v>
      </c>
      <c r="J967" s="2" t="n">
        <f aca="false">+IF(B967=0,0,D967*-IPMT(C967/12,B967,$B$8,I966))</f>
        <v>0</v>
      </c>
      <c r="K967" s="6" t="n">
        <f aca="false">+H967+J967</f>
        <v>0</v>
      </c>
      <c r="L967" s="39"/>
    </row>
    <row r="968" customFormat="false" ht="12.75" hidden="false" customHeight="false" outlineLevel="0" collapsed="false">
      <c r="A968" s="50" t="n">
        <v>66324</v>
      </c>
      <c r="B968" s="2" t="n">
        <f aca="false">+IF(B967&lt;&gt;0,B967+1,IF(I967=0,0,1))</f>
        <v>0</v>
      </c>
      <c r="C968" s="3" t="n">
        <f aca="false">IF(OR($C$4="",$C$4=0),C967,$C$4)</f>
        <v>0.05</v>
      </c>
      <c r="D968" s="4" t="n">
        <f aca="false">+(1+C968/2)^(-2*(A968-$M$4)/365.25)</f>
        <v>0.0634184224406414</v>
      </c>
      <c r="E968" s="2" t="n">
        <f aca="false">+IF(OR($E$4="",$E$4=0),IF(YEAR(A968)&gt;$M$38,$N$39,VLOOKUP(YEAR(A968),Curve,2,FALSE())),$E$4)</f>
        <v>5000</v>
      </c>
      <c r="F968" s="2" t="n">
        <f aca="false">+IF(MONTH(A968)=$G$4,$F$4,0)</f>
        <v>0</v>
      </c>
      <c r="G968" s="5" t="n">
        <f aca="false">+F968*D968</f>
        <v>0</v>
      </c>
      <c r="H968" s="6" t="n">
        <f aca="false">-G968*E968</f>
        <v>-0</v>
      </c>
      <c r="I968" s="2" t="n">
        <f aca="false">+IF(A968=$I$4,$H$4*D968,IF(I967=0,0,I967+J968+H968))</f>
        <v>0</v>
      </c>
      <c r="J968" s="2" t="n">
        <f aca="false">+IF(B968=0,0,D968*-IPMT(C968/12,B968,$B$8,I967))</f>
        <v>0</v>
      </c>
      <c r="K968" s="6" t="n">
        <f aca="false">+H968+J968</f>
        <v>0</v>
      </c>
      <c r="L968" s="39"/>
    </row>
    <row r="969" customFormat="false" ht="12.75" hidden="false" customHeight="false" outlineLevel="0" collapsed="false">
      <c r="A969" s="50" t="n">
        <v>66355</v>
      </c>
      <c r="B969" s="2" t="n">
        <f aca="false">+IF(B968&lt;&gt;0,B968+1,IF(I968=0,0,1))</f>
        <v>0</v>
      </c>
      <c r="C969" s="3" t="n">
        <f aca="false">IF(OR($C$4="",$C$4=0),C968,$C$4)</f>
        <v>0.05</v>
      </c>
      <c r="D969" s="4" t="n">
        <f aca="false">+(1+C969/2)^(-2*(A969-$M$4)/365.25)</f>
        <v>0.0631531610210944</v>
      </c>
      <c r="E969" s="2" t="n">
        <f aca="false">+IF(OR($E$4="",$E$4=0),IF(YEAR(A969)&gt;$M$38,$N$39,VLOOKUP(YEAR(A969),Curve,2,FALSE())),$E$4)</f>
        <v>5000</v>
      </c>
      <c r="F969" s="2" t="n">
        <f aca="false">+IF(MONTH(A969)=$G$4,$F$4,0)</f>
        <v>0</v>
      </c>
      <c r="G969" s="5" t="n">
        <f aca="false">+F969*D969</f>
        <v>0</v>
      </c>
      <c r="H969" s="6" t="n">
        <f aca="false">-G969*E969</f>
        <v>-0</v>
      </c>
      <c r="I969" s="2" t="n">
        <f aca="false">+IF(A969=$I$4,$H$4*D969,IF(I968=0,0,I968+J969+H969))</f>
        <v>0</v>
      </c>
      <c r="J969" s="2" t="n">
        <f aca="false">+IF(B969=0,0,D969*-IPMT(C969/12,B969,$B$8,I968))</f>
        <v>0</v>
      </c>
      <c r="K969" s="6" t="n">
        <f aca="false">+H969+J969</f>
        <v>0</v>
      </c>
      <c r="L969" s="39"/>
    </row>
    <row r="970" customFormat="false" ht="12.75" hidden="false" customHeight="false" outlineLevel="0" collapsed="false">
      <c r="A970" s="50" t="n">
        <v>66385</v>
      </c>
      <c r="B970" s="2" t="n">
        <f aca="false">+IF(B969&lt;&gt;0,B969+1,IF(I969=0,0,1))</f>
        <v>0</v>
      </c>
      <c r="C970" s="3" t="n">
        <f aca="false">IF(OR($C$4="",$C$4=0),C969,$C$4)</f>
        <v>0.05</v>
      </c>
      <c r="D970" s="4" t="n">
        <f aca="false">+(1+C970/2)^(-2*(A970-$M$4)/365.25)</f>
        <v>0.0628975128741028</v>
      </c>
      <c r="E970" s="2" t="n">
        <f aca="false">+IF(OR($E$4="",$E$4=0),IF(YEAR(A970)&gt;$M$38,$N$39,VLOOKUP(YEAR(A970),Curve,2,FALSE())),$E$4)</f>
        <v>5000</v>
      </c>
      <c r="F970" s="2" t="n">
        <f aca="false">+IF(MONTH(A970)=$G$4,$F$4,0)</f>
        <v>0</v>
      </c>
      <c r="G970" s="5" t="n">
        <f aca="false">+F970*D970</f>
        <v>0</v>
      </c>
      <c r="H970" s="6" t="n">
        <f aca="false">-G970*E970</f>
        <v>-0</v>
      </c>
      <c r="I970" s="2" t="n">
        <f aca="false">+IF(A970=$I$4,$H$4*D970,IF(I969=0,0,I969+J970+H970))</f>
        <v>0</v>
      </c>
      <c r="J970" s="2" t="n">
        <f aca="false">+IF(B970=0,0,D970*-IPMT(C970/12,B970,$B$8,I969))</f>
        <v>0</v>
      </c>
      <c r="K970" s="6" t="n">
        <f aca="false">+H970+J970</f>
        <v>0</v>
      </c>
      <c r="L970" s="39"/>
    </row>
    <row r="971" customFormat="false" ht="12.75" hidden="false" customHeight="false" outlineLevel="0" collapsed="false">
      <c r="A971" s="50" t="n">
        <v>66416</v>
      </c>
      <c r="B971" s="2" t="n">
        <f aca="false">+IF(B970&lt;&gt;0,B970+1,IF(I970=0,0,1))</f>
        <v>0</v>
      </c>
      <c r="C971" s="3" t="n">
        <f aca="false">IF(OR($C$4="",$C$4=0),C970,$C$4)</f>
        <v>0.05</v>
      </c>
      <c r="D971" s="4" t="n">
        <f aca="false">+(1+C971/2)^(-2*(A971-$M$4)/365.25)</f>
        <v>0.0626344302727249</v>
      </c>
      <c r="E971" s="2" t="n">
        <f aca="false">+IF(OR($E$4="",$E$4=0),IF(YEAR(A971)&gt;$M$38,$N$39,VLOOKUP(YEAR(A971),Curve,2,FALSE())),$E$4)</f>
        <v>5000</v>
      </c>
      <c r="F971" s="2" t="n">
        <f aca="false">+IF(MONTH(A971)=$G$4,$F$4,0)</f>
        <v>0</v>
      </c>
      <c r="G971" s="5" t="n">
        <f aca="false">+F971*D971</f>
        <v>0</v>
      </c>
      <c r="H971" s="6" t="n">
        <f aca="false">-G971*E971</f>
        <v>-0</v>
      </c>
      <c r="I971" s="2" t="n">
        <f aca="false">+IF(A971=$I$4,$H$4*D971,IF(I970=0,0,I970+J971+H971))</f>
        <v>0</v>
      </c>
      <c r="J971" s="2" t="n">
        <f aca="false">+IF(B971=0,0,D971*-IPMT(C971/12,B971,$B$8,I970))</f>
        <v>0</v>
      </c>
      <c r="K971" s="6" t="n">
        <f aca="false">+H971+J971</f>
        <v>0</v>
      </c>
      <c r="L971" s="39"/>
    </row>
    <row r="972" customFormat="false" ht="12.75" hidden="false" customHeight="false" outlineLevel="0" collapsed="false">
      <c r="A972" s="50" t="n">
        <v>66446</v>
      </c>
      <c r="B972" s="2" t="n">
        <f aca="false">+IF(B971&lt;&gt;0,B971+1,IF(I971=0,0,1))</f>
        <v>0</v>
      </c>
      <c r="C972" s="3" t="n">
        <f aca="false">IF(OR($C$4="",$C$4=0),C971,$C$4)</f>
        <v>0.05</v>
      </c>
      <c r="D972" s="4" t="n">
        <f aca="false">+(1+C972/2)^(-2*(A972-$M$4)/365.25)</f>
        <v>0.0623808819818999</v>
      </c>
      <c r="E972" s="2" t="n">
        <f aca="false">+IF(OR($E$4="",$E$4=0),IF(YEAR(A972)&gt;$M$38,$N$39,VLOOKUP(YEAR(A972),Curve,2,FALSE())),$E$4)</f>
        <v>5000</v>
      </c>
      <c r="F972" s="2" t="n">
        <f aca="false">+IF(MONTH(A972)=$G$4,$F$4,0)</f>
        <v>0</v>
      </c>
      <c r="G972" s="5" t="n">
        <f aca="false">+F972*D972</f>
        <v>0</v>
      </c>
      <c r="H972" s="6" t="n">
        <f aca="false">-G972*E972</f>
        <v>-0</v>
      </c>
      <c r="I972" s="2" t="n">
        <f aca="false">+IF(A972=$I$4,$H$4*D972,IF(I971=0,0,I971+J972+H972))</f>
        <v>0</v>
      </c>
      <c r="J972" s="2" t="n">
        <f aca="false">+IF(B972=0,0,D972*-IPMT(C972/12,B972,$B$8,I971))</f>
        <v>0</v>
      </c>
      <c r="K972" s="6" t="n">
        <f aca="false">+H972+J972</f>
        <v>0</v>
      </c>
      <c r="L972" s="39"/>
    </row>
    <row r="973" customFormat="false" ht="12.75" hidden="false" customHeight="false" outlineLevel="0" collapsed="false">
      <c r="A973" s="50" t="n">
        <v>66477</v>
      </c>
      <c r="B973" s="2" t="n">
        <f aca="false">+IF(B972&lt;&gt;0,B972+1,IF(I972=0,0,1))</f>
        <v>0</v>
      </c>
      <c r="C973" s="3" t="n">
        <f aca="false">IF(OR($C$4="",$C$4=0),C972,$C$4)</f>
        <v>0.05</v>
      </c>
      <c r="D973" s="4" t="n">
        <f aca="false">+(1+C973/2)^(-2*(A973-$M$4)/365.25)</f>
        <v>0.0621199603022002</v>
      </c>
      <c r="E973" s="2" t="n">
        <f aca="false">+IF(OR($E$4="",$E$4=0),IF(YEAR(A973)&gt;$M$38,$N$39,VLOOKUP(YEAR(A973),Curve,2,FALSE())),$E$4)</f>
        <v>5000</v>
      </c>
      <c r="F973" s="2" t="n">
        <f aca="false">+IF(MONTH(A973)=$G$4,$F$4,0)</f>
        <v>0</v>
      </c>
      <c r="G973" s="5" t="n">
        <f aca="false">+F973*D973</f>
        <v>0</v>
      </c>
      <c r="H973" s="6" t="n">
        <f aca="false">-G973*E973</f>
        <v>-0</v>
      </c>
      <c r="I973" s="2" t="n">
        <f aca="false">+IF(A973=$I$4,$H$4*D973,IF(I972=0,0,I972+J973+H973))</f>
        <v>0</v>
      </c>
      <c r="J973" s="2" t="n">
        <f aca="false">+IF(B973=0,0,D973*-IPMT(C973/12,B973,$B$8,I972))</f>
        <v>0</v>
      </c>
      <c r="K973" s="6" t="n">
        <f aca="false">+H973+J973</f>
        <v>0</v>
      </c>
      <c r="L973" s="39"/>
    </row>
    <row r="974" customFormat="false" ht="12.75" hidden="false" customHeight="false" outlineLevel="0" collapsed="false">
      <c r="A974" s="50" t="n">
        <v>66508</v>
      </c>
      <c r="B974" s="2" t="n">
        <f aca="false">+IF(B973&lt;&gt;0,B973+1,IF(I973=0,0,1))</f>
        <v>0</v>
      </c>
      <c r="C974" s="3" t="n">
        <f aca="false">IF(OR($C$4="",$C$4=0),C973,$C$4)</f>
        <v>0.05</v>
      </c>
      <c r="D974" s="4" t="n">
        <f aca="false">+(1+C974/2)^(-2*(A974-$M$4)/365.25)</f>
        <v>0.0618601299844816</v>
      </c>
      <c r="E974" s="2" t="n">
        <f aca="false">+IF(OR($E$4="",$E$4=0),IF(YEAR(A974)&gt;$M$38,$N$39,VLOOKUP(YEAR(A974),Curve,2,FALSE())),$E$4)</f>
        <v>5000</v>
      </c>
      <c r="F974" s="2" t="n">
        <f aca="false">+IF(MONTH(A974)=$G$4,$F$4,0)</f>
        <v>0</v>
      </c>
      <c r="G974" s="5" t="n">
        <f aca="false">+F974*D974</f>
        <v>0</v>
      </c>
      <c r="H974" s="6" t="n">
        <f aca="false">-G974*E974</f>
        <v>-0</v>
      </c>
      <c r="I974" s="2" t="n">
        <f aca="false">+IF(A974=$I$4,$H$4*D974,IF(I973=0,0,I973+J974+H974))</f>
        <v>0</v>
      </c>
      <c r="J974" s="2" t="n">
        <f aca="false">+IF(B974=0,0,D974*-IPMT(C974/12,B974,$B$8,I973))</f>
        <v>0</v>
      </c>
      <c r="K974" s="6" t="n">
        <f aca="false">+H974+J974</f>
        <v>0</v>
      </c>
      <c r="L974" s="39"/>
    </row>
    <row r="975" customFormat="false" ht="12.75" hidden="false" customHeight="false" outlineLevel="0" collapsed="false">
      <c r="A975" s="50" t="n">
        <v>66536</v>
      </c>
      <c r="B975" s="2" t="n">
        <f aca="false">+IF(B974&lt;&gt;0,B974+1,IF(I974=0,0,1))</f>
        <v>0</v>
      </c>
      <c r="C975" s="3" t="n">
        <f aca="false">IF(OR($C$4="",$C$4=0),C974,$C$4)</f>
        <v>0.05</v>
      </c>
      <c r="D975" s="4" t="n">
        <f aca="false">+(1+C975/2)^(-2*(A975-$M$4)/365.25)</f>
        <v>0.0616263787877115</v>
      </c>
      <c r="E975" s="2" t="n">
        <f aca="false">+IF(OR($E$4="",$E$4=0),IF(YEAR(A975)&gt;$M$38,$N$39,VLOOKUP(YEAR(A975),Curve,2,FALSE())),$E$4)</f>
        <v>5000</v>
      </c>
      <c r="F975" s="2" t="n">
        <f aca="false">+IF(MONTH(A975)=$G$4,$F$4,0)</f>
        <v>50</v>
      </c>
      <c r="G975" s="5" t="n">
        <f aca="false">+F975*D975</f>
        <v>3.08131893938557</v>
      </c>
      <c r="H975" s="6" t="n">
        <f aca="false">-G975*E975</f>
        <v>-15406.5946969279</v>
      </c>
      <c r="I975" s="2" t="n">
        <f aca="false">+IF(A975=$I$4,$H$4*D975,IF(I974=0,0,I974+J975+H975))</f>
        <v>0</v>
      </c>
      <c r="J975" s="2" t="n">
        <f aca="false">+IF(B975=0,0,D975*-IPMT(C975/12,B975,$B$8,I974))</f>
        <v>0</v>
      </c>
      <c r="K975" s="6" t="n">
        <f aca="false">+H975+J975</f>
        <v>-15406.5946969279</v>
      </c>
      <c r="L975" s="39"/>
    </row>
    <row r="976" customFormat="false" ht="12.75" hidden="false" customHeight="false" outlineLevel="0" collapsed="false">
      <c r="A976" s="50" t="n">
        <v>66567</v>
      </c>
      <c r="B976" s="2" t="n">
        <f aca="false">+IF(B975&lt;&gt;0,B975+1,IF(I975=0,0,1))</f>
        <v>0</v>
      </c>
      <c r="C976" s="3" t="n">
        <f aca="false">IF(OR($C$4="",$C$4=0),C975,$C$4)</f>
        <v>0.05</v>
      </c>
      <c r="D976" s="4" t="n">
        <f aca="false">+(1+C976/2)^(-2*(A976-$M$4)/365.25)</f>
        <v>0.0613686129826085</v>
      </c>
      <c r="E976" s="2" t="n">
        <f aca="false">+IF(OR($E$4="",$E$4=0),IF(YEAR(A976)&gt;$M$38,$N$39,VLOOKUP(YEAR(A976),Curve,2,FALSE())),$E$4)</f>
        <v>5000</v>
      </c>
      <c r="F976" s="2" t="n">
        <f aca="false">+IF(MONTH(A976)=$G$4,$F$4,0)</f>
        <v>0</v>
      </c>
      <c r="G976" s="5" t="n">
        <f aca="false">+F976*D976</f>
        <v>0</v>
      </c>
      <c r="H976" s="6" t="n">
        <f aca="false">-G976*E976</f>
        <v>-0</v>
      </c>
      <c r="I976" s="2" t="n">
        <f aca="false">+IF(A976=$I$4,$H$4*D976,IF(I975=0,0,I975+J976+H976))</f>
        <v>0</v>
      </c>
      <c r="J976" s="2" t="n">
        <f aca="false">+IF(B976=0,0,D976*-IPMT(C976/12,B976,$B$8,I975))</f>
        <v>0</v>
      </c>
      <c r="K976" s="6" t="n">
        <f aca="false">+H976+J976</f>
        <v>0</v>
      </c>
      <c r="L976" s="39"/>
    </row>
    <row r="977" customFormat="false" ht="12.75" hidden="false" customHeight="false" outlineLevel="0" collapsed="false">
      <c r="A977" s="50" t="n">
        <v>66597</v>
      </c>
      <c r="B977" s="2" t="n">
        <f aca="false">+IF(B976&lt;&gt;0,B976+1,IF(I976=0,0,1))</f>
        <v>0</v>
      </c>
      <c r="C977" s="3" t="n">
        <f aca="false">IF(OR($C$4="",$C$4=0),C976,$C$4)</f>
        <v>0.05</v>
      </c>
      <c r="D977" s="4" t="n">
        <f aca="false">+(1+C977/2)^(-2*(A977-$M$4)/365.25)</f>
        <v>0.0611201888033785</v>
      </c>
      <c r="E977" s="2" t="n">
        <f aca="false">+IF(OR($E$4="",$E$4=0),IF(YEAR(A977)&gt;$M$38,$N$39,VLOOKUP(YEAR(A977),Curve,2,FALSE())),$E$4)</f>
        <v>5000</v>
      </c>
      <c r="F977" s="2" t="n">
        <f aca="false">+IF(MONTH(A977)=$G$4,$F$4,0)</f>
        <v>0</v>
      </c>
      <c r="G977" s="5" t="n">
        <f aca="false">+F977*D977</f>
        <v>0</v>
      </c>
      <c r="H977" s="6" t="n">
        <f aca="false">-G977*E977</f>
        <v>-0</v>
      </c>
      <c r="I977" s="2" t="n">
        <f aca="false">+IF(A977=$I$4,$H$4*D977,IF(I976=0,0,I976+J977+H977))</f>
        <v>0</v>
      </c>
      <c r="J977" s="2" t="n">
        <f aca="false">+IF(B977=0,0,D977*-IPMT(C977/12,B977,$B$8,I976))</f>
        <v>0</v>
      </c>
      <c r="K977" s="6" t="n">
        <f aca="false">+H977+J977</f>
        <v>0</v>
      </c>
      <c r="L977" s="39"/>
    </row>
    <row r="978" customFormat="false" ht="12.75" hidden="false" customHeight="false" outlineLevel="0" collapsed="false">
      <c r="A978" s="50" t="n">
        <v>66628</v>
      </c>
      <c r="B978" s="2" t="n">
        <f aca="false">+IF(B977&lt;&gt;0,B977+1,IF(I977=0,0,1))</f>
        <v>0</v>
      </c>
      <c r="C978" s="3" t="n">
        <f aca="false">IF(OR($C$4="",$C$4=0),C977,$C$4)</f>
        <v>0.05</v>
      </c>
      <c r="D978" s="4" t="n">
        <f aca="false">+(1+C978/2)^(-2*(A978-$M$4)/365.25)</f>
        <v>0.0608645402485734</v>
      </c>
      <c r="E978" s="2" t="n">
        <f aca="false">+IF(OR($E$4="",$E$4=0),IF(YEAR(A978)&gt;$M$38,$N$39,VLOOKUP(YEAR(A978),Curve,2,FALSE())),$E$4)</f>
        <v>5000</v>
      </c>
      <c r="F978" s="2" t="n">
        <f aca="false">+IF(MONTH(A978)=$G$4,$F$4,0)</f>
        <v>0</v>
      </c>
      <c r="G978" s="5" t="n">
        <f aca="false">+F978*D978</f>
        <v>0</v>
      </c>
      <c r="H978" s="6" t="n">
        <f aca="false">-G978*E978</f>
        <v>-0</v>
      </c>
      <c r="I978" s="2" t="n">
        <f aca="false">+IF(A978=$I$4,$H$4*D978,IF(I977=0,0,I977+J978+H978))</f>
        <v>0</v>
      </c>
      <c r="J978" s="2" t="n">
        <f aca="false">+IF(B978=0,0,D978*-IPMT(C978/12,B978,$B$8,I977))</f>
        <v>0</v>
      </c>
      <c r="K978" s="6" t="n">
        <f aca="false">+H978+J978</f>
        <v>0</v>
      </c>
      <c r="L978" s="39"/>
    </row>
    <row r="979" customFormat="false" ht="12.75" hidden="false" customHeight="false" outlineLevel="0" collapsed="false">
      <c r="A979" s="50" t="n">
        <v>66658</v>
      </c>
      <c r="B979" s="2" t="n">
        <f aca="false">+IF(B978&lt;&gt;0,B978+1,IF(I978=0,0,1))</f>
        <v>0</v>
      </c>
      <c r="C979" s="3" t="n">
        <f aca="false">IF(OR($C$4="",$C$4=0),C978,$C$4)</f>
        <v>0.05</v>
      </c>
      <c r="D979" s="4" t="n">
        <f aca="false">+(1+C979/2)^(-2*(A979-$M$4)/365.25)</f>
        <v>0.0606181565889044</v>
      </c>
      <c r="E979" s="2" t="n">
        <f aca="false">+IF(OR($E$4="",$E$4=0),IF(YEAR(A979)&gt;$M$38,$N$39,VLOOKUP(YEAR(A979),Curve,2,FALSE())),$E$4)</f>
        <v>5000</v>
      </c>
      <c r="F979" s="2" t="n">
        <f aca="false">+IF(MONTH(A979)=$G$4,$F$4,0)</f>
        <v>0</v>
      </c>
      <c r="G979" s="5" t="n">
        <f aca="false">+F979*D979</f>
        <v>0</v>
      </c>
      <c r="H979" s="6" t="n">
        <f aca="false">-G979*E979</f>
        <v>-0</v>
      </c>
      <c r="I979" s="2" t="n">
        <f aca="false">+IF(A979=$I$4,$H$4*D979,IF(I978=0,0,I978+J979+H979))</f>
        <v>0</v>
      </c>
      <c r="J979" s="2" t="n">
        <f aca="false">+IF(B979=0,0,D979*-IPMT(C979/12,B979,$B$8,I978))</f>
        <v>0</v>
      </c>
      <c r="K979" s="6" t="n">
        <f aca="false">+H979+J979</f>
        <v>0</v>
      </c>
      <c r="L979" s="39"/>
    </row>
    <row r="980" customFormat="false" ht="12.75" hidden="false" customHeight="false" outlineLevel="0" collapsed="false">
      <c r="A980" s="50" t="n">
        <v>66689</v>
      </c>
      <c r="B980" s="2" t="n">
        <f aca="false">+IF(B979&lt;&gt;0,B979+1,IF(I979=0,0,1))</f>
        <v>0</v>
      </c>
      <c r="C980" s="3" t="n">
        <f aca="false">IF(OR($C$4="",$C$4=0),C979,$C$4)</f>
        <v>0.05</v>
      </c>
      <c r="D980" s="4" t="n">
        <f aca="false">+(1+C980/2)^(-2*(A980-$M$4)/365.25)</f>
        <v>0.0603646078936156</v>
      </c>
      <c r="E980" s="2" t="n">
        <f aca="false">+IF(OR($E$4="",$E$4=0),IF(YEAR(A980)&gt;$M$38,$N$39,VLOOKUP(YEAR(A980),Curve,2,FALSE())),$E$4)</f>
        <v>5000</v>
      </c>
      <c r="F980" s="2" t="n">
        <f aca="false">+IF(MONTH(A980)=$G$4,$F$4,0)</f>
        <v>0</v>
      </c>
      <c r="G980" s="5" t="n">
        <f aca="false">+F980*D980</f>
        <v>0</v>
      </c>
      <c r="H980" s="6" t="n">
        <f aca="false">-G980*E980</f>
        <v>-0</v>
      </c>
      <c r="I980" s="2" t="n">
        <f aca="false">+IF(A980=$I$4,$H$4*D980,IF(I979=0,0,I979+J980+H980))</f>
        <v>0</v>
      </c>
      <c r="J980" s="2" t="n">
        <f aca="false">+IF(B980=0,0,D980*-IPMT(C980/12,B980,$B$8,I979))</f>
        <v>0</v>
      </c>
      <c r="K980" s="6" t="n">
        <f aca="false">+H980+J980</f>
        <v>0</v>
      </c>
      <c r="L980" s="39"/>
    </row>
    <row r="981" customFormat="false" ht="12.75" hidden="false" customHeight="false" outlineLevel="0" collapsed="false">
      <c r="A981" s="50" t="n">
        <v>66720</v>
      </c>
      <c r="B981" s="2" t="n">
        <f aca="false">+IF(B980&lt;&gt;0,B980+1,IF(I980=0,0,1))</f>
        <v>0</v>
      </c>
      <c r="C981" s="3" t="n">
        <f aca="false">IF(OR($C$4="",$C$4=0),C980,$C$4)</f>
        <v>0.05</v>
      </c>
      <c r="D981" s="4" t="n">
        <f aca="false">+(1+C981/2)^(-2*(A981-$M$4)/365.25)</f>
        <v>0.0601121197211883</v>
      </c>
      <c r="E981" s="2" t="n">
        <f aca="false">+IF(OR($E$4="",$E$4=0),IF(YEAR(A981)&gt;$M$38,$N$39,VLOOKUP(YEAR(A981),Curve,2,FALSE())),$E$4)</f>
        <v>5000</v>
      </c>
      <c r="F981" s="2" t="n">
        <f aca="false">+IF(MONTH(A981)=$G$4,$F$4,0)</f>
        <v>0</v>
      </c>
      <c r="G981" s="5" t="n">
        <f aca="false">+F981*D981</f>
        <v>0</v>
      </c>
      <c r="H981" s="6" t="n">
        <f aca="false">-G981*E981</f>
        <v>-0</v>
      </c>
      <c r="I981" s="2" t="n">
        <f aca="false">+IF(A981=$I$4,$H$4*D981,IF(I980=0,0,I980+J981+H981))</f>
        <v>0</v>
      </c>
      <c r="J981" s="2" t="n">
        <f aca="false">+IF(B981=0,0,D981*-IPMT(C981/12,B981,$B$8,I980))</f>
        <v>0</v>
      </c>
      <c r="K981" s="6" t="n">
        <f aca="false">+H981+J981</f>
        <v>0</v>
      </c>
      <c r="L981" s="39"/>
    </row>
    <row r="982" customFormat="false" ht="12.75" hidden="false" customHeight="false" outlineLevel="0" collapsed="false">
      <c r="A982" s="50" t="n">
        <v>66750</v>
      </c>
      <c r="B982" s="2" t="n">
        <f aca="false">+IF(B981&lt;&gt;0,B981+1,IF(I981=0,0,1))</f>
        <v>0</v>
      </c>
      <c r="C982" s="3" t="n">
        <f aca="false">IF(OR($C$4="",$C$4=0),C981,$C$4)</f>
        <v>0.05</v>
      </c>
      <c r="D982" s="4" t="n">
        <f aca="false">+(1+C982/2)^(-2*(A982-$M$4)/365.25)</f>
        <v>0.0598687819092722</v>
      </c>
      <c r="E982" s="2" t="n">
        <f aca="false">+IF(OR($E$4="",$E$4=0),IF(YEAR(A982)&gt;$M$38,$N$39,VLOOKUP(YEAR(A982),Curve,2,FALSE())),$E$4)</f>
        <v>5000</v>
      </c>
      <c r="F982" s="2" t="n">
        <f aca="false">+IF(MONTH(A982)=$G$4,$F$4,0)</f>
        <v>0</v>
      </c>
      <c r="G982" s="5" t="n">
        <f aca="false">+F982*D982</f>
        <v>0</v>
      </c>
      <c r="H982" s="6" t="n">
        <f aca="false">-G982*E982</f>
        <v>-0</v>
      </c>
      <c r="I982" s="2" t="n">
        <f aca="false">+IF(A982=$I$4,$H$4*D982,IF(I981=0,0,I981+J982+H982))</f>
        <v>0</v>
      </c>
      <c r="J982" s="2" t="n">
        <f aca="false">+IF(B982=0,0,D982*-IPMT(C982/12,B982,$B$8,I981))</f>
        <v>0</v>
      </c>
      <c r="K982" s="6" t="n">
        <f aca="false">+H982+J982</f>
        <v>0</v>
      </c>
      <c r="L982" s="39"/>
    </row>
    <row r="983" customFormat="false" ht="12.75" hidden="false" customHeight="false" outlineLevel="0" collapsed="false">
      <c r="A983" s="50" t="n">
        <v>66781</v>
      </c>
      <c r="B983" s="2" t="n">
        <f aca="false">+IF(B982&lt;&gt;0,B982+1,IF(I982=0,0,1))</f>
        <v>0</v>
      </c>
      <c r="C983" s="3" t="n">
        <f aca="false">IF(OR($C$4="",$C$4=0),C982,$C$4)</f>
        <v>0.05</v>
      </c>
      <c r="D983" s="4" t="n">
        <f aca="false">+(1+C983/2)^(-2*(A983-$M$4)/365.25)</f>
        <v>0.0596183676374465</v>
      </c>
      <c r="E983" s="2" t="n">
        <f aca="false">+IF(OR($E$4="",$E$4=0),IF(YEAR(A983)&gt;$M$38,$N$39,VLOOKUP(YEAR(A983),Curve,2,FALSE())),$E$4)</f>
        <v>5000</v>
      </c>
      <c r="F983" s="2" t="n">
        <f aca="false">+IF(MONTH(A983)=$G$4,$F$4,0)</f>
        <v>0</v>
      </c>
      <c r="G983" s="5" t="n">
        <f aca="false">+F983*D983</f>
        <v>0</v>
      </c>
      <c r="H983" s="6" t="n">
        <f aca="false">-G983*E983</f>
        <v>-0</v>
      </c>
      <c r="I983" s="2" t="n">
        <f aca="false">+IF(A983=$I$4,$H$4*D983,IF(I982=0,0,I982+J983+H983))</f>
        <v>0</v>
      </c>
      <c r="J983" s="2" t="n">
        <f aca="false">+IF(B983=0,0,D983*-IPMT(C983/12,B983,$B$8,I982))</f>
        <v>0</v>
      </c>
      <c r="K983" s="6" t="n">
        <f aca="false">+H983+J983</f>
        <v>0</v>
      </c>
      <c r="L983" s="39"/>
    </row>
    <row r="984" customFormat="false" ht="12.75" hidden="false" customHeight="false" outlineLevel="0" collapsed="false">
      <c r="A984" s="50" t="n">
        <v>66811</v>
      </c>
      <c r="B984" s="2" t="n">
        <f aca="false">+IF(B983&lt;&gt;0,B983+1,IF(I983=0,0,1))</f>
        <v>0</v>
      </c>
      <c r="C984" s="3" t="n">
        <f aca="false">IF(OR($C$4="",$C$4=0),C983,$C$4)</f>
        <v>0.05</v>
      </c>
      <c r="D984" s="4" t="n">
        <f aca="false">+(1+C984/2)^(-2*(A984-$M$4)/365.25)</f>
        <v>0.0593770285664207</v>
      </c>
      <c r="E984" s="2" t="n">
        <f aca="false">+IF(OR($E$4="",$E$4=0),IF(YEAR(A984)&gt;$M$38,$N$39,VLOOKUP(YEAR(A984),Curve,2,FALSE())),$E$4)</f>
        <v>5000</v>
      </c>
      <c r="F984" s="2" t="n">
        <f aca="false">+IF(MONTH(A984)=$G$4,$F$4,0)</f>
        <v>0</v>
      </c>
      <c r="G984" s="5" t="n">
        <f aca="false">+F984*D984</f>
        <v>0</v>
      </c>
      <c r="H984" s="6" t="n">
        <f aca="false">-G984*E984</f>
        <v>-0</v>
      </c>
      <c r="I984" s="2" t="n">
        <f aca="false">+IF(A984=$I$4,$H$4*D984,IF(I983=0,0,I983+J984+H984))</f>
        <v>0</v>
      </c>
      <c r="J984" s="2" t="n">
        <f aca="false">+IF(B984=0,0,D984*-IPMT(C984/12,B984,$B$8,I983))</f>
        <v>0</v>
      </c>
      <c r="K984" s="6" t="n">
        <f aca="false">+H984+J984</f>
        <v>0</v>
      </c>
      <c r="L984" s="39"/>
    </row>
    <row r="985" customFormat="false" ht="12.75" hidden="false" customHeight="false" outlineLevel="0" collapsed="false">
      <c r="A985" s="50" t="n">
        <v>66842</v>
      </c>
      <c r="B985" s="2" t="n">
        <f aca="false">+IF(B984&lt;&gt;0,B984+1,IF(I984=0,0,1))</f>
        <v>0</v>
      </c>
      <c r="C985" s="3" t="n">
        <f aca="false">IF(OR($C$4="",$C$4=0),C984,$C$4)</f>
        <v>0.05</v>
      </c>
      <c r="D985" s="4" t="n">
        <f aca="false">+(1+C985/2)^(-2*(A985-$M$4)/365.25)</f>
        <v>0.0591286711604831</v>
      </c>
      <c r="E985" s="2" t="n">
        <f aca="false">+IF(OR($E$4="",$E$4=0),IF(YEAR(A985)&gt;$M$38,$N$39,VLOOKUP(YEAR(A985),Curve,2,FALSE())),$E$4)</f>
        <v>5000</v>
      </c>
      <c r="F985" s="2" t="n">
        <f aca="false">+IF(MONTH(A985)=$G$4,$F$4,0)</f>
        <v>0</v>
      </c>
      <c r="G985" s="5" t="n">
        <f aca="false">+F985*D985</f>
        <v>0</v>
      </c>
      <c r="H985" s="6" t="n">
        <f aca="false">-G985*E985</f>
        <v>-0</v>
      </c>
      <c r="I985" s="2" t="n">
        <f aca="false">+IF(A985=$I$4,$H$4*D985,IF(I984=0,0,I984+J985+H985))</f>
        <v>0</v>
      </c>
      <c r="J985" s="2" t="n">
        <f aca="false">+IF(B985=0,0,D985*-IPMT(C985/12,B985,$B$8,I984))</f>
        <v>0</v>
      </c>
      <c r="K985" s="6" t="n">
        <f aca="false">+H985+J985</f>
        <v>0</v>
      </c>
      <c r="L985" s="39"/>
    </row>
    <row r="986" customFormat="false" ht="12.75" hidden="false" customHeight="false" outlineLevel="0" collapsed="false">
      <c r="A986" s="50" t="n">
        <v>66873</v>
      </c>
      <c r="B986" s="2" t="n">
        <f aca="false">+IF(B985&lt;&gt;0,B985+1,IF(I985=0,0,1))</f>
        <v>0</v>
      </c>
      <c r="C986" s="3" t="n">
        <f aca="false">IF(OR($C$4="",$C$4=0),C985,$C$4)</f>
        <v>0.05</v>
      </c>
      <c r="D986" s="4" t="n">
        <f aca="false">+(1+C986/2)^(-2*(A986-$M$4)/365.25)</f>
        <v>0.0588813525637041</v>
      </c>
      <c r="E986" s="2" t="n">
        <f aca="false">+IF(OR($E$4="",$E$4=0),IF(YEAR(A986)&gt;$M$38,$N$39,VLOOKUP(YEAR(A986),Curve,2,FALSE())),$E$4)</f>
        <v>5000</v>
      </c>
      <c r="F986" s="2" t="n">
        <f aca="false">+IF(MONTH(A986)=$G$4,$F$4,0)</f>
        <v>0</v>
      </c>
      <c r="G986" s="5" t="n">
        <f aca="false">+F986*D986</f>
        <v>0</v>
      </c>
      <c r="H986" s="6" t="n">
        <f aca="false">-G986*E986</f>
        <v>-0</v>
      </c>
      <c r="I986" s="2" t="n">
        <f aca="false">+IF(A986=$I$4,$H$4*D986,IF(I985=0,0,I985+J986+H986))</f>
        <v>0</v>
      </c>
      <c r="J986" s="2" t="n">
        <f aca="false">+IF(B986=0,0,D986*-IPMT(C986/12,B986,$B$8,I985))</f>
        <v>0</v>
      </c>
      <c r="K986" s="6" t="n">
        <f aca="false">+H986+J986</f>
        <v>0</v>
      </c>
      <c r="L986" s="39"/>
    </row>
    <row r="987" customFormat="false" ht="12.75" hidden="false" customHeight="false" outlineLevel="0" collapsed="false">
      <c r="A987" s="50" t="n">
        <v>66901</v>
      </c>
      <c r="B987" s="2" t="n">
        <f aca="false">+IF(B986&lt;&gt;0,B986+1,IF(I986=0,0,1))</f>
        <v>0</v>
      </c>
      <c r="C987" s="3" t="n">
        <f aca="false">IF(OR($C$4="",$C$4=0),C986,$C$4)</f>
        <v>0.05</v>
      </c>
      <c r="D987" s="4" t="n">
        <f aca="false">+(1+C987/2)^(-2*(A987-$M$4)/365.25)</f>
        <v>0.0586588572887562</v>
      </c>
      <c r="E987" s="2" t="n">
        <f aca="false">+IF(OR($E$4="",$E$4=0),IF(YEAR(A987)&gt;$M$38,$N$39,VLOOKUP(YEAR(A987),Curve,2,FALSE())),$E$4)</f>
        <v>5000</v>
      </c>
      <c r="F987" s="2" t="n">
        <f aca="false">+IF(MONTH(A987)=$G$4,$F$4,0)</f>
        <v>50</v>
      </c>
      <c r="G987" s="5" t="n">
        <f aca="false">+F987*D987</f>
        <v>2.93294286443781</v>
      </c>
      <c r="H987" s="6" t="n">
        <f aca="false">-G987*E987</f>
        <v>-14664.714322189</v>
      </c>
      <c r="I987" s="2" t="n">
        <f aca="false">+IF(A987=$I$4,$H$4*D987,IF(I986=0,0,I986+J987+H987))</f>
        <v>0</v>
      </c>
      <c r="J987" s="2" t="n">
        <f aca="false">+IF(B987=0,0,D987*-IPMT(C987/12,B987,$B$8,I986))</f>
        <v>0</v>
      </c>
      <c r="K987" s="6" t="n">
        <f aca="false">+H987+J987</f>
        <v>-14664.714322189</v>
      </c>
      <c r="L987" s="39"/>
    </row>
    <row r="988" customFormat="false" ht="12.75" hidden="false" customHeight="false" outlineLevel="0" collapsed="false">
      <c r="A988" s="50" t="n">
        <v>66932</v>
      </c>
      <c r="B988" s="2" t="n">
        <f aca="false">+IF(B987&lt;&gt;0,B987+1,IF(I987=0,0,1))</f>
        <v>0</v>
      </c>
      <c r="C988" s="3" t="n">
        <f aca="false">IF(OR($C$4="",$C$4=0),C987,$C$4)</f>
        <v>0.05</v>
      </c>
      <c r="D988" s="4" t="n">
        <f aca="false">+(1+C988/2)^(-2*(A988-$M$4)/365.25)</f>
        <v>0.0584135037912297</v>
      </c>
      <c r="E988" s="2" t="n">
        <f aca="false">+IF(OR($E$4="",$E$4=0),IF(YEAR(A988)&gt;$M$38,$N$39,VLOOKUP(YEAR(A988),Curve,2,FALSE())),$E$4)</f>
        <v>5000</v>
      </c>
      <c r="F988" s="2" t="n">
        <f aca="false">+IF(MONTH(A988)=$G$4,$F$4,0)</f>
        <v>0</v>
      </c>
      <c r="G988" s="5" t="n">
        <f aca="false">+F988*D988</f>
        <v>0</v>
      </c>
      <c r="H988" s="6" t="n">
        <f aca="false">-G988*E988</f>
        <v>-0</v>
      </c>
      <c r="I988" s="2" t="n">
        <f aca="false">+IF(A988=$I$4,$H$4*D988,IF(I987=0,0,I987+J988+H988))</f>
        <v>0</v>
      </c>
      <c r="J988" s="2" t="n">
        <f aca="false">+IF(B988=0,0,D988*-IPMT(C988/12,B988,$B$8,I987))</f>
        <v>0</v>
      </c>
      <c r="K988" s="6" t="n">
        <f aca="false">+H988+J988</f>
        <v>0</v>
      </c>
      <c r="L988" s="39"/>
    </row>
    <row r="989" customFormat="false" ht="12.75" hidden="false" customHeight="false" outlineLevel="0" collapsed="false">
      <c r="A989" s="50" t="n">
        <v>66962</v>
      </c>
      <c r="B989" s="2" t="n">
        <f aca="false">+IF(B988&lt;&gt;0,B988+1,IF(I988=0,0,1))</f>
        <v>0</v>
      </c>
      <c r="C989" s="3" t="n">
        <f aca="false">IF(OR($C$4="",$C$4=0),C988,$C$4)</f>
        <v>0.05</v>
      </c>
      <c r="D989" s="4" t="n">
        <f aca="false">+(1+C989/2)^(-2*(A989-$M$4)/365.25)</f>
        <v>0.0581770420882513</v>
      </c>
      <c r="E989" s="2" t="n">
        <f aca="false">+IF(OR($E$4="",$E$4=0),IF(YEAR(A989)&gt;$M$38,$N$39,VLOOKUP(YEAR(A989),Curve,2,FALSE())),$E$4)</f>
        <v>5000</v>
      </c>
      <c r="F989" s="2" t="n">
        <f aca="false">+IF(MONTH(A989)=$G$4,$F$4,0)</f>
        <v>0</v>
      </c>
      <c r="G989" s="5" t="n">
        <f aca="false">+F989*D989</f>
        <v>0</v>
      </c>
      <c r="H989" s="6" t="n">
        <f aca="false">-G989*E989</f>
        <v>-0</v>
      </c>
      <c r="I989" s="2" t="n">
        <f aca="false">+IF(A989=$I$4,$H$4*D989,IF(I988=0,0,I988+J989+H989))</f>
        <v>0</v>
      </c>
      <c r="J989" s="2" t="n">
        <f aca="false">+IF(B989=0,0,D989*-IPMT(C989/12,B989,$B$8,I988))</f>
        <v>0</v>
      </c>
      <c r="K989" s="6" t="n">
        <f aca="false">+H989+J989</f>
        <v>0</v>
      </c>
      <c r="L989" s="39"/>
    </row>
    <row r="990" customFormat="false" ht="12.75" hidden="false" customHeight="false" outlineLevel="0" collapsed="false">
      <c r="A990" s="50" t="n">
        <v>66993</v>
      </c>
      <c r="B990" s="2" t="n">
        <f aca="false">+IF(B989&lt;&gt;0,B989+1,IF(I989=0,0,1))</f>
        <v>0</v>
      </c>
      <c r="C990" s="3" t="n">
        <f aca="false">IF(OR($C$4="",$C$4=0),C989,$C$4)</f>
        <v>0.05</v>
      </c>
      <c r="D990" s="4" t="n">
        <f aca="false">+(1+C990/2)^(-2*(A990-$M$4)/365.25)</f>
        <v>0.0579337038881594</v>
      </c>
      <c r="E990" s="2" t="n">
        <f aca="false">+IF(OR($E$4="",$E$4=0),IF(YEAR(A990)&gt;$M$38,$N$39,VLOOKUP(YEAR(A990),Curve,2,FALSE())),$E$4)</f>
        <v>5000</v>
      </c>
      <c r="F990" s="2" t="n">
        <f aca="false">+IF(MONTH(A990)=$G$4,$F$4,0)</f>
        <v>0</v>
      </c>
      <c r="G990" s="5" t="n">
        <f aca="false">+F990*D990</f>
        <v>0</v>
      </c>
      <c r="H990" s="6" t="n">
        <f aca="false">-G990*E990</f>
        <v>-0</v>
      </c>
      <c r="I990" s="2" t="n">
        <f aca="false">+IF(A990=$I$4,$H$4*D990,IF(I989=0,0,I989+J990+H990))</f>
        <v>0</v>
      </c>
      <c r="J990" s="2" t="n">
        <f aca="false">+IF(B990=0,0,D990*-IPMT(C990/12,B990,$B$8,I989))</f>
        <v>0</v>
      </c>
      <c r="K990" s="6" t="n">
        <f aca="false">+H990+J990</f>
        <v>0</v>
      </c>
      <c r="L990" s="39"/>
    </row>
    <row r="991" customFormat="false" ht="12.75" hidden="false" customHeight="false" outlineLevel="0" collapsed="false">
      <c r="A991" s="50" t="n">
        <v>67023</v>
      </c>
      <c r="B991" s="2" t="n">
        <f aca="false">+IF(B990&lt;&gt;0,B990+1,IF(I990=0,0,1))</f>
        <v>0</v>
      </c>
      <c r="C991" s="3" t="n">
        <f aca="false">IF(OR($C$4="",$C$4=0),C990,$C$4)</f>
        <v>0.05</v>
      </c>
      <c r="D991" s="4" t="n">
        <f aca="false">+(1+C991/2)^(-2*(A991-$M$4)/365.25)</f>
        <v>0.0576991844467268</v>
      </c>
      <c r="E991" s="2" t="n">
        <f aca="false">+IF(OR($E$4="",$E$4=0),IF(YEAR(A991)&gt;$M$38,$N$39,VLOOKUP(YEAR(A991),Curve,2,FALSE())),$E$4)</f>
        <v>5000</v>
      </c>
      <c r="F991" s="2" t="n">
        <f aca="false">+IF(MONTH(A991)=$G$4,$F$4,0)</f>
        <v>0</v>
      </c>
      <c r="G991" s="5" t="n">
        <f aca="false">+F991*D991</f>
        <v>0</v>
      </c>
      <c r="H991" s="6" t="n">
        <f aca="false">-G991*E991</f>
        <v>-0</v>
      </c>
      <c r="I991" s="2" t="n">
        <f aca="false">+IF(A991=$I$4,$H$4*D991,IF(I990=0,0,I990+J991+H991))</f>
        <v>0</v>
      </c>
      <c r="J991" s="2" t="n">
        <f aca="false">+IF(B991=0,0,D991*-IPMT(C991/12,B991,$B$8,I990))</f>
        <v>0</v>
      </c>
      <c r="K991" s="6" t="n">
        <f aca="false">+H991+J991</f>
        <v>0</v>
      </c>
      <c r="L991" s="39"/>
    </row>
    <row r="992" customFormat="false" ht="12.75" hidden="false" customHeight="false" outlineLevel="0" collapsed="false">
      <c r="A992" s="50" t="n">
        <v>67054</v>
      </c>
      <c r="B992" s="2" t="n">
        <f aca="false">+IF(B991&lt;&gt;0,B991+1,IF(I991=0,0,1))</f>
        <v>0</v>
      </c>
      <c r="C992" s="3" t="n">
        <f aca="false">IF(OR($C$4="",$C$4=0),C991,$C$4)</f>
        <v>0.05</v>
      </c>
      <c r="D992" s="4" t="n">
        <f aca="false">+(1+C992/2)^(-2*(A992-$M$4)/365.25)</f>
        <v>0.0574578449907135</v>
      </c>
      <c r="E992" s="2" t="n">
        <f aca="false">+IF(OR($E$4="",$E$4=0),IF(YEAR(A992)&gt;$M$38,$N$39,VLOOKUP(YEAR(A992),Curve,2,FALSE())),$E$4)</f>
        <v>5000</v>
      </c>
      <c r="F992" s="2" t="n">
        <f aca="false">+IF(MONTH(A992)=$G$4,$F$4,0)</f>
        <v>0</v>
      </c>
      <c r="G992" s="5" t="n">
        <f aca="false">+F992*D992</f>
        <v>0</v>
      </c>
      <c r="H992" s="6" t="n">
        <f aca="false">-G992*E992</f>
        <v>-0</v>
      </c>
      <c r="I992" s="2" t="n">
        <f aca="false">+IF(A992=$I$4,$H$4*D992,IF(I991=0,0,I991+J992+H992))</f>
        <v>0</v>
      </c>
      <c r="J992" s="2" t="n">
        <f aca="false">+IF(B992=0,0,D992*-IPMT(C992/12,B992,$B$8,I991))</f>
        <v>0</v>
      </c>
      <c r="K992" s="6" t="n">
        <f aca="false">+H992+J992</f>
        <v>0</v>
      </c>
      <c r="L992" s="39"/>
    </row>
    <row r="993" customFormat="false" ht="12.75" hidden="false" customHeight="false" outlineLevel="0" collapsed="false">
      <c r="A993" s="50" t="n">
        <v>67085</v>
      </c>
      <c r="B993" s="2" t="n">
        <f aca="false">+IF(B992&lt;&gt;0,B992+1,IF(I992=0,0,1))</f>
        <v>0</v>
      </c>
      <c r="C993" s="3" t="n">
        <f aca="false">IF(OR($C$4="",$C$4=0),C992,$C$4)</f>
        <v>0.05</v>
      </c>
      <c r="D993" s="4" t="n">
        <f aca="false">+(1+C993/2)^(-2*(A993-$M$4)/365.25)</f>
        <v>0.0572175149897486</v>
      </c>
      <c r="E993" s="2" t="n">
        <f aca="false">+IF(OR($E$4="",$E$4=0),IF(YEAR(A993)&gt;$M$38,$N$39,VLOOKUP(YEAR(A993),Curve,2,FALSE())),$E$4)</f>
        <v>5000</v>
      </c>
      <c r="F993" s="2" t="n">
        <f aca="false">+IF(MONTH(A993)=$G$4,$F$4,0)</f>
        <v>0</v>
      </c>
      <c r="G993" s="5" t="n">
        <f aca="false">+F993*D993</f>
        <v>0</v>
      </c>
      <c r="H993" s="6" t="n">
        <f aca="false">-G993*E993</f>
        <v>-0</v>
      </c>
      <c r="I993" s="2" t="n">
        <f aca="false">+IF(A993=$I$4,$H$4*D993,IF(I992=0,0,I992+J993+H993))</f>
        <v>0</v>
      </c>
      <c r="J993" s="2" t="n">
        <f aca="false">+IF(B993=0,0,D993*-IPMT(C993/12,B993,$B$8,I992))</f>
        <v>0</v>
      </c>
      <c r="K993" s="6" t="n">
        <f aca="false">+H993+J993</f>
        <v>0</v>
      </c>
      <c r="L993" s="39"/>
    </row>
    <row r="994" customFormat="false" ht="12.75" hidden="false" customHeight="false" outlineLevel="0" collapsed="false">
      <c r="A994" s="50" t="n">
        <v>67115</v>
      </c>
      <c r="B994" s="2" t="n">
        <f aca="false">+IF(B993&lt;&gt;0,B993+1,IF(I993=0,0,1))</f>
        <v>0</v>
      </c>
      <c r="C994" s="3" t="n">
        <f aca="false">IF(OR($C$4="",$C$4=0),C993,$C$4)</f>
        <v>0.05</v>
      </c>
      <c r="D994" s="4" t="n">
        <f aca="false">+(1+C994/2)^(-2*(A994-$M$4)/365.25)</f>
        <v>0.0569858947280533</v>
      </c>
      <c r="E994" s="2" t="n">
        <f aca="false">+IF(OR($E$4="",$E$4=0),IF(YEAR(A994)&gt;$M$38,$N$39,VLOOKUP(YEAR(A994),Curve,2,FALSE())),$E$4)</f>
        <v>5000</v>
      </c>
      <c r="F994" s="2" t="n">
        <f aca="false">+IF(MONTH(A994)=$G$4,$F$4,0)</f>
        <v>0</v>
      </c>
      <c r="G994" s="5" t="n">
        <f aca="false">+F994*D994</f>
        <v>0</v>
      </c>
      <c r="H994" s="6" t="n">
        <f aca="false">-G994*E994</f>
        <v>-0</v>
      </c>
      <c r="I994" s="2" t="n">
        <f aca="false">+IF(A994=$I$4,$H$4*D994,IF(I993=0,0,I993+J994+H994))</f>
        <v>0</v>
      </c>
      <c r="J994" s="2" t="n">
        <f aca="false">+IF(B994=0,0,D994*-IPMT(C994/12,B994,$B$8,I993))</f>
        <v>0</v>
      </c>
      <c r="K994" s="6" t="n">
        <f aca="false">+H994+J994</f>
        <v>0</v>
      </c>
      <c r="L994" s="39"/>
    </row>
    <row r="995" customFormat="false" ht="12.75" hidden="false" customHeight="false" outlineLevel="0" collapsed="false">
      <c r="A995" s="50" t="n">
        <v>67146</v>
      </c>
      <c r="B995" s="2" t="n">
        <f aca="false">+IF(B994&lt;&gt;0,B994+1,IF(I994=0,0,1))</f>
        <v>0</v>
      </c>
      <c r="C995" s="3" t="n">
        <f aca="false">IF(OR($C$4="",$C$4=0),C994,$C$4)</f>
        <v>0.05</v>
      </c>
      <c r="D995" s="4" t="n">
        <f aca="false">+(1+C995/2)^(-2*(A995-$M$4)/365.25)</f>
        <v>0.0567475387622632</v>
      </c>
      <c r="E995" s="2" t="n">
        <f aca="false">+IF(OR($E$4="",$E$4=0),IF(YEAR(A995)&gt;$M$38,$N$39,VLOOKUP(YEAR(A995),Curve,2,FALSE())),$E$4)</f>
        <v>5000</v>
      </c>
      <c r="F995" s="2" t="n">
        <f aca="false">+IF(MONTH(A995)=$G$4,$F$4,0)</f>
        <v>0</v>
      </c>
      <c r="G995" s="5" t="n">
        <f aca="false">+F995*D995</f>
        <v>0</v>
      </c>
      <c r="H995" s="6" t="n">
        <f aca="false">-G995*E995</f>
        <v>-0</v>
      </c>
      <c r="I995" s="2" t="n">
        <f aca="false">+IF(A995=$I$4,$H$4*D995,IF(I994=0,0,I994+J995+H995))</f>
        <v>0</v>
      </c>
      <c r="J995" s="2" t="n">
        <f aca="false">+IF(B995=0,0,D995*-IPMT(C995/12,B995,$B$8,I994))</f>
        <v>0</v>
      </c>
      <c r="K995" s="6" t="n">
        <f aca="false">+H995+J995</f>
        <v>0</v>
      </c>
      <c r="L995" s="39"/>
    </row>
    <row r="996" customFormat="false" ht="12.75" hidden="false" customHeight="false" outlineLevel="0" collapsed="false">
      <c r="A996" s="50" t="n">
        <v>67176</v>
      </c>
      <c r="B996" s="2" t="n">
        <f aca="false">+IF(B995&lt;&gt;0,B995+1,IF(I995=0,0,1))</f>
        <v>0</v>
      </c>
      <c r="C996" s="3" t="n">
        <f aca="false">IF(OR($C$4="",$C$4=0),C995,$C$4)</f>
        <v>0.05</v>
      </c>
      <c r="D996" s="4" t="n">
        <f aca="false">+(1+C996/2)^(-2*(A996-$M$4)/365.25)</f>
        <v>0.0565178209952292</v>
      </c>
      <c r="E996" s="2" t="n">
        <f aca="false">+IF(OR($E$4="",$E$4=0),IF(YEAR(A996)&gt;$M$38,$N$39,VLOOKUP(YEAR(A996),Curve,2,FALSE())),$E$4)</f>
        <v>5000</v>
      </c>
      <c r="F996" s="2" t="n">
        <f aca="false">+IF(MONTH(A996)=$G$4,$F$4,0)</f>
        <v>0</v>
      </c>
      <c r="G996" s="5" t="n">
        <f aca="false">+F996*D996</f>
        <v>0</v>
      </c>
      <c r="H996" s="6" t="n">
        <f aca="false">-G996*E996</f>
        <v>-0</v>
      </c>
      <c r="I996" s="2" t="n">
        <f aca="false">+IF(A996=$I$4,$H$4*D996,IF(I995=0,0,I995+J996+H996))</f>
        <v>0</v>
      </c>
      <c r="J996" s="2" t="n">
        <f aca="false">+IF(B996=0,0,D996*-IPMT(C996/12,B996,$B$8,I995))</f>
        <v>0</v>
      </c>
      <c r="K996" s="6" t="n">
        <f aca="false">+H996+J996</f>
        <v>0</v>
      </c>
      <c r="L996" s="39"/>
    </row>
    <row r="997" customFormat="false" ht="12.75" hidden="false" customHeight="false" outlineLevel="0" collapsed="false">
      <c r="A997" s="50" t="n">
        <v>67207</v>
      </c>
      <c r="B997" s="2" t="n">
        <f aca="false">+IF(B996&lt;&gt;0,B996+1,IF(I996=0,0,1))</f>
        <v>0</v>
      </c>
      <c r="C997" s="3" t="n">
        <f aca="false">IF(OR($C$4="",$C$4=0),C996,$C$4)</f>
        <v>0.05</v>
      </c>
      <c r="D997" s="4" t="n">
        <f aca="false">+(1+C997/2)^(-2*(A997-$M$4)/365.25)</f>
        <v>0.0562814228501802</v>
      </c>
      <c r="E997" s="2" t="n">
        <f aca="false">+IF(OR($E$4="",$E$4=0),IF(YEAR(A997)&gt;$M$38,$N$39,VLOOKUP(YEAR(A997),Curve,2,FALSE())),$E$4)</f>
        <v>5000</v>
      </c>
      <c r="F997" s="2" t="n">
        <f aca="false">+IF(MONTH(A997)=$G$4,$F$4,0)</f>
        <v>0</v>
      </c>
      <c r="G997" s="5" t="n">
        <f aca="false">+F997*D997</f>
        <v>0</v>
      </c>
      <c r="H997" s="6" t="n">
        <f aca="false">-G997*E997</f>
        <v>-0</v>
      </c>
      <c r="I997" s="2" t="n">
        <f aca="false">+IF(A997=$I$4,$H$4*D997,IF(I996=0,0,I996+J997+H997))</f>
        <v>0</v>
      </c>
      <c r="J997" s="2" t="n">
        <f aca="false">+IF(B997=0,0,D997*-IPMT(C997/12,B997,$B$8,I996))</f>
        <v>0</v>
      </c>
      <c r="K997" s="6" t="n">
        <f aca="false">+H997+J997</f>
        <v>0</v>
      </c>
      <c r="L997" s="39"/>
    </row>
    <row r="998" customFormat="false" ht="12.75" hidden="false" customHeight="false" outlineLevel="0" collapsed="false">
      <c r="A998" s="50" t="n">
        <v>67238</v>
      </c>
      <c r="B998" s="2" t="n">
        <f aca="false">+IF(B997&lt;&gt;0,B997+1,IF(I997=0,0,1))</f>
        <v>0</v>
      </c>
      <c r="C998" s="3" t="n">
        <f aca="false">IF(OR($C$4="",$C$4=0),C997,$C$4)</f>
        <v>0.05</v>
      </c>
      <c r="D998" s="4" t="n">
        <f aca="false">+(1+C998/2)^(-2*(A998-$M$4)/365.25)</f>
        <v>0.0560460134920661</v>
      </c>
      <c r="E998" s="2" t="n">
        <f aca="false">+IF(OR($E$4="",$E$4=0),IF(YEAR(A998)&gt;$M$38,$N$39,VLOOKUP(YEAR(A998),Curve,2,FALSE())),$E$4)</f>
        <v>5000</v>
      </c>
      <c r="F998" s="2" t="n">
        <f aca="false">+IF(MONTH(A998)=$G$4,$F$4,0)</f>
        <v>0</v>
      </c>
      <c r="G998" s="5" t="n">
        <f aca="false">+F998*D998</f>
        <v>0</v>
      </c>
      <c r="H998" s="6" t="n">
        <f aca="false">-G998*E998</f>
        <v>-0</v>
      </c>
      <c r="I998" s="2" t="n">
        <f aca="false">+IF(A998=$I$4,$H$4*D998,IF(I997=0,0,I997+J998+H998))</f>
        <v>0</v>
      </c>
      <c r="J998" s="2" t="n">
        <f aca="false">+IF(B998=0,0,D998*-IPMT(C998/12,B998,$B$8,I997))</f>
        <v>0</v>
      </c>
      <c r="K998" s="6" t="n">
        <f aca="false">+H998+J998</f>
        <v>0</v>
      </c>
      <c r="L998" s="39"/>
    </row>
    <row r="999" customFormat="false" ht="12.75" hidden="false" customHeight="false" outlineLevel="0" collapsed="false">
      <c r="A999" s="50" t="n">
        <v>67267</v>
      </c>
      <c r="B999" s="2" t="n">
        <f aca="false">+IF(B998&lt;&gt;0,B998+1,IF(I998=0,0,1))</f>
        <v>0</v>
      </c>
      <c r="C999" s="3" t="n">
        <f aca="false">IF(OR($C$4="",$C$4=0),C998,$C$4)</f>
        <v>0.05</v>
      </c>
      <c r="D999" s="4" t="n">
        <f aca="false">+(1+C999/2)^(-2*(A999-$M$4)/365.25)</f>
        <v>0.0558266833262694</v>
      </c>
      <c r="E999" s="2" t="n">
        <f aca="false">+IF(OR($E$4="",$E$4=0),IF(YEAR(A999)&gt;$M$38,$N$39,VLOOKUP(YEAR(A999),Curve,2,FALSE())),$E$4)</f>
        <v>5000</v>
      </c>
      <c r="F999" s="2" t="n">
        <f aca="false">+IF(MONTH(A999)=$G$4,$F$4,0)</f>
        <v>50</v>
      </c>
      <c r="G999" s="5" t="n">
        <f aca="false">+F999*D999</f>
        <v>2.79133416631347</v>
      </c>
      <c r="H999" s="6" t="n">
        <f aca="false">-G999*E999</f>
        <v>-13956.6708315673</v>
      </c>
      <c r="I999" s="2" t="n">
        <f aca="false">+IF(A999=$I$4,$H$4*D999,IF(I998=0,0,I998+J999+H999))</f>
        <v>0</v>
      </c>
      <c r="J999" s="2" t="n">
        <f aca="false">+IF(B999=0,0,D999*-IPMT(C999/12,B999,$B$8,I998))</f>
        <v>0</v>
      </c>
      <c r="K999" s="6" t="n">
        <f aca="false">+H999+J999</f>
        <v>-13956.6708315673</v>
      </c>
      <c r="L999" s="39"/>
    </row>
    <row r="1000" customFormat="false" ht="12.75" hidden="false" customHeight="false" outlineLevel="0" collapsed="false">
      <c r="A1000" s="50" t="n">
        <v>67298</v>
      </c>
      <c r="B1000" s="2" t="n">
        <f aca="false">+IF(B999&lt;&gt;0,B999+1,IF(I999=0,0,1))</f>
        <v>0</v>
      </c>
      <c r="C1000" s="3" t="n">
        <f aca="false">IF(OR($C$4="",$C$4=0),C999,$C$4)</f>
        <v>0.05</v>
      </c>
      <c r="D1000" s="4" t="n">
        <f aca="false">+(1+C1000/2)^(-2*(A1000-$M$4)/365.25)</f>
        <v>0.0555931760156517</v>
      </c>
      <c r="E1000" s="2" t="n">
        <f aca="false">+IF(OR($E$4="",$E$4=0),IF(YEAR(A1000)&gt;$M$38,$N$39,VLOOKUP(YEAR(A1000),Curve,2,FALSE())),$E$4)</f>
        <v>5000</v>
      </c>
      <c r="F1000" s="2" t="n">
        <f aca="false">+IF(MONTH(A1000)=$G$4,$F$4,0)</f>
        <v>0</v>
      </c>
      <c r="G1000" s="5" t="n">
        <f aca="false">+F1000*D1000</f>
        <v>0</v>
      </c>
      <c r="H1000" s="6" t="n">
        <f aca="false">-G1000*E1000</f>
        <v>-0</v>
      </c>
      <c r="I1000" s="2" t="n">
        <f aca="false">+IF(A1000=$I$4,$H$4*D1000,IF(I999=0,0,I999+J1000+H1000))</f>
        <v>0</v>
      </c>
      <c r="J1000" s="2" t="n">
        <f aca="false">+IF(B1000=0,0,D1000*-IPMT(C1000/12,B1000,$B$8,I999))</f>
        <v>0</v>
      </c>
      <c r="K1000" s="6" t="n">
        <f aca="false">+H1000+J1000</f>
        <v>0</v>
      </c>
      <c r="L1000" s="39"/>
    </row>
    <row r="1001" customFormat="false" ht="12.75" hidden="false" customHeight="false" outlineLevel="0" collapsed="false">
      <c r="A1001" s="50" t="n">
        <v>67328</v>
      </c>
      <c r="B1001" s="2" t="n">
        <f aca="false">+IF(B1000&lt;&gt;0,B1000+1,IF(I1000=0,0,1))</f>
        <v>0</v>
      </c>
      <c r="C1001" s="3" t="n">
        <f aca="false">IF(OR($C$4="",$C$4=0),C1000,$C$4)</f>
        <v>0.05</v>
      </c>
      <c r="D1001" s="4" t="n">
        <f aca="false">+(1+C1001/2)^(-2*(A1001-$M$4)/365.25)</f>
        <v>0.0553681311848944</v>
      </c>
      <c r="E1001" s="2" t="n">
        <f aca="false">+IF(OR($E$4="",$E$4=0),IF(YEAR(A1001)&gt;$M$38,$N$39,VLOOKUP(YEAR(A1001),Curve,2,FALSE())),$E$4)</f>
        <v>5000</v>
      </c>
      <c r="F1001" s="2" t="n">
        <f aca="false">+IF(MONTH(A1001)=$G$4,$F$4,0)</f>
        <v>0</v>
      </c>
      <c r="G1001" s="5" t="n">
        <f aca="false">+F1001*D1001</f>
        <v>0</v>
      </c>
      <c r="H1001" s="6" t="n">
        <f aca="false">-G1001*E1001</f>
        <v>-0</v>
      </c>
      <c r="I1001" s="2" t="n">
        <f aca="false">+IF(A1001=$I$4,$H$4*D1001,IF(I1000=0,0,I1000+J1001+H1001))</f>
        <v>0</v>
      </c>
      <c r="J1001" s="2" t="n">
        <f aca="false">+IF(B1001=0,0,D1001*-IPMT(C1001/12,B1001,$B$8,I1000))</f>
        <v>0</v>
      </c>
      <c r="K1001" s="6" t="n">
        <f aca="false">+H1001+J1001</f>
        <v>0</v>
      </c>
      <c r="L1001" s="39"/>
    </row>
    <row r="1002" customFormat="false" ht="12.75" hidden="false" customHeight="false" outlineLevel="0" collapsed="false">
      <c r="A1002" s="50" t="n">
        <v>67359</v>
      </c>
      <c r="B1002" s="2" t="n">
        <f aca="false">+IF(B1001&lt;&gt;0,B1001+1,IF(I1001=0,0,1))</f>
        <v>0</v>
      </c>
      <c r="C1002" s="3" t="n">
        <f aca="false">IF(OR($C$4="",$C$4=0),C1001,$C$4)</f>
        <v>0.05</v>
      </c>
      <c r="D1002" s="4" t="n">
        <f aca="false">+(1+C1002/2)^(-2*(A1002-$M$4)/365.25)</f>
        <v>0.0551365418688796</v>
      </c>
      <c r="E1002" s="2" t="n">
        <f aca="false">+IF(OR($E$4="",$E$4=0),IF(YEAR(A1002)&gt;$M$38,$N$39,VLOOKUP(YEAR(A1002),Curve,2,FALSE())),$E$4)</f>
        <v>5000</v>
      </c>
      <c r="F1002" s="2" t="n">
        <f aca="false">+IF(MONTH(A1002)=$G$4,$F$4,0)</f>
        <v>0</v>
      </c>
      <c r="G1002" s="5" t="n">
        <f aca="false">+F1002*D1002</f>
        <v>0</v>
      </c>
      <c r="H1002" s="6" t="n">
        <f aca="false">-G1002*E1002</f>
        <v>-0</v>
      </c>
      <c r="I1002" s="2" t="n">
        <f aca="false">+IF(A1002=$I$4,$H$4*D1002,IF(I1001=0,0,I1001+J1002+H1002))</f>
        <v>0</v>
      </c>
      <c r="J1002" s="2" t="n">
        <f aca="false">+IF(B1002=0,0,D1002*-IPMT(C1002/12,B1002,$B$8,I1001))</f>
        <v>0</v>
      </c>
      <c r="K1002" s="6" t="n">
        <f aca="false">+H1002+J1002</f>
        <v>0</v>
      </c>
      <c r="L1002" s="39"/>
    </row>
    <row r="1003" customFormat="false" ht="12.75" hidden="false" customHeight="false" outlineLevel="0" collapsed="false">
      <c r="A1003" s="50" t="n">
        <v>67389</v>
      </c>
      <c r="B1003" s="2" t="n">
        <f aca="false">+IF(B1002&lt;&gt;0,B1002+1,IF(I1002=0,0,1))</f>
        <v>0</v>
      </c>
      <c r="C1003" s="3" t="n">
        <f aca="false">IF(OR($C$4="",$C$4=0),C1002,$C$4)</f>
        <v>0.05</v>
      </c>
      <c r="D1003" s="4" t="n">
        <f aca="false">+(1+C1003/2)^(-2*(A1003-$M$4)/365.25)</f>
        <v>0.0549133455231638</v>
      </c>
      <c r="E1003" s="2" t="n">
        <f aca="false">+IF(OR($E$4="",$E$4=0),IF(YEAR(A1003)&gt;$M$38,$N$39,VLOOKUP(YEAR(A1003),Curve,2,FALSE())),$E$4)</f>
        <v>5000</v>
      </c>
      <c r="F1003" s="2" t="n">
        <f aca="false">+IF(MONTH(A1003)=$G$4,$F$4,0)</f>
        <v>0</v>
      </c>
      <c r="G1003" s="5" t="n">
        <f aca="false">+F1003*D1003</f>
        <v>0</v>
      </c>
      <c r="H1003" s="6" t="n">
        <f aca="false">-G1003*E1003</f>
        <v>-0</v>
      </c>
      <c r="I1003" s="2" t="n">
        <f aca="false">+IF(A1003=$I$4,$H$4*D1003,IF(I1002=0,0,I1002+J1003+H1003))</f>
        <v>0</v>
      </c>
      <c r="J1003" s="2" t="n">
        <f aca="false">+IF(B1003=0,0,D1003*-IPMT(C1003/12,B1003,$B$8,I1002))</f>
        <v>0</v>
      </c>
      <c r="K1003" s="6" t="n">
        <f aca="false">+H1003+J1003</f>
        <v>0</v>
      </c>
      <c r="L1003" s="39"/>
    </row>
    <row r="1004" customFormat="false" ht="12.75" hidden="false" customHeight="false" outlineLevel="0" collapsed="false">
      <c r="A1004" s="50" t="n">
        <v>67420</v>
      </c>
      <c r="B1004" s="2" t="n">
        <f aca="false">+IF(B1003&lt;&gt;0,B1003+1,IF(I1003=0,0,1))</f>
        <v>0</v>
      </c>
      <c r="C1004" s="3" t="n">
        <f aca="false">IF(OR($C$4="",$C$4=0),C1003,$C$4)</f>
        <v>0.05</v>
      </c>
      <c r="D1004" s="4" t="n">
        <f aca="false">+(1+C1004/2)^(-2*(A1004-$M$4)/365.25)</f>
        <v>0.054683658447627</v>
      </c>
      <c r="E1004" s="2" t="n">
        <f aca="false">+IF(OR($E$4="",$E$4=0),IF(YEAR(A1004)&gt;$M$38,$N$39,VLOOKUP(YEAR(A1004),Curve,2,FALSE())),$E$4)</f>
        <v>5000</v>
      </c>
      <c r="F1004" s="2" t="n">
        <f aca="false">+IF(MONTH(A1004)=$G$4,$F$4,0)</f>
        <v>0</v>
      </c>
      <c r="G1004" s="5" t="n">
        <f aca="false">+F1004*D1004</f>
        <v>0</v>
      </c>
      <c r="H1004" s="6" t="n">
        <f aca="false">-G1004*E1004</f>
        <v>-0</v>
      </c>
      <c r="I1004" s="2" t="n">
        <f aca="false">+IF(A1004=$I$4,$H$4*D1004,IF(I1003=0,0,I1003+J1004+H1004))</f>
        <v>0</v>
      </c>
      <c r="J1004" s="2" t="n">
        <f aca="false">+IF(B1004=0,0,D1004*-IPMT(C1004/12,B1004,$B$8,I1003))</f>
        <v>0</v>
      </c>
      <c r="K1004" s="6" t="n">
        <f aca="false">+H1004+J1004</f>
        <v>0</v>
      </c>
      <c r="L1004" s="39"/>
    </row>
    <row r="1005" customFormat="false" ht="12.75" hidden="false" customHeight="false" outlineLevel="0" collapsed="false">
      <c r="A1005" s="50" t="n">
        <v>67451</v>
      </c>
      <c r="B1005" s="2" t="n">
        <f aca="false">+IF(B1004&lt;&gt;0,B1004+1,IF(I1004=0,0,1))</f>
        <v>0</v>
      </c>
      <c r="C1005" s="3" t="n">
        <f aca="false">IF(OR($C$4="",$C$4=0),C1004,$C$4)</f>
        <v>0.05</v>
      </c>
      <c r="D1005" s="4" t="n">
        <f aca="false">+(1+C1005/2)^(-2*(A1005-$M$4)/365.25)</f>
        <v>0.0544549320885092</v>
      </c>
      <c r="E1005" s="2" t="n">
        <f aca="false">+IF(OR($E$4="",$E$4=0),IF(YEAR(A1005)&gt;$M$38,$N$39,VLOOKUP(YEAR(A1005),Curve,2,FALSE())),$E$4)</f>
        <v>5000</v>
      </c>
      <c r="F1005" s="2" t="n">
        <f aca="false">+IF(MONTH(A1005)=$G$4,$F$4,0)</f>
        <v>0</v>
      </c>
      <c r="G1005" s="5" t="n">
        <f aca="false">+F1005*D1005</f>
        <v>0</v>
      </c>
      <c r="H1005" s="6" t="n">
        <f aca="false">-G1005*E1005</f>
        <v>-0</v>
      </c>
      <c r="I1005" s="2" t="n">
        <f aca="false">+IF(A1005=$I$4,$H$4*D1005,IF(I1004=0,0,I1004+J1005+H1005))</f>
        <v>0</v>
      </c>
      <c r="J1005" s="2" t="n">
        <f aca="false">+IF(B1005=0,0,D1005*-IPMT(C1005/12,B1005,$B$8,I1004))</f>
        <v>0</v>
      </c>
      <c r="K1005" s="6" t="n">
        <f aca="false">+H1005+J1005</f>
        <v>0</v>
      </c>
      <c r="L1005" s="39"/>
    </row>
    <row r="1006" customFormat="false" ht="12.75" hidden="false" customHeight="false" outlineLevel="0" collapsed="false">
      <c r="A1006" s="50" t="n">
        <v>67481</v>
      </c>
      <c r="B1006" s="2" t="n">
        <f aca="false">+IF(B1005&lt;&gt;0,B1005+1,IF(I1005=0,0,1))</f>
        <v>0</v>
      </c>
      <c r="C1006" s="3" t="n">
        <f aca="false">IF(OR($C$4="",$C$4=0),C1005,$C$4)</f>
        <v>0.05</v>
      </c>
      <c r="D1006" s="4" t="n">
        <f aca="false">+(1+C1006/2)^(-2*(A1006-$M$4)/365.25)</f>
        <v>0.0542344949439879</v>
      </c>
      <c r="E1006" s="2" t="n">
        <f aca="false">+IF(OR($E$4="",$E$4=0),IF(YEAR(A1006)&gt;$M$38,$N$39,VLOOKUP(YEAR(A1006),Curve,2,FALSE())),$E$4)</f>
        <v>5000</v>
      </c>
      <c r="F1006" s="2" t="n">
        <f aca="false">+IF(MONTH(A1006)=$G$4,$F$4,0)</f>
        <v>0</v>
      </c>
      <c r="G1006" s="5" t="n">
        <f aca="false">+F1006*D1006</f>
        <v>0</v>
      </c>
      <c r="H1006" s="6" t="n">
        <f aca="false">-G1006*E1006</f>
        <v>-0</v>
      </c>
      <c r="I1006" s="2" t="n">
        <f aca="false">+IF(A1006=$I$4,$H$4*D1006,IF(I1005=0,0,I1005+J1006+H1006))</f>
        <v>0</v>
      </c>
      <c r="J1006" s="2" t="n">
        <f aca="false">+IF(B1006=0,0,D1006*-IPMT(C1006/12,B1006,$B$8,I1005))</f>
        <v>0</v>
      </c>
      <c r="K1006" s="6" t="n">
        <f aca="false">+H1006+J1006</f>
        <v>0</v>
      </c>
      <c r="L1006" s="39"/>
    </row>
    <row r="1007" customFormat="false" ht="12.75" hidden="false" customHeight="false" outlineLevel="0" collapsed="false">
      <c r="A1007" s="50" t="n">
        <v>67512</v>
      </c>
      <c r="B1007" s="2" t="n">
        <f aca="false">+IF(B1006&lt;&gt;0,B1006+1,IF(I1006=0,0,1))</f>
        <v>0</v>
      </c>
      <c r="C1007" s="3" t="n">
        <f aca="false">IF(OR($C$4="",$C$4=0),C1006,$C$4)</f>
        <v>0.05</v>
      </c>
      <c r="D1007" s="4" t="n">
        <f aca="false">+(1+C1007/2)^(-2*(A1007-$M$4)/365.25)</f>
        <v>0.0540076473094426</v>
      </c>
      <c r="E1007" s="2" t="n">
        <f aca="false">+IF(OR($E$4="",$E$4=0),IF(YEAR(A1007)&gt;$M$38,$N$39,VLOOKUP(YEAR(A1007),Curve,2,FALSE())),$E$4)</f>
        <v>5000</v>
      </c>
      <c r="F1007" s="2" t="n">
        <f aca="false">+IF(MONTH(A1007)=$G$4,$F$4,0)</f>
        <v>0</v>
      </c>
      <c r="G1007" s="5" t="n">
        <f aca="false">+F1007*D1007</f>
        <v>0</v>
      </c>
      <c r="H1007" s="6" t="n">
        <f aca="false">-G1007*E1007</f>
        <v>-0</v>
      </c>
      <c r="I1007" s="2" t="n">
        <f aca="false">+IF(A1007=$I$4,$H$4*D1007,IF(I1006=0,0,I1006+J1007+H1007))</f>
        <v>0</v>
      </c>
      <c r="J1007" s="2" t="n">
        <f aca="false">+IF(B1007=0,0,D1007*-IPMT(C1007/12,B1007,$B$8,I1006))</f>
        <v>0</v>
      </c>
      <c r="K1007" s="6" t="n">
        <f aca="false">+H1007+J1007</f>
        <v>0</v>
      </c>
      <c r="L1007" s="39"/>
    </row>
    <row r="1008" customFormat="false" ht="12.75" hidden="false" customHeight="false" outlineLevel="0" collapsed="false">
      <c r="A1008" s="50" t="n">
        <v>67542</v>
      </c>
      <c r="B1008" s="2" t="n">
        <f aca="false">+IF(B1007&lt;&gt;0,B1007+1,IF(I1007=0,0,1))</f>
        <v>0</v>
      </c>
      <c r="C1008" s="3" t="n">
        <f aca="false">IF(OR($C$4="",$C$4=0),C1007,$C$4)</f>
        <v>0.05</v>
      </c>
      <c r="D1008" s="4" t="n">
        <f aca="false">+(1+C1008/2)^(-2*(A1008-$M$4)/365.25)</f>
        <v>0.0537890208031078</v>
      </c>
      <c r="E1008" s="2" t="n">
        <f aca="false">+IF(OR($E$4="",$E$4=0),IF(YEAR(A1008)&gt;$M$38,$N$39,VLOOKUP(YEAR(A1008),Curve,2,FALSE())),$E$4)</f>
        <v>5000</v>
      </c>
      <c r="F1008" s="2" t="n">
        <f aca="false">+IF(MONTH(A1008)=$G$4,$F$4,0)</f>
        <v>0</v>
      </c>
      <c r="G1008" s="5" t="n">
        <f aca="false">+F1008*D1008</f>
        <v>0</v>
      </c>
      <c r="H1008" s="6" t="n">
        <f aca="false">-G1008*E1008</f>
        <v>-0</v>
      </c>
      <c r="I1008" s="2" t="n">
        <f aca="false">+IF(A1008=$I$4,$H$4*D1008,IF(I1007=0,0,I1007+J1008+H1008))</f>
        <v>0</v>
      </c>
      <c r="J1008" s="2" t="n">
        <f aca="false">+IF(B1008=0,0,D1008*-IPMT(C1008/12,B1008,$B$8,I1007))</f>
        <v>0</v>
      </c>
      <c r="K1008" s="6" t="n">
        <f aca="false">+H1008+J1008</f>
        <v>0</v>
      </c>
      <c r="L1008" s="39"/>
    </row>
    <row r="1009" customFormat="false" ht="12.75" hidden="false" customHeight="false" outlineLevel="0" collapsed="false">
      <c r="A1009" s="50" t="n">
        <v>67573</v>
      </c>
      <c r="B1009" s="2" t="n">
        <f aca="false">+IF(B1008&lt;&gt;0,B1008+1,IF(I1008=0,0,1))</f>
        <v>0</v>
      </c>
      <c r="C1009" s="3" t="n">
        <f aca="false">IF(OR($C$4="",$C$4=0),C1008,$C$4)</f>
        <v>0.05</v>
      </c>
      <c r="D1009" s="4" t="n">
        <f aca="false">+(1+C1009/2)^(-2*(A1009-$M$4)/365.25)</f>
        <v>0.0535640364615684</v>
      </c>
      <c r="E1009" s="2" t="n">
        <f aca="false">+IF(OR($E$4="",$E$4=0),IF(YEAR(A1009)&gt;$M$38,$N$39,VLOOKUP(YEAR(A1009),Curve,2,FALSE())),$E$4)</f>
        <v>5000</v>
      </c>
      <c r="F1009" s="2" t="n">
        <f aca="false">+IF(MONTH(A1009)=$G$4,$F$4,0)</f>
        <v>0</v>
      </c>
      <c r="G1009" s="5" t="n">
        <f aca="false">+F1009*D1009</f>
        <v>0</v>
      </c>
      <c r="H1009" s="6" t="n">
        <f aca="false">-G1009*E1009</f>
        <v>-0</v>
      </c>
      <c r="I1009" s="2" t="n">
        <f aca="false">+IF(A1009=$I$4,$H$4*D1009,IF(I1008=0,0,I1008+J1009+H1009))</f>
        <v>0</v>
      </c>
      <c r="J1009" s="2" t="n">
        <f aca="false">+IF(B1009=0,0,D1009*-IPMT(C1009/12,B1009,$B$8,I1008))</f>
        <v>0</v>
      </c>
      <c r="K1009" s="6" t="n">
        <f aca="false">+H1009+J1009</f>
        <v>0</v>
      </c>
      <c r="L1009" s="39"/>
    </row>
    <row r="1010" customFormat="false" ht="12.75" hidden="false" customHeight="false" outlineLevel="0" collapsed="false">
      <c r="A1010" s="50" t="n">
        <v>67604</v>
      </c>
      <c r="B1010" s="2" t="n">
        <f aca="false">+IF(B1009&lt;&gt;0,B1009+1,IF(I1009=0,0,1))</f>
        <v>0</v>
      </c>
      <c r="C1010" s="3" t="n">
        <f aca="false">IF(OR($C$4="",$C$4=0),C1009,$C$4)</f>
        <v>0.05</v>
      </c>
      <c r="D1010" s="4" t="n">
        <f aca="false">+(1+C1010/2)^(-2*(A1010-$M$4)/365.25)</f>
        <v>0.0533399931662347</v>
      </c>
      <c r="E1010" s="2" t="n">
        <f aca="false">+IF(OR($E$4="",$E$4=0),IF(YEAR(A1010)&gt;$M$38,$N$39,VLOOKUP(YEAR(A1010),Curve,2,FALSE())),$E$4)</f>
        <v>5000</v>
      </c>
      <c r="F1010" s="2" t="n">
        <f aca="false">+IF(MONTH(A1010)=$G$4,$F$4,0)</f>
        <v>0</v>
      </c>
      <c r="G1010" s="5" t="n">
        <f aca="false">+F1010*D1010</f>
        <v>0</v>
      </c>
      <c r="H1010" s="6" t="n">
        <f aca="false">-G1010*E1010</f>
        <v>-0</v>
      </c>
      <c r="I1010" s="2" t="n">
        <f aca="false">+IF(A1010=$I$4,$H$4*D1010,IF(I1009=0,0,I1009+J1010+H1010))</f>
        <v>0</v>
      </c>
      <c r="J1010" s="2" t="n">
        <f aca="false">+IF(B1010=0,0,D1010*-IPMT(C1010/12,B1010,$B$8,I1009))</f>
        <v>0</v>
      </c>
      <c r="K1010" s="6" t="n">
        <f aca="false">+H1010+J1010</f>
        <v>0</v>
      </c>
      <c r="L1010" s="39"/>
    </row>
    <row r="1011" customFormat="false" ht="12.75" hidden="false" customHeight="false" outlineLevel="0" collapsed="false">
      <c r="A1011" s="50" t="n">
        <v>67632</v>
      </c>
      <c r="B1011" s="2" t="n">
        <f aca="false">+IF(B1010&lt;&gt;0,B1010+1,IF(I1010=0,0,1))</f>
        <v>0</v>
      </c>
      <c r="C1011" s="3" t="n">
        <f aca="false">IF(OR($C$4="",$C$4=0),C1010,$C$4)</f>
        <v>0.05</v>
      </c>
      <c r="D1011" s="4" t="n">
        <f aca="false">+(1+C1011/2)^(-2*(A1011-$M$4)/365.25)</f>
        <v>0.0531384370550296</v>
      </c>
      <c r="E1011" s="2" t="n">
        <f aca="false">+IF(OR($E$4="",$E$4=0),IF(YEAR(A1011)&gt;$M$38,$N$39,VLOOKUP(YEAR(A1011),Curve,2,FALSE())),$E$4)</f>
        <v>5000</v>
      </c>
      <c r="F1011" s="2" t="n">
        <f aca="false">+IF(MONTH(A1011)=$G$4,$F$4,0)</f>
        <v>50</v>
      </c>
      <c r="G1011" s="5" t="n">
        <f aca="false">+F1011*D1011</f>
        <v>2.65692185275148</v>
      </c>
      <c r="H1011" s="6" t="n">
        <f aca="false">-G1011*E1011</f>
        <v>-13284.6092637574</v>
      </c>
      <c r="I1011" s="2" t="n">
        <f aca="false">+IF(A1011=$I$4,$H$4*D1011,IF(I1010=0,0,I1010+J1011+H1011))</f>
        <v>0</v>
      </c>
      <c r="J1011" s="2" t="n">
        <f aca="false">+IF(B1011=0,0,D1011*-IPMT(C1011/12,B1011,$B$8,I1010))</f>
        <v>0</v>
      </c>
      <c r="K1011" s="6" t="n">
        <f aca="false">+H1011+J1011</f>
        <v>-13284.6092637574</v>
      </c>
      <c r="L1011" s="39"/>
    </row>
    <row r="1012" customFormat="false" ht="12.75" hidden="false" customHeight="false" outlineLevel="0" collapsed="false">
      <c r="A1012" s="50" t="n">
        <v>67663</v>
      </c>
      <c r="B1012" s="2" t="n">
        <f aca="false">+IF(B1011&lt;&gt;0,B1011+1,IF(I1011=0,0,1))</f>
        <v>0</v>
      </c>
      <c r="C1012" s="3" t="n">
        <f aca="false">IF(OR($C$4="",$C$4=0),C1011,$C$4)</f>
        <v>0.05</v>
      </c>
      <c r="D1012" s="4" t="n">
        <f aca="false">+(1+C1012/2)^(-2*(A1012-$M$4)/365.25)</f>
        <v>0.0529161739222795</v>
      </c>
      <c r="E1012" s="2" t="n">
        <f aca="false">+IF(OR($E$4="",$E$4=0),IF(YEAR(A1012)&gt;$M$38,$N$39,VLOOKUP(YEAR(A1012),Curve,2,FALSE())),$E$4)</f>
        <v>5000</v>
      </c>
      <c r="F1012" s="2" t="n">
        <f aca="false">+IF(MONTH(A1012)=$G$4,$F$4,0)</f>
        <v>0</v>
      </c>
      <c r="G1012" s="5" t="n">
        <f aca="false">+F1012*D1012</f>
        <v>0</v>
      </c>
      <c r="H1012" s="6" t="n">
        <f aca="false">-G1012*E1012</f>
        <v>-0</v>
      </c>
      <c r="I1012" s="2" t="n">
        <f aca="false">+IF(A1012=$I$4,$H$4*D1012,IF(I1011=0,0,I1011+J1012+H1012))</f>
        <v>0</v>
      </c>
      <c r="J1012" s="2" t="n">
        <f aca="false">+IF(B1012=0,0,D1012*-IPMT(C1012/12,B1012,$B$8,I1011))</f>
        <v>0</v>
      </c>
      <c r="K1012" s="6" t="n">
        <f aca="false">+H1012+J1012</f>
        <v>0</v>
      </c>
      <c r="L1012" s="39"/>
    </row>
    <row r="1013" customFormat="false" ht="12.75" hidden="false" customHeight="false" outlineLevel="0" collapsed="false">
      <c r="A1013" s="50" t="n">
        <v>67693</v>
      </c>
      <c r="B1013" s="2" t="n">
        <f aca="false">+IF(B1012&lt;&gt;0,B1012+1,IF(I1012=0,0,1))</f>
        <v>0</v>
      </c>
      <c r="C1013" s="3" t="n">
        <f aca="false">IF(OR($C$4="",$C$4=0),C1012,$C$4)</f>
        <v>0.05</v>
      </c>
      <c r="D1013" s="4" t="n">
        <f aca="false">+(1+C1013/2)^(-2*(A1013-$M$4)/365.25)</f>
        <v>0.0527019657719606</v>
      </c>
      <c r="E1013" s="2" t="n">
        <f aca="false">+IF(OR($E$4="",$E$4=0),IF(YEAR(A1013)&gt;$M$38,$N$39,VLOOKUP(YEAR(A1013),Curve,2,FALSE())),$E$4)</f>
        <v>5000</v>
      </c>
      <c r="F1013" s="2" t="n">
        <f aca="false">+IF(MONTH(A1013)=$G$4,$F$4,0)</f>
        <v>0</v>
      </c>
      <c r="G1013" s="5" t="n">
        <f aca="false">+F1013*D1013</f>
        <v>0</v>
      </c>
      <c r="H1013" s="6" t="n">
        <f aca="false">-G1013*E1013</f>
        <v>-0</v>
      </c>
      <c r="I1013" s="2" t="n">
        <f aca="false">+IF(A1013=$I$4,$H$4*D1013,IF(I1012=0,0,I1012+J1013+H1013))</f>
        <v>0</v>
      </c>
      <c r="J1013" s="2" t="n">
        <f aca="false">+IF(B1013=0,0,D1013*-IPMT(C1013/12,B1013,$B$8,I1012))</f>
        <v>0</v>
      </c>
      <c r="K1013" s="6" t="n">
        <f aca="false">+H1013+J1013</f>
        <v>0</v>
      </c>
      <c r="L1013" s="39"/>
    </row>
    <row r="1014" customFormat="false" ht="12.75" hidden="false" customHeight="false" outlineLevel="0" collapsed="false">
      <c r="A1014" s="50" t="n">
        <v>67724</v>
      </c>
      <c r="B1014" s="2" t="n">
        <f aca="false">+IF(B1013&lt;&gt;0,B1013+1,IF(I1013=0,0,1))</f>
        <v>0</v>
      </c>
      <c r="C1014" s="3" t="n">
        <f aca="false">IF(OR($C$4="",$C$4=0),C1013,$C$4)</f>
        <v>0.05</v>
      </c>
      <c r="D1014" s="4" t="n">
        <f aca="false">+(1+C1014/2)^(-2*(A1014-$M$4)/365.25)</f>
        <v>0.052481528275795</v>
      </c>
      <c r="E1014" s="2" t="n">
        <f aca="false">+IF(OR($E$4="",$E$4=0),IF(YEAR(A1014)&gt;$M$38,$N$39,VLOOKUP(YEAR(A1014),Curve,2,FALSE())),$E$4)</f>
        <v>5000</v>
      </c>
      <c r="F1014" s="2" t="n">
        <f aca="false">+IF(MONTH(A1014)=$G$4,$F$4,0)</f>
        <v>0</v>
      </c>
      <c r="G1014" s="5" t="n">
        <f aca="false">+F1014*D1014</f>
        <v>0</v>
      </c>
      <c r="H1014" s="6" t="n">
        <f aca="false">-G1014*E1014</f>
        <v>-0</v>
      </c>
      <c r="I1014" s="2" t="n">
        <f aca="false">+IF(A1014=$I$4,$H$4*D1014,IF(I1013=0,0,I1013+J1014+H1014))</f>
        <v>0</v>
      </c>
      <c r="J1014" s="2" t="n">
        <f aca="false">+IF(B1014=0,0,D1014*-IPMT(C1014/12,B1014,$B$8,I1013))</f>
        <v>0</v>
      </c>
      <c r="K1014" s="6" t="n">
        <f aca="false">+H1014+J1014</f>
        <v>0</v>
      </c>
      <c r="L1014" s="39"/>
    </row>
    <row r="1015" customFormat="false" ht="12.75" hidden="false" customHeight="false" outlineLevel="0" collapsed="false">
      <c r="A1015" s="50" t="n">
        <v>67754</v>
      </c>
      <c r="B1015" s="2" t="n">
        <f aca="false">+IF(B1014&lt;&gt;0,B1014+1,IF(I1014=0,0,1))</f>
        <v>0</v>
      </c>
      <c r="C1015" s="3" t="n">
        <f aca="false">IF(OR($C$4="",$C$4=0),C1014,$C$4)</f>
        <v>0.05</v>
      </c>
      <c r="D1015" s="4" t="n">
        <f aca="false">+(1+C1015/2)^(-2*(A1015-$M$4)/365.25)</f>
        <v>0.0522690795996232</v>
      </c>
      <c r="E1015" s="2" t="n">
        <f aca="false">+IF(OR($E$4="",$E$4=0),IF(YEAR(A1015)&gt;$M$38,$N$39,VLOOKUP(YEAR(A1015),Curve,2,FALSE())),$E$4)</f>
        <v>5000</v>
      </c>
      <c r="F1015" s="2" t="n">
        <f aca="false">+IF(MONTH(A1015)=$G$4,$F$4,0)</f>
        <v>0</v>
      </c>
      <c r="G1015" s="5" t="n">
        <f aca="false">+F1015*D1015</f>
        <v>0</v>
      </c>
      <c r="H1015" s="6" t="n">
        <f aca="false">-G1015*E1015</f>
        <v>-0</v>
      </c>
      <c r="I1015" s="2" t="n">
        <f aca="false">+IF(A1015=$I$4,$H$4*D1015,IF(I1014=0,0,I1014+J1015+H1015))</f>
        <v>0</v>
      </c>
      <c r="J1015" s="2" t="n">
        <f aca="false">+IF(B1015=0,0,D1015*-IPMT(C1015/12,B1015,$B$8,I1014))</f>
        <v>0</v>
      </c>
      <c r="K1015" s="6" t="n">
        <f aca="false">+H1015+J1015</f>
        <v>0</v>
      </c>
      <c r="L1015" s="39"/>
    </row>
    <row r="1016" customFormat="false" ht="12.75" hidden="false" customHeight="false" outlineLevel="0" collapsed="false">
      <c r="A1016" s="50" t="n">
        <v>67785</v>
      </c>
      <c r="B1016" s="2" t="n">
        <f aca="false">+IF(B1015&lt;&gt;0,B1015+1,IF(I1015=0,0,1))</f>
        <v>0</v>
      </c>
      <c r="C1016" s="3" t="n">
        <f aca="false">IF(OR($C$4="",$C$4=0),C1015,$C$4)</f>
        <v>0.05</v>
      </c>
      <c r="D1016" s="4" t="n">
        <f aca="false">+(1+C1016/2)^(-2*(A1016-$M$4)/365.25)</f>
        <v>0.0520504527445325</v>
      </c>
      <c r="E1016" s="2" t="n">
        <f aca="false">+IF(OR($E$4="",$E$4=0),IF(YEAR(A1016)&gt;$M$38,$N$39,VLOOKUP(YEAR(A1016),Curve,2,FALSE())),$E$4)</f>
        <v>5000</v>
      </c>
      <c r="F1016" s="2" t="n">
        <f aca="false">+IF(MONTH(A1016)=$G$4,$F$4,0)</f>
        <v>0</v>
      </c>
      <c r="G1016" s="5" t="n">
        <f aca="false">+F1016*D1016</f>
        <v>0</v>
      </c>
      <c r="H1016" s="6" t="n">
        <f aca="false">-G1016*E1016</f>
        <v>-0</v>
      </c>
      <c r="I1016" s="2" t="n">
        <f aca="false">+IF(A1016=$I$4,$H$4*D1016,IF(I1015=0,0,I1015+J1016+H1016))</f>
        <v>0</v>
      </c>
      <c r="J1016" s="2" t="n">
        <f aca="false">+IF(B1016=0,0,D1016*-IPMT(C1016/12,B1016,$B$8,I1015))</f>
        <v>0</v>
      </c>
      <c r="K1016" s="6" t="n">
        <f aca="false">+H1016+J1016</f>
        <v>0</v>
      </c>
      <c r="L1016" s="39"/>
    </row>
    <row r="1017" customFormat="false" ht="12.75" hidden="false" customHeight="false" outlineLevel="0" collapsed="false">
      <c r="A1017" s="50" t="n">
        <v>67816</v>
      </c>
      <c r="B1017" s="2" t="n">
        <f aca="false">+IF(B1016&lt;&gt;0,B1016+1,IF(I1016=0,0,1))</f>
        <v>0</v>
      </c>
      <c r="C1017" s="3" t="n">
        <f aca="false">IF(OR($C$4="",$C$4=0),C1016,$C$4)</f>
        <v>0.05</v>
      </c>
      <c r="D1017" s="4" t="n">
        <f aca="false">+(1+C1017/2)^(-2*(A1017-$M$4)/365.25)</f>
        <v>0.0518327403440703</v>
      </c>
      <c r="E1017" s="2" t="n">
        <f aca="false">+IF(OR($E$4="",$E$4=0),IF(YEAR(A1017)&gt;$M$38,$N$39,VLOOKUP(YEAR(A1017),Curve,2,FALSE())),$E$4)</f>
        <v>5000</v>
      </c>
      <c r="F1017" s="2" t="n">
        <f aca="false">+IF(MONTH(A1017)=$G$4,$F$4,0)</f>
        <v>0</v>
      </c>
      <c r="G1017" s="5" t="n">
        <f aca="false">+F1017*D1017</f>
        <v>0</v>
      </c>
      <c r="H1017" s="6" t="n">
        <f aca="false">-G1017*E1017</f>
        <v>-0</v>
      </c>
      <c r="I1017" s="2" t="n">
        <f aca="false">+IF(A1017=$I$4,$H$4*D1017,IF(I1016=0,0,I1016+J1017+H1017))</f>
        <v>0</v>
      </c>
      <c r="J1017" s="2" t="n">
        <f aca="false">+IF(B1017=0,0,D1017*-IPMT(C1017/12,B1017,$B$8,I1016))</f>
        <v>0</v>
      </c>
      <c r="K1017" s="6" t="n">
        <f aca="false">+H1017+J1017</f>
        <v>0</v>
      </c>
      <c r="L1017" s="39"/>
    </row>
    <row r="1018" customFormat="false" ht="12.75" hidden="false" customHeight="false" outlineLevel="0" collapsed="false">
      <c r="A1018" s="50" t="n">
        <v>67846</v>
      </c>
      <c r="B1018" s="2" t="n">
        <f aca="false">+IF(B1017&lt;&gt;0,B1017+1,IF(I1017=0,0,1))</f>
        <v>0</v>
      </c>
      <c r="C1018" s="3" t="n">
        <f aca="false">IF(OR($C$4="",$C$4=0),C1017,$C$4)</f>
        <v>0.05</v>
      </c>
      <c r="D1018" s="4" t="n">
        <f aca="false">+(1+C1018/2)^(-2*(A1018-$M$4)/365.25)</f>
        <v>0.0516229180040922</v>
      </c>
      <c r="E1018" s="2" t="n">
        <f aca="false">+IF(OR($E$4="",$E$4=0),IF(YEAR(A1018)&gt;$M$38,$N$39,VLOOKUP(YEAR(A1018),Curve,2,FALSE())),$E$4)</f>
        <v>5000</v>
      </c>
      <c r="F1018" s="2" t="n">
        <f aca="false">+IF(MONTH(A1018)=$G$4,$F$4,0)</f>
        <v>0</v>
      </c>
      <c r="G1018" s="5" t="n">
        <f aca="false">+F1018*D1018</f>
        <v>0</v>
      </c>
      <c r="H1018" s="6" t="n">
        <f aca="false">-G1018*E1018</f>
        <v>-0</v>
      </c>
      <c r="I1018" s="2" t="n">
        <f aca="false">+IF(A1018=$I$4,$H$4*D1018,IF(I1017=0,0,I1017+J1018+H1018))</f>
        <v>0</v>
      </c>
      <c r="J1018" s="2" t="n">
        <f aca="false">+IF(B1018=0,0,D1018*-IPMT(C1018/12,B1018,$B$8,I1017))</f>
        <v>0</v>
      </c>
      <c r="K1018" s="6" t="n">
        <f aca="false">+H1018+J1018</f>
        <v>0</v>
      </c>
      <c r="L1018" s="39"/>
    </row>
    <row r="1019" customFormat="false" ht="12.75" hidden="false" customHeight="false" outlineLevel="0" collapsed="false">
      <c r="A1019" s="50" t="n">
        <v>67877</v>
      </c>
      <c r="B1019" s="2" t="n">
        <f aca="false">+IF(B1018&lt;&gt;0,B1018+1,IF(I1018=0,0,1))</f>
        <v>0</v>
      </c>
      <c r="C1019" s="3" t="n">
        <f aca="false">IF(OR($C$4="",$C$4=0),C1018,$C$4)</f>
        <v>0.05</v>
      </c>
      <c r="D1019" s="4" t="n">
        <f aca="false">+(1+C1019/2)^(-2*(A1019-$M$4)/365.25)</f>
        <v>0.0514069938611707</v>
      </c>
      <c r="E1019" s="2" t="n">
        <f aca="false">+IF(OR($E$4="",$E$4=0),IF(YEAR(A1019)&gt;$M$38,$N$39,VLOOKUP(YEAR(A1019),Curve,2,FALSE())),$E$4)</f>
        <v>5000</v>
      </c>
      <c r="F1019" s="2" t="n">
        <f aca="false">+IF(MONTH(A1019)=$G$4,$F$4,0)</f>
        <v>0</v>
      </c>
      <c r="G1019" s="5" t="n">
        <f aca="false">+F1019*D1019</f>
        <v>0</v>
      </c>
      <c r="H1019" s="6" t="n">
        <f aca="false">-G1019*E1019</f>
        <v>-0</v>
      </c>
      <c r="I1019" s="2" t="n">
        <f aca="false">+IF(A1019=$I$4,$H$4*D1019,IF(I1018=0,0,I1018+J1019+H1019))</f>
        <v>0</v>
      </c>
      <c r="J1019" s="2" t="n">
        <f aca="false">+IF(B1019=0,0,D1019*-IPMT(C1019/12,B1019,$B$8,I1018))</f>
        <v>0</v>
      </c>
      <c r="K1019" s="6" t="n">
        <f aca="false">+H1019+J1019</f>
        <v>0</v>
      </c>
      <c r="L1019" s="39"/>
    </row>
    <row r="1020" customFormat="false" ht="12.75" hidden="false" customHeight="false" outlineLevel="0" collapsed="false">
      <c r="A1020" s="50" t="n">
        <v>67907</v>
      </c>
      <c r="B1020" s="2" t="n">
        <f aca="false">+IF(B1019&lt;&gt;0,B1019+1,IF(I1019=0,0,1))</f>
        <v>0</v>
      </c>
      <c r="C1020" s="3" t="n">
        <f aca="false">IF(OR($C$4="",$C$4=0),C1019,$C$4)</f>
        <v>0.05</v>
      </c>
      <c r="D1020" s="4" t="n">
        <f aca="false">+(1+C1020/2)^(-2*(A1020-$M$4)/365.25)</f>
        <v>0.0511988949709405</v>
      </c>
      <c r="E1020" s="2" t="n">
        <f aca="false">+IF(OR($E$4="",$E$4=0),IF(YEAR(A1020)&gt;$M$38,$N$39,VLOOKUP(YEAR(A1020),Curve,2,FALSE())),$E$4)</f>
        <v>5000</v>
      </c>
      <c r="F1020" s="2" t="n">
        <f aca="false">+IF(MONTH(A1020)=$G$4,$F$4,0)</f>
        <v>0</v>
      </c>
      <c r="G1020" s="5" t="n">
        <f aca="false">+F1020*D1020</f>
        <v>0</v>
      </c>
      <c r="H1020" s="6" t="n">
        <f aca="false">-G1020*E1020</f>
        <v>-0</v>
      </c>
      <c r="I1020" s="2" t="n">
        <f aca="false">+IF(A1020=$I$4,$H$4*D1020,IF(I1019=0,0,I1019+J1020+H1020))</f>
        <v>0</v>
      </c>
      <c r="J1020" s="2" t="n">
        <f aca="false">+IF(B1020=0,0,D1020*-IPMT(C1020/12,B1020,$B$8,I1019))</f>
        <v>0</v>
      </c>
      <c r="K1020" s="6" t="n">
        <f aca="false">+H1020+J1020</f>
        <v>0</v>
      </c>
      <c r="L1020" s="39"/>
    </row>
    <row r="1021" customFormat="false" ht="12.75" hidden="false" customHeight="false" outlineLevel="0" collapsed="false">
      <c r="A1021" s="50" t="n">
        <v>67938</v>
      </c>
      <c r="B1021" s="2" t="n">
        <f aca="false">+IF(B1020&lt;&gt;0,B1020+1,IF(I1020=0,0,1))</f>
        <v>0</v>
      </c>
      <c r="C1021" s="3" t="n">
        <f aca="false">IF(OR($C$4="",$C$4=0),C1020,$C$4)</f>
        <v>0.05</v>
      </c>
      <c r="D1021" s="4" t="n">
        <f aca="false">+(1+C1021/2)^(-2*(A1021-$M$4)/365.25)</f>
        <v>0.0509847443970763</v>
      </c>
      <c r="E1021" s="2" t="n">
        <f aca="false">+IF(OR($E$4="",$E$4=0),IF(YEAR(A1021)&gt;$M$38,$N$39,VLOOKUP(YEAR(A1021),Curve,2,FALSE())),$E$4)</f>
        <v>5000</v>
      </c>
      <c r="F1021" s="2" t="n">
        <f aca="false">+IF(MONTH(A1021)=$G$4,$F$4,0)</f>
        <v>0</v>
      </c>
      <c r="G1021" s="5" t="n">
        <f aca="false">+F1021*D1021</f>
        <v>0</v>
      </c>
      <c r="H1021" s="6" t="n">
        <f aca="false">-G1021*E1021</f>
        <v>-0</v>
      </c>
      <c r="I1021" s="2" t="n">
        <f aca="false">+IF(A1021=$I$4,$H$4*D1021,IF(I1020=0,0,I1020+J1021+H1021))</f>
        <v>0</v>
      </c>
      <c r="J1021" s="2" t="n">
        <f aca="false">+IF(B1021=0,0,D1021*-IPMT(C1021/12,B1021,$B$8,I1020))</f>
        <v>0</v>
      </c>
      <c r="K1021" s="6" t="n">
        <f aca="false">+H1021+J1021</f>
        <v>0</v>
      </c>
      <c r="L1021" s="39"/>
    </row>
    <row r="1022" customFormat="false" ht="12.75" hidden="false" customHeight="false" outlineLevel="0" collapsed="false">
      <c r="A1022" s="50" t="n">
        <v>67969</v>
      </c>
      <c r="B1022" s="2" t="n">
        <f aca="false">+IF(B1021&lt;&gt;0,B1021+1,IF(I1021=0,0,1))</f>
        <v>0</v>
      </c>
      <c r="C1022" s="3" t="n">
        <f aca="false">IF(OR($C$4="",$C$4=0),C1021,$C$4)</f>
        <v>0.05</v>
      </c>
      <c r="D1022" s="4" t="n">
        <f aca="false">+(1+C1022/2)^(-2*(A1022-$M$4)/365.25)</f>
        <v>0.0507714895548154</v>
      </c>
      <c r="E1022" s="2" t="n">
        <f aca="false">+IF(OR($E$4="",$E$4=0),IF(YEAR(A1022)&gt;$M$38,$N$39,VLOOKUP(YEAR(A1022),Curve,2,FALSE())),$E$4)</f>
        <v>5000</v>
      </c>
      <c r="F1022" s="2" t="n">
        <f aca="false">+IF(MONTH(A1022)=$G$4,$F$4,0)</f>
        <v>0</v>
      </c>
      <c r="G1022" s="5" t="n">
        <f aca="false">+F1022*D1022</f>
        <v>0</v>
      </c>
      <c r="H1022" s="6" t="n">
        <f aca="false">-G1022*E1022</f>
        <v>-0</v>
      </c>
      <c r="I1022" s="2" t="n">
        <f aca="false">+IF(A1022=$I$4,$H$4*D1022,IF(I1021=0,0,I1021+J1022+H1022))</f>
        <v>0</v>
      </c>
      <c r="J1022" s="2" t="n">
        <f aca="false">+IF(B1022=0,0,D1022*-IPMT(C1022/12,B1022,$B$8,I1021))</f>
        <v>0</v>
      </c>
      <c r="K1022" s="6" t="n">
        <f aca="false">+H1022+J1022</f>
        <v>0</v>
      </c>
      <c r="L1022" s="39"/>
    </row>
    <row r="1023" customFormat="false" ht="12.75" hidden="false" customHeight="false" outlineLevel="0" collapsed="false">
      <c r="A1023" s="50" t="n">
        <v>67997</v>
      </c>
      <c r="B1023" s="2" t="n">
        <f aca="false">+IF(B1022&lt;&gt;0,B1022+1,IF(I1022=0,0,1))</f>
        <v>0</v>
      </c>
      <c r="C1023" s="3" t="n">
        <f aca="false">IF(OR($C$4="",$C$4=0),C1022,$C$4)</f>
        <v>0.05</v>
      </c>
      <c r="D1023" s="4" t="n">
        <f aca="false">+(1+C1023/2)^(-2*(A1023-$M$4)/365.25)</f>
        <v>0.0505796390616429</v>
      </c>
      <c r="E1023" s="2" t="n">
        <f aca="false">+IF(OR($E$4="",$E$4=0),IF(YEAR(A1023)&gt;$M$38,$N$39,VLOOKUP(YEAR(A1023),Curve,2,FALSE())),$E$4)</f>
        <v>5000</v>
      </c>
      <c r="F1023" s="2" t="n">
        <f aca="false">+IF(MONTH(A1023)=$G$4,$F$4,0)</f>
        <v>50</v>
      </c>
      <c r="G1023" s="5" t="n">
        <f aca="false">+F1023*D1023</f>
        <v>2.52898195308214</v>
      </c>
      <c r="H1023" s="6" t="n">
        <f aca="false">-G1023*E1023</f>
        <v>-12644.9097654107</v>
      </c>
      <c r="I1023" s="2" t="n">
        <f aca="false">+IF(A1023=$I$4,$H$4*D1023,IF(I1022=0,0,I1022+J1023+H1023))</f>
        <v>0</v>
      </c>
      <c r="J1023" s="2" t="n">
        <f aca="false">+IF(B1023=0,0,D1023*-IPMT(C1023/12,B1023,$B$8,I1022))</f>
        <v>0</v>
      </c>
      <c r="K1023" s="6" t="n">
        <f aca="false">+H1023+J1023</f>
        <v>-12644.9097654107</v>
      </c>
      <c r="L1023" s="39"/>
    </row>
    <row r="1024" customFormat="false" ht="12.75" hidden="false" customHeight="false" outlineLevel="0" collapsed="false">
      <c r="A1024" s="50" t="n">
        <v>68028</v>
      </c>
      <c r="B1024" s="2" t="n">
        <f aca="false">+IF(B1023&lt;&gt;0,B1023+1,IF(I1023=0,0,1))</f>
        <v>0</v>
      </c>
      <c r="C1024" s="3" t="n">
        <f aca="false">IF(OR($C$4="",$C$4=0),C1023,$C$4)</f>
        <v>0.05</v>
      </c>
      <c r="D1024" s="4" t="n">
        <f aca="false">+(1+C1024/2)^(-2*(A1024-$M$4)/365.25)</f>
        <v>0.0503680786610318</v>
      </c>
      <c r="E1024" s="2" t="n">
        <f aca="false">+IF(OR($E$4="",$E$4=0),IF(YEAR(A1024)&gt;$M$38,$N$39,VLOOKUP(YEAR(A1024),Curve,2,FALSE())),$E$4)</f>
        <v>5000</v>
      </c>
      <c r="F1024" s="2" t="n">
        <f aca="false">+IF(MONTH(A1024)=$G$4,$F$4,0)</f>
        <v>0</v>
      </c>
      <c r="G1024" s="5" t="n">
        <f aca="false">+F1024*D1024</f>
        <v>0</v>
      </c>
      <c r="H1024" s="6" t="n">
        <f aca="false">-G1024*E1024</f>
        <v>-0</v>
      </c>
      <c r="I1024" s="2" t="n">
        <f aca="false">+IF(A1024=$I$4,$H$4*D1024,IF(I1023=0,0,I1023+J1024+H1024))</f>
        <v>0</v>
      </c>
      <c r="J1024" s="2" t="n">
        <f aca="false">+IF(B1024=0,0,D1024*-IPMT(C1024/12,B1024,$B$8,I1023))</f>
        <v>0</v>
      </c>
      <c r="K1024" s="6" t="n">
        <f aca="false">+H1024+J1024</f>
        <v>0</v>
      </c>
      <c r="L1024" s="39"/>
    </row>
    <row r="1025" customFormat="false" ht="12.75" hidden="false" customHeight="false" outlineLevel="0" collapsed="false">
      <c r="A1025" s="50" t="n">
        <v>68058</v>
      </c>
      <c r="B1025" s="2" t="n">
        <f aca="false">+IF(B1024&lt;&gt;0,B1024+1,IF(I1024=0,0,1))</f>
        <v>0</v>
      </c>
      <c r="C1025" s="3" t="n">
        <f aca="false">IF(OR($C$4="",$C$4=0),C1024,$C$4)</f>
        <v>0.05</v>
      </c>
      <c r="D1025" s="4" t="n">
        <f aca="false">+(1+C1025/2)^(-2*(A1025-$M$4)/365.25)</f>
        <v>0.0501641853678216</v>
      </c>
      <c r="E1025" s="2" t="n">
        <f aca="false">+IF(OR($E$4="",$E$4=0),IF(YEAR(A1025)&gt;$M$38,$N$39,VLOOKUP(YEAR(A1025),Curve,2,FALSE())),$E$4)</f>
        <v>5000</v>
      </c>
      <c r="F1025" s="2" t="n">
        <f aca="false">+IF(MONTH(A1025)=$G$4,$F$4,0)</f>
        <v>0</v>
      </c>
      <c r="G1025" s="5" t="n">
        <f aca="false">+F1025*D1025</f>
        <v>0</v>
      </c>
      <c r="H1025" s="6" t="n">
        <f aca="false">-G1025*E1025</f>
        <v>-0</v>
      </c>
      <c r="I1025" s="2" t="n">
        <f aca="false">+IF(A1025=$I$4,$H$4*D1025,IF(I1024=0,0,I1024+J1025+H1025))</f>
        <v>0</v>
      </c>
      <c r="J1025" s="2" t="n">
        <f aca="false">+IF(B1025=0,0,D1025*-IPMT(C1025/12,B1025,$B$8,I1024))</f>
        <v>0</v>
      </c>
      <c r="K1025" s="6" t="n">
        <f aca="false">+H1025+J1025</f>
        <v>0</v>
      </c>
      <c r="L1025" s="39"/>
    </row>
    <row r="1026" customFormat="false" ht="12.75" hidden="false" customHeight="false" outlineLevel="0" collapsed="false">
      <c r="A1026" s="50" t="n">
        <v>68089</v>
      </c>
      <c r="B1026" s="2" t="n">
        <f aca="false">+IF(B1025&lt;&gt;0,B1025+1,IF(I1025=0,0,1))</f>
        <v>0</v>
      </c>
      <c r="C1026" s="3" t="n">
        <f aca="false">IF(OR($C$4="",$C$4=0),C1025,$C$4)</f>
        <v>0.05</v>
      </c>
      <c r="D1026" s="4" t="n">
        <f aca="false">+(1+C1026/2)^(-2*(A1026-$M$4)/365.25)</f>
        <v>0.0499543626931321</v>
      </c>
      <c r="E1026" s="2" t="n">
        <f aca="false">+IF(OR($E$4="",$E$4=0),IF(YEAR(A1026)&gt;$M$38,$N$39,VLOOKUP(YEAR(A1026),Curve,2,FALSE())),$E$4)</f>
        <v>5000</v>
      </c>
      <c r="F1026" s="2" t="n">
        <f aca="false">+IF(MONTH(A1026)=$G$4,$F$4,0)</f>
        <v>0</v>
      </c>
      <c r="G1026" s="5" t="n">
        <f aca="false">+F1026*D1026</f>
        <v>0</v>
      </c>
      <c r="H1026" s="6" t="n">
        <f aca="false">-G1026*E1026</f>
        <v>-0</v>
      </c>
      <c r="I1026" s="2" t="n">
        <f aca="false">+IF(A1026=$I$4,$H$4*D1026,IF(I1025=0,0,I1025+J1026+H1026))</f>
        <v>0</v>
      </c>
      <c r="J1026" s="2" t="n">
        <f aca="false">+IF(B1026=0,0,D1026*-IPMT(C1026/12,B1026,$B$8,I1025))</f>
        <v>0</v>
      </c>
      <c r="K1026" s="6" t="n">
        <f aca="false">+H1026+J1026</f>
        <v>0</v>
      </c>
      <c r="L1026" s="39"/>
    </row>
    <row r="1027" customFormat="false" ht="12.75" hidden="false" customHeight="false" outlineLevel="0" collapsed="false">
      <c r="A1027" s="50" t="n">
        <v>68119</v>
      </c>
      <c r="B1027" s="2" t="n">
        <f aca="false">+IF(B1026&lt;&gt;0,B1026+1,IF(I1026=0,0,1))</f>
        <v>0</v>
      </c>
      <c r="C1027" s="3" t="n">
        <f aca="false">IF(OR($C$4="",$C$4=0),C1026,$C$4)</f>
        <v>0.05</v>
      </c>
      <c r="D1027" s="4" t="n">
        <f aca="false">+(1+C1027/2)^(-2*(A1027-$M$4)/365.25)</f>
        <v>0.0497521441493543</v>
      </c>
      <c r="E1027" s="2" t="n">
        <f aca="false">+IF(OR($E$4="",$E$4=0),IF(YEAR(A1027)&gt;$M$38,$N$39,VLOOKUP(YEAR(A1027),Curve,2,FALSE())),$E$4)</f>
        <v>5000</v>
      </c>
      <c r="F1027" s="2" t="n">
        <f aca="false">+IF(MONTH(A1027)=$G$4,$F$4,0)</f>
        <v>0</v>
      </c>
      <c r="G1027" s="5" t="n">
        <f aca="false">+F1027*D1027</f>
        <v>0</v>
      </c>
      <c r="H1027" s="6" t="n">
        <f aca="false">-G1027*E1027</f>
        <v>-0</v>
      </c>
      <c r="I1027" s="2" t="n">
        <f aca="false">+IF(A1027=$I$4,$H$4*D1027,IF(I1026=0,0,I1026+J1027+H1027))</f>
        <v>0</v>
      </c>
      <c r="J1027" s="2" t="n">
        <f aca="false">+IF(B1027=0,0,D1027*-IPMT(C1027/12,B1027,$B$8,I1026))</f>
        <v>0</v>
      </c>
      <c r="K1027" s="6" t="n">
        <f aca="false">+H1027+J1027</f>
        <v>0</v>
      </c>
      <c r="L1027" s="39"/>
    </row>
    <row r="1028" customFormat="false" ht="12.75" hidden="false" customHeight="false" outlineLevel="0" collapsed="false">
      <c r="A1028" s="50" t="n">
        <v>68150</v>
      </c>
      <c r="B1028" s="2" t="n">
        <f aca="false">+IF(B1027&lt;&gt;0,B1027+1,IF(I1027=0,0,1))</f>
        <v>0</v>
      </c>
      <c r="C1028" s="3" t="n">
        <f aca="false">IF(OR($C$4="",$C$4=0),C1027,$C$4)</f>
        <v>0.05</v>
      </c>
      <c r="D1028" s="4" t="n">
        <f aca="false">+(1+C1028/2)^(-2*(A1028-$M$4)/365.25)</f>
        <v>0.0495440449271619</v>
      </c>
      <c r="E1028" s="2" t="n">
        <f aca="false">+IF(OR($E$4="",$E$4=0),IF(YEAR(A1028)&gt;$M$38,$N$39,VLOOKUP(YEAR(A1028),Curve,2,FALSE())),$E$4)</f>
        <v>5000</v>
      </c>
      <c r="F1028" s="2" t="n">
        <f aca="false">+IF(MONTH(A1028)=$G$4,$F$4,0)</f>
        <v>0</v>
      </c>
      <c r="G1028" s="5" t="n">
        <f aca="false">+F1028*D1028</f>
        <v>0</v>
      </c>
      <c r="H1028" s="6" t="n">
        <f aca="false">-G1028*E1028</f>
        <v>-0</v>
      </c>
      <c r="I1028" s="2" t="n">
        <f aca="false">+IF(A1028=$I$4,$H$4*D1028,IF(I1027=0,0,I1027+J1028+H1028))</f>
        <v>0</v>
      </c>
      <c r="J1028" s="2" t="n">
        <f aca="false">+IF(B1028=0,0,D1028*-IPMT(C1028/12,B1028,$B$8,I1027))</f>
        <v>0</v>
      </c>
      <c r="K1028" s="6" t="n">
        <f aca="false">+H1028+J1028</f>
        <v>0</v>
      </c>
      <c r="L1028" s="39"/>
    </row>
    <row r="1029" customFormat="false" ht="12.75" hidden="false" customHeight="false" outlineLevel="0" collapsed="false">
      <c r="A1029" s="50" t="n">
        <v>68181</v>
      </c>
      <c r="B1029" s="2" t="n">
        <f aca="false">+IF(B1028&lt;&gt;0,B1028+1,IF(I1028=0,0,1))</f>
        <v>0</v>
      </c>
      <c r="C1029" s="3" t="n">
        <f aca="false">IF(OR($C$4="",$C$4=0),C1028,$C$4)</f>
        <v>0.05</v>
      </c>
      <c r="D1029" s="4" t="n">
        <f aca="false">+(1+C1029/2)^(-2*(A1029-$M$4)/365.25)</f>
        <v>0.0493368161254714</v>
      </c>
      <c r="E1029" s="2" t="n">
        <f aca="false">+IF(OR($E$4="",$E$4=0),IF(YEAR(A1029)&gt;$M$38,$N$39,VLOOKUP(YEAR(A1029),Curve,2,FALSE())),$E$4)</f>
        <v>5000</v>
      </c>
      <c r="F1029" s="2" t="n">
        <f aca="false">+IF(MONTH(A1029)=$G$4,$F$4,0)</f>
        <v>0</v>
      </c>
      <c r="G1029" s="5" t="n">
        <f aca="false">+F1029*D1029</f>
        <v>0</v>
      </c>
      <c r="H1029" s="6" t="n">
        <f aca="false">-G1029*E1029</f>
        <v>-0</v>
      </c>
      <c r="I1029" s="2" t="n">
        <f aca="false">+IF(A1029=$I$4,$H$4*D1029,IF(I1028=0,0,I1028+J1029+H1029))</f>
        <v>0</v>
      </c>
      <c r="J1029" s="2" t="n">
        <f aca="false">+IF(B1029=0,0,D1029*-IPMT(C1029/12,B1029,$B$8,I1028))</f>
        <v>0</v>
      </c>
      <c r="K1029" s="6" t="n">
        <f aca="false">+H1029+J1029</f>
        <v>0</v>
      </c>
      <c r="L1029" s="39"/>
    </row>
    <row r="1030" customFormat="false" ht="12.75" hidden="false" customHeight="false" outlineLevel="0" collapsed="false">
      <c r="A1030" s="50" t="n">
        <v>68211</v>
      </c>
      <c r="B1030" s="2" t="n">
        <f aca="false">+IF(B1029&lt;&gt;0,B1029+1,IF(I1029=0,0,1))</f>
        <v>0</v>
      </c>
      <c r="C1030" s="3" t="n">
        <f aca="false">IF(OR($C$4="",$C$4=0),C1029,$C$4)</f>
        <v>0.05</v>
      </c>
      <c r="D1030" s="4" t="n">
        <f aca="false">+(1+C1030/2)^(-2*(A1030-$M$4)/365.25)</f>
        <v>0.049137097450792</v>
      </c>
      <c r="E1030" s="2" t="n">
        <f aca="false">+IF(OR($E$4="",$E$4=0),IF(YEAR(A1030)&gt;$M$38,$N$39,VLOOKUP(YEAR(A1030),Curve,2,FALSE())),$E$4)</f>
        <v>5000</v>
      </c>
      <c r="F1030" s="2" t="n">
        <f aca="false">+IF(MONTH(A1030)=$G$4,$F$4,0)</f>
        <v>0</v>
      </c>
      <c r="G1030" s="5" t="n">
        <f aca="false">+F1030*D1030</f>
        <v>0</v>
      </c>
      <c r="H1030" s="6" t="n">
        <f aca="false">-G1030*E1030</f>
        <v>-0</v>
      </c>
      <c r="I1030" s="2" t="n">
        <f aca="false">+IF(A1030=$I$4,$H$4*D1030,IF(I1029=0,0,I1029+J1030+H1030))</f>
        <v>0</v>
      </c>
      <c r="J1030" s="2" t="n">
        <f aca="false">+IF(B1030=0,0,D1030*-IPMT(C1030/12,B1030,$B$8,I1029))</f>
        <v>0</v>
      </c>
      <c r="K1030" s="6" t="n">
        <f aca="false">+H1030+J1030</f>
        <v>0</v>
      </c>
      <c r="L1030" s="39"/>
    </row>
    <row r="1031" customFormat="false" ht="12.75" hidden="false" customHeight="false" outlineLevel="0" collapsed="false">
      <c r="A1031" s="50" t="n">
        <v>68242</v>
      </c>
      <c r="B1031" s="2" t="n">
        <f aca="false">+IF(B1030&lt;&gt;0,B1030+1,IF(I1030=0,0,1))</f>
        <v>0</v>
      </c>
      <c r="C1031" s="3" t="n">
        <f aca="false">IF(OR($C$4="",$C$4=0),C1030,$C$4)</f>
        <v>0.05</v>
      </c>
      <c r="D1031" s="4" t="n">
        <f aca="false">+(1+C1031/2)^(-2*(A1031-$M$4)/365.25)</f>
        <v>0.0489315707959085</v>
      </c>
      <c r="E1031" s="2" t="n">
        <f aca="false">+IF(OR($E$4="",$E$4=0),IF(YEAR(A1031)&gt;$M$38,$N$39,VLOOKUP(YEAR(A1031),Curve,2,FALSE())),$E$4)</f>
        <v>5000</v>
      </c>
      <c r="F1031" s="2" t="n">
        <f aca="false">+IF(MONTH(A1031)=$G$4,$F$4,0)</f>
        <v>0</v>
      </c>
      <c r="G1031" s="5" t="n">
        <f aca="false">+F1031*D1031</f>
        <v>0</v>
      </c>
      <c r="H1031" s="6" t="n">
        <f aca="false">-G1031*E1031</f>
        <v>-0</v>
      </c>
      <c r="I1031" s="2" t="n">
        <f aca="false">+IF(A1031=$I$4,$H$4*D1031,IF(I1030=0,0,I1030+J1031+H1031))</f>
        <v>0</v>
      </c>
      <c r="J1031" s="2" t="n">
        <f aca="false">+IF(B1031=0,0,D1031*-IPMT(C1031/12,B1031,$B$8,I1030))</f>
        <v>0</v>
      </c>
      <c r="K1031" s="6" t="n">
        <f aca="false">+H1031+J1031</f>
        <v>0</v>
      </c>
      <c r="L1031" s="39"/>
    </row>
    <row r="1032" customFormat="false" ht="12.75" hidden="false" customHeight="false" outlineLevel="0" collapsed="false">
      <c r="A1032" s="50" t="n">
        <v>68272</v>
      </c>
      <c r="B1032" s="2" t="n">
        <f aca="false">+IF(B1031&lt;&gt;0,B1031+1,IF(I1031=0,0,1))</f>
        <v>0</v>
      </c>
      <c r="C1032" s="3" t="n">
        <f aca="false">IF(OR($C$4="",$C$4=0),C1031,$C$4)</f>
        <v>0.05</v>
      </c>
      <c r="D1032" s="4" t="n">
        <f aca="false">+(1+C1032/2)^(-2*(A1032-$M$4)/365.25)</f>
        <v>0.0487334925809608</v>
      </c>
      <c r="E1032" s="2" t="n">
        <f aca="false">+IF(OR($E$4="",$E$4=0),IF(YEAR(A1032)&gt;$M$38,$N$39,VLOOKUP(YEAR(A1032),Curve,2,FALSE())),$E$4)</f>
        <v>5000</v>
      </c>
      <c r="F1032" s="2" t="n">
        <f aca="false">+IF(MONTH(A1032)=$G$4,$F$4,0)</f>
        <v>0</v>
      </c>
      <c r="G1032" s="5" t="n">
        <f aca="false">+F1032*D1032</f>
        <v>0</v>
      </c>
      <c r="H1032" s="6" t="n">
        <f aca="false">-G1032*E1032</f>
        <v>-0</v>
      </c>
      <c r="I1032" s="2" t="n">
        <f aca="false">+IF(A1032=$I$4,$H$4*D1032,IF(I1031=0,0,I1031+J1032+H1032))</f>
        <v>0</v>
      </c>
      <c r="J1032" s="2" t="n">
        <f aca="false">+IF(B1032=0,0,D1032*-IPMT(C1032/12,B1032,$B$8,I1031))</f>
        <v>0</v>
      </c>
      <c r="K1032" s="6" t="n">
        <f aca="false">+H1032+J1032</f>
        <v>0</v>
      </c>
      <c r="L1032" s="39"/>
    </row>
    <row r="1033" customFormat="false" ht="12.75" hidden="false" customHeight="false" outlineLevel="0" collapsed="false">
      <c r="A1033" s="50" t="n">
        <v>68303</v>
      </c>
      <c r="B1033" s="2" t="n">
        <f aca="false">+IF(B1032&lt;&gt;0,B1032+1,IF(I1032=0,0,1))</f>
        <v>0</v>
      </c>
      <c r="C1033" s="3" t="n">
        <f aca="false">IF(OR($C$4="",$C$4=0),C1032,$C$4)</f>
        <v>0.05</v>
      </c>
      <c r="D1033" s="4" t="n">
        <f aca="false">+(1+C1033/2)^(-2*(A1033-$M$4)/365.25)</f>
        <v>0.0485296540917015</v>
      </c>
      <c r="E1033" s="2" t="n">
        <f aca="false">+IF(OR($E$4="",$E$4=0),IF(YEAR(A1033)&gt;$M$38,$N$39,VLOOKUP(YEAR(A1033),Curve,2,FALSE())),$E$4)</f>
        <v>5000</v>
      </c>
      <c r="F1033" s="2" t="n">
        <f aca="false">+IF(MONTH(A1033)=$G$4,$F$4,0)</f>
        <v>0</v>
      </c>
      <c r="G1033" s="5" t="n">
        <f aca="false">+F1033*D1033</f>
        <v>0</v>
      </c>
      <c r="H1033" s="6" t="n">
        <f aca="false">-G1033*E1033</f>
        <v>-0</v>
      </c>
      <c r="I1033" s="2" t="n">
        <f aca="false">+IF(A1033=$I$4,$H$4*D1033,IF(I1032=0,0,I1032+J1033+H1033))</f>
        <v>0</v>
      </c>
      <c r="J1033" s="2" t="n">
        <f aca="false">+IF(B1033=0,0,D1033*-IPMT(C1033/12,B1033,$B$8,I1032))</f>
        <v>0</v>
      </c>
      <c r="K1033" s="6" t="n">
        <f aca="false">+H1033+J1033</f>
        <v>0</v>
      </c>
      <c r="L1033" s="39"/>
    </row>
    <row r="1034" customFormat="false" ht="12.75" hidden="false" customHeight="false" outlineLevel="0" collapsed="false">
      <c r="A1034" s="50" t="n">
        <v>68334</v>
      </c>
      <c r="B1034" s="2" t="n">
        <f aca="false">+IF(B1033&lt;&gt;0,B1033+1,IF(I1033=0,0,1))</f>
        <v>0</v>
      </c>
      <c r="C1034" s="3" t="n">
        <f aca="false">IF(OR($C$4="",$C$4=0),C1033,$C$4)</f>
        <v>0.05</v>
      </c>
      <c r="D1034" s="4" t="n">
        <f aca="false">+(1+C1034/2)^(-2*(A1034-$M$4)/365.25)</f>
        <v>0.0483266682014968</v>
      </c>
      <c r="E1034" s="2" t="n">
        <f aca="false">+IF(OR($E$4="",$E$4=0),IF(YEAR(A1034)&gt;$M$38,$N$39,VLOOKUP(YEAR(A1034),Curve,2,FALSE())),$E$4)</f>
        <v>5000</v>
      </c>
      <c r="F1034" s="2" t="n">
        <f aca="false">+IF(MONTH(A1034)=$G$4,$F$4,0)</f>
        <v>0</v>
      </c>
      <c r="G1034" s="5" t="n">
        <f aca="false">+F1034*D1034</f>
        <v>0</v>
      </c>
      <c r="H1034" s="6" t="n">
        <f aca="false">-G1034*E1034</f>
        <v>-0</v>
      </c>
      <c r="I1034" s="2" t="n">
        <f aca="false">+IF(A1034=$I$4,$H$4*D1034,IF(I1033=0,0,I1033+J1034+H1034))</f>
        <v>0</v>
      </c>
      <c r="J1034" s="2" t="n">
        <f aca="false">+IF(B1034=0,0,D1034*-IPMT(C1034/12,B1034,$B$8,I1033))</f>
        <v>0</v>
      </c>
      <c r="K1034" s="6" t="n">
        <f aca="false">+H1034+J1034</f>
        <v>0</v>
      </c>
      <c r="L1034" s="39"/>
    </row>
    <row r="1035" customFormat="false" ht="12.75" hidden="false" customHeight="false" outlineLevel="0" collapsed="false">
      <c r="A1035" s="50" t="n">
        <v>68362</v>
      </c>
      <c r="B1035" s="2" t="n">
        <f aca="false">+IF(B1034&lt;&gt;0,B1034+1,IF(I1034=0,0,1))</f>
        <v>0</v>
      </c>
      <c r="C1035" s="3" t="n">
        <f aca="false">IF(OR($C$4="",$C$4=0),C1034,$C$4)</f>
        <v>0.05</v>
      </c>
      <c r="D1035" s="4" t="n">
        <f aca="false">+(1+C1035/2)^(-2*(A1035-$M$4)/365.25)</f>
        <v>0.0481440559675612</v>
      </c>
      <c r="E1035" s="2" t="n">
        <f aca="false">+IF(OR($E$4="",$E$4=0),IF(YEAR(A1035)&gt;$M$38,$N$39,VLOOKUP(YEAR(A1035),Curve,2,FALSE())),$E$4)</f>
        <v>5000</v>
      </c>
      <c r="F1035" s="2" t="n">
        <f aca="false">+IF(MONTH(A1035)=$G$4,$F$4,0)</f>
        <v>50</v>
      </c>
      <c r="G1035" s="5" t="n">
        <f aca="false">+F1035*D1035</f>
        <v>2.40720279837806</v>
      </c>
      <c r="H1035" s="6" t="n">
        <f aca="false">-G1035*E1035</f>
        <v>-12036.0139918903</v>
      </c>
      <c r="I1035" s="2" t="n">
        <f aca="false">+IF(A1035=$I$4,$H$4*D1035,IF(I1034=0,0,I1034+J1035+H1035))</f>
        <v>0</v>
      </c>
      <c r="J1035" s="2" t="n">
        <f aca="false">+IF(B1035=0,0,D1035*-IPMT(C1035/12,B1035,$B$8,I1034))</f>
        <v>0</v>
      </c>
      <c r="K1035" s="6" t="n">
        <f aca="false">+H1035+J1035</f>
        <v>-12036.0139918903</v>
      </c>
      <c r="L1035" s="39"/>
    </row>
    <row r="1036" customFormat="false" ht="12.75" hidden="false" customHeight="false" outlineLevel="0" collapsed="false">
      <c r="A1036" s="50" t="n">
        <v>68393</v>
      </c>
      <c r="B1036" s="2" t="n">
        <f aca="false">+IF(B1035&lt;&gt;0,B1035+1,IF(I1035=0,0,1))</f>
        <v>0</v>
      </c>
      <c r="C1036" s="3" t="n">
        <f aca="false">IF(OR($C$4="",$C$4=0),C1035,$C$4)</f>
        <v>0.05</v>
      </c>
      <c r="D1036" s="4" t="n">
        <f aca="false">+(1+C1036/2)^(-2*(A1036-$M$4)/365.25)</f>
        <v>0.0479426829258293</v>
      </c>
      <c r="E1036" s="2" t="n">
        <f aca="false">+IF(OR($E$4="",$E$4=0),IF(YEAR(A1036)&gt;$M$38,$N$39,VLOOKUP(YEAR(A1036),Curve,2,FALSE())),$E$4)</f>
        <v>5000</v>
      </c>
      <c r="F1036" s="2" t="n">
        <f aca="false">+IF(MONTH(A1036)=$G$4,$F$4,0)</f>
        <v>0</v>
      </c>
      <c r="G1036" s="5" t="n">
        <f aca="false">+F1036*D1036</f>
        <v>0</v>
      </c>
      <c r="H1036" s="6" t="n">
        <f aca="false">-G1036*E1036</f>
        <v>-0</v>
      </c>
      <c r="I1036" s="2" t="n">
        <f aca="false">+IF(A1036=$I$4,$H$4*D1036,IF(I1035=0,0,I1035+J1036+H1036))</f>
        <v>0</v>
      </c>
      <c r="J1036" s="2" t="n">
        <f aca="false">+IF(B1036=0,0,D1036*-IPMT(C1036/12,B1036,$B$8,I1035))</f>
        <v>0</v>
      </c>
      <c r="K1036" s="6" t="n">
        <f aca="false">+H1036+J1036</f>
        <v>0</v>
      </c>
      <c r="L1036" s="39"/>
    </row>
    <row r="1037" customFormat="false" ht="12.75" hidden="false" customHeight="false" outlineLevel="0" collapsed="false">
      <c r="A1037" s="50" t="n">
        <v>68423</v>
      </c>
      <c r="B1037" s="2" t="n">
        <f aca="false">+IF(B1036&lt;&gt;0,B1036+1,IF(I1036=0,0,1))</f>
        <v>0</v>
      </c>
      <c r="C1037" s="3" t="n">
        <f aca="false">IF(OR($C$4="",$C$4=0),C1036,$C$4)</f>
        <v>0.05</v>
      </c>
      <c r="D1037" s="4" t="n">
        <f aca="false">+(1+C1037/2)^(-2*(A1037-$M$4)/365.25)</f>
        <v>0.0477486077939812</v>
      </c>
      <c r="E1037" s="2" t="n">
        <f aca="false">+IF(OR($E$4="",$E$4=0),IF(YEAR(A1037)&gt;$M$38,$N$39,VLOOKUP(YEAR(A1037),Curve,2,FALSE())),$E$4)</f>
        <v>5000</v>
      </c>
      <c r="F1037" s="2" t="n">
        <f aca="false">+IF(MONTH(A1037)=$G$4,$F$4,0)</f>
        <v>0</v>
      </c>
      <c r="G1037" s="5" t="n">
        <f aca="false">+F1037*D1037</f>
        <v>0</v>
      </c>
      <c r="H1037" s="6" t="n">
        <f aca="false">-G1037*E1037</f>
        <v>-0</v>
      </c>
      <c r="I1037" s="2" t="n">
        <f aca="false">+IF(A1037=$I$4,$H$4*D1037,IF(I1036=0,0,I1036+J1037+H1037))</f>
        <v>0</v>
      </c>
      <c r="J1037" s="2" t="n">
        <f aca="false">+IF(B1037=0,0,D1037*-IPMT(C1037/12,B1037,$B$8,I1036))</f>
        <v>0</v>
      </c>
      <c r="K1037" s="6" t="n">
        <f aca="false">+H1037+J1037</f>
        <v>0</v>
      </c>
      <c r="L1037" s="39"/>
    </row>
    <row r="1038" customFormat="false" ht="12.75" hidden="false" customHeight="false" outlineLevel="0" collapsed="false">
      <c r="A1038" s="50" t="n">
        <v>68454</v>
      </c>
      <c r="B1038" s="2" t="n">
        <f aca="false">+IF(B1037&lt;&gt;0,B1037+1,IF(I1037=0,0,1))</f>
        <v>0</v>
      </c>
      <c r="C1038" s="3" t="n">
        <f aca="false">IF(OR($C$4="",$C$4=0),C1037,$C$4)</f>
        <v>0.05</v>
      </c>
      <c r="D1038" s="4" t="n">
        <f aca="false">+(1+C1038/2)^(-2*(A1038-$M$4)/365.25)</f>
        <v>0.0475488888007079</v>
      </c>
      <c r="E1038" s="2" t="n">
        <f aca="false">+IF(OR($E$4="",$E$4=0),IF(YEAR(A1038)&gt;$M$38,$N$39,VLOOKUP(YEAR(A1038),Curve,2,FALSE())),$E$4)</f>
        <v>5000</v>
      </c>
      <c r="F1038" s="2" t="n">
        <f aca="false">+IF(MONTH(A1038)=$G$4,$F$4,0)</f>
        <v>0</v>
      </c>
      <c r="G1038" s="5" t="n">
        <f aca="false">+F1038*D1038</f>
        <v>0</v>
      </c>
      <c r="H1038" s="6" t="n">
        <f aca="false">-G1038*E1038</f>
        <v>-0</v>
      </c>
      <c r="I1038" s="2" t="n">
        <f aca="false">+IF(A1038=$I$4,$H$4*D1038,IF(I1037=0,0,I1037+J1038+H1038))</f>
        <v>0</v>
      </c>
      <c r="J1038" s="2" t="n">
        <f aca="false">+IF(B1038=0,0,D1038*-IPMT(C1038/12,B1038,$B$8,I1037))</f>
        <v>0</v>
      </c>
      <c r="K1038" s="6" t="n">
        <f aca="false">+H1038+J1038</f>
        <v>0</v>
      </c>
      <c r="L1038" s="39"/>
    </row>
    <row r="1039" customFormat="false" ht="12.75" hidden="false" customHeight="false" outlineLevel="0" collapsed="false">
      <c r="A1039" s="50" t="n">
        <v>68484</v>
      </c>
      <c r="B1039" s="2" t="n">
        <f aca="false">+IF(B1038&lt;&gt;0,B1038+1,IF(I1038=0,0,1))</f>
        <v>0</v>
      </c>
      <c r="C1039" s="3" t="n">
        <f aca="false">IF(OR($C$4="",$C$4=0),C1038,$C$4)</f>
        <v>0.05</v>
      </c>
      <c r="D1039" s="4" t="n">
        <f aca="false">+(1+C1039/2)^(-2*(A1039-$M$4)/365.25)</f>
        <v>0.0473564077733631</v>
      </c>
      <c r="E1039" s="2" t="n">
        <f aca="false">+IF(OR($E$4="",$E$4=0),IF(YEAR(A1039)&gt;$M$38,$N$39,VLOOKUP(YEAR(A1039),Curve,2,FALSE())),$E$4)</f>
        <v>5000</v>
      </c>
      <c r="F1039" s="2" t="n">
        <f aca="false">+IF(MONTH(A1039)=$G$4,$F$4,0)</f>
        <v>0</v>
      </c>
      <c r="G1039" s="5" t="n">
        <f aca="false">+F1039*D1039</f>
        <v>0</v>
      </c>
      <c r="H1039" s="6" t="n">
        <f aca="false">-G1039*E1039</f>
        <v>-0</v>
      </c>
      <c r="I1039" s="2" t="n">
        <f aca="false">+IF(A1039=$I$4,$H$4*D1039,IF(I1038=0,0,I1038+J1039+H1039))</f>
        <v>0</v>
      </c>
      <c r="J1039" s="2" t="n">
        <f aca="false">+IF(B1039=0,0,D1039*-IPMT(C1039/12,B1039,$B$8,I1038))</f>
        <v>0</v>
      </c>
      <c r="K1039" s="6" t="n">
        <f aca="false">+H1039+J1039</f>
        <v>0</v>
      </c>
      <c r="L1039" s="39"/>
    </row>
    <row r="1040" customFormat="false" ht="12.75" hidden="false" customHeight="false" outlineLevel="0" collapsed="false">
      <c r="A1040" s="50" t="n">
        <v>68515</v>
      </c>
      <c r="B1040" s="2" t="n">
        <f aca="false">+IF(B1039&lt;&gt;0,B1039+1,IF(I1039=0,0,1))</f>
        <v>0</v>
      </c>
      <c r="C1040" s="3" t="n">
        <f aca="false">IF(OR($C$4="",$C$4=0),C1039,$C$4)</f>
        <v>0.05</v>
      </c>
      <c r="D1040" s="4" t="n">
        <f aca="false">+(1+C1040/2)^(-2*(A1040-$M$4)/365.25)</f>
        <v>0.0471583292424383</v>
      </c>
      <c r="E1040" s="2" t="n">
        <f aca="false">+IF(OR($E$4="",$E$4=0),IF(YEAR(A1040)&gt;$M$38,$N$39,VLOOKUP(YEAR(A1040),Curve,2,FALSE())),$E$4)</f>
        <v>5000</v>
      </c>
      <c r="F1040" s="2" t="n">
        <f aca="false">+IF(MONTH(A1040)=$G$4,$F$4,0)</f>
        <v>0</v>
      </c>
      <c r="G1040" s="5" t="n">
        <f aca="false">+F1040*D1040</f>
        <v>0</v>
      </c>
      <c r="H1040" s="6" t="n">
        <f aca="false">-G1040*E1040</f>
        <v>-0</v>
      </c>
      <c r="I1040" s="2" t="n">
        <f aca="false">+IF(A1040=$I$4,$H$4*D1040,IF(I1039=0,0,I1039+J1040+H1040))</f>
        <v>0</v>
      </c>
      <c r="J1040" s="2" t="n">
        <f aca="false">+IF(B1040=0,0,D1040*-IPMT(C1040/12,B1040,$B$8,I1039))</f>
        <v>0</v>
      </c>
      <c r="K1040" s="6" t="n">
        <f aca="false">+H1040+J1040</f>
        <v>0</v>
      </c>
      <c r="L1040" s="39"/>
    </row>
    <row r="1041" customFormat="false" ht="12.75" hidden="false" customHeight="false" outlineLevel="0" collapsed="false">
      <c r="A1041" s="50" t="n">
        <v>68546</v>
      </c>
      <c r="B1041" s="2" t="n">
        <f aca="false">+IF(B1040&lt;&gt;0,B1040+1,IF(I1040=0,0,1))</f>
        <v>0</v>
      </c>
      <c r="C1041" s="3" t="n">
        <f aca="false">IF(OR($C$4="",$C$4=0),C1040,$C$4)</f>
        <v>0.05</v>
      </c>
      <c r="D1041" s="4" t="n">
        <f aca="false">+(1+C1041/2)^(-2*(A1041-$M$4)/365.25)</f>
        <v>0.0469610792182829</v>
      </c>
      <c r="E1041" s="2" t="n">
        <f aca="false">+IF(OR($E$4="",$E$4=0),IF(YEAR(A1041)&gt;$M$38,$N$39,VLOOKUP(YEAR(A1041),Curve,2,FALSE())),$E$4)</f>
        <v>5000</v>
      </c>
      <c r="F1041" s="2" t="n">
        <f aca="false">+IF(MONTH(A1041)=$G$4,$F$4,0)</f>
        <v>0</v>
      </c>
      <c r="G1041" s="5" t="n">
        <f aca="false">+F1041*D1041</f>
        <v>0</v>
      </c>
      <c r="H1041" s="6" t="n">
        <f aca="false">-G1041*E1041</f>
        <v>-0</v>
      </c>
      <c r="I1041" s="2" t="n">
        <f aca="false">+IF(A1041=$I$4,$H$4*D1041,IF(I1040=0,0,I1040+J1041+H1041))</f>
        <v>0</v>
      </c>
      <c r="J1041" s="2" t="n">
        <f aca="false">+IF(B1041=0,0,D1041*-IPMT(C1041/12,B1041,$B$8,I1040))</f>
        <v>0</v>
      </c>
      <c r="K1041" s="6" t="n">
        <f aca="false">+H1041+J1041</f>
        <v>0</v>
      </c>
      <c r="L1041" s="39"/>
    </row>
    <row r="1042" customFormat="false" ht="12.75" hidden="false" customHeight="false" outlineLevel="0" collapsed="false">
      <c r="A1042" s="50" t="n">
        <v>68576</v>
      </c>
      <c r="B1042" s="2" t="n">
        <f aca="false">+IF(B1041&lt;&gt;0,B1041+1,IF(I1041=0,0,1))</f>
        <v>0</v>
      </c>
      <c r="C1042" s="3" t="n">
        <f aca="false">IF(OR($C$4="",$C$4=0),C1041,$C$4)</f>
        <v>0.05</v>
      </c>
      <c r="D1042" s="4" t="n">
        <f aca="false">+(1+C1042/2)^(-2*(A1042-$M$4)/365.25)</f>
        <v>0.0467709776827656</v>
      </c>
      <c r="E1042" s="2" t="n">
        <f aca="false">+IF(OR($E$4="",$E$4=0),IF(YEAR(A1042)&gt;$M$38,$N$39,VLOOKUP(YEAR(A1042),Curve,2,FALSE())),$E$4)</f>
        <v>5000</v>
      </c>
      <c r="F1042" s="2" t="n">
        <f aca="false">+IF(MONTH(A1042)=$G$4,$F$4,0)</f>
        <v>0</v>
      </c>
      <c r="G1042" s="5" t="n">
        <f aca="false">+F1042*D1042</f>
        <v>0</v>
      </c>
      <c r="H1042" s="6" t="n">
        <f aca="false">-G1042*E1042</f>
        <v>-0</v>
      </c>
      <c r="I1042" s="2" t="n">
        <f aca="false">+IF(A1042=$I$4,$H$4*D1042,IF(I1041=0,0,I1041+J1042+H1042))</f>
        <v>0</v>
      </c>
      <c r="J1042" s="2" t="n">
        <f aca="false">+IF(B1042=0,0,D1042*-IPMT(C1042/12,B1042,$B$8,I1041))</f>
        <v>0</v>
      </c>
      <c r="K1042" s="6" t="n">
        <f aca="false">+H1042+J1042</f>
        <v>0</v>
      </c>
      <c r="L1042" s="39"/>
    </row>
    <row r="1043" customFormat="false" ht="12.75" hidden="false" customHeight="false" outlineLevel="0" collapsed="false">
      <c r="A1043" s="50" t="n">
        <v>68607</v>
      </c>
      <c r="B1043" s="2" t="n">
        <f aca="false">+IF(B1042&lt;&gt;0,B1042+1,IF(I1042=0,0,1))</f>
        <v>0</v>
      </c>
      <c r="C1043" s="3" t="n">
        <f aca="false">IF(OR($C$4="",$C$4=0),C1042,$C$4)</f>
        <v>0.05</v>
      </c>
      <c r="D1043" s="4" t="n">
        <f aca="false">+(1+C1043/2)^(-2*(A1043-$M$4)/365.25)</f>
        <v>0.0465753478412106</v>
      </c>
      <c r="E1043" s="2" t="n">
        <f aca="false">+IF(OR($E$4="",$E$4=0),IF(YEAR(A1043)&gt;$M$38,$N$39,VLOOKUP(YEAR(A1043),Curve,2,FALSE())),$E$4)</f>
        <v>5000</v>
      </c>
      <c r="F1043" s="2" t="n">
        <f aca="false">+IF(MONTH(A1043)=$G$4,$F$4,0)</f>
        <v>0</v>
      </c>
      <c r="G1043" s="5" t="n">
        <f aca="false">+F1043*D1043</f>
        <v>0</v>
      </c>
      <c r="H1043" s="6" t="n">
        <f aca="false">-G1043*E1043</f>
        <v>-0</v>
      </c>
      <c r="I1043" s="2" t="n">
        <f aca="false">+IF(A1043=$I$4,$H$4*D1043,IF(I1042=0,0,I1042+J1043+H1043))</f>
        <v>0</v>
      </c>
      <c r="J1043" s="2" t="n">
        <f aca="false">+IF(B1043=0,0,D1043*-IPMT(C1043/12,B1043,$B$8,I1042))</f>
        <v>0</v>
      </c>
      <c r="K1043" s="6" t="n">
        <f aca="false">+H1043+J1043</f>
        <v>0</v>
      </c>
      <c r="L1043" s="39"/>
    </row>
    <row r="1044" customFormat="false" ht="12.75" hidden="false" customHeight="false" outlineLevel="0" collapsed="false">
      <c r="A1044" s="50" t="n">
        <v>68637</v>
      </c>
      <c r="B1044" s="2" t="n">
        <f aca="false">+IF(B1043&lt;&gt;0,B1043+1,IF(I1043=0,0,1))</f>
        <v>0</v>
      </c>
      <c r="C1044" s="3" t="n">
        <f aca="false">IF(OR($C$4="",$C$4=0),C1043,$C$4)</f>
        <v>0.05</v>
      </c>
      <c r="D1044" s="4" t="n">
        <f aca="false">+(1+C1044/2)^(-2*(A1044-$M$4)/365.25)</f>
        <v>0.0463868077716625</v>
      </c>
      <c r="E1044" s="2" t="n">
        <f aca="false">+IF(OR($E$4="",$E$4=0),IF(YEAR(A1044)&gt;$M$38,$N$39,VLOOKUP(YEAR(A1044),Curve,2,FALSE())),$E$4)</f>
        <v>5000</v>
      </c>
      <c r="F1044" s="2" t="n">
        <f aca="false">+IF(MONTH(A1044)=$G$4,$F$4,0)</f>
        <v>0</v>
      </c>
      <c r="G1044" s="5" t="n">
        <f aca="false">+F1044*D1044</f>
        <v>0</v>
      </c>
      <c r="H1044" s="6" t="n">
        <f aca="false">-G1044*E1044</f>
        <v>-0</v>
      </c>
      <c r="I1044" s="2" t="n">
        <f aca="false">+IF(A1044=$I$4,$H$4*D1044,IF(I1043=0,0,I1043+J1044+H1044))</f>
        <v>0</v>
      </c>
      <c r="J1044" s="2" t="n">
        <f aca="false">+IF(B1044=0,0,D1044*-IPMT(C1044/12,B1044,$B$8,I1043))</f>
        <v>0</v>
      </c>
      <c r="K1044" s="6" t="n">
        <f aca="false">+H1044+J1044</f>
        <v>0</v>
      </c>
      <c r="L1044" s="39"/>
    </row>
    <row r="1045" customFormat="false" ht="12.75" hidden="false" customHeight="false" outlineLevel="0" collapsed="false">
      <c r="A1045" s="50" t="n">
        <v>68668</v>
      </c>
      <c r="B1045" s="2" t="n">
        <f aca="false">+IF(B1044&lt;&gt;0,B1044+1,IF(I1044=0,0,1))</f>
        <v>0</v>
      </c>
      <c r="C1045" s="3" t="n">
        <f aca="false">IF(OR($C$4="",$C$4=0),C1044,$C$4)</f>
        <v>0.05</v>
      </c>
      <c r="D1045" s="4" t="n">
        <f aca="false">+(1+C1045/2)^(-2*(A1045-$M$4)/365.25)</f>
        <v>0.046192784804767</v>
      </c>
      <c r="E1045" s="2" t="n">
        <f aca="false">+IF(OR($E$4="",$E$4=0),IF(YEAR(A1045)&gt;$M$38,$N$39,VLOOKUP(YEAR(A1045),Curve,2,FALSE())),$E$4)</f>
        <v>5000</v>
      </c>
      <c r="F1045" s="2" t="n">
        <f aca="false">+IF(MONTH(A1045)=$G$4,$F$4,0)</f>
        <v>0</v>
      </c>
      <c r="G1045" s="5" t="n">
        <f aca="false">+F1045*D1045</f>
        <v>0</v>
      </c>
      <c r="H1045" s="6" t="n">
        <f aca="false">-G1045*E1045</f>
        <v>-0</v>
      </c>
      <c r="I1045" s="2" t="n">
        <f aca="false">+IF(A1045=$I$4,$H$4*D1045,IF(I1044=0,0,I1044+J1045+H1045))</f>
        <v>0</v>
      </c>
      <c r="J1045" s="2" t="n">
        <f aca="false">+IF(B1045=0,0,D1045*-IPMT(C1045/12,B1045,$B$8,I1044))</f>
        <v>0</v>
      </c>
      <c r="K1045" s="6" t="n">
        <f aca="false">+H1045+J1045</f>
        <v>0</v>
      </c>
      <c r="L1045" s="39"/>
    </row>
    <row r="1046" customFormat="false" ht="12.75" hidden="false" customHeight="false" outlineLevel="0" collapsed="false">
      <c r="A1046" s="50" t="n">
        <v>68699</v>
      </c>
      <c r="B1046" s="2" t="n">
        <f aca="false">+IF(B1045&lt;&gt;0,B1045+1,IF(I1045=0,0,1))</f>
        <v>0</v>
      </c>
      <c r="C1046" s="3" t="n">
        <f aca="false">IF(OR($C$4="",$C$4=0),C1045,$C$4)</f>
        <v>0.05</v>
      </c>
      <c r="D1046" s="4" t="n">
        <f aca="false">+(1+C1046/2)^(-2*(A1046-$M$4)/365.25)</f>
        <v>0.0459995733813575</v>
      </c>
      <c r="E1046" s="2" t="n">
        <f aca="false">+IF(OR($E$4="",$E$4=0),IF(YEAR(A1046)&gt;$M$38,$N$39,VLOOKUP(YEAR(A1046),Curve,2,FALSE())),$E$4)</f>
        <v>5000</v>
      </c>
      <c r="F1046" s="2" t="n">
        <f aca="false">+IF(MONTH(A1046)=$G$4,$F$4,0)</f>
        <v>0</v>
      </c>
      <c r="G1046" s="5" t="n">
        <f aca="false">+F1046*D1046</f>
        <v>0</v>
      </c>
      <c r="H1046" s="6" t="n">
        <f aca="false">-G1046*E1046</f>
        <v>-0</v>
      </c>
      <c r="I1046" s="2" t="n">
        <f aca="false">+IF(A1046=$I$4,$H$4*D1046,IF(I1045=0,0,I1045+J1046+H1046))</f>
        <v>0</v>
      </c>
      <c r="J1046" s="2" t="n">
        <f aca="false">+IF(B1046=0,0,D1046*-IPMT(C1046/12,B1046,$B$8,I1045))</f>
        <v>0</v>
      </c>
      <c r="K1046" s="6" t="n">
        <f aca="false">+H1046+J1046</f>
        <v>0</v>
      </c>
      <c r="L1046" s="39"/>
    </row>
    <row r="1047" customFormat="false" ht="12.75" hidden="false" customHeight="false" outlineLevel="0" collapsed="false">
      <c r="A1047" s="50" t="n">
        <v>68728</v>
      </c>
      <c r="B1047" s="2" t="n">
        <f aca="false">+IF(B1046&lt;&gt;0,B1046+1,IF(I1046=0,0,1))</f>
        <v>0</v>
      </c>
      <c r="C1047" s="3" t="n">
        <f aca="false">IF(OR($C$4="",$C$4=0),C1046,$C$4)</f>
        <v>0.05</v>
      </c>
      <c r="D1047" s="4" t="n">
        <f aca="false">+(1+C1047/2)^(-2*(A1047-$M$4)/365.25)</f>
        <v>0.045819558899904</v>
      </c>
      <c r="E1047" s="2" t="n">
        <f aca="false">+IF(OR($E$4="",$E$4=0),IF(YEAR(A1047)&gt;$M$38,$N$39,VLOOKUP(YEAR(A1047),Curve,2,FALSE())),$E$4)</f>
        <v>5000</v>
      </c>
      <c r="F1047" s="2" t="n">
        <f aca="false">+IF(MONTH(A1047)=$G$4,$F$4,0)</f>
        <v>50</v>
      </c>
      <c r="G1047" s="5" t="n">
        <f aca="false">+F1047*D1047</f>
        <v>2.2909779449952</v>
      </c>
      <c r="H1047" s="6" t="n">
        <f aca="false">-G1047*E1047</f>
        <v>-11454.889724976</v>
      </c>
      <c r="I1047" s="2" t="n">
        <f aca="false">+IF(A1047=$I$4,$H$4*D1047,IF(I1046=0,0,I1046+J1047+H1047))</f>
        <v>0</v>
      </c>
      <c r="J1047" s="2" t="n">
        <f aca="false">+IF(B1047=0,0,D1047*-IPMT(C1047/12,B1047,$B$8,I1046))</f>
        <v>0</v>
      </c>
      <c r="K1047" s="6" t="n">
        <f aca="false">+H1047+J1047</f>
        <v>-11454.889724976</v>
      </c>
      <c r="L1047" s="39"/>
    </row>
    <row r="1048" customFormat="false" ht="12.75" hidden="false" customHeight="false" outlineLevel="0" collapsed="false">
      <c r="A1048" s="50" t="n">
        <v>68759</v>
      </c>
      <c r="B1048" s="2" t="n">
        <f aca="false">+IF(B1047&lt;&gt;0,B1047+1,IF(I1047=0,0,1))</f>
        <v>0</v>
      </c>
      <c r="C1048" s="3" t="n">
        <f aca="false">IF(OR($C$4="",$C$4=0),C1047,$C$4)</f>
        <v>0.05</v>
      </c>
      <c r="D1048" s="4" t="n">
        <f aca="false">+(1+C1048/2)^(-2*(A1048-$M$4)/365.25)</f>
        <v>0.0456279085754548</v>
      </c>
      <c r="E1048" s="2" t="n">
        <f aca="false">+IF(OR($E$4="",$E$4=0),IF(YEAR(A1048)&gt;$M$38,$N$39,VLOOKUP(YEAR(A1048),Curve,2,FALSE())),$E$4)</f>
        <v>5000</v>
      </c>
      <c r="F1048" s="2" t="n">
        <f aca="false">+IF(MONTH(A1048)=$G$4,$F$4,0)</f>
        <v>0</v>
      </c>
      <c r="G1048" s="5" t="n">
        <f aca="false">+F1048*D1048</f>
        <v>0</v>
      </c>
      <c r="H1048" s="6" t="n">
        <f aca="false">-G1048*E1048</f>
        <v>-0</v>
      </c>
      <c r="I1048" s="2" t="n">
        <f aca="false">+IF(A1048=$I$4,$H$4*D1048,IF(I1047=0,0,I1047+J1048+H1048))</f>
        <v>0</v>
      </c>
      <c r="J1048" s="2" t="n">
        <f aca="false">+IF(B1048=0,0,D1048*-IPMT(C1048/12,B1048,$B$8,I1047))</f>
        <v>0</v>
      </c>
      <c r="K1048" s="6" t="n">
        <f aca="false">+H1048+J1048</f>
        <v>0</v>
      </c>
      <c r="L1048" s="39"/>
    </row>
    <row r="1049" customFormat="false" ht="12.75" hidden="false" customHeight="false" outlineLevel="0" collapsed="false">
      <c r="A1049" s="50" t="n">
        <v>68789</v>
      </c>
      <c r="B1049" s="2" t="n">
        <f aca="false">+IF(B1048&lt;&gt;0,B1048+1,IF(I1048=0,0,1))</f>
        <v>0</v>
      </c>
      <c r="C1049" s="3" t="n">
        <f aca="false">IF(OR($C$4="",$C$4=0),C1048,$C$4)</f>
        <v>0.05</v>
      </c>
      <c r="D1049" s="4" t="n">
        <f aca="false">+(1+C1049/2)^(-2*(A1049-$M$4)/365.25)</f>
        <v>0.0454432038023315</v>
      </c>
      <c r="E1049" s="2" t="n">
        <f aca="false">+IF(OR($E$4="",$E$4=0),IF(YEAR(A1049)&gt;$M$38,$N$39,VLOOKUP(YEAR(A1049),Curve,2,FALSE())),$E$4)</f>
        <v>5000</v>
      </c>
      <c r="F1049" s="2" t="n">
        <f aca="false">+IF(MONTH(A1049)=$G$4,$F$4,0)</f>
        <v>0</v>
      </c>
      <c r="G1049" s="5" t="n">
        <f aca="false">+F1049*D1049</f>
        <v>0</v>
      </c>
      <c r="H1049" s="6" t="n">
        <f aca="false">-G1049*E1049</f>
        <v>-0</v>
      </c>
      <c r="I1049" s="2" t="n">
        <f aca="false">+IF(A1049=$I$4,$H$4*D1049,IF(I1048=0,0,I1048+J1049+H1049))</f>
        <v>0</v>
      </c>
      <c r="J1049" s="2" t="n">
        <f aca="false">+IF(B1049=0,0,D1049*-IPMT(C1049/12,B1049,$B$8,I1048))</f>
        <v>0</v>
      </c>
      <c r="K1049" s="6" t="n">
        <f aca="false">+H1049+J1049</f>
        <v>0</v>
      </c>
      <c r="L1049" s="39"/>
    </row>
    <row r="1050" customFormat="false" ht="12.75" hidden="false" customHeight="false" outlineLevel="0" collapsed="false">
      <c r="A1050" s="50" t="n">
        <v>68820</v>
      </c>
      <c r="B1050" s="2" t="n">
        <f aca="false">+IF(B1049&lt;&gt;0,B1049+1,IF(I1049=0,0,1))</f>
        <v>0</v>
      </c>
      <c r="C1050" s="3" t="n">
        <f aca="false">IF(OR($C$4="",$C$4=0),C1049,$C$4)</f>
        <v>0.05</v>
      </c>
      <c r="D1050" s="4" t="n">
        <f aca="false">+(1+C1050/2)^(-2*(A1050-$M$4)/365.25)</f>
        <v>0.0452531276653754</v>
      </c>
      <c r="E1050" s="2" t="n">
        <f aca="false">+IF(OR($E$4="",$E$4=0),IF(YEAR(A1050)&gt;$M$38,$N$39,VLOOKUP(YEAR(A1050),Curve,2,FALSE())),$E$4)</f>
        <v>5000</v>
      </c>
      <c r="F1050" s="2" t="n">
        <f aca="false">+IF(MONTH(A1050)=$G$4,$F$4,0)</f>
        <v>0</v>
      </c>
      <c r="G1050" s="5" t="n">
        <f aca="false">+F1050*D1050</f>
        <v>0</v>
      </c>
      <c r="H1050" s="6" t="n">
        <f aca="false">-G1050*E1050</f>
        <v>-0</v>
      </c>
      <c r="I1050" s="2" t="n">
        <f aca="false">+IF(A1050=$I$4,$H$4*D1050,IF(I1049=0,0,I1049+J1050+H1050))</f>
        <v>0</v>
      </c>
      <c r="J1050" s="2" t="n">
        <f aca="false">+IF(B1050=0,0,D1050*-IPMT(C1050/12,B1050,$B$8,I1049))</f>
        <v>0</v>
      </c>
      <c r="K1050" s="6" t="n">
        <f aca="false">+H1050+J1050</f>
        <v>0</v>
      </c>
      <c r="L1050" s="39"/>
    </row>
    <row r="1051" customFormat="false" ht="12.75" hidden="false" customHeight="false" outlineLevel="0" collapsed="false">
      <c r="A1051" s="50" t="n">
        <v>68850</v>
      </c>
      <c r="B1051" s="2" t="n">
        <f aca="false">+IF(B1050&lt;&gt;0,B1050+1,IF(I1050=0,0,1))</f>
        <v>0</v>
      </c>
      <c r="C1051" s="3" t="n">
        <f aca="false">IF(OR($C$4="",$C$4=0),C1050,$C$4)</f>
        <v>0.05</v>
      </c>
      <c r="D1051" s="4" t="n">
        <f aca="false">+(1+C1051/2)^(-2*(A1051-$M$4)/365.25)</f>
        <v>0.0450699400300112</v>
      </c>
      <c r="E1051" s="2" t="n">
        <f aca="false">+IF(OR($E$4="",$E$4=0),IF(YEAR(A1051)&gt;$M$38,$N$39,VLOOKUP(YEAR(A1051),Curve,2,FALSE())),$E$4)</f>
        <v>5000</v>
      </c>
      <c r="F1051" s="2" t="n">
        <f aca="false">+IF(MONTH(A1051)=$G$4,$F$4,0)</f>
        <v>0</v>
      </c>
      <c r="G1051" s="5" t="n">
        <f aca="false">+F1051*D1051</f>
        <v>0</v>
      </c>
      <c r="H1051" s="6" t="n">
        <f aca="false">-G1051*E1051</f>
        <v>-0</v>
      </c>
      <c r="I1051" s="2" t="n">
        <f aca="false">+IF(A1051=$I$4,$H$4*D1051,IF(I1050=0,0,I1050+J1051+H1051))</f>
        <v>0</v>
      </c>
      <c r="J1051" s="2" t="n">
        <f aca="false">+IF(B1051=0,0,D1051*-IPMT(C1051/12,B1051,$B$8,I1050))</f>
        <v>0</v>
      </c>
      <c r="K1051" s="6" t="n">
        <f aca="false">+H1051+J1051</f>
        <v>0</v>
      </c>
      <c r="L1051" s="39"/>
    </row>
    <row r="1052" customFormat="false" ht="12.75" hidden="false" customHeight="false" outlineLevel="0" collapsed="false">
      <c r="A1052" s="50" t="n">
        <v>68881</v>
      </c>
      <c r="B1052" s="2" t="n">
        <f aca="false">+IF(B1051&lt;&gt;0,B1051+1,IF(I1051=0,0,1))</f>
        <v>0</v>
      </c>
      <c r="C1052" s="3" t="n">
        <f aca="false">IF(OR($C$4="",$C$4=0),C1051,$C$4)</f>
        <v>0.05</v>
      </c>
      <c r="D1052" s="4" t="n">
        <f aca="false">+(1+C1052/2)^(-2*(A1052-$M$4)/365.25)</f>
        <v>0.0448814251504042</v>
      </c>
      <c r="E1052" s="2" t="n">
        <f aca="false">+IF(OR($E$4="",$E$4=0),IF(YEAR(A1052)&gt;$M$38,$N$39,VLOOKUP(YEAR(A1052),Curve,2,FALSE())),$E$4)</f>
        <v>5000</v>
      </c>
      <c r="F1052" s="2" t="n">
        <f aca="false">+IF(MONTH(A1052)=$G$4,$F$4,0)</f>
        <v>0</v>
      </c>
      <c r="G1052" s="5" t="n">
        <f aca="false">+F1052*D1052</f>
        <v>0</v>
      </c>
      <c r="H1052" s="6" t="n">
        <f aca="false">-G1052*E1052</f>
        <v>-0</v>
      </c>
      <c r="I1052" s="2" t="n">
        <f aca="false">+IF(A1052=$I$4,$H$4*D1052,IF(I1051=0,0,I1051+J1052+H1052))</f>
        <v>0</v>
      </c>
      <c r="J1052" s="2" t="n">
        <f aca="false">+IF(B1052=0,0,D1052*-IPMT(C1052/12,B1052,$B$8,I1051))</f>
        <v>0</v>
      </c>
      <c r="K1052" s="6" t="n">
        <f aca="false">+H1052+J1052</f>
        <v>0</v>
      </c>
      <c r="L1052" s="39"/>
    </row>
    <row r="1053" customFormat="false" ht="12.75" hidden="false" customHeight="false" outlineLevel="0" collapsed="false">
      <c r="A1053" s="50" t="n">
        <v>68912</v>
      </c>
      <c r="B1053" s="2" t="n">
        <f aca="false">+IF(B1052&lt;&gt;0,B1052+1,IF(I1052=0,0,1))</f>
        <v>0</v>
      </c>
      <c r="C1053" s="3" t="n">
        <f aca="false">IF(OR($C$4="",$C$4=0),C1052,$C$4)</f>
        <v>0.05</v>
      </c>
      <c r="D1053" s="4" t="n">
        <f aca="false">+(1+C1053/2)^(-2*(A1053-$M$4)/365.25)</f>
        <v>0.0446936987755038</v>
      </c>
      <c r="E1053" s="2" t="n">
        <f aca="false">+IF(OR($E$4="",$E$4=0),IF(YEAR(A1053)&gt;$M$38,$N$39,VLOOKUP(YEAR(A1053),Curve,2,FALSE())),$E$4)</f>
        <v>5000</v>
      </c>
      <c r="F1053" s="2" t="n">
        <f aca="false">+IF(MONTH(A1053)=$G$4,$F$4,0)</f>
        <v>0</v>
      </c>
      <c r="G1053" s="5" t="n">
        <f aca="false">+F1053*D1053</f>
        <v>0</v>
      </c>
      <c r="H1053" s="6" t="n">
        <f aca="false">-G1053*E1053</f>
        <v>-0</v>
      </c>
      <c r="I1053" s="2" t="n">
        <f aca="false">+IF(A1053=$I$4,$H$4*D1053,IF(I1052=0,0,I1052+J1053+H1053))</f>
        <v>0</v>
      </c>
      <c r="J1053" s="2" t="n">
        <f aca="false">+IF(B1053=0,0,D1053*-IPMT(C1053/12,B1053,$B$8,I1052))</f>
        <v>0</v>
      </c>
      <c r="K1053" s="6" t="n">
        <f aca="false">+H1053+J1053</f>
        <v>0</v>
      </c>
      <c r="L1053" s="39"/>
    </row>
    <row r="1054" customFormat="false" ht="12.75" hidden="false" customHeight="false" outlineLevel="0" collapsed="false">
      <c r="A1054" s="50" t="n">
        <v>68942</v>
      </c>
      <c r="B1054" s="2" t="n">
        <f aca="false">+IF(B1053&lt;&gt;0,B1053+1,IF(I1053=0,0,1))</f>
        <v>0</v>
      </c>
      <c r="C1054" s="3" t="n">
        <f aca="false">IF(OR($C$4="",$C$4=0),C1053,$C$4)</f>
        <v>0.05</v>
      </c>
      <c r="D1054" s="4" t="n">
        <f aca="false">+(1+C1054/2)^(-2*(A1054-$M$4)/365.25)</f>
        <v>0.0445127757450581</v>
      </c>
      <c r="E1054" s="2" t="n">
        <f aca="false">+IF(OR($E$4="",$E$4=0),IF(YEAR(A1054)&gt;$M$38,$N$39,VLOOKUP(YEAR(A1054),Curve,2,FALSE())),$E$4)</f>
        <v>5000</v>
      </c>
      <c r="F1054" s="2" t="n">
        <f aca="false">+IF(MONTH(A1054)=$G$4,$F$4,0)</f>
        <v>0</v>
      </c>
      <c r="G1054" s="5" t="n">
        <f aca="false">+F1054*D1054</f>
        <v>0</v>
      </c>
      <c r="H1054" s="6" t="n">
        <f aca="false">-G1054*E1054</f>
        <v>-0</v>
      </c>
      <c r="I1054" s="2" t="n">
        <f aca="false">+IF(A1054=$I$4,$H$4*D1054,IF(I1053=0,0,I1053+J1054+H1054))</f>
        <v>0</v>
      </c>
      <c r="J1054" s="2" t="n">
        <f aca="false">+IF(B1054=0,0,D1054*-IPMT(C1054/12,B1054,$B$8,I1053))</f>
        <v>0</v>
      </c>
      <c r="K1054" s="6" t="n">
        <f aca="false">+H1054+J1054</f>
        <v>0</v>
      </c>
      <c r="L1054" s="39"/>
    </row>
    <row r="1055" customFormat="false" ht="12.75" hidden="false" customHeight="false" outlineLevel="0" collapsed="false">
      <c r="A1055" s="50" t="n">
        <v>68973</v>
      </c>
      <c r="B1055" s="2" t="n">
        <f aca="false">+IF(B1054&lt;&gt;0,B1054+1,IF(I1054=0,0,1))</f>
        <v>0</v>
      </c>
      <c r="C1055" s="3" t="n">
        <f aca="false">IF(OR($C$4="",$C$4=0),C1054,$C$4)</f>
        <v>0.05</v>
      </c>
      <c r="D1055" s="4" t="n">
        <f aca="false">+(1+C1055/2)^(-2*(A1055-$M$4)/365.25)</f>
        <v>0.0443265913269079</v>
      </c>
      <c r="E1055" s="2" t="n">
        <f aca="false">+IF(OR($E$4="",$E$4=0),IF(YEAR(A1055)&gt;$M$38,$N$39,VLOOKUP(YEAR(A1055),Curve,2,FALSE())),$E$4)</f>
        <v>5000</v>
      </c>
      <c r="F1055" s="2" t="n">
        <f aca="false">+IF(MONTH(A1055)=$G$4,$F$4,0)</f>
        <v>0</v>
      </c>
      <c r="G1055" s="5" t="n">
        <f aca="false">+F1055*D1055</f>
        <v>0</v>
      </c>
      <c r="H1055" s="6" t="n">
        <f aca="false">-G1055*E1055</f>
        <v>-0</v>
      </c>
      <c r="I1055" s="2" t="n">
        <f aca="false">+IF(A1055=$I$4,$H$4*D1055,IF(I1054=0,0,I1054+J1055+H1055))</f>
        <v>0</v>
      </c>
      <c r="J1055" s="2" t="n">
        <f aca="false">+IF(B1055=0,0,D1055*-IPMT(C1055/12,B1055,$B$8,I1054))</f>
        <v>0</v>
      </c>
      <c r="K1055" s="6" t="n">
        <f aca="false">+H1055+J1055</f>
        <v>0</v>
      </c>
      <c r="L1055" s="39"/>
    </row>
    <row r="1056" customFormat="false" ht="12.75" hidden="false" customHeight="false" outlineLevel="0" collapsed="false">
      <c r="A1056" s="50" t="n">
        <v>69003</v>
      </c>
      <c r="B1056" s="2" t="n">
        <f aca="false">+IF(B1055&lt;&gt;0,B1055+1,IF(I1055=0,0,1))</f>
        <v>0</v>
      </c>
      <c r="C1056" s="3" t="n">
        <f aca="false">IF(OR($C$4="",$C$4=0),C1055,$C$4)</f>
        <v>0.05</v>
      </c>
      <c r="D1056" s="4" t="n">
        <f aca="false">+(1+C1056/2)^(-2*(A1056-$M$4)/365.25)</f>
        <v>0.0441471543715448</v>
      </c>
      <c r="E1056" s="2" t="n">
        <f aca="false">+IF(OR($E$4="",$E$4=0),IF(YEAR(A1056)&gt;$M$38,$N$39,VLOOKUP(YEAR(A1056),Curve,2,FALSE())),$E$4)</f>
        <v>5000</v>
      </c>
      <c r="F1056" s="2" t="n">
        <f aca="false">+IF(MONTH(A1056)=$G$4,$F$4,0)</f>
        <v>0</v>
      </c>
      <c r="G1056" s="5" t="n">
        <f aca="false">+F1056*D1056</f>
        <v>0</v>
      </c>
      <c r="H1056" s="6" t="n">
        <f aca="false">-G1056*E1056</f>
        <v>-0</v>
      </c>
      <c r="I1056" s="2" t="n">
        <f aca="false">+IF(A1056=$I$4,$H$4*D1056,IF(I1055=0,0,I1055+J1056+H1056))</f>
        <v>0</v>
      </c>
      <c r="J1056" s="2" t="n">
        <f aca="false">+IF(B1056=0,0,D1056*-IPMT(C1056/12,B1056,$B$8,I1055))</f>
        <v>0</v>
      </c>
      <c r="K1056" s="6" t="n">
        <f aca="false">+H1056+J1056</f>
        <v>0</v>
      </c>
      <c r="L1056" s="39"/>
    </row>
    <row r="1057" customFormat="false" ht="12.75" hidden="false" customHeight="false" outlineLevel="0" collapsed="false">
      <c r="A1057" s="50" t="n">
        <v>69034</v>
      </c>
      <c r="B1057" s="2" t="n">
        <f aca="false">+IF(B1056&lt;&gt;0,B1056+1,IF(I1056=0,0,1))</f>
        <v>0</v>
      </c>
      <c r="C1057" s="3" t="n">
        <f aca="false">IF(OR($C$4="",$C$4=0),C1056,$C$4)</f>
        <v>0.05</v>
      </c>
      <c r="D1057" s="4" t="n">
        <f aca="false">+(1+C1057/2)^(-2*(A1057-$M$4)/365.25)</f>
        <v>0.0439624992447397</v>
      </c>
      <c r="E1057" s="2" t="n">
        <f aca="false">+IF(OR($E$4="",$E$4=0),IF(YEAR(A1057)&gt;$M$38,$N$39,VLOOKUP(YEAR(A1057),Curve,2,FALSE())),$E$4)</f>
        <v>5000</v>
      </c>
      <c r="F1057" s="2" t="n">
        <f aca="false">+IF(MONTH(A1057)=$G$4,$F$4,0)</f>
        <v>0</v>
      </c>
      <c r="G1057" s="5" t="n">
        <f aca="false">+F1057*D1057</f>
        <v>0</v>
      </c>
      <c r="H1057" s="6" t="n">
        <f aca="false">-G1057*E1057</f>
        <v>-0</v>
      </c>
      <c r="I1057" s="2" t="n">
        <f aca="false">+IF(A1057=$I$4,$H$4*D1057,IF(I1056=0,0,I1056+J1057+H1057))</f>
        <v>0</v>
      </c>
      <c r="J1057" s="2" t="n">
        <f aca="false">+IF(B1057=0,0,D1057*-IPMT(C1057/12,B1057,$B$8,I1056))</f>
        <v>0</v>
      </c>
      <c r="K1057" s="6" t="n">
        <f aca="false">+H1057+J1057</f>
        <v>0</v>
      </c>
      <c r="L1057" s="39"/>
    </row>
    <row r="1058" customFormat="false" ht="12.75" hidden="false" customHeight="false" outlineLevel="0" collapsed="false">
      <c r="A1058" s="50" t="n">
        <v>69065</v>
      </c>
      <c r="B1058" s="2" t="n">
        <f aca="false">+IF(B1057&lt;&gt;0,B1057+1,IF(I1057=0,0,1))</f>
        <v>0</v>
      </c>
      <c r="C1058" s="3" t="n">
        <f aca="false">IF(OR($C$4="",$C$4=0),C1057,$C$4)</f>
        <v>0.05</v>
      </c>
      <c r="D1058" s="4" t="n">
        <f aca="false">+(1+C1058/2)^(-2*(A1058-$M$4)/365.25)</f>
        <v>0.0437786164783809</v>
      </c>
      <c r="E1058" s="2" t="n">
        <f aca="false">+IF(OR($E$4="",$E$4=0),IF(YEAR(A1058)&gt;$M$38,$N$39,VLOOKUP(YEAR(A1058),Curve,2,FALSE())),$E$4)</f>
        <v>5000</v>
      </c>
      <c r="F1058" s="2" t="n">
        <f aca="false">+IF(MONTH(A1058)=$G$4,$F$4,0)</f>
        <v>0</v>
      </c>
      <c r="G1058" s="5" t="n">
        <f aca="false">+F1058*D1058</f>
        <v>0</v>
      </c>
      <c r="H1058" s="6" t="n">
        <f aca="false">-G1058*E1058</f>
        <v>-0</v>
      </c>
      <c r="I1058" s="2" t="n">
        <f aca="false">+IF(A1058=$I$4,$H$4*D1058,IF(I1057=0,0,I1057+J1058+H1058))</f>
        <v>0</v>
      </c>
      <c r="J1058" s="2" t="n">
        <f aca="false">+IF(B1058=0,0,D1058*-IPMT(C1058/12,B1058,$B$8,I1057))</f>
        <v>0</v>
      </c>
      <c r="K1058" s="6" t="n">
        <f aca="false">+H1058+J1058</f>
        <v>0</v>
      </c>
      <c r="L1058" s="39"/>
    </row>
    <row r="1059" customFormat="false" ht="12.75" hidden="false" customHeight="false" outlineLevel="0" collapsed="false">
      <c r="A1059" s="50" t="n">
        <v>69093</v>
      </c>
      <c r="B1059" s="2" t="n">
        <f aca="false">+IF(B1058&lt;&gt;0,B1058+1,IF(I1058=0,0,1))</f>
        <v>0</v>
      </c>
      <c r="C1059" s="3" t="n">
        <f aca="false">IF(OR($C$4="",$C$4=0),C1058,$C$4)</f>
        <v>0.05</v>
      </c>
      <c r="D1059" s="4" t="n">
        <f aca="false">+(1+C1059/2)^(-2*(A1059-$M$4)/365.25)</f>
        <v>0.0436131899912829</v>
      </c>
      <c r="E1059" s="2" t="n">
        <f aca="false">+IF(OR($E$4="",$E$4=0),IF(YEAR(A1059)&gt;$M$38,$N$39,VLOOKUP(YEAR(A1059),Curve,2,FALSE())),$E$4)</f>
        <v>5000</v>
      </c>
      <c r="F1059" s="2" t="n">
        <f aca="false">+IF(MONTH(A1059)=$G$4,$F$4,0)</f>
        <v>50</v>
      </c>
      <c r="G1059" s="5" t="n">
        <f aca="false">+F1059*D1059</f>
        <v>2.18065949956414</v>
      </c>
      <c r="H1059" s="6" t="n">
        <f aca="false">-G1059*E1059</f>
        <v>-10903.2974978207</v>
      </c>
      <c r="I1059" s="2" t="n">
        <f aca="false">+IF(A1059=$I$4,$H$4*D1059,IF(I1058=0,0,I1058+J1059+H1059))</f>
        <v>0</v>
      </c>
      <c r="J1059" s="2" t="n">
        <f aca="false">+IF(B1059=0,0,D1059*-IPMT(C1059/12,B1059,$B$8,I1058))</f>
        <v>0</v>
      </c>
      <c r="K1059" s="6" t="n">
        <f aca="false">+H1059+J1059</f>
        <v>-10903.2974978207</v>
      </c>
      <c r="L1059" s="39"/>
    </row>
    <row r="1060" customFormat="false" ht="12.75" hidden="false" customHeight="false" outlineLevel="0" collapsed="false">
      <c r="A1060" s="50" t="n">
        <v>69124</v>
      </c>
      <c r="B1060" s="2" t="n">
        <f aca="false">+IF(B1059&lt;&gt;0,B1059+1,IF(I1059=0,0,1))</f>
        <v>0</v>
      </c>
      <c r="C1060" s="3" t="n">
        <f aca="false">IF(OR($C$4="",$C$4=0),C1059,$C$4)</f>
        <v>0.05</v>
      </c>
      <c r="D1060" s="4" t="n">
        <f aca="false">+(1+C1060/2)^(-2*(A1060-$M$4)/365.25)</f>
        <v>0.0434307682872601</v>
      </c>
      <c r="E1060" s="2" t="n">
        <f aca="false">+IF(OR($E$4="",$E$4=0),IF(YEAR(A1060)&gt;$M$38,$N$39,VLOOKUP(YEAR(A1060),Curve,2,FALSE())),$E$4)</f>
        <v>5000</v>
      </c>
      <c r="F1060" s="2" t="n">
        <f aca="false">+IF(MONTH(A1060)=$G$4,$F$4,0)</f>
        <v>0</v>
      </c>
      <c r="G1060" s="5" t="n">
        <f aca="false">+F1060*D1060</f>
        <v>0</v>
      </c>
      <c r="H1060" s="6" t="n">
        <f aca="false">-G1060*E1060</f>
        <v>-0</v>
      </c>
      <c r="I1060" s="2" t="n">
        <f aca="false">+IF(A1060=$I$4,$H$4*D1060,IF(I1059=0,0,I1059+J1060+H1060))</f>
        <v>0</v>
      </c>
      <c r="J1060" s="2" t="n">
        <f aca="false">+IF(B1060=0,0,D1060*-IPMT(C1060/12,B1060,$B$8,I1059))</f>
        <v>0</v>
      </c>
      <c r="K1060" s="6" t="n">
        <f aca="false">+H1060+J1060</f>
        <v>0</v>
      </c>
      <c r="L1060" s="39"/>
    </row>
    <row r="1061" customFormat="false" ht="12.75" hidden="false" customHeight="false" outlineLevel="0" collapsed="false">
      <c r="A1061" s="50" t="n">
        <v>69154</v>
      </c>
      <c r="B1061" s="2" t="n">
        <f aca="false">+IF(B1060&lt;&gt;0,B1060+1,IF(I1060=0,0,1))</f>
        <v>0</v>
      </c>
      <c r="C1061" s="3" t="n">
        <f aca="false">IF(OR($C$4="",$C$4=0),C1060,$C$4)</f>
        <v>0.05</v>
      </c>
      <c r="D1061" s="4" t="n">
        <f aca="false">+(1+C1061/2)^(-2*(A1061-$M$4)/365.25)</f>
        <v>0.0432549576824456</v>
      </c>
      <c r="E1061" s="2" t="n">
        <f aca="false">+IF(OR($E$4="",$E$4=0),IF(YEAR(A1061)&gt;$M$38,$N$39,VLOOKUP(YEAR(A1061),Curve,2,FALSE())),$E$4)</f>
        <v>5000</v>
      </c>
      <c r="F1061" s="2" t="n">
        <f aca="false">+IF(MONTH(A1061)=$G$4,$F$4,0)</f>
        <v>0</v>
      </c>
      <c r="G1061" s="5" t="n">
        <f aca="false">+F1061*D1061</f>
        <v>0</v>
      </c>
      <c r="H1061" s="6" t="n">
        <f aca="false">-G1061*E1061</f>
        <v>-0</v>
      </c>
      <c r="I1061" s="2" t="n">
        <f aca="false">+IF(A1061=$I$4,$H$4*D1061,IF(I1060=0,0,I1060+J1061+H1061))</f>
        <v>0</v>
      </c>
      <c r="J1061" s="2" t="n">
        <f aca="false">+IF(B1061=0,0,D1061*-IPMT(C1061/12,B1061,$B$8,I1060))</f>
        <v>0</v>
      </c>
      <c r="K1061" s="6" t="n">
        <f aca="false">+H1061+J1061</f>
        <v>0</v>
      </c>
      <c r="L1061" s="39"/>
    </row>
    <row r="1062" customFormat="false" ht="12.75" hidden="false" customHeight="false" outlineLevel="0" collapsed="false">
      <c r="A1062" s="50" t="n">
        <v>69185</v>
      </c>
      <c r="B1062" s="2" t="n">
        <f aca="false">+IF(B1061&lt;&gt;0,B1061+1,IF(I1061=0,0,1))</f>
        <v>0</v>
      </c>
      <c r="C1062" s="3" t="n">
        <f aca="false">IF(OR($C$4="",$C$4=0),C1061,$C$4)</f>
        <v>0.05</v>
      </c>
      <c r="D1062" s="4" t="n">
        <f aca="false">+(1+C1062/2)^(-2*(A1062-$M$4)/365.25)</f>
        <v>0.0430740343633891</v>
      </c>
      <c r="E1062" s="2" t="n">
        <f aca="false">+IF(OR($E$4="",$E$4=0),IF(YEAR(A1062)&gt;$M$38,$N$39,VLOOKUP(YEAR(A1062),Curve,2,FALSE())),$E$4)</f>
        <v>5000</v>
      </c>
      <c r="F1062" s="2" t="n">
        <f aca="false">+IF(MONTH(A1062)=$G$4,$F$4,0)</f>
        <v>0</v>
      </c>
      <c r="G1062" s="5" t="n">
        <f aca="false">+F1062*D1062</f>
        <v>0</v>
      </c>
      <c r="H1062" s="6" t="n">
        <f aca="false">-G1062*E1062</f>
        <v>-0</v>
      </c>
      <c r="I1062" s="2" t="n">
        <f aca="false">+IF(A1062=$I$4,$H$4*D1062,IF(I1061=0,0,I1061+J1062+H1062))</f>
        <v>0</v>
      </c>
      <c r="J1062" s="2" t="n">
        <f aca="false">+IF(B1062=0,0,D1062*-IPMT(C1062/12,B1062,$B$8,I1061))</f>
        <v>0</v>
      </c>
      <c r="K1062" s="6" t="n">
        <f aca="false">+H1062+J1062</f>
        <v>0</v>
      </c>
      <c r="L1062" s="39"/>
    </row>
    <row r="1063" customFormat="false" ht="12.75" hidden="false" customHeight="false" outlineLevel="0" collapsed="false">
      <c r="A1063" s="50" t="n">
        <v>69215</v>
      </c>
      <c r="B1063" s="2" t="n">
        <f aca="false">+IF(B1062&lt;&gt;0,B1062+1,IF(I1062=0,0,1))</f>
        <v>0</v>
      </c>
      <c r="C1063" s="3" t="n">
        <f aca="false">IF(OR($C$4="",$C$4=0),C1062,$C$4)</f>
        <v>0.05</v>
      </c>
      <c r="D1063" s="4" t="n">
        <f aca="false">+(1+C1063/2)^(-2*(A1063-$M$4)/365.25)</f>
        <v>0.0428996678409473</v>
      </c>
      <c r="E1063" s="2" t="n">
        <f aca="false">+IF(OR($E$4="",$E$4=0),IF(YEAR(A1063)&gt;$M$38,$N$39,VLOOKUP(YEAR(A1063),Curve,2,FALSE())),$E$4)</f>
        <v>5000</v>
      </c>
      <c r="F1063" s="2" t="n">
        <f aca="false">+IF(MONTH(A1063)=$G$4,$F$4,0)</f>
        <v>0</v>
      </c>
      <c r="G1063" s="5" t="n">
        <f aca="false">+F1063*D1063</f>
        <v>0</v>
      </c>
      <c r="H1063" s="6" t="n">
        <f aca="false">-G1063*E1063</f>
        <v>-0</v>
      </c>
      <c r="I1063" s="2" t="n">
        <f aca="false">+IF(A1063=$I$4,$H$4*D1063,IF(I1062=0,0,I1062+J1063+H1063))</f>
        <v>0</v>
      </c>
      <c r="J1063" s="2" t="n">
        <f aca="false">+IF(B1063=0,0,D1063*-IPMT(C1063/12,B1063,$B$8,I1062))</f>
        <v>0</v>
      </c>
      <c r="K1063" s="6" t="n">
        <f aca="false">+H1063+J1063</f>
        <v>0</v>
      </c>
      <c r="L1063" s="39"/>
    </row>
    <row r="1064" customFormat="false" ht="12.75" hidden="false" customHeight="false" outlineLevel="0" collapsed="false">
      <c r="A1064" s="50" t="n">
        <v>69246</v>
      </c>
      <c r="B1064" s="2" t="n">
        <f aca="false">+IF(B1063&lt;&gt;0,B1063+1,IF(I1063=0,0,1))</f>
        <v>0</v>
      </c>
      <c r="C1064" s="3" t="n">
        <f aca="false">IF(OR($C$4="",$C$4=0),C1063,$C$4)</f>
        <v>0.05</v>
      </c>
      <c r="D1064" s="4" t="n">
        <f aca="false">+(1+C1064/2)^(-2*(A1064-$M$4)/365.25)</f>
        <v>0.0427202305993439</v>
      </c>
      <c r="E1064" s="2" t="n">
        <f aca="false">+IF(OR($E$4="",$E$4=0),IF(YEAR(A1064)&gt;$M$38,$N$39,VLOOKUP(YEAR(A1064),Curve,2,FALSE())),$E$4)</f>
        <v>5000</v>
      </c>
      <c r="F1064" s="2" t="n">
        <f aca="false">+IF(MONTH(A1064)=$G$4,$F$4,0)</f>
        <v>0</v>
      </c>
      <c r="G1064" s="5" t="n">
        <f aca="false">+F1064*D1064</f>
        <v>0</v>
      </c>
      <c r="H1064" s="6" t="n">
        <f aca="false">-G1064*E1064</f>
        <v>-0</v>
      </c>
      <c r="I1064" s="2" t="n">
        <f aca="false">+IF(A1064=$I$4,$H$4*D1064,IF(I1063=0,0,I1063+J1064+H1064))</f>
        <v>0</v>
      </c>
      <c r="J1064" s="2" t="n">
        <f aca="false">+IF(B1064=0,0,D1064*-IPMT(C1064/12,B1064,$B$8,I1063))</f>
        <v>0</v>
      </c>
      <c r="K1064" s="6" t="n">
        <f aca="false">+H1064+J1064</f>
        <v>0</v>
      </c>
      <c r="L1064" s="39"/>
    </row>
    <row r="1065" customFormat="false" ht="12.75" hidden="false" customHeight="false" outlineLevel="0" collapsed="false">
      <c r="A1065" s="50" t="n">
        <v>69277</v>
      </c>
      <c r="B1065" s="2" t="n">
        <f aca="false">+IF(B1064&lt;&gt;0,B1064+1,IF(I1064=0,0,1))</f>
        <v>0</v>
      </c>
      <c r="C1065" s="3" t="n">
        <f aca="false">IF(OR($C$4="",$C$4=0),C1064,$C$4)</f>
        <v>0.05</v>
      </c>
      <c r="D1065" s="4" t="n">
        <f aca="false">+(1+C1065/2)^(-2*(A1065-$M$4)/365.25)</f>
        <v>0.0425415438932411</v>
      </c>
      <c r="E1065" s="2" t="n">
        <f aca="false">+IF(OR($E$4="",$E$4=0),IF(YEAR(A1065)&gt;$M$38,$N$39,VLOOKUP(YEAR(A1065),Curve,2,FALSE())),$E$4)</f>
        <v>5000</v>
      </c>
      <c r="F1065" s="2" t="n">
        <f aca="false">+IF(MONTH(A1065)=$G$4,$F$4,0)</f>
        <v>0</v>
      </c>
      <c r="G1065" s="5" t="n">
        <f aca="false">+F1065*D1065</f>
        <v>0</v>
      </c>
      <c r="H1065" s="6" t="n">
        <f aca="false">-G1065*E1065</f>
        <v>-0</v>
      </c>
      <c r="I1065" s="2" t="n">
        <f aca="false">+IF(A1065=$I$4,$H$4*D1065,IF(I1064=0,0,I1064+J1065+H1065))</f>
        <v>0</v>
      </c>
      <c r="J1065" s="2" t="n">
        <f aca="false">+IF(B1065=0,0,D1065*-IPMT(C1065/12,B1065,$B$8,I1064))</f>
        <v>0</v>
      </c>
      <c r="K1065" s="6" t="n">
        <f aca="false">+H1065+J1065</f>
        <v>0</v>
      </c>
      <c r="L1065" s="39"/>
    </row>
    <row r="1066" customFormat="false" ht="12.75" hidden="false" customHeight="false" outlineLevel="0" collapsed="false">
      <c r="A1066" s="50" t="n">
        <v>69307</v>
      </c>
      <c r="B1066" s="2" t="n">
        <f aca="false">+IF(B1065&lt;&gt;0,B1065+1,IF(I1065=0,0,1))</f>
        <v>0</v>
      </c>
      <c r="C1066" s="3" t="n">
        <f aca="false">IF(OR($C$4="",$C$4=0),C1065,$C$4)</f>
        <v>0.05</v>
      </c>
      <c r="D1066" s="4" t="n">
        <f aca="false">+(1+C1066/2)^(-2*(A1066-$M$4)/365.25)</f>
        <v>0.0423693329272241</v>
      </c>
      <c r="E1066" s="2" t="n">
        <f aca="false">+IF(OR($E$4="",$E$4=0),IF(YEAR(A1066)&gt;$M$38,$N$39,VLOOKUP(YEAR(A1066),Curve,2,FALSE())),$E$4)</f>
        <v>5000</v>
      </c>
      <c r="F1066" s="2" t="n">
        <f aca="false">+IF(MONTH(A1066)=$G$4,$F$4,0)</f>
        <v>0</v>
      </c>
      <c r="G1066" s="5" t="n">
        <f aca="false">+F1066*D1066</f>
        <v>0</v>
      </c>
      <c r="H1066" s="6" t="n">
        <f aca="false">-G1066*E1066</f>
        <v>-0</v>
      </c>
      <c r="I1066" s="2" t="n">
        <f aca="false">+IF(A1066=$I$4,$H$4*D1066,IF(I1065=0,0,I1065+J1066+H1066))</f>
        <v>0</v>
      </c>
      <c r="J1066" s="2" t="n">
        <f aca="false">+IF(B1066=0,0,D1066*-IPMT(C1066/12,B1066,$B$8,I1065))</f>
        <v>0</v>
      </c>
      <c r="K1066" s="6" t="n">
        <f aca="false">+H1066+J1066</f>
        <v>0</v>
      </c>
      <c r="L1066" s="39"/>
    </row>
    <row r="1067" customFormat="false" ht="12.75" hidden="false" customHeight="false" outlineLevel="0" collapsed="false">
      <c r="A1067" s="50" t="n">
        <v>69338</v>
      </c>
      <c r="B1067" s="2" t="n">
        <f aca="false">+IF(B1066&lt;&gt;0,B1066+1,IF(I1066=0,0,1))</f>
        <v>0</v>
      </c>
      <c r="C1067" s="3" t="n">
        <f aca="false">IF(OR($C$4="",$C$4=0),C1066,$C$4)</f>
        <v>0.05</v>
      </c>
      <c r="D1067" s="4" t="n">
        <f aca="false">+(1+C1067/2)^(-2*(A1067-$M$4)/365.25)</f>
        <v>0.0421921139273656</v>
      </c>
      <c r="E1067" s="2" t="n">
        <f aca="false">+IF(OR($E$4="",$E$4=0),IF(YEAR(A1067)&gt;$M$38,$N$39,VLOOKUP(YEAR(A1067),Curve,2,FALSE())),$E$4)</f>
        <v>5000</v>
      </c>
      <c r="F1067" s="2" t="n">
        <f aca="false">+IF(MONTH(A1067)=$G$4,$F$4,0)</f>
        <v>0</v>
      </c>
      <c r="G1067" s="5" t="n">
        <f aca="false">+F1067*D1067</f>
        <v>0</v>
      </c>
      <c r="H1067" s="6" t="n">
        <f aca="false">-G1067*E1067</f>
        <v>-0</v>
      </c>
      <c r="I1067" s="2" t="n">
        <f aca="false">+IF(A1067=$I$4,$H$4*D1067,IF(I1066=0,0,I1066+J1067+H1067))</f>
        <v>0</v>
      </c>
      <c r="J1067" s="2" t="n">
        <f aca="false">+IF(B1067=0,0,D1067*-IPMT(C1067/12,B1067,$B$8,I1066))</f>
        <v>0</v>
      </c>
      <c r="K1067" s="6" t="n">
        <f aca="false">+H1067+J1067</f>
        <v>0</v>
      </c>
      <c r="L1067" s="39"/>
    </row>
    <row r="1068" customFormat="false" ht="12.75" hidden="false" customHeight="false" outlineLevel="0" collapsed="false">
      <c r="A1068" s="50" t="n">
        <v>69368</v>
      </c>
      <c r="B1068" s="2" t="n">
        <f aca="false">+IF(B1067&lt;&gt;0,B1067+1,IF(I1067=0,0,1))</f>
        <v>0</v>
      </c>
      <c r="C1068" s="3" t="n">
        <f aca="false">IF(OR($C$4="",$C$4=0),C1067,$C$4)</f>
        <v>0.05</v>
      </c>
      <c r="D1068" s="4" t="n">
        <f aca="false">+(1+C1068/2)^(-2*(A1068-$M$4)/365.25)</f>
        <v>0.0420213174768191</v>
      </c>
      <c r="E1068" s="2" t="n">
        <f aca="false">+IF(OR($E$4="",$E$4=0),IF(YEAR(A1068)&gt;$M$38,$N$39,VLOOKUP(YEAR(A1068),Curve,2,FALSE())),$E$4)</f>
        <v>5000</v>
      </c>
      <c r="F1068" s="2" t="n">
        <f aca="false">+IF(MONTH(A1068)=$G$4,$F$4,0)</f>
        <v>0</v>
      </c>
      <c r="G1068" s="5" t="n">
        <f aca="false">+F1068*D1068</f>
        <v>0</v>
      </c>
      <c r="H1068" s="6" t="n">
        <f aca="false">-G1068*E1068</f>
        <v>-0</v>
      </c>
      <c r="I1068" s="2" t="n">
        <f aca="false">+IF(A1068=$I$4,$H$4*D1068,IF(I1067=0,0,I1067+J1068+H1068))</f>
        <v>0</v>
      </c>
      <c r="J1068" s="2" t="n">
        <f aca="false">+IF(B1068=0,0,D1068*-IPMT(C1068/12,B1068,$B$8,I1067))</f>
        <v>0</v>
      </c>
      <c r="K1068" s="6" t="n">
        <f aca="false">+H1068+J1068</f>
        <v>0</v>
      </c>
      <c r="L1068" s="39"/>
    </row>
    <row r="1069" customFormat="false" ht="12.75" hidden="false" customHeight="false" outlineLevel="0" collapsed="false">
      <c r="A1069" s="50" t="n">
        <v>69399</v>
      </c>
      <c r="B1069" s="2" t="n">
        <f aca="false">+IF(B1068&lt;&gt;0,B1068+1,IF(I1068=0,0,1))</f>
        <v>0</v>
      </c>
      <c r="C1069" s="3" t="n">
        <f aca="false">IF(OR($C$4="",$C$4=0),C1068,$C$4)</f>
        <v>0.05</v>
      </c>
      <c r="D1069" s="4" t="n">
        <f aca="false">+(1+C1069/2)^(-2*(A1069-$M$4)/365.25)</f>
        <v>0.0418455541276823</v>
      </c>
      <c r="E1069" s="2" t="n">
        <f aca="false">+IF(OR($E$4="",$E$4=0),IF(YEAR(A1069)&gt;$M$38,$N$39,VLOOKUP(YEAR(A1069),Curve,2,FALSE())),$E$4)</f>
        <v>5000</v>
      </c>
      <c r="F1069" s="2" t="n">
        <f aca="false">+IF(MONTH(A1069)=$G$4,$F$4,0)</f>
        <v>0</v>
      </c>
      <c r="G1069" s="5" t="n">
        <f aca="false">+F1069*D1069</f>
        <v>0</v>
      </c>
      <c r="H1069" s="6" t="n">
        <f aca="false">-G1069*E1069</f>
        <v>-0</v>
      </c>
      <c r="I1069" s="2" t="n">
        <f aca="false">+IF(A1069=$I$4,$H$4*D1069,IF(I1068=0,0,I1068+J1069+H1069))</f>
        <v>0</v>
      </c>
      <c r="J1069" s="2" t="n">
        <f aca="false">+IF(B1069=0,0,D1069*-IPMT(C1069/12,B1069,$B$8,I1068))</f>
        <v>0</v>
      </c>
      <c r="K1069" s="6" t="n">
        <f aca="false">+H1069+J1069</f>
        <v>0</v>
      </c>
      <c r="L1069" s="39"/>
    </row>
    <row r="1070" customFormat="false" ht="12.75" hidden="false" customHeight="false" outlineLevel="0" collapsed="false">
      <c r="A1070" s="50" t="n">
        <v>69430</v>
      </c>
      <c r="B1070" s="2" t="n">
        <f aca="false">+IF(B1069&lt;&gt;0,B1069+1,IF(I1069=0,0,1))</f>
        <v>0</v>
      </c>
      <c r="C1070" s="3" t="n">
        <f aca="false">IF(OR($C$4="",$C$4=0),C1069,$C$4)</f>
        <v>0.05</v>
      </c>
      <c r="D1070" s="4" t="n">
        <f aca="false">+(1+C1070/2)^(-2*(A1070-$M$4)/365.25)</f>
        <v>0.0416705259471875</v>
      </c>
      <c r="E1070" s="2" t="n">
        <f aca="false">+IF(OR($E$4="",$E$4=0),IF(YEAR(A1070)&gt;$M$38,$N$39,VLOOKUP(YEAR(A1070),Curve,2,FALSE())),$E$4)</f>
        <v>5000</v>
      </c>
      <c r="F1070" s="2" t="n">
        <f aca="false">+IF(MONTH(A1070)=$G$4,$F$4,0)</f>
        <v>0</v>
      </c>
      <c r="G1070" s="5" t="n">
        <f aca="false">+F1070*D1070</f>
        <v>0</v>
      </c>
      <c r="H1070" s="6" t="n">
        <f aca="false">-G1070*E1070</f>
        <v>-0</v>
      </c>
      <c r="I1070" s="2" t="n">
        <f aca="false">+IF(A1070=$I$4,$H$4*D1070,IF(I1069=0,0,I1069+J1070+H1070))</f>
        <v>0</v>
      </c>
      <c r="J1070" s="2" t="n">
        <f aca="false">+IF(B1070=0,0,D1070*-IPMT(C1070/12,B1070,$B$8,I1069))</f>
        <v>0</v>
      </c>
      <c r="K1070" s="6" t="n">
        <f aca="false">+H1070+J1070</f>
        <v>0</v>
      </c>
      <c r="L1070" s="39"/>
    </row>
    <row r="1071" customFormat="false" ht="12.75" hidden="false" customHeight="false" outlineLevel="0" collapsed="false">
      <c r="A1071" s="50" t="n">
        <v>69458</v>
      </c>
      <c r="B1071" s="2" t="n">
        <f aca="false">+IF(B1070&lt;&gt;0,B1070+1,IF(I1070=0,0,1))</f>
        <v>0</v>
      </c>
      <c r="C1071" s="3" t="n">
        <f aca="false">IF(OR($C$4="",$C$4=0),C1070,$C$4)</f>
        <v>0.05</v>
      </c>
      <c r="D1071" s="4" t="n">
        <f aca="false">+(1+C1071/2)^(-2*(A1071-$M$4)/365.25)</f>
        <v>0.0415130653128073</v>
      </c>
      <c r="E1071" s="2" t="n">
        <f aca="false">+IF(OR($E$4="",$E$4=0),IF(YEAR(A1071)&gt;$M$38,$N$39,VLOOKUP(YEAR(A1071),Curve,2,FALSE())),$E$4)</f>
        <v>5000</v>
      </c>
      <c r="F1071" s="2" t="n">
        <f aca="false">+IF(MONTH(A1071)=$G$4,$F$4,0)</f>
        <v>50</v>
      </c>
      <c r="G1071" s="5" t="n">
        <f aca="false">+F1071*D1071</f>
        <v>2.07565326564037</v>
      </c>
      <c r="H1071" s="6" t="n">
        <f aca="false">-G1071*E1071</f>
        <v>-10378.2663282018</v>
      </c>
      <c r="I1071" s="2" t="n">
        <f aca="false">+IF(A1071=$I$4,$H$4*D1071,IF(I1070=0,0,I1070+J1071+H1071))</f>
        <v>0</v>
      </c>
      <c r="J1071" s="2" t="n">
        <f aca="false">+IF(B1071=0,0,D1071*-IPMT(C1071/12,B1071,$B$8,I1070))</f>
        <v>0</v>
      </c>
      <c r="K1071" s="6" t="n">
        <f aca="false">+H1071+J1071</f>
        <v>-10378.2663282018</v>
      </c>
      <c r="L1071" s="39"/>
    </row>
    <row r="1072" customFormat="false" ht="12.75" hidden="false" customHeight="false" outlineLevel="0" collapsed="false">
      <c r="A1072" s="50" t="n">
        <v>69489</v>
      </c>
      <c r="B1072" s="2" t="n">
        <f aca="false">+IF(B1071&lt;&gt;0,B1071+1,IF(I1071=0,0,1))</f>
        <v>0</v>
      </c>
      <c r="C1072" s="3" t="n">
        <f aca="false">IF(OR($C$4="",$C$4=0),C1071,$C$4)</f>
        <v>0.05</v>
      </c>
      <c r="D1072" s="4" t="n">
        <f aca="false">+(1+C1072/2)^(-2*(A1072-$M$4)/365.25)</f>
        <v>0.0413394278394859</v>
      </c>
      <c r="E1072" s="2" t="n">
        <f aca="false">+IF(OR($E$4="",$E$4=0),IF(YEAR(A1072)&gt;$M$38,$N$39,VLOOKUP(YEAR(A1072),Curve,2,FALSE())),$E$4)</f>
        <v>5000</v>
      </c>
      <c r="F1072" s="2" t="n">
        <f aca="false">+IF(MONTH(A1072)=$G$4,$F$4,0)</f>
        <v>0</v>
      </c>
      <c r="G1072" s="5" t="n">
        <f aca="false">+F1072*D1072</f>
        <v>0</v>
      </c>
      <c r="H1072" s="6" t="n">
        <f aca="false">-G1072*E1072</f>
        <v>-0</v>
      </c>
      <c r="I1072" s="2" t="n">
        <f aca="false">+IF(A1072=$I$4,$H$4*D1072,IF(I1071=0,0,I1071+J1072+H1072))</f>
        <v>0</v>
      </c>
      <c r="J1072" s="2" t="n">
        <f aca="false">+IF(B1072=0,0,D1072*-IPMT(C1072/12,B1072,$B$8,I1071))</f>
        <v>0</v>
      </c>
      <c r="K1072" s="6" t="n">
        <f aca="false">+H1072+J1072</f>
        <v>0</v>
      </c>
      <c r="L1072" s="39"/>
    </row>
    <row r="1073" customFormat="false" ht="12.75" hidden="false" customHeight="false" outlineLevel="0" collapsed="false">
      <c r="A1073" s="50" t="n">
        <v>69519</v>
      </c>
      <c r="B1073" s="2" t="n">
        <f aca="false">+IF(B1072&lt;&gt;0,B1072+1,IF(I1072=0,0,1))</f>
        <v>0</v>
      </c>
      <c r="C1073" s="3" t="n">
        <f aca="false">IF(OR($C$4="",$C$4=0),C1072,$C$4)</f>
        <v>0.05</v>
      </c>
      <c r="D1073" s="4" t="n">
        <f aca="false">+(1+C1073/2)^(-2*(A1073-$M$4)/365.25)</f>
        <v>0.0411720831182719</v>
      </c>
      <c r="E1073" s="2" t="n">
        <f aca="false">+IF(OR($E$4="",$E$4=0),IF(YEAR(A1073)&gt;$M$38,$N$39,VLOOKUP(YEAR(A1073),Curve,2,FALSE())),$E$4)</f>
        <v>5000</v>
      </c>
      <c r="F1073" s="2" t="n">
        <f aca="false">+IF(MONTH(A1073)=$G$4,$F$4,0)</f>
        <v>0</v>
      </c>
      <c r="G1073" s="5" t="n">
        <f aca="false">+F1073*D1073</f>
        <v>0</v>
      </c>
      <c r="H1073" s="6" t="n">
        <f aca="false">-G1073*E1073</f>
        <v>-0</v>
      </c>
      <c r="I1073" s="2" t="n">
        <f aca="false">+IF(A1073=$I$4,$H$4*D1073,IF(I1072=0,0,I1072+J1073+H1073))</f>
        <v>0</v>
      </c>
      <c r="J1073" s="2" t="n">
        <f aca="false">+IF(B1073=0,0,D1073*-IPMT(C1073/12,B1073,$B$8,I1072))</f>
        <v>0</v>
      </c>
      <c r="K1073" s="6" t="n">
        <f aca="false">+H1073+J1073</f>
        <v>0</v>
      </c>
      <c r="L1073" s="39"/>
    </row>
    <row r="1074" customFormat="false" ht="12.75" hidden="false" customHeight="false" outlineLevel="0" collapsed="false">
      <c r="A1074" s="50" t="n">
        <v>69550</v>
      </c>
      <c r="B1074" s="2" t="n">
        <f aca="false">+IF(B1073&lt;&gt;0,B1073+1,IF(I1073=0,0,1))</f>
        <v>0</v>
      </c>
      <c r="C1074" s="3" t="n">
        <f aca="false">IF(OR($C$4="",$C$4=0),C1073,$C$4)</f>
        <v>0.05</v>
      </c>
      <c r="D1074" s="4" t="n">
        <f aca="false">+(1+C1074/2)^(-2*(A1074-$M$4)/365.25)</f>
        <v>0.0409998718775416</v>
      </c>
      <c r="E1074" s="2" t="n">
        <f aca="false">+IF(OR($E$4="",$E$4=0),IF(YEAR(A1074)&gt;$M$38,$N$39,VLOOKUP(YEAR(A1074),Curve,2,FALSE())),$E$4)</f>
        <v>5000</v>
      </c>
      <c r="F1074" s="2" t="n">
        <f aca="false">+IF(MONTH(A1074)=$G$4,$F$4,0)</f>
        <v>0</v>
      </c>
      <c r="G1074" s="5" t="n">
        <f aca="false">+F1074*D1074</f>
        <v>0</v>
      </c>
      <c r="H1074" s="6" t="n">
        <f aca="false">-G1074*E1074</f>
        <v>-0</v>
      </c>
      <c r="I1074" s="2" t="n">
        <f aca="false">+IF(A1074=$I$4,$H$4*D1074,IF(I1073=0,0,I1073+J1074+H1074))</f>
        <v>0</v>
      </c>
      <c r="J1074" s="2" t="n">
        <f aca="false">+IF(B1074=0,0,D1074*-IPMT(C1074/12,B1074,$B$8,I1073))</f>
        <v>0</v>
      </c>
      <c r="K1074" s="6" t="n">
        <f aca="false">+H1074+J1074</f>
        <v>0</v>
      </c>
      <c r="L1074" s="39"/>
    </row>
    <row r="1075" customFormat="false" ht="12.75" hidden="false" customHeight="false" outlineLevel="0" collapsed="false">
      <c r="A1075" s="50" t="n">
        <v>69580</v>
      </c>
      <c r="B1075" s="2" t="n">
        <f aca="false">+IF(B1074&lt;&gt;0,B1074+1,IF(I1074=0,0,1))</f>
        <v>0</v>
      </c>
      <c r="C1075" s="3" t="n">
        <f aca="false">IF(OR($C$4="",$C$4=0),C1074,$C$4)</f>
        <v>0.05</v>
      </c>
      <c r="D1075" s="4" t="n">
        <f aca="false">+(1+C1075/2)^(-2*(A1075-$M$4)/365.25)</f>
        <v>0.0408339017011812</v>
      </c>
      <c r="E1075" s="2" t="n">
        <f aca="false">+IF(OR($E$4="",$E$4=0),IF(YEAR(A1075)&gt;$M$38,$N$39,VLOOKUP(YEAR(A1075),Curve,2,FALSE())),$E$4)</f>
        <v>5000</v>
      </c>
      <c r="F1075" s="2" t="n">
        <f aca="false">+IF(MONTH(A1075)=$G$4,$F$4,0)</f>
        <v>0</v>
      </c>
      <c r="G1075" s="5" t="n">
        <f aca="false">+F1075*D1075</f>
        <v>0</v>
      </c>
      <c r="H1075" s="6" t="n">
        <f aca="false">-G1075*E1075</f>
        <v>-0</v>
      </c>
      <c r="I1075" s="2" t="n">
        <f aca="false">+IF(A1075=$I$4,$H$4*D1075,IF(I1074=0,0,I1074+J1075+H1075))</f>
        <v>0</v>
      </c>
      <c r="J1075" s="2" t="n">
        <f aca="false">+IF(B1075=0,0,D1075*-IPMT(C1075/12,B1075,$B$8,I1074))</f>
        <v>0</v>
      </c>
      <c r="K1075" s="6" t="n">
        <f aca="false">+H1075+J1075</f>
        <v>0</v>
      </c>
      <c r="L1075" s="39"/>
    </row>
    <row r="1076" customFormat="false" ht="12.75" hidden="false" customHeight="false" outlineLevel="0" collapsed="false">
      <c r="A1076" s="50" t="n">
        <v>69611</v>
      </c>
      <c r="B1076" s="2" t="n">
        <f aca="false">+IF(B1075&lt;&gt;0,B1075+1,IF(I1075=0,0,1))</f>
        <v>0</v>
      </c>
      <c r="C1076" s="3" t="n">
        <f aca="false">IF(OR($C$4="",$C$4=0),C1075,$C$4)</f>
        <v>0.05</v>
      </c>
      <c r="D1076" s="4" t="n">
        <f aca="false">+(1+C1076/2)^(-2*(A1076-$M$4)/365.25)</f>
        <v>0.0406631049781779</v>
      </c>
      <c r="E1076" s="2" t="n">
        <f aca="false">+IF(OR($E$4="",$E$4=0),IF(YEAR(A1076)&gt;$M$38,$N$39,VLOOKUP(YEAR(A1076),Curve,2,FALSE())),$E$4)</f>
        <v>5000</v>
      </c>
      <c r="F1076" s="2" t="n">
        <f aca="false">+IF(MONTH(A1076)=$G$4,$F$4,0)</f>
        <v>0</v>
      </c>
      <c r="G1076" s="5" t="n">
        <f aca="false">+F1076*D1076</f>
        <v>0</v>
      </c>
      <c r="H1076" s="6" t="n">
        <f aca="false">-G1076*E1076</f>
        <v>-0</v>
      </c>
      <c r="I1076" s="2" t="n">
        <f aca="false">+IF(A1076=$I$4,$H$4*D1076,IF(I1075=0,0,I1075+J1076+H1076))</f>
        <v>0</v>
      </c>
      <c r="J1076" s="2" t="n">
        <f aca="false">+IF(B1076=0,0,D1076*-IPMT(C1076/12,B1076,$B$8,I1075))</f>
        <v>0</v>
      </c>
      <c r="K1076" s="6" t="n">
        <f aca="false">+H1076+J1076</f>
        <v>0</v>
      </c>
      <c r="L1076" s="39"/>
    </row>
    <row r="1077" customFormat="false" ht="12.75" hidden="false" customHeight="false" outlineLevel="0" collapsed="false">
      <c r="A1077" s="50" t="n">
        <v>69642</v>
      </c>
      <c r="B1077" s="2" t="n">
        <f aca="false">+IF(B1076&lt;&gt;0,B1076+1,IF(I1076=0,0,1))</f>
        <v>0</v>
      </c>
      <c r="C1077" s="3" t="n">
        <f aca="false">IF(OR($C$4="",$C$4=0),C1076,$C$4)</f>
        <v>0.05</v>
      </c>
      <c r="D1077" s="4" t="n">
        <f aca="false">+(1+C1077/2)^(-2*(A1077-$M$4)/365.25)</f>
        <v>0.0404930226498167</v>
      </c>
      <c r="E1077" s="2" t="n">
        <f aca="false">+IF(OR($E$4="",$E$4=0),IF(YEAR(A1077)&gt;$M$38,$N$39,VLOOKUP(YEAR(A1077),Curve,2,FALSE())),$E$4)</f>
        <v>5000</v>
      </c>
      <c r="F1077" s="2" t="n">
        <f aca="false">+IF(MONTH(A1077)=$G$4,$F$4,0)</f>
        <v>0</v>
      </c>
      <c r="G1077" s="5" t="n">
        <f aca="false">+F1077*D1077</f>
        <v>0</v>
      </c>
      <c r="H1077" s="6" t="n">
        <f aca="false">-G1077*E1077</f>
        <v>-0</v>
      </c>
      <c r="I1077" s="2" t="n">
        <f aca="false">+IF(A1077=$I$4,$H$4*D1077,IF(I1076=0,0,I1076+J1077+H1077))</f>
        <v>0</v>
      </c>
      <c r="J1077" s="2" t="n">
        <f aca="false">+IF(B1077=0,0,D1077*-IPMT(C1077/12,B1077,$B$8,I1076))</f>
        <v>0</v>
      </c>
      <c r="K1077" s="6" t="n">
        <f aca="false">+H1077+J1077</f>
        <v>0</v>
      </c>
      <c r="L1077" s="39"/>
    </row>
    <row r="1078" customFormat="false" ht="12.75" hidden="false" customHeight="false" outlineLevel="0" collapsed="false">
      <c r="A1078" s="50" t="n">
        <v>69672</v>
      </c>
      <c r="B1078" s="2" t="n">
        <f aca="false">+IF(B1077&lt;&gt;0,B1077+1,IF(I1077=0,0,1))</f>
        <v>0</v>
      </c>
      <c r="C1078" s="3" t="n">
        <f aca="false">IF(OR($C$4="",$C$4=0),C1077,$C$4)</f>
        <v>0.05</v>
      </c>
      <c r="D1078" s="4" t="n">
        <f aca="false">+(1+C1078/2)^(-2*(A1078-$M$4)/365.25)</f>
        <v>0.0403291042324463</v>
      </c>
      <c r="E1078" s="2" t="n">
        <f aca="false">+IF(OR($E$4="",$E$4=0),IF(YEAR(A1078)&gt;$M$38,$N$39,VLOOKUP(YEAR(A1078),Curve,2,FALSE())),$E$4)</f>
        <v>5000</v>
      </c>
      <c r="F1078" s="2" t="n">
        <f aca="false">+IF(MONTH(A1078)=$G$4,$F$4,0)</f>
        <v>0</v>
      </c>
      <c r="G1078" s="5" t="n">
        <f aca="false">+F1078*D1078</f>
        <v>0</v>
      </c>
      <c r="H1078" s="6" t="n">
        <f aca="false">-G1078*E1078</f>
        <v>-0</v>
      </c>
      <c r="I1078" s="2" t="n">
        <f aca="false">+IF(A1078=$I$4,$H$4*D1078,IF(I1077=0,0,I1077+J1078+H1078))</f>
        <v>0</v>
      </c>
      <c r="J1078" s="2" t="n">
        <f aca="false">+IF(B1078=0,0,D1078*-IPMT(C1078/12,B1078,$B$8,I1077))</f>
        <v>0</v>
      </c>
      <c r="K1078" s="6" t="n">
        <f aca="false">+H1078+J1078</f>
        <v>0</v>
      </c>
      <c r="L1078" s="39"/>
    </row>
    <row r="1079" customFormat="false" ht="12.75" hidden="false" customHeight="false" outlineLevel="0" collapsed="false">
      <c r="A1079" s="50" t="n">
        <v>69703</v>
      </c>
      <c r="B1079" s="2" t="n">
        <f aca="false">+IF(B1078&lt;&gt;0,B1078+1,IF(I1078=0,0,1))</f>
        <v>0</v>
      </c>
      <c r="C1079" s="3" t="n">
        <f aca="false">IF(OR($C$4="",$C$4=0),C1078,$C$4)</f>
        <v>0.05</v>
      </c>
      <c r="D1079" s="4" t="n">
        <f aca="false">+(1+C1079/2)^(-2*(A1079-$M$4)/365.25)</f>
        <v>0.0401604189352399</v>
      </c>
      <c r="E1079" s="2" t="n">
        <f aca="false">+IF(OR($E$4="",$E$4=0),IF(YEAR(A1079)&gt;$M$38,$N$39,VLOOKUP(YEAR(A1079),Curve,2,FALSE())),$E$4)</f>
        <v>5000</v>
      </c>
      <c r="F1079" s="2" t="n">
        <f aca="false">+IF(MONTH(A1079)=$G$4,$F$4,0)</f>
        <v>0</v>
      </c>
      <c r="G1079" s="5" t="n">
        <f aca="false">+F1079*D1079</f>
        <v>0</v>
      </c>
      <c r="H1079" s="6" t="n">
        <f aca="false">-G1079*E1079</f>
        <v>-0</v>
      </c>
      <c r="I1079" s="2" t="n">
        <f aca="false">+IF(A1079=$I$4,$H$4*D1079,IF(I1078=0,0,I1078+J1079+H1079))</f>
        <v>0</v>
      </c>
      <c r="J1079" s="2" t="n">
        <f aca="false">+IF(B1079=0,0,D1079*-IPMT(C1079/12,B1079,$B$8,I1078))</f>
        <v>0</v>
      </c>
      <c r="K1079" s="6" t="n">
        <f aca="false">+H1079+J1079</f>
        <v>0</v>
      </c>
      <c r="L1079" s="39"/>
    </row>
    <row r="1080" customFormat="false" ht="12.75" hidden="false" customHeight="false" outlineLevel="0" collapsed="false">
      <c r="A1080" s="50" t="n">
        <v>69733</v>
      </c>
      <c r="B1080" s="2" t="n">
        <f aca="false">+IF(B1079&lt;&gt;0,B1079+1,IF(I1079=0,0,1))</f>
        <v>0</v>
      </c>
      <c r="C1080" s="3" t="n">
        <f aca="false">IF(OR($C$4="",$C$4=0),C1079,$C$4)</f>
        <v>0.05</v>
      </c>
      <c r="D1080" s="4" t="n">
        <f aca="false">+(1+C1080/2)^(-2*(A1080-$M$4)/365.25)</f>
        <v>0.0399978469195688</v>
      </c>
      <c r="E1080" s="2" t="n">
        <f aca="false">+IF(OR($E$4="",$E$4=0),IF(YEAR(A1080)&gt;$M$38,$N$39,VLOOKUP(YEAR(A1080),Curve,2,FALSE())),$E$4)</f>
        <v>5000</v>
      </c>
      <c r="F1080" s="2" t="n">
        <f aca="false">+IF(MONTH(A1080)=$G$4,$F$4,0)</f>
        <v>0</v>
      </c>
      <c r="G1080" s="5" t="n">
        <f aca="false">+F1080*D1080</f>
        <v>0</v>
      </c>
      <c r="H1080" s="6" t="n">
        <f aca="false">-G1080*E1080</f>
        <v>-0</v>
      </c>
      <c r="I1080" s="2" t="n">
        <f aca="false">+IF(A1080=$I$4,$H$4*D1080,IF(I1079=0,0,I1079+J1080+H1080))</f>
        <v>0</v>
      </c>
      <c r="J1080" s="2" t="n">
        <f aca="false">+IF(B1080=0,0,D1080*-IPMT(C1080/12,B1080,$B$8,I1079))</f>
        <v>0</v>
      </c>
      <c r="K1080" s="6" t="n">
        <f aca="false">+H1080+J1080</f>
        <v>0</v>
      </c>
      <c r="L1080" s="39"/>
    </row>
    <row r="1081" customFormat="false" ht="12.75" hidden="false" customHeight="false" outlineLevel="0" collapsed="false">
      <c r="A1081" s="50" t="n">
        <v>69764</v>
      </c>
      <c r="B1081" s="2" t="n">
        <f aca="false">+IF(B1080&lt;&gt;0,B1080+1,IF(I1080=0,0,1))</f>
        <v>0</v>
      </c>
      <c r="C1081" s="3" t="n">
        <f aca="false">IF(OR($C$4="",$C$4=0),C1080,$C$4)</f>
        <v>0.05</v>
      </c>
      <c r="D1081" s="4" t="n">
        <f aca="false">+(1+C1081/2)^(-2*(A1081-$M$4)/365.25)</f>
        <v>0.0398305471785095</v>
      </c>
      <c r="E1081" s="2" t="n">
        <f aca="false">+IF(OR($E$4="",$E$4=0),IF(YEAR(A1081)&gt;$M$38,$N$39,VLOOKUP(YEAR(A1081),Curve,2,FALSE())),$E$4)</f>
        <v>5000</v>
      </c>
      <c r="F1081" s="2" t="n">
        <f aca="false">+IF(MONTH(A1081)=$G$4,$F$4,0)</f>
        <v>0</v>
      </c>
      <c r="G1081" s="5" t="n">
        <f aca="false">+F1081*D1081</f>
        <v>0</v>
      </c>
      <c r="H1081" s="6" t="n">
        <f aca="false">-G1081*E1081</f>
        <v>-0</v>
      </c>
      <c r="I1081" s="2" t="n">
        <f aca="false">+IF(A1081=$I$4,$H$4*D1081,IF(I1080=0,0,I1080+J1081+H1081))</f>
        <v>0</v>
      </c>
      <c r="J1081" s="2" t="n">
        <f aca="false">+IF(B1081=0,0,D1081*-IPMT(C1081/12,B1081,$B$8,I1080))</f>
        <v>0</v>
      </c>
      <c r="K1081" s="6" t="n">
        <f aca="false">+H1081+J1081</f>
        <v>0</v>
      </c>
      <c r="L1081" s="39"/>
    </row>
    <row r="1082" customFormat="false" ht="12.75" hidden="false" customHeight="false" outlineLevel="0" collapsed="false">
      <c r="A1082" s="50" t="n">
        <v>69795</v>
      </c>
      <c r="B1082" s="2" t="n">
        <f aca="false">+IF(B1081&lt;&gt;0,B1081+1,IF(I1081=0,0,1))</f>
        <v>0</v>
      </c>
      <c r="C1082" s="3" t="n">
        <f aca="false">IF(OR($C$4="",$C$4=0),C1081,$C$4)</f>
        <v>0.05</v>
      </c>
      <c r="D1082" s="4" t="n">
        <f aca="false">+(1+C1082/2)^(-2*(A1082-$M$4)/365.25)</f>
        <v>0.0396639472052006</v>
      </c>
      <c r="E1082" s="2" t="n">
        <f aca="false">+IF(OR($E$4="",$E$4=0),IF(YEAR(A1082)&gt;$M$38,$N$39,VLOOKUP(YEAR(A1082),Curve,2,FALSE())),$E$4)</f>
        <v>5000</v>
      </c>
      <c r="F1082" s="2" t="n">
        <f aca="false">+IF(MONTH(A1082)=$G$4,$F$4,0)</f>
        <v>0</v>
      </c>
      <c r="G1082" s="5" t="n">
        <f aca="false">+F1082*D1082</f>
        <v>0</v>
      </c>
      <c r="H1082" s="6" t="n">
        <f aca="false">-G1082*E1082</f>
        <v>-0</v>
      </c>
      <c r="I1082" s="2" t="n">
        <f aca="false">+IF(A1082=$I$4,$H$4*D1082,IF(I1081=0,0,I1081+J1082+H1082))</f>
        <v>0</v>
      </c>
      <c r="J1082" s="2" t="n">
        <f aca="false">+IF(B1082=0,0,D1082*-IPMT(C1082/12,B1082,$B$8,I1081))</f>
        <v>0</v>
      </c>
      <c r="K1082" s="6" t="n">
        <f aca="false">+H1082+J1082</f>
        <v>0</v>
      </c>
      <c r="L1082" s="39"/>
    </row>
    <row r="1083" customFormat="false" ht="12.75" hidden="false" customHeight="false" outlineLevel="0" collapsed="false">
      <c r="A1083" s="50" t="n">
        <v>69823</v>
      </c>
      <c r="B1083" s="2" t="n">
        <f aca="false">+IF(B1082&lt;&gt;0,B1082+1,IF(I1082=0,0,1))</f>
        <v>0</v>
      </c>
      <c r="C1083" s="3" t="n">
        <f aca="false">IF(OR($C$4="",$C$4=0),C1082,$C$4)</f>
        <v>0.05</v>
      </c>
      <c r="D1083" s="4" t="n">
        <f aca="false">+(1+C1083/2)^(-2*(A1083-$M$4)/365.25)</f>
        <v>0.0395140688404094</v>
      </c>
      <c r="E1083" s="2" t="n">
        <f aca="false">+IF(OR($E$4="",$E$4=0),IF(YEAR(A1083)&gt;$M$38,$N$39,VLOOKUP(YEAR(A1083),Curve,2,FALSE())),$E$4)</f>
        <v>5000</v>
      </c>
      <c r="F1083" s="2" t="n">
        <f aca="false">+IF(MONTH(A1083)=$G$4,$F$4,0)</f>
        <v>50</v>
      </c>
      <c r="G1083" s="5" t="n">
        <f aca="false">+F1083*D1083</f>
        <v>1.97570344202047</v>
      </c>
      <c r="H1083" s="6" t="n">
        <f aca="false">-G1083*E1083</f>
        <v>-9878.51721010235</v>
      </c>
      <c r="I1083" s="2" t="n">
        <f aca="false">+IF(A1083=$I$4,$H$4*D1083,IF(I1082=0,0,I1082+J1083+H1083))</f>
        <v>0</v>
      </c>
      <c r="J1083" s="2" t="n">
        <f aca="false">+IF(B1083=0,0,D1083*-IPMT(C1083/12,B1083,$B$8,I1082))</f>
        <v>0</v>
      </c>
      <c r="K1083" s="6" t="n">
        <f aca="false">+H1083+J1083</f>
        <v>-9878.51721010235</v>
      </c>
      <c r="L1083" s="39"/>
    </row>
    <row r="1084" customFormat="false" ht="12.75" hidden="false" customHeight="false" outlineLevel="0" collapsed="false">
      <c r="A1084" s="50" t="n">
        <v>69854</v>
      </c>
      <c r="B1084" s="2" t="n">
        <f aca="false">+IF(B1083&lt;&gt;0,B1083+1,IF(I1083=0,0,1))</f>
        <v>0</v>
      </c>
      <c r="C1084" s="3" t="n">
        <f aca="false">IF(OR($C$4="",$C$4=0),C1083,$C$4)</f>
        <v>0.05</v>
      </c>
      <c r="D1084" s="4" t="n">
        <f aca="false">+(1+C1084/2)^(-2*(A1084-$M$4)/365.25)</f>
        <v>0.0393487926069538</v>
      </c>
      <c r="E1084" s="2" t="n">
        <f aca="false">+IF(OR($E$4="",$E$4=0),IF(YEAR(A1084)&gt;$M$38,$N$39,VLOOKUP(YEAR(A1084),Curve,2,FALSE())),$E$4)</f>
        <v>5000</v>
      </c>
      <c r="F1084" s="2" t="n">
        <f aca="false">+IF(MONTH(A1084)=$G$4,$F$4,0)</f>
        <v>0</v>
      </c>
      <c r="G1084" s="5" t="n">
        <f aca="false">+F1084*D1084</f>
        <v>0</v>
      </c>
      <c r="H1084" s="6" t="n">
        <f aca="false">-G1084*E1084</f>
        <v>-0</v>
      </c>
      <c r="I1084" s="2" t="n">
        <f aca="false">+IF(A1084=$I$4,$H$4*D1084,IF(I1083=0,0,I1083+J1084+H1084))</f>
        <v>0</v>
      </c>
      <c r="J1084" s="2" t="n">
        <f aca="false">+IF(B1084=0,0,D1084*-IPMT(C1084/12,B1084,$B$8,I1083))</f>
        <v>0</v>
      </c>
      <c r="K1084" s="6" t="n">
        <f aca="false">+H1084+J1084</f>
        <v>0</v>
      </c>
      <c r="L1084" s="39"/>
    </row>
    <row r="1085" customFormat="false" ht="12.75" hidden="false" customHeight="false" outlineLevel="0" collapsed="false">
      <c r="A1085" s="50" t="n">
        <v>69884</v>
      </c>
      <c r="B1085" s="2" t="n">
        <f aca="false">+IF(B1084&lt;&gt;0,B1084+1,IF(I1084=0,0,1))</f>
        <v>0</v>
      </c>
      <c r="C1085" s="3" t="n">
        <f aca="false">IF(OR($C$4="",$C$4=0),C1084,$C$4)</f>
        <v>0.05</v>
      </c>
      <c r="D1085" s="4" t="n">
        <f aca="false">+(1+C1085/2)^(-2*(A1085-$M$4)/365.25)</f>
        <v>0.0391895061080094</v>
      </c>
      <c r="E1085" s="2" t="n">
        <f aca="false">+IF(OR($E$4="",$E$4=0),IF(YEAR(A1085)&gt;$M$38,$N$39,VLOOKUP(YEAR(A1085),Curve,2,FALSE())),$E$4)</f>
        <v>5000</v>
      </c>
      <c r="F1085" s="2" t="n">
        <f aca="false">+IF(MONTH(A1085)=$G$4,$F$4,0)</f>
        <v>0</v>
      </c>
      <c r="G1085" s="5" t="n">
        <f aca="false">+F1085*D1085</f>
        <v>0</v>
      </c>
      <c r="H1085" s="6" t="n">
        <f aca="false">-G1085*E1085</f>
        <v>-0</v>
      </c>
      <c r="I1085" s="2" t="n">
        <f aca="false">+IF(A1085=$I$4,$H$4*D1085,IF(I1084=0,0,I1084+J1085+H1085))</f>
        <v>0</v>
      </c>
      <c r="J1085" s="2" t="n">
        <f aca="false">+IF(B1085=0,0,D1085*-IPMT(C1085/12,B1085,$B$8,I1084))</f>
        <v>0</v>
      </c>
      <c r="K1085" s="6" t="n">
        <f aca="false">+H1085+J1085</f>
        <v>0</v>
      </c>
      <c r="L1085" s="39"/>
    </row>
    <row r="1086" customFormat="false" ht="12.75" hidden="false" customHeight="false" outlineLevel="0" collapsed="false">
      <c r="A1086" s="50" t="n">
        <v>69915</v>
      </c>
      <c r="B1086" s="2" t="n">
        <f aca="false">+IF(B1085&lt;&gt;0,B1085+1,IF(I1085=0,0,1))</f>
        <v>0</v>
      </c>
      <c r="C1086" s="3" t="n">
        <f aca="false">IF(OR($C$4="",$C$4=0),C1085,$C$4)</f>
        <v>0.05</v>
      </c>
      <c r="D1086" s="4" t="n">
        <f aca="false">+(1+C1086/2)^(-2*(A1086-$M$4)/365.25)</f>
        <v>0.039025587429154</v>
      </c>
      <c r="E1086" s="2" t="n">
        <f aca="false">+IF(OR($E$4="",$E$4=0),IF(YEAR(A1086)&gt;$M$38,$N$39,VLOOKUP(YEAR(A1086),Curve,2,FALSE())),$E$4)</f>
        <v>5000</v>
      </c>
      <c r="F1086" s="2" t="n">
        <f aca="false">+IF(MONTH(A1086)=$G$4,$F$4,0)</f>
        <v>0</v>
      </c>
      <c r="G1086" s="5" t="n">
        <f aca="false">+F1086*D1086</f>
        <v>0</v>
      </c>
      <c r="H1086" s="6" t="n">
        <f aca="false">-G1086*E1086</f>
        <v>-0</v>
      </c>
      <c r="I1086" s="2" t="n">
        <f aca="false">+IF(A1086=$I$4,$H$4*D1086,IF(I1085=0,0,I1085+J1086+H1086))</f>
        <v>0</v>
      </c>
      <c r="J1086" s="2" t="n">
        <f aca="false">+IF(B1086=0,0,D1086*-IPMT(C1086/12,B1086,$B$8,I1085))</f>
        <v>0</v>
      </c>
      <c r="K1086" s="6" t="n">
        <f aca="false">+H1086+J1086</f>
        <v>0</v>
      </c>
      <c r="L1086" s="39"/>
    </row>
    <row r="1087" customFormat="false" ht="12.75" hidden="false" customHeight="false" outlineLevel="0" collapsed="false">
      <c r="A1087" s="50" t="n">
        <v>69945</v>
      </c>
      <c r="B1087" s="2" t="n">
        <f aca="false">+IF(B1086&lt;&gt;0,B1086+1,IF(I1086=0,0,1))</f>
        <v>0</v>
      </c>
      <c r="C1087" s="3" t="n">
        <f aca="false">IF(OR($C$4="",$C$4=0),C1086,$C$4)</f>
        <v>0.05</v>
      </c>
      <c r="D1087" s="4" t="n">
        <f aca="false">+(1+C1087/2)^(-2*(A1087-$M$4)/365.25)</f>
        <v>0.0388676092860142</v>
      </c>
      <c r="E1087" s="2" t="n">
        <f aca="false">+IF(OR($E$4="",$E$4=0),IF(YEAR(A1087)&gt;$M$38,$N$39,VLOOKUP(YEAR(A1087),Curve,2,FALSE())),$E$4)</f>
        <v>5000</v>
      </c>
      <c r="F1087" s="2" t="n">
        <f aca="false">+IF(MONTH(A1087)=$G$4,$F$4,0)</f>
        <v>0</v>
      </c>
      <c r="G1087" s="5" t="n">
        <f aca="false">+F1087*D1087</f>
        <v>0</v>
      </c>
      <c r="H1087" s="6" t="n">
        <f aca="false">-G1087*E1087</f>
        <v>-0</v>
      </c>
      <c r="I1087" s="2" t="n">
        <f aca="false">+IF(A1087=$I$4,$H$4*D1087,IF(I1086=0,0,I1086+J1087+H1087))</f>
        <v>0</v>
      </c>
      <c r="J1087" s="2" t="n">
        <f aca="false">+IF(B1087=0,0,D1087*-IPMT(C1087/12,B1087,$B$8,I1086))</f>
        <v>0</v>
      </c>
      <c r="K1087" s="6" t="n">
        <f aca="false">+H1087+J1087</f>
        <v>0</v>
      </c>
      <c r="L1087" s="39"/>
    </row>
    <row r="1088" customFormat="false" ht="12.75" hidden="false" customHeight="false" outlineLevel="0" collapsed="false">
      <c r="A1088" s="50" t="n">
        <v>69976</v>
      </c>
      <c r="B1088" s="2" t="n">
        <f aca="false">+IF(B1087&lt;&gt;0,B1087+1,IF(I1087=0,0,1))</f>
        <v>0</v>
      </c>
      <c r="C1088" s="3" t="n">
        <f aca="false">IF(OR($C$4="",$C$4=0),C1087,$C$4)</f>
        <v>0.05</v>
      </c>
      <c r="D1088" s="4" t="n">
        <f aca="false">+(1+C1088/2)^(-2*(A1088-$M$4)/365.25)</f>
        <v>0.038705037011006</v>
      </c>
      <c r="E1088" s="2" t="n">
        <f aca="false">+IF(OR($E$4="",$E$4=0),IF(YEAR(A1088)&gt;$M$38,$N$39,VLOOKUP(YEAR(A1088),Curve,2,FALSE())),$E$4)</f>
        <v>5000</v>
      </c>
      <c r="F1088" s="2" t="n">
        <f aca="false">+IF(MONTH(A1088)=$G$4,$F$4,0)</f>
        <v>0</v>
      </c>
      <c r="G1088" s="5" t="n">
        <f aca="false">+F1088*D1088</f>
        <v>0</v>
      </c>
      <c r="H1088" s="6" t="n">
        <f aca="false">-G1088*E1088</f>
        <v>-0</v>
      </c>
      <c r="I1088" s="2" t="n">
        <f aca="false">+IF(A1088=$I$4,$H$4*D1088,IF(I1087=0,0,I1087+J1088+H1088))</f>
        <v>0</v>
      </c>
      <c r="J1088" s="2" t="n">
        <f aca="false">+IF(B1088=0,0,D1088*-IPMT(C1088/12,B1088,$B$8,I1087))</f>
        <v>0</v>
      </c>
      <c r="K1088" s="6" t="n">
        <f aca="false">+H1088+J1088</f>
        <v>0</v>
      </c>
      <c r="L1088" s="39"/>
    </row>
    <row r="1089" customFormat="false" ht="12.75" hidden="false" customHeight="false" outlineLevel="0" collapsed="false">
      <c r="A1089" s="50" t="n">
        <v>70007</v>
      </c>
      <c r="B1089" s="2" t="n">
        <f aca="false">+IF(B1088&lt;&gt;0,B1088+1,IF(I1088=0,0,1))</f>
        <v>0</v>
      </c>
      <c r="C1089" s="3" t="n">
        <f aca="false">IF(OR($C$4="",$C$4=0),C1088,$C$4)</f>
        <v>0.05</v>
      </c>
      <c r="D1089" s="4" t="n">
        <f aca="false">+(1+C1089/2)^(-2*(A1089-$M$4)/365.25)</f>
        <v>0.0385431447300877</v>
      </c>
      <c r="E1089" s="2" t="n">
        <f aca="false">+IF(OR($E$4="",$E$4=0),IF(YEAR(A1089)&gt;$M$38,$N$39,VLOOKUP(YEAR(A1089),Curve,2,FALSE())),$E$4)</f>
        <v>5000</v>
      </c>
      <c r="F1089" s="2" t="n">
        <f aca="false">+IF(MONTH(A1089)=$G$4,$F$4,0)</f>
        <v>0</v>
      </c>
      <c r="G1089" s="5" t="n">
        <f aca="false">+F1089*D1089</f>
        <v>0</v>
      </c>
      <c r="H1089" s="6" t="n">
        <f aca="false">-G1089*E1089</f>
        <v>-0</v>
      </c>
      <c r="I1089" s="2" t="n">
        <f aca="false">+IF(A1089=$I$4,$H$4*D1089,IF(I1088=0,0,I1088+J1089+H1089))</f>
        <v>0</v>
      </c>
      <c r="J1089" s="2" t="n">
        <f aca="false">+IF(B1089=0,0,D1089*-IPMT(C1089/12,B1089,$B$8,I1088))</f>
        <v>0</v>
      </c>
      <c r="K1089" s="6" t="n">
        <f aca="false">+H1089+J1089</f>
        <v>0</v>
      </c>
      <c r="L1089" s="39"/>
    </row>
    <row r="1090" customFormat="false" ht="12.75" hidden="false" customHeight="false" outlineLevel="0" collapsed="false">
      <c r="A1090" s="50" t="n">
        <v>70037</v>
      </c>
      <c r="B1090" s="2" t="n">
        <f aca="false">+IF(B1089&lt;&gt;0,B1089+1,IF(I1089=0,0,1))</f>
        <v>0</v>
      </c>
      <c r="C1090" s="3" t="n">
        <f aca="false">IF(OR($C$4="",$C$4=0),C1089,$C$4)</f>
        <v>0.05</v>
      </c>
      <c r="D1090" s="4" t="n">
        <f aca="false">+(1+C1090/2)^(-2*(A1090-$M$4)/365.25)</f>
        <v>0.0383871195467055</v>
      </c>
      <c r="E1090" s="2" t="n">
        <f aca="false">+IF(OR($E$4="",$E$4=0),IF(YEAR(A1090)&gt;$M$38,$N$39,VLOOKUP(YEAR(A1090),Curve,2,FALSE())),$E$4)</f>
        <v>5000</v>
      </c>
      <c r="F1090" s="2" t="n">
        <f aca="false">+IF(MONTH(A1090)=$G$4,$F$4,0)</f>
        <v>0</v>
      </c>
      <c r="G1090" s="5" t="n">
        <f aca="false">+F1090*D1090</f>
        <v>0</v>
      </c>
      <c r="H1090" s="6" t="n">
        <f aca="false">-G1090*E1090</f>
        <v>-0</v>
      </c>
      <c r="I1090" s="2" t="n">
        <f aca="false">+IF(A1090=$I$4,$H$4*D1090,IF(I1089=0,0,I1089+J1090+H1090))</f>
        <v>0</v>
      </c>
      <c r="J1090" s="2" t="n">
        <f aca="false">+IF(B1090=0,0,D1090*-IPMT(C1090/12,B1090,$B$8,I1089))</f>
        <v>0</v>
      </c>
      <c r="K1090" s="6" t="n">
        <f aca="false">+H1090+J1090</f>
        <v>0</v>
      </c>
      <c r="L1090" s="39"/>
    </row>
    <row r="1091" customFormat="false" ht="12.75" hidden="false" customHeight="false" outlineLevel="0" collapsed="false">
      <c r="A1091" s="50" t="n">
        <v>70068</v>
      </c>
      <c r="B1091" s="2" t="n">
        <f aca="false">+IF(B1090&lt;&gt;0,B1090+1,IF(I1090=0,0,1))</f>
        <v>0</v>
      </c>
      <c r="C1091" s="3" t="n">
        <f aca="false">IF(OR($C$4="",$C$4=0),C1090,$C$4)</f>
        <v>0.05</v>
      </c>
      <c r="D1091" s="4" t="n">
        <f aca="false">+(1+C1091/2)^(-2*(A1091-$M$4)/365.25)</f>
        <v>0.0382265570251005</v>
      </c>
      <c r="E1091" s="2" t="n">
        <f aca="false">+IF(OR($E$4="",$E$4=0),IF(YEAR(A1091)&gt;$M$38,$N$39,VLOOKUP(YEAR(A1091),Curve,2,FALSE())),$E$4)</f>
        <v>5000</v>
      </c>
      <c r="F1091" s="2" t="n">
        <f aca="false">+IF(MONTH(A1091)=$G$4,$F$4,0)</f>
        <v>0</v>
      </c>
      <c r="G1091" s="5" t="n">
        <f aca="false">+F1091*D1091</f>
        <v>0</v>
      </c>
      <c r="H1091" s="6" t="n">
        <f aca="false">-G1091*E1091</f>
        <v>-0</v>
      </c>
      <c r="I1091" s="2" t="n">
        <f aca="false">+IF(A1091=$I$4,$H$4*D1091,IF(I1090=0,0,I1090+J1091+H1091))</f>
        <v>0</v>
      </c>
      <c r="J1091" s="2" t="n">
        <f aca="false">+IF(B1091=0,0,D1091*-IPMT(C1091/12,B1091,$B$8,I1090))</f>
        <v>0</v>
      </c>
      <c r="K1091" s="6" t="n">
        <f aca="false">+H1091+J1091</f>
        <v>0</v>
      </c>
      <c r="L1091" s="39"/>
    </row>
    <row r="1092" customFormat="false" ht="12.75" hidden="false" customHeight="false" outlineLevel="0" collapsed="false">
      <c r="A1092" s="50" t="n">
        <v>70098</v>
      </c>
      <c r="B1092" s="2" t="n">
        <f aca="false">+IF(B1091&lt;&gt;0,B1091+1,IF(I1091=0,0,1))</f>
        <v>0</v>
      </c>
      <c r="C1092" s="3" t="n">
        <f aca="false">IF(OR($C$4="",$C$4=0),C1091,$C$4)</f>
        <v>0.05</v>
      </c>
      <c r="D1092" s="4" t="n">
        <f aca="false">+(1+C1092/2)^(-2*(A1092-$M$4)/365.25)</f>
        <v>0.0380718134095581</v>
      </c>
      <c r="E1092" s="2" t="n">
        <f aca="false">+IF(OR($E$4="",$E$4=0),IF(YEAR(A1092)&gt;$M$38,$N$39,VLOOKUP(YEAR(A1092),Curve,2,FALSE())),$E$4)</f>
        <v>5000</v>
      </c>
      <c r="F1092" s="2" t="n">
        <f aca="false">+IF(MONTH(A1092)=$G$4,$F$4,0)</f>
        <v>0</v>
      </c>
      <c r="G1092" s="5" t="n">
        <f aca="false">+F1092*D1092</f>
        <v>0</v>
      </c>
      <c r="H1092" s="6" t="n">
        <f aca="false">-G1092*E1092</f>
        <v>-0</v>
      </c>
      <c r="I1092" s="2" t="n">
        <f aca="false">+IF(A1092=$I$4,$H$4*D1092,IF(I1091=0,0,I1091+J1092+H1092))</f>
        <v>0</v>
      </c>
      <c r="J1092" s="2" t="n">
        <f aca="false">+IF(B1092=0,0,D1092*-IPMT(C1092/12,B1092,$B$8,I1091))</f>
        <v>0</v>
      </c>
      <c r="K1092" s="6" t="n">
        <f aca="false">+H1092+J1092</f>
        <v>0</v>
      </c>
      <c r="L1092" s="39"/>
    </row>
    <row r="1093" customFormat="false" ht="12.75" hidden="false" customHeight="false" outlineLevel="0" collapsed="false">
      <c r="A1093" s="50" t="n">
        <v>70129</v>
      </c>
      <c r="B1093" s="2" t="n">
        <f aca="false">+IF(B1092&lt;&gt;0,B1092+1,IF(I1092=0,0,1))</f>
        <v>0</v>
      </c>
      <c r="C1093" s="3" t="n">
        <f aca="false">IF(OR($C$4="",$C$4=0),C1092,$C$4)</f>
        <v>0.05</v>
      </c>
      <c r="D1093" s="4" t="n">
        <f aca="false">+(1+C1093/2)^(-2*(A1093-$M$4)/365.25)</f>
        <v>0.0379125697248197</v>
      </c>
      <c r="E1093" s="2" t="n">
        <f aca="false">+IF(OR($E$4="",$E$4=0),IF(YEAR(A1093)&gt;$M$38,$N$39,VLOOKUP(YEAR(A1093),Curve,2,FALSE())),$E$4)</f>
        <v>5000</v>
      </c>
      <c r="F1093" s="2" t="n">
        <f aca="false">+IF(MONTH(A1093)=$G$4,$F$4,0)</f>
        <v>0</v>
      </c>
      <c r="G1093" s="5" t="n">
        <f aca="false">+F1093*D1093</f>
        <v>0</v>
      </c>
      <c r="H1093" s="6" t="n">
        <f aca="false">-G1093*E1093</f>
        <v>-0</v>
      </c>
      <c r="I1093" s="2" t="n">
        <f aca="false">+IF(A1093=$I$4,$H$4*D1093,IF(I1092=0,0,I1092+J1093+H1093))</f>
        <v>0</v>
      </c>
      <c r="J1093" s="2" t="n">
        <f aca="false">+IF(B1093=0,0,D1093*-IPMT(C1093/12,B1093,$B$8,I1092))</f>
        <v>0</v>
      </c>
      <c r="K1093" s="6" t="n">
        <f aca="false">+H1093+J1093</f>
        <v>0</v>
      </c>
      <c r="L1093" s="39"/>
    </row>
    <row r="1094" customFormat="false" ht="12.75" hidden="false" customHeight="false" outlineLevel="0" collapsed="false">
      <c r="A1094" s="50" t="n">
        <v>70160</v>
      </c>
      <c r="B1094" s="2" t="n">
        <f aca="false">+IF(B1093&lt;&gt;0,B1093+1,IF(I1093=0,0,1))</f>
        <v>0</v>
      </c>
      <c r="C1094" s="3" t="n">
        <f aca="false">IF(OR($C$4="",$C$4=0),C1093,$C$4)</f>
        <v>0.05</v>
      </c>
      <c r="D1094" s="4" t="n">
        <f aca="false">+(1+C1094/2)^(-2*(A1094-$M$4)/365.25)</f>
        <v>0.0377539921116144</v>
      </c>
      <c r="E1094" s="2" t="n">
        <f aca="false">+IF(OR($E$4="",$E$4=0),IF(YEAR(A1094)&gt;$M$38,$N$39,VLOOKUP(YEAR(A1094),Curve,2,FALSE())),$E$4)</f>
        <v>5000</v>
      </c>
      <c r="F1094" s="2" t="n">
        <f aca="false">+IF(MONTH(A1094)=$G$4,$F$4,0)</f>
        <v>0</v>
      </c>
      <c r="G1094" s="5" t="n">
        <f aca="false">+F1094*D1094</f>
        <v>0</v>
      </c>
      <c r="H1094" s="6" t="n">
        <f aca="false">-G1094*E1094</f>
        <v>-0</v>
      </c>
      <c r="I1094" s="2" t="n">
        <f aca="false">+IF(A1094=$I$4,$H$4*D1094,IF(I1093=0,0,I1093+J1094+H1094))</f>
        <v>0</v>
      </c>
      <c r="J1094" s="2" t="n">
        <f aca="false">+IF(B1094=0,0,D1094*-IPMT(C1094/12,B1094,$B$8,I1093))</f>
        <v>0</v>
      </c>
      <c r="K1094" s="6" t="n">
        <f aca="false">+H1094+J1094</f>
        <v>0</v>
      </c>
      <c r="L1094" s="39"/>
    </row>
    <row r="1095" customFormat="false" ht="12.75" hidden="false" customHeight="false" outlineLevel="0" collapsed="false">
      <c r="A1095" s="50" t="n">
        <v>70189</v>
      </c>
      <c r="B1095" s="2" t="n">
        <f aca="false">+IF(B1094&lt;&gt;0,B1094+1,IF(I1094=0,0,1))</f>
        <v>0</v>
      </c>
      <c r="C1095" s="3" t="n">
        <f aca="false">IF(OR($C$4="",$C$4=0),C1094,$C$4)</f>
        <v>0.05</v>
      </c>
      <c r="D1095" s="4" t="n">
        <f aca="false">+(1+C1095/2)^(-2*(A1095-$M$4)/365.25)</f>
        <v>0.0376062458432647</v>
      </c>
      <c r="E1095" s="2" t="n">
        <f aca="false">+IF(OR($E$4="",$E$4=0),IF(YEAR(A1095)&gt;$M$38,$N$39,VLOOKUP(YEAR(A1095),Curve,2,FALSE())),$E$4)</f>
        <v>5000</v>
      </c>
      <c r="F1095" s="2" t="n">
        <f aca="false">+IF(MONTH(A1095)=$G$4,$F$4,0)</f>
        <v>50</v>
      </c>
      <c r="G1095" s="5" t="n">
        <f aca="false">+F1095*D1095</f>
        <v>1.88031229216324</v>
      </c>
      <c r="H1095" s="6" t="n">
        <f aca="false">-G1095*E1095</f>
        <v>-9401.56146081618</v>
      </c>
      <c r="I1095" s="2" t="n">
        <f aca="false">+IF(A1095=$I$4,$H$4*D1095,IF(I1094=0,0,I1094+J1095+H1095))</f>
        <v>0</v>
      </c>
      <c r="J1095" s="2" t="n">
        <f aca="false">+IF(B1095=0,0,D1095*-IPMT(C1095/12,B1095,$B$8,I1094))</f>
        <v>0</v>
      </c>
      <c r="K1095" s="6" t="n">
        <f aca="false">+H1095+J1095</f>
        <v>-9401.56146081618</v>
      </c>
      <c r="L1095" s="39"/>
    </row>
    <row r="1096" customFormat="false" ht="12.75" hidden="false" customHeight="false" outlineLevel="0" collapsed="false">
      <c r="A1096" s="50" t="n">
        <v>70220</v>
      </c>
      <c r="B1096" s="2" t="n">
        <f aca="false">+IF(B1095&lt;&gt;0,B1095+1,IF(I1095=0,0,1))</f>
        <v>0</v>
      </c>
      <c r="C1096" s="3" t="n">
        <f aca="false">IF(OR($C$4="",$C$4=0),C1095,$C$4)</f>
        <v>0.05</v>
      </c>
      <c r="D1096" s="4" t="n">
        <f aca="false">+(1+C1096/2)^(-2*(A1096-$M$4)/365.25)</f>
        <v>0.0374489494966778</v>
      </c>
      <c r="E1096" s="2" t="n">
        <f aca="false">+IF(OR($E$4="",$E$4=0),IF(YEAR(A1096)&gt;$M$38,$N$39,VLOOKUP(YEAR(A1096),Curve,2,FALSE())),$E$4)</f>
        <v>5000</v>
      </c>
      <c r="F1096" s="2" t="n">
        <f aca="false">+IF(MONTH(A1096)=$G$4,$F$4,0)</f>
        <v>0</v>
      </c>
      <c r="G1096" s="5" t="n">
        <f aca="false">+F1096*D1096</f>
        <v>0</v>
      </c>
      <c r="H1096" s="6" t="n">
        <f aca="false">-G1096*E1096</f>
        <v>-0</v>
      </c>
      <c r="I1096" s="2" t="n">
        <f aca="false">+IF(A1096=$I$4,$H$4*D1096,IF(I1095=0,0,I1095+J1096+H1096))</f>
        <v>0</v>
      </c>
      <c r="J1096" s="2" t="n">
        <f aca="false">+IF(B1096=0,0,D1096*-IPMT(C1096/12,B1096,$B$8,I1095))</f>
        <v>0</v>
      </c>
      <c r="K1096" s="6" t="n">
        <f aca="false">+H1096+J1096</f>
        <v>0</v>
      </c>
      <c r="L1096" s="39"/>
    </row>
    <row r="1097" customFormat="false" ht="12.75" hidden="false" customHeight="false" outlineLevel="0" collapsed="false">
      <c r="A1097" s="50" t="n">
        <v>70250</v>
      </c>
      <c r="B1097" s="2" t="n">
        <f aca="false">+IF(B1096&lt;&gt;0,B1096+1,IF(I1096=0,0,1))</f>
        <v>0</v>
      </c>
      <c r="C1097" s="3" t="n">
        <f aca="false">IF(OR($C$4="",$C$4=0),C1096,$C$4)</f>
        <v>0.05</v>
      </c>
      <c r="D1097" s="4" t="n">
        <f aca="false">+(1+C1097/2)^(-2*(A1097-$M$4)/365.25)</f>
        <v>0.0372973536875241</v>
      </c>
      <c r="E1097" s="2" t="n">
        <f aca="false">+IF(OR($E$4="",$E$4=0),IF(YEAR(A1097)&gt;$M$38,$N$39,VLOOKUP(YEAR(A1097),Curve,2,FALSE())),$E$4)</f>
        <v>5000</v>
      </c>
      <c r="F1097" s="2" t="n">
        <f aca="false">+IF(MONTH(A1097)=$G$4,$F$4,0)</f>
        <v>0</v>
      </c>
      <c r="G1097" s="5" t="n">
        <f aca="false">+F1097*D1097</f>
        <v>0</v>
      </c>
      <c r="H1097" s="6" t="n">
        <f aca="false">-G1097*E1097</f>
        <v>-0</v>
      </c>
      <c r="I1097" s="2" t="n">
        <f aca="false">+IF(A1097=$I$4,$H$4*D1097,IF(I1096=0,0,I1096+J1097+H1097))</f>
        <v>0</v>
      </c>
      <c r="J1097" s="2" t="n">
        <f aca="false">+IF(B1097=0,0,D1097*-IPMT(C1097/12,B1097,$B$8,I1096))</f>
        <v>0</v>
      </c>
      <c r="K1097" s="6" t="n">
        <f aca="false">+H1097+J1097</f>
        <v>0</v>
      </c>
      <c r="L1097" s="39"/>
    </row>
    <row r="1098" customFormat="false" ht="12.75" hidden="false" customHeight="false" outlineLevel="0" collapsed="false">
      <c r="A1098" s="50" t="n">
        <v>70281</v>
      </c>
      <c r="B1098" s="2" t="n">
        <f aca="false">+IF(B1097&lt;&gt;0,B1097+1,IF(I1097=0,0,1))</f>
        <v>0</v>
      </c>
      <c r="C1098" s="3" t="n">
        <f aca="false">IF(OR($C$4="",$C$4=0),C1097,$C$4)</f>
        <v>0.05</v>
      </c>
      <c r="D1098" s="4" t="n">
        <f aca="false">+(1+C1098/2)^(-2*(A1098-$M$4)/365.25)</f>
        <v>0.0371413493499239</v>
      </c>
      <c r="E1098" s="2" t="n">
        <f aca="false">+IF(OR($E$4="",$E$4=0),IF(YEAR(A1098)&gt;$M$38,$N$39,VLOOKUP(YEAR(A1098),Curve,2,FALSE())),$E$4)</f>
        <v>5000</v>
      </c>
      <c r="F1098" s="2" t="n">
        <f aca="false">+IF(MONTH(A1098)=$G$4,$F$4,0)</f>
        <v>0</v>
      </c>
      <c r="G1098" s="5" t="n">
        <f aca="false">+F1098*D1098</f>
        <v>0</v>
      </c>
      <c r="H1098" s="6" t="n">
        <f aca="false">-G1098*E1098</f>
        <v>-0</v>
      </c>
      <c r="I1098" s="2" t="n">
        <f aca="false">+IF(A1098=$I$4,$H$4*D1098,IF(I1097=0,0,I1097+J1098+H1098))</f>
        <v>0</v>
      </c>
      <c r="J1098" s="2" t="n">
        <f aca="false">+IF(B1098=0,0,D1098*-IPMT(C1098/12,B1098,$B$8,I1097))</f>
        <v>0</v>
      </c>
      <c r="K1098" s="6" t="n">
        <f aca="false">+H1098+J1098</f>
        <v>0</v>
      </c>
      <c r="L1098" s="39"/>
    </row>
    <row r="1099" customFormat="false" ht="12.75" hidden="false" customHeight="false" outlineLevel="0" collapsed="false">
      <c r="A1099" s="50" t="n">
        <v>70311</v>
      </c>
      <c r="B1099" s="2" t="n">
        <f aca="false">+IF(B1098&lt;&gt;0,B1098+1,IF(I1098=0,0,1))</f>
        <v>0</v>
      </c>
      <c r="C1099" s="3" t="n">
        <f aca="false">IF(OR($C$4="",$C$4=0),C1098,$C$4)</f>
        <v>0.05</v>
      </c>
      <c r="D1099" s="4" t="n">
        <f aca="false">+(1+C1099/2)^(-2*(A1099-$M$4)/365.25)</f>
        <v>0.0369909987263834</v>
      </c>
      <c r="E1099" s="2" t="n">
        <f aca="false">+IF(OR($E$4="",$E$4=0),IF(YEAR(A1099)&gt;$M$38,$N$39,VLOOKUP(YEAR(A1099),Curve,2,FALSE())),$E$4)</f>
        <v>5000</v>
      </c>
      <c r="F1099" s="2" t="n">
        <f aca="false">+IF(MONTH(A1099)=$G$4,$F$4,0)</f>
        <v>0</v>
      </c>
      <c r="G1099" s="5" t="n">
        <f aca="false">+F1099*D1099</f>
        <v>0</v>
      </c>
      <c r="H1099" s="6" t="n">
        <f aca="false">-G1099*E1099</f>
        <v>-0</v>
      </c>
      <c r="I1099" s="2" t="n">
        <f aca="false">+IF(A1099=$I$4,$H$4*D1099,IF(I1098=0,0,I1098+J1099+H1099))</f>
        <v>0</v>
      </c>
      <c r="J1099" s="2" t="n">
        <f aca="false">+IF(B1099=0,0,D1099*-IPMT(C1099/12,B1099,$B$8,I1098))</f>
        <v>0</v>
      </c>
      <c r="K1099" s="6" t="n">
        <f aca="false">+H1099+J1099</f>
        <v>0</v>
      </c>
      <c r="L1099" s="39"/>
    </row>
    <row r="1100" customFormat="false" ht="12.75" hidden="false" customHeight="false" outlineLevel="0" collapsed="false">
      <c r="A1100" s="50" t="n">
        <v>70342</v>
      </c>
      <c r="B1100" s="2" t="n">
        <f aca="false">+IF(B1099&lt;&gt;0,B1099+1,IF(I1099=0,0,1))</f>
        <v>0</v>
      </c>
      <c r="C1100" s="3" t="n">
        <f aca="false">IF(OR($C$4="",$C$4=0),C1099,$C$4)</f>
        <v>0.05</v>
      </c>
      <c r="D1100" s="4" t="n">
        <f aca="false">+(1+C1100/2)^(-2*(A1100-$M$4)/365.25)</f>
        <v>0.0368362757853988</v>
      </c>
      <c r="E1100" s="2" t="n">
        <f aca="false">+IF(OR($E$4="",$E$4=0),IF(YEAR(A1100)&gt;$M$38,$N$39,VLOOKUP(YEAR(A1100),Curve,2,FALSE())),$E$4)</f>
        <v>5000</v>
      </c>
      <c r="F1100" s="2" t="n">
        <f aca="false">+IF(MONTH(A1100)=$G$4,$F$4,0)</f>
        <v>0</v>
      </c>
      <c r="G1100" s="5" t="n">
        <f aca="false">+F1100*D1100</f>
        <v>0</v>
      </c>
      <c r="H1100" s="6" t="n">
        <f aca="false">-G1100*E1100</f>
        <v>-0</v>
      </c>
      <c r="I1100" s="2" t="n">
        <f aca="false">+IF(A1100=$I$4,$H$4*D1100,IF(I1099=0,0,I1099+J1100+H1100))</f>
        <v>0</v>
      </c>
      <c r="J1100" s="2" t="n">
        <f aca="false">+IF(B1100=0,0,D1100*-IPMT(C1100/12,B1100,$B$8,I1099))</f>
        <v>0</v>
      </c>
      <c r="K1100" s="6" t="n">
        <f aca="false">+H1100+J1100</f>
        <v>0</v>
      </c>
      <c r="L1100" s="39"/>
    </row>
    <row r="1101" customFormat="false" ht="12.75" hidden="false" customHeight="false" outlineLevel="0" collapsed="false">
      <c r="A1101" s="50" t="n">
        <v>70373</v>
      </c>
      <c r="B1101" s="2" t="n">
        <f aca="false">+IF(B1100&lt;&gt;0,B1100+1,IF(I1100=0,0,1))</f>
        <v>0</v>
      </c>
      <c r="C1101" s="3" t="n">
        <f aca="false">IF(OR($C$4="",$C$4=0),C1100,$C$4)</f>
        <v>0.05</v>
      </c>
      <c r="D1101" s="4" t="n">
        <f aca="false">+(1+C1101/2)^(-2*(A1101-$M$4)/365.25)</f>
        <v>0.036682200006948</v>
      </c>
      <c r="E1101" s="2" t="n">
        <f aca="false">+IF(OR($E$4="",$E$4=0),IF(YEAR(A1101)&gt;$M$38,$N$39,VLOOKUP(YEAR(A1101),Curve,2,FALSE())),$E$4)</f>
        <v>5000</v>
      </c>
      <c r="F1101" s="2" t="n">
        <f aca="false">+IF(MONTH(A1101)=$G$4,$F$4,0)</f>
        <v>0</v>
      </c>
      <c r="G1101" s="5" t="n">
        <f aca="false">+F1101*D1101</f>
        <v>0</v>
      </c>
      <c r="H1101" s="6" t="n">
        <f aca="false">-G1101*E1101</f>
        <v>-0</v>
      </c>
      <c r="I1101" s="2" t="n">
        <f aca="false">+IF(A1101=$I$4,$H$4*D1101,IF(I1100=0,0,I1100+J1101+H1101))</f>
        <v>0</v>
      </c>
      <c r="J1101" s="2" t="n">
        <f aca="false">+IF(B1101=0,0,D1101*-IPMT(C1101/12,B1101,$B$8,I1100))</f>
        <v>0</v>
      </c>
      <c r="K1101" s="6" t="n">
        <f aca="false">+H1101+J1101</f>
        <v>0</v>
      </c>
      <c r="L1101" s="39"/>
    </row>
    <row r="1102" customFormat="false" ht="12.75" hidden="false" customHeight="false" outlineLevel="0" collapsed="false">
      <c r="A1102" s="50" t="n">
        <v>70403</v>
      </c>
      <c r="B1102" s="2" t="n">
        <f aca="false">+IF(B1101&lt;&gt;0,B1101+1,IF(I1101=0,0,1))</f>
        <v>0</v>
      </c>
      <c r="C1102" s="3" t="n">
        <f aca="false">IF(OR($C$4="",$C$4=0),C1101,$C$4)</f>
        <v>0.05</v>
      </c>
      <c r="D1102" s="4" t="n">
        <f aca="false">+(1+C1102/2)^(-2*(A1102-$M$4)/365.25)</f>
        <v>0.0365337080501286</v>
      </c>
      <c r="E1102" s="2" t="n">
        <f aca="false">+IF(OR($E$4="",$E$4=0),IF(YEAR(A1102)&gt;$M$38,$N$39,VLOOKUP(YEAR(A1102),Curve,2,FALSE())),$E$4)</f>
        <v>5000</v>
      </c>
      <c r="F1102" s="2" t="n">
        <f aca="false">+IF(MONTH(A1102)=$G$4,$F$4,0)</f>
        <v>0</v>
      </c>
      <c r="G1102" s="5" t="n">
        <f aca="false">+F1102*D1102</f>
        <v>0</v>
      </c>
      <c r="H1102" s="6" t="n">
        <f aca="false">-G1102*E1102</f>
        <v>-0</v>
      </c>
      <c r="I1102" s="2" t="n">
        <f aca="false">+IF(A1102=$I$4,$H$4*D1102,IF(I1101=0,0,I1101+J1102+H1102))</f>
        <v>0</v>
      </c>
      <c r="J1102" s="2" t="n">
        <f aca="false">+IF(B1102=0,0,D1102*-IPMT(C1102/12,B1102,$B$8,I1101))</f>
        <v>0</v>
      </c>
      <c r="K1102" s="6" t="n">
        <f aca="false">+H1102+J1102</f>
        <v>0</v>
      </c>
      <c r="L1102" s="39"/>
    </row>
    <row r="1103" customFormat="false" ht="12.75" hidden="false" customHeight="false" outlineLevel="0" collapsed="false">
      <c r="A1103" s="50" t="n">
        <v>70434</v>
      </c>
      <c r="B1103" s="2" t="n">
        <f aca="false">+IF(B1102&lt;&gt;0,B1102+1,IF(I1102=0,0,1))</f>
        <v>0</v>
      </c>
      <c r="C1103" s="3" t="n">
        <f aca="false">IF(OR($C$4="",$C$4=0),C1102,$C$4)</f>
        <v>0.05</v>
      </c>
      <c r="D1103" s="4" t="n">
        <f aca="false">+(1+C1103/2)^(-2*(A1103-$M$4)/365.25)</f>
        <v>0.036380897827393</v>
      </c>
      <c r="E1103" s="2" t="n">
        <f aca="false">+IF(OR($E$4="",$E$4=0),IF(YEAR(A1103)&gt;$M$38,$N$39,VLOOKUP(YEAR(A1103),Curve,2,FALSE())),$E$4)</f>
        <v>5000</v>
      </c>
      <c r="F1103" s="2" t="n">
        <f aca="false">+IF(MONTH(A1103)=$G$4,$F$4,0)</f>
        <v>0</v>
      </c>
      <c r="G1103" s="5" t="n">
        <f aca="false">+F1103*D1103</f>
        <v>0</v>
      </c>
      <c r="H1103" s="6" t="n">
        <f aca="false">-G1103*E1103</f>
        <v>-0</v>
      </c>
      <c r="I1103" s="2" t="n">
        <f aca="false">+IF(A1103=$I$4,$H$4*D1103,IF(I1102=0,0,I1102+J1103+H1103))</f>
        <v>0</v>
      </c>
      <c r="J1103" s="2" t="n">
        <f aca="false">+IF(B1103=0,0,D1103*-IPMT(C1103/12,B1103,$B$8,I1102))</f>
        <v>0</v>
      </c>
      <c r="K1103" s="6" t="n">
        <f aca="false">+H1103+J1103</f>
        <v>0</v>
      </c>
      <c r="L1103" s="39"/>
    </row>
    <row r="1104" customFormat="false" ht="12.75" hidden="false" customHeight="false" outlineLevel="0" collapsed="false">
      <c r="A1104" s="50" t="n">
        <v>70464</v>
      </c>
      <c r="B1104" s="2" t="n">
        <f aca="false">+IF(B1103&lt;&gt;0,B1103+1,IF(I1103=0,0,1))</f>
        <v>0</v>
      </c>
      <c r="C1104" s="3" t="n">
        <f aca="false">IF(OR($C$4="",$C$4=0),C1103,$C$4)</f>
        <v>0.05</v>
      </c>
      <c r="D1104" s="4" t="n">
        <f aca="false">+(1+C1104/2)^(-2*(A1104-$M$4)/365.25)</f>
        <v>0.0362336255616016</v>
      </c>
      <c r="E1104" s="2" t="n">
        <f aca="false">+IF(OR($E$4="",$E$4=0),IF(YEAR(A1104)&gt;$M$38,$N$39,VLOOKUP(YEAR(A1104),Curve,2,FALSE())),$E$4)</f>
        <v>5000</v>
      </c>
      <c r="F1104" s="2" t="n">
        <f aca="false">+IF(MONTH(A1104)=$G$4,$F$4,0)</f>
        <v>0</v>
      </c>
      <c r="G1104" s="5" t="n">
        <f aca="false">+F1104*D1104</f>
        <v>0</v>
      </c>
      <c r="H1104" s="6" t="n">
        <f aca="false">-G1104*E1104</f>
        <v>-0</v>
      </c>
      <c r="I1104" s="2" t="n">
        <f aca="false">+IF(A1104=$I$4,$H$4*D1104,IF(I1103=0,0,I1103+J1104+H1104))</f>
        <v>0</v>
      </c>
      <c r="J1104" s="2" t="n">
        <f aca="false">+IF(B1104=0,0,D1104*-IPMT(C1104/12,B1104,$B$8,I1103))</f>
        <v>0</v>
      </c>
      <c r="K1104" s="6" t="n">
        <f aca="false">+H1104+J1104</f>
        <v>0</v>
      </c>
      <c r="L1104" s="39"/>
    </row>
    <row r="1105" customFormat="false" ht="12.75" hidden="false" customHeight="false" outlineLevel="0" collapsed="false">
      <c r="A1105" s="50" t="n">
        <v>70495</v>
      </c>
      <c r="B1105" s="2" t="n">
        <f aca="false">+IF(B1104&lt;&gt;0,B1104+1,IF(I1104=0,0,1))</f>
        <v>0</v>
      </c>
      <c r="C1105" s="3" t="n">
        <f aca="false">IF(OR($C$4="",$C$4=0),C1104,$C$4)</f>
        <v>0.05</v>
      </c>
      <c r="D1105" s="4" t="n">
        <f aca="false">+(1+C1105/2)^(-2*(A1105-$M$4)/365.25)</f>
        <v>0.0360820704994933</v>
      </c>
      <c r="E1105" s="2" t="n">
        <f aca="false">+IF(OR($E$4="",$E$4=0),IF(YEAR(A1105)&gt;$M$38,$N$39,VLOOKUP(YEAR(A1105),Curve,2,FALSE())),$E$4)</f>
        <v>5000</v>
      </c>
      <c r="F1105" s="2" t="n">
        <f aca="false">+IF(MONTH(A1105)=$G$4,$F$4,0)</f>
        <v>0</v>
      </c>
      <c r="G1105" s="5" t="n">
        <f aca="false">+F1105*D1105</f>
        <v>0</v>
      </c>
      <c r="H1105" s="6" t="n">
        <f aca="false">-G1105*E1105</f>
        <v>-0</v>
      </c>
      <c r="I1105" s="2" t="n">
        <f aca="false">+IF(A1105=$I$4,$H$4*D1105,IF(I1104=0,0,I1104+J1105+H1105))</f>
        <v>0</v>
      </c>
      <c r="J1105" s="2" t="n">
        <f aca="false">+IF(B1105=0,0,D1105*-IPMT(C1105/12,B1105,$B$8,I1104))</f>
        <v>0</v>
      </c>
      <c r="K1105" s="6" t="n">
        <f aca="false">+H1105+J1105</f>
        <v>0</v>
      </c>
      <c r="L1105" s="39"/>
    </row>
    <row r="1106" customFormat="false" ht="12.75" hidden="false" customHeight="false" outlineLevel="0" collapsed="false">
      <c r="A1106" s="50" t="n">
        <v>70526</v>
      </c>
      <c r="B1106" s="2" t="n">
        <f aca="false">+IF(B1105&lt;&gt;0,B1105+1,IF(I1105=0,0,1))</f>
        <v>0</v>
      </c>
      <c r="C1106" s="3" t="n">
        <f aca="false">IF(OR($C$4="",$C$4=0),C1105,$C$4)</f>
        <v>0.05</v>
      </c>
      <c r="D1106" s="4" t="n">
        <f aca="false">+(1+C1106/2)^(-2*(A1106-$M$4)/365.25)</f>
        <v>0.0359311493495727</v>
      </c>
      <c r="E1106" s="2" t="n">
        <f aca="false">+IF(OR($E$4="",$E$4=0),IF(YEAR(A1106)&gt;$M$38,$N$39,VLOOKUP(YEAR(A1106),Curve,2,FALSE())),$E$4)</f>
        <v>5000</v>
      </c>
      <c r="F1106" s="2" t="n">
        <f aca="false">+IF(MONTH(A1106)=$G$4,$F$4,0)</f>
        <v>0</v>
      </c>
      <c r="G1106" s="5" t="n">
        <f aca="false">+F1106*D1106</f>
        <v>0</v>
      </c>
      <c r="H1106" s="6" t="n">
        <f aca="false">-G1106*E1106</f>
        <v>-0</v>
      </c>
      <c r="I1106" s="2" t="n">
        <f aca="false">+IF(A1106=$I$4,$H$4*D1106,IF(I1105=0,0,I1105+J1106+H1106))</f>
        <v>0</v>
      </c>
      <c r="J1106" s="2" t="n">
        <f aca="false">+IF(B1106=0,0,D1106*-IPMT(C1106/12,B1106,$B$8,I1105))</f>
        <v>0</v>
      </c>
      <c r="K1106" s="6" t="n">
        <f aca="false">+H1106+J1106</f>
        <v>0</v>
      </c>
      <c r="L1106" s="39"/>
    </row>
    <row r="1107" customFormat="false" ht="12.75" hidden="false" customHeight="false" outlineLevel="0" collapsed="false">
      <c r="A1107" s="50" t="n">
        <v>70554</v>
      </c>
      <c r="B1107" s="2" t="n">
        <f aca="false">+IF(B1106&lt;&gt;0,B1106+1,IF(I1106=0,0,1))</f>
        <v>0</v>
      </c>
      <c r="C1107" s="3" t="n">
        <f aca="false">IF(OR($C$4="",$C$4=0),C1106,$C$4)</f>
        <v>0.05</v>
      </c>
      <c r="D1107" s="4" t="n">
        <f aca="false">+(1+C1107/2)^(-2*(A1107-$M$4)/365.25)</f>
        <v>0.0357953761275653</v>
      </c>
      <c r="E1107" s="2" t="n">
        <f aca="false">+IF(OR($E$4="",$E$4=0),IF(YEAR(A1107)&gt;$M$38,$N$39,VLOOKUP(YEAR(A1107),Curve,2,FALSE())),$E$4)</f>
        <v>5000</v>
      </c>
      <c r="F1107" s="2" t="n">
        <f aca="false">+IF(MONTH(A1107)=$G$4,$F$4,0)</f>
        <v>50</v>
      </c>
      <c r="G1107" s="5" t="n">
        <f aca="false">+F1107*D1107</f>
        <v>1.78976880637827</v>
      </c>
      <c r="H1107" s="6" t="n">
        <f aca="false">-G1107*E1107</f>
        <v>-8948.84403189133</v>
      </c>
      <c r="I1107" s="2" t="n">
        <f aca="false">+IF(A1107=$I$4,$H$4*D1107,IF(I1106=0,0,I1106+J1107+H1107))</f>
        <v>0</v>
      </c>
      <c r="J1107" s="2" t="n">
        <f aca="false">+IF(B1107=0,0,D1107*-IPMT(C1107/12,B1107,$B$8,I1106))</f>
        <v>0</v>
      </c>
      <c r="K1107" s="6" t="n">
        <f aca="false">+H1107+J1107</f>
        <v>-8948.84403189133</v>
      </c>
      <c r="L1107" s="39"/>
    </row>
    <row r="1108" customFormat="false" ht="12.75" hidden="false" customHeight="false" outlineLevel="0" collapsed="false">
      <c r="A1108" s="50" t="n">
        <v>70585</v>
      </c>
      <c r="B1108" s="2" t="n">
        <f aca="false">+IF(B1107&lt;&gt;0,B1107+1,IF(I1107=0,0,1))</f>
        <v>0</v>
      </c>
      <c r="C1108" s="3" t="n">
        <f aca="false">IF(OR($C$4="",$C$4=0),C1107,$C$4)</f>
        <v>0.05</v>
      </c>
      <c r="D1108" s="4" t="n">
        <f aca="false">+(1+C1108/2)^(-2*(A1108-$M$4)/365.25)</f>
        <v>0.0356456541395467</v>
      </c>
      <c r="E1108" s="2" t="n">
        <f aca="false">+IF(OR($E$4="",$E$4=0),IF(YEAR(A1108)&gt;$M$38,$N$39,VLOOKUP(YEAR(A1108),Curve,2,FALSE())),$E$4)</f>
        <v>5000</v>
      </c>
      <c r="F1108" s="2" t="n">
        <f aca="false">+IF(MONTH(A1108)=$G$4,$F$4,0)</f>
        <v>0</v>
      </c>
      <c r="G1108" s="5" t="n">
        <f aca="false">+F1108*D1108</f>
        <v>0</v>
      </c>
      <c r="H1108" s="6" t="n">
        <f aca="false">-G1108*E1108</f>
        <v>-0</v>
      </c>
      <c r="I1108" s="2" t="n">
        <f aca="false">+IF(A1108=$I$4,$H$4*D1108,IF(I1107=0,0,I1107+J1108+H1108))</f>
        <v>0</v>
      </c>
      <c r="J1108" s="2" t="n">
        <f aca="false">+IF(B1108=0,0,D1108*-IPMT(C1108/12,B1108,$B$8,I1107))</f>
        <v>0</v>
      </c>
      <c r="K1108" s="6" t="n">
        <f aca="false">+H1108+J1108</f>
        <v>0</v>
      </c>
      <c r="L1108" s="39"/>
    </row>
    <row r="1109" customFormat="false" ht="12.75" hidden="false" customHeight="false" outlineLevel="0" collapsed="false">
      <c r="A1109" s="50" t="n">
        <v>70615</v>
      </c>
      <c r="B1109" s="2" t="n">
        <f aca="false">+IF(B1108&lt;&gt;0,B1108+1,IF(I1108=0,0,1))</f>
        <v>0</v>
      </c>
      <c r="C1109" s="3" t="n">
        <f aca="false">IF(OR($C$4="",$C$4=0),C1108,$C$4)</f>
        <v>0.05</v>
      </c>
      <c r="D1109" s="4" t="n">
        <f aca="false">+(1+C1109/2)^(-2*(A1109-$M$4)/365.25)</f>
        <v>0.0355013581885327</v>
      </c>
      <c r="E1109" s="2" t="n">
        <f aca="false">+IF(OR($E$4="",$E$4=0),IF(YEAR(A1109)&gt;$M$38,$N$39,VLOOKUP(YEAR(A1109),Curve,2,FALSE())),$E$4)</f>
        <v>5000</v>
      </c>
      <c r="F1109" s="2" t="n">
        <f aca="false">+IF(MONTH(A1109)=$G$4,$F$4,0)</f>
        <v>0</v>
      </c>
      <c r="G1109" s="5" t="n">
        <f aca="false">+F1109*D1109</f>
        <v>0</v>
      </c>
      <c r="H1109" s="6" t="n">
        <f aca="false">-G1109*E1109</f>
        <v>-0</v>
      </c>
      <c r="I1109" s="2" t="n">
        <f aca="false">+IF(A1109=$I$4,$H$4*D1109,IF(I1108=0,0,I1108+J1109+H1109))</f>
        <v>0</v>
      </c>
      <c r="J1109" s="2" t="n">
        <f aca="false">+IF(B1109=0,0,D1109*-IPMT(C1109/12,B1109,$B$8,I1108))</f>
        <v>0</v>
      </c>
      <c r="K1109" s="6" t="n">
        <f aca="false">+H1109+J1109</f>
        <v>0</v>
      </c>
      <c r="L1109" s="39"/>
    </row>
    <row r="1110" customFormat="false" ht="12.75" hidden="false" customHeight="false" outlineLevel="0" collapsed="false">
      <c r="A1110" s="50" t="n">
        <v>70646</v>
      </c>
      <c r="B1110" s="2" t="n">
        <f aca="false">+IF(B1109&lt;&gt;0,B1109+1,IF(I1109=0,0,1))</f>
        <v>0</v>
      </c>
      <c r="C1110" s="3" t="n">
        <f aca="false">IF(OR($C$4="",$C$4=0),C1109,$C$4)</f>
        <v>0.05</v>
      </c>
      <c r="D1110" s="4" t="n">
        <f aca="false">+(1+C1110/2)^(-2*(A1110-$M$4)/365.25)</f>
        <v>0.0353528659948369</v>
      </c>
      <c r="E1110" s="2" t="n">
        <f aca="false">+IF(OR($E$4="",$E$4=0),IF(YEAR(A1110)&gt;$M$38,$N$39,VLOOKUP(YEAR(A1110),Curve,2,FALSE())),$E$4)</f>
        <v>5000</v>
      </c>
      <c r="F1110" s="2" t="n">
        <f aca="false">+IF(MONTH(A1110)=$G$4,$F$4,0)</f>
        <v>0</v>
      </c>
      <c r="G1110" s="5" t="n">
        <f aca="false">+F1110*D1110</f>
        <v>0</v>
      </c>
      <c r="H1110" s="6" t="n">
        <f aca="false">-G1110*E1110</f>
        <v>-0</v>
      </c>
      <c r="I1110" s="2" t="n">
        <f aca="false">+IF(A1110=$I$4,$H$4*D1110,IF(I1109=0,0,I1109+J1110+H1110))</f>
        <v>0</v>
      </c>
      <c r="J1110" s="2" t="n">
        <f aca="false">+IF(B1110=0,0,D1110*-IPMT(C1110/12,B1110,$B$8,I1109))</f>
        <v>0</v>
      </c>
      <c r="K1110" s="6" t="n">
        <f aca="false">+H1110+J1110</f>
        <v>0</v>
      </c>
      <c r="L1110" s="39"/>
    </row>
    <row r="1111" customFormat="false" ht="12.75" hidden="false" customHeight="false" outlineLevel="0" collapsed="false">
      <c r="A1111" s="50" t="n">
        <v>70676</v>
      </c>
      <c r="B1111" s="2" t="n">
        <f aca="false">+IF(B1110&lt;&gt;0,B1110+1,IF(I1110=0,0,1))</f>
        <v>0</v>
      </c>
      <c r="C1111" s="3" t="n">
        <f aca="false">IF(OR($C$4="",$C$4=0),C1110,$C$4)</f>
        <v>0.05</v>
      </c>
      <c r="D1111" s="4" t="n">
        <f aca="false">+(1+C1111/2)^(-2*(A1111-$M$4)/365.25)</f>
        <v>0.0352097552694782</v>
      </c>
      <c r="E1111" s="2" t="n">
        <f aca="false">+IF(OR($E$4="",$E$4=0),IF(YEAR(A1111)&gt;$M$38,$N$39,VLOOKUP(YEAR(A1111),Curve,2,FALSE())),$E$4)</f>
        <v>5000</v>
      </c>
      <c r="F1111" s="2" t="n">
        <f aca="false">+IF(MONTH(A1111)=$G$4,$F$4,0)</f>
        <v>0</v>
      </c>
      <c r="G1111" s="5" t="n">
        <f aca="false">+F1111*D1111</f>
        <v>0</v>
      </c>
      <c r="H1111" s="6" t="n">
        <f aca="false">-G1111*E1111</f>
        <v>-0</v>
      </c>
      <c r="I1111" s="2" t="n">
        <f aca="false">+IF(A1111=$I$4,$H$4*D1111,IF(I1110=0,0,I1110+J1111+H1111))</f>
        <v>0</v>
      </c>
      <c r="J1111" s="2" t="n">
        <f aca="false">+IF(B1111=0,0,D1111*-IPMT(C1111/12,B1111,$B$8,I1110))</f>
        <v>0</v>
      </c>
      <c r="K1111" s="6" t="n">
        <f aca="false">+H1111+J1111</f>
        <v>0</v>
      </c>
      <c r="L1111" s="39"/>
    </row>
    <row r="1112" customFormat="false" ht="12.75" hidden="false" customHeight="false" outlineLevel="0" collapsed="false">
      <c r="A1112" s="50" t="n">
        <v>70707</v>
      </c>
      <c r="B1112" s="2" t="n">
        <f aca="false">+IF(B1111&lt;&gt;0,B1111+1,IF(I1111=0,0,1))</f>
        <v>0</v>
      </c>
      <c r="C1112" s="3" t="n">
        <f aca="false">IF(OR($C$4="",$C$4=0),C1111,$C$4)</f>
        <v>0.05</v>
      </c>
      <c r="D1112" s="4" t="n">
        <f aca="false">+(1+C1112/2)^(-2*(A1112-$M$4)/365.25)</f>
        <v>0.0350624827687561</v>
      </c>
      <c r="E1112" s="2" t="n">
        <f aca="false">+IF(OR($E$4="",$E$4=0),IF(YEAR(A1112)&gt;$M$38,$N$39,VLOOKUP(YEAR(A1112),Curve,2,FALSE())),$E$4)</f>
        <v>5000</v>
      </c>
      <c r="F1112" s="2" t="n">
        <f aca="false">+IF(MONTH(A1112)=$G$4,$F$4,0)</f>
        <v>0</v>
      </c>
      <c r="G1112" s="5" t="n">
        <f aca="false">+F1112*D1112</f>
        <v>0</v>
      </c>
      <c r="H1112" s="6" t="n">
        <f aca="false">-G1112*E1112</f>
        <v>-0</v>
      </c>
      <c r="I1112" s="2" t="n">
        <f aca="false">+IF(A1112=$I$4,$H$4*D1112,IF(I1111=0,0,I1111+J1112+H1112))</f>
        <v>0</v>
      </c>
      <c r="J1112" s="2" t="n">
        <f aca="false">+IF(B1112=0,0,D1112*-IPMT(C1112/12,B1112,$B$8,I1111))</f>
        <v>0</v>
      </c>
      <c r="K1112" s="6" t="n">
        <f aca="false">+H1112+J1112</f>
        <v>0</v>
      </c>
      <c r="L1112" s="39"/>
    </row>
    <row r="1113" customFormat="false" ht="12.75" hidden="false" customHeight="false" outlineLevel="0" collapsed="false">
      <c r="A1113" s="50" t="n">
        <v>70738</v>
      </c>
      <c r="B1113" s="2" t="n">
        <f aca="false">+IF(B1112&lt;&gt;0,B1112+1,IF(I1112=0,0,1))</f>
        <v>0</v>
      </c>
      <c r="C1113" s="3" t="n">
        <f aca="false">IF(OR($C$4="",$C$4=0),C1112,$C$4)</f>
        <v>0.05</v>
      </c>
      <c r="D1113" s="4" t="n">
        <f aca="false">+(1+C1113/2)^(-2*(A1113-$M$4)/365.25)</f>
        <v>0.0349158262674723</v>
      </c>
      <c r="E1113" s="2" t="n">
        <f aca="false">+IF(OR($E$4="",$E$4=0),IF(YEAR(A1113)&gt;$M$38,$N$39,VLOOKUP(YEAR(A1113),Curve,2,FALSE())),$E$4)</f>
        <v>5000</v>
      </c>
      <c r="F1113" s="2" t="n">
        <f aca="false">+IF(MONTH(A1113)=$G$4,$F$4,0)</f>
        <v>0</v>
      </c>
      <c r="G1113" s="5" t="n">
        <f aca="false">+F1113*D1113</f>
        <v>0</v>
      </c>
      <c r="H1113" s="6" t="n">
        <f aca="false">-G1113*E1113</f>
        <v>-0</v>
      </c>
      <c r="I1113" s="2" t="n">
        <f aca="false">+IF(A1113=$I$4,$H$4*D1113,IF(I1112=0,0,I1112+J1113+H1113))</f>
        <v>0</v>
      </c>
      <c r="J1113" s="2" t="n">
        <f aca="false">+IF(B1113=0,0,D1113*-IPMT(C1113/12,B1113,$B$8,I1112))</f>
        <v>0</v>
      </c>
      <c r="K1113" s="6" t="n">
        <f aca="false">+H1113+J1113</f>
        <v>0</v>
      </c>
      <c r="L1113" s="39"/>
    </row>
    <row r="1114" customFormat="false" ht="12.75" hidden="false" customHeight="false" outlineLevel="0" collapsed="false">
      <c r="A1114" s="50" t="n">
        <v>70768</v>
      </c>
      <c r="B1114" s="2" t="n">
        <f aca="false">+IF(B1113&lt;&gt;0,B1113+1,IF(I1113=0,0,1))</f>
        <v>0</v>
      </c>
      <c r="C1114" s="3" t="n">
        <f aca="false">IF(OR($C$4="",$C$4=0),C1113,$C$4)</f>
        <v>0.05</v>
      </c>
      <c r="D1114" s="4" t="n">
        <f aca="false">+(1+C1114/2)^(-2*(A1114-$M$4)/365.25)</f>
        <v>0.0347744847076574</v>
      </c>
      <c r="E1114" s="2" t="n">
        <f aca="false">+IF(OR($E$4="",$E$4=0),IF(YEAR(A1114)&gt;$M$38,$N$39,VLOOKUP(YEAR(A1114),Curve,2,FALSE())),$E$4)</f>
        <v>5000</v>
      </c>
      <c r="F1114" s="2" t="n">
        <f aca="false">+IF(MONTH(A1114)=$G$4,$F$4,0)</f>
        <v>0</v>
      </c>
      <c r="G1114" s="5" t="n">
        <f aca="false">+F1114*D1114</f>
        <v>0</v>
      </c>
      <c r="H1114" s="6" t="n">
        <f aca="false">-G1114*E1114</f>
        <v>-0</v>
      </c>
      <c r="I1114" s="2" t="n">
        <f aca="false">+IF(A1114=$I$4,$H$4*D1114,IF(I1113=0,0,I1113+J1114+H1114))</f>
        <v>0</v>
      </c>
      <c r="J1114" s="2" t="n">
        <f aca="false">+IF(B1114=0,0,D1114*-IPMT(C1114/12,B1114,$B$8,I1113))</f>
        <v>0</v>
      </c>
      <c r="K1114" s="6" t="n">
        <f aca="false">+H1114+J1114</f>
        <v>0</v>
      </c>
      <c r="L1114" s="39"/>
    </row>
    <row r="1115" customFormat="false" ht="12.75" hidden="false" customHeight="false" outlineLevel="0" collapsed="false">
      <c r="A1115" s="50" t="n">
        <v>70799</v>
      </c>
      <c r="B1115" s="2" t="n">
        <f aca="false">+IF(B1114&lt;&gt;0,B1114+1,IF(I1114=0,0,1))</f>
        <v>0</v>
      </c>
      <c r="C1115" s="3" t="n">
        <f aca="false">IF(OR($C$4="",$C$4=0),C1114,$C$4)</f>
        <v>0.05</v>
      </c>
      <c r="D1115" s="4" t="n">
        <f aca="false">+(1+C1115/2)^(-2*(A1115-$M$4)/365.25)</f>
        <v>0.0346290328212406</v>
      </c>
      <c r="E1115" s="2" t="n">
        <f aca="false">+IF(OR($E$4="",$E$4=0),IF(YEAR(A1115)&gt;$M$38,$N$39,VLOOKUP(YEAR(A1115),Curve,2,FALSE())),$E$4)</f>
        <v>5000</v>
      </c>
      <c r="F1115" s="2" t="n">
        <f aca="false">+IF(MONTH(A1115)=$G$4,$F$4,0)</f>
        <v>0</v>
      </c>
      <c r="G1115" s="5" t="n">
        <f aca="false">+F1115*D1115</f>
        <v>0</v>
      </c>
      <c r="H1115" s="6" t="n">
        <f aca="false">-G1115*E1115</f>
        <v>-0</v>
      </c>
      <c r="I1115" s="2" t="n">
        <f aca="false">+IF(A1115=$I$4,$H$4*D1115,IF(I1114=0,0,I1114+J1115+H1115))</f>
        <v>0</v>
      </c>
      <c r="J1115" s="2" t="n">
        <f aca="false">+IF(B1115=0,0,D1115*-IPMT(C1115/12,B1115,$B$8,I1114))</f>
        <v>0</v>
      </c>
      <c r="K1115" s="6" t="n">
        <f aca="false">+H1115+J1115</f>
        <v>0</v>
      </c>
      <c r="L1115" s="39"/>
    </row>
    <row r="1116" customFormat="false" ht="12.75" hidden="false" customHeight="false" outlineLevel="0" collapsed="false">
      <c r="A1116" s="50" t="n">
        <v>70829</v>
      </c>
      <c r="B1116" s="2" t="n">
        <f aca="false">+IF(B1115&lt;&gt;0,B1115+1,IF(I1115=0,0,1))</f>
        <v>0</v>
      </c>
      <c r="C1116" s="3" t="n">
        <f aca="false">IF(OR($C$4="",$C$4=0),C1115,$C$4)</f>
        <v>0.05</v>
      </c>
      <c r="D1116" s="4" t="n">
        <f aca="false">+(1+C1116/2)^(-2*(A1116-$M$4)/365.25)</f>
        <v>0.0344888522201475</v>
      </c>
      <c r="E1116" s="2" t="n">
        <f aca="false">+IF(OR($E$4="",$E$4=0),IF(YEAR(A1116)&gt;$M$38,$N$39,VLOOKUP(YEAR(A1116),Curve,2,FALSE())),$E$4)</f>
        <v>5000</v>
      </c>
      <c r="F1116" s="2" t="n">
        <f aca="false">+IF(MONTH(A1116)=$G$4,$F$4,0)</f>
        <v>0</v>
      </c>
      <c r="G1116" s="5" t="n">
        <f aca="false">+F1116*D1116</f>
        <v>0</v>
      </c>
      <c r="H1116" s="6" t="n">
        <f aca="false">-G1116*E1116</f>
        <v>-0</v>
      </c>
      <c r="I1116" s="2" t="n">
        <f aca="false">+IF(A1116=$I$4,$H$4*D1116,IF(I1115=0,0,I1115+J1116+H1116))</f>
        <v>0</v>
      </c>
      <c r="J1116" s="2" t="n">
        <f aca="false">+IF(B1116=0,0,D1116*-IPMT(C1116/12,B1116,$B$8,I1115))</f>
        <v>0</v>
      </c>
      <c r="K1116" s="6" t="n">
        <f aca="false">+H1116+J1116</f>
        <v>0</v>
      </c>
      <c r="L1116" s="39"/>
    </row>
    <row r="1117" customFormat="false" ht="12.75" hidden="false" customHeight="false" outlineLevel="0" collapsed="false">
      <c r="A1117" s="50" t="n">
        <v>70860</v>
      </c>
      <c r="B1117" s="2" t="n">
        <f aca="false">+IF(B1116&lt;&gt;0,B1116+1,IF(I1116=0,0,1))</f>
        <v>0</v>
      </c>
      <c r="C1117" s="3" t="n">
        <f aca="false">IF(OR($C$4="",$C$4=0),C1116,$C$4)</f>
        <v>0.05</v>
      </c>
      <c r="D1117" s="4" t="n">
        <f aca="false">+(1+C1117/2)^(-2*(A1117-$M$4)/365.25)</f>
        <v>0.0343445950540689</v>
      </c>
      <c r="E1117" s="2" t="n">
        <f aca="false">+IF(OR($E$4="",$E$4=0),IF(YEAR(A1117)&gt;$M$38,$N$39,VLOOKUP(YEAR(A1117),Curve,2,FALSE())),$E$4)</f>
        <v>5000</v>
      </c>
      <c r="F1117" s="2" t="n">
        <f aca="false">+IF(MONTH(A1117)=$G$4,$F$4,0)</f>
        <v>0</v>
      </c>
      <c r="G1117" s="5" t="n">
        <f aca="false">+F1117*D1117</f>
        <v>0</v>
      </c>
      <c r="H1117" s="6" t="n">
        <f aca="false">-G1117*E1117</f>
        <v>-0</v>
      </c>
      <c r="I1117" s="2" t="n">
        <f aca="false">+IF(A1117=$I$4,$H$4*D1117,IF(I1116=0,0,I1116+J1117+H1117))</f>
        <v>0</v>
      </c>
      <c r="J1117" s="2" t="n">
        <f aca="false">+IF(B1117=0,0,D1117*-IPMT(C1117/12,B1117,$B$8,I1116))</f>
        <v>0</v>
      </c>
      <c r="K1117" s="6" t="n">
        <f aca="false">+H1117+J1117</f>
        <v>0</v>
      </c>
      <c r="L1117" s="39"/>
    </row>
    <row r="1118" customFormat="false" ht="12.75" hidden="false" customHeight="false" outlineLevel="0" collapsed="false">
      <c r="A1118" s="50" t="n">
        <v>70891</v>
      </c>
      <c r="B1118" s="2" t="n">
        <f aca="false">+IF(B1117&lt;&gt;0,B1117+1,IF(I1117=0,0,1))</f>
        <v>0</v>
      </c>
      <c r="C1118" s="3" t="n">
        <f aca="false">IF(OR($C$4="",$C$4=0),C1117,$C$4)</f>
        <v>0.05</v>
      </c>
      <c r="D1118" s="4" t="n">
        <f aca="false">+(1+C1118/2)^(-2*(A1118-$M$4)/365.25)</f>
        <v>0.0342009412751321</v>
      </c>
      <c r="E1118" s="2" t="n">
        <f aca="false">+IF(OR($E$4="",$E$4=0),IF(YEAR(A1118)&gt;$M$38,$N$39,VLOOKUP(YEAR(A1118),Curve,2,FALSE())),$E$4)</f>
        <v>5000</v>
      </c>
      <c r="F1118" s="2" t="n">
        <f aca="false">+IF(MONTH(A1118)=$G$4,$F$4,0)</f>
        <v>0</v>
      </c>
      <c r="G1118" s="5" t="n">
        <f aca="false">+F1118*D1118</f>
        <v>0</v>
      </c>
      <c r="H1118" s="6" t="n">
        <f aca="false">-G1118*E1118</f>
        <v>-0</v>
      </c>
      <c r="I1118" s="2" t="n">
        <f aca="false">+IF(A1118=$I$4,$H$4*D1118,IF(I1117=0,0,I1117+J1118+H1118))</f>
        <v>0</v>
      </c>
      <c r="J1118" s="2" t="n">
        <f aca="false">+IF(B1118=0,0,D1118*-IPMT(C1118/12,B1118,$B$8,I1117))</f>
        <v>0</v>
      </c>
      <c r="K1118" s="6" t="n">
        <f aca="false">+H1118+J1118</f>
        <v>0</v>
      </c>
      <c r="L1118" s="39"/>
    </row>
    <row r="1119" customFormat="false" ht="12.75" hidden="false" customHeight="false" outlineLevel="0" collapsed="false">
      <c r="A1119" s="50" t="n">
        <v>70919</v>
      </c>
      <c r="B1119" s="2" t="n">
        <f aca="false">+IF(B1118&lt;&gt;0,B1118+1,IF(I1118=0,0,1))</f>
        <v>0</v>
      </c>
      <c r="C1119" s="3" t="n">
        <f aca="false">IF(OR($C$4="",$C$4=0),C1118,$C$4)</f>
        <v>0.05</v>
      </c>
      <c r="D1119" s="4" t="n">
        <f aca="false">+(1+C1119/2)^(-2*(A1119-$M$4)/365.25)</f>
        <v>0.0340717059994265</v>
      </c>
      <c r="E1119" s="2" t="n">
        <f aca="false">+IF(OR($E$4="",$E$4=0),IF(YEAR(A1119)&gt;$M$38,$N$39,VLOOKUP(YEAR(A1119),Curve,2,FALSE())),$E$4)</f>
        <v>5000</v>
      </c>
      <c r="F1119" s="2" t="n">
        <f aca="false">+IF(MONTH(A1119)=$G$4,$F$4,0)</f>
        <v>50</v>
      </c>
      <c r="G1119" s="5" t="n">
        <f aca="false">+F1119*D1119</f>
        <v>1.70358529997133</v>
      </c>
      <c r="H1119" s="6" t="n">
        <f aca="false">-G1119*E1119</f>
        <v>-8517.92649985663</v>
      </c>
      <c r="I1119" s="2" t="n">
        <f aca="false">+IF(A1119=$I$4,$H$4*D1119,IF(I1118=0,0,I1118+J1119+H1119))</f>
        <v>0</v>
      </c>
      <c r="J1119" s="2" t="n">
        <f aca="false">+IF(B1119=0,0,D1119*-IPMT(C1119/12,B1119,$B$8,I1118))</f>
        <v>0</v>
      </c>
      <c r="K1119" s="6" t="n">
        <f aca="false">+H1119+J1119</f>
        <v>-8517.92649985663</v>
      </c>
      <c r="L1119" s="39"/>
    </row>
    <row r="1120" customFormat="false" ht="12.75" hidden="false" customHeight="false" outlineLevel="0" collapsed="false">
      <c r="A1120" s="50" t="n">
        <v>70950</v>
      </c>
      <c r="B1120" s="2" t="n">
        <f aca="false">+IF(B1119&lt;&gt;0,B1119+1,IF(I1119=0,0,1))</f>
        <v>0</v>
      </c>
      <c r="C1120" s="3" t="n">
        <f aca="false">IF(OR($C$4="",$C$4=0),C1119,$C$4)</f>
        <v>0.05</v>
      </c>
      <c r="D1120" s="4" t="n">
        <f aca="false">+(1+C1120/2)^(-2*(A1120-$M$4)/365.25)</f>
        <v>0.0339291936386333</v>
      </c>
      <c r="E1120" s="2" t="n">
        <f aca="false">+IF(OR($E$4="",$E$4=0),IF(YEAR(A1120)&gt;$M$38,$N$39,VLOOKUP(YEAR(A1120),Curve,2,FALSE())),$E$4)</f>
        <v>5000</v>
      </c>
      <c r="F1120" s="2" t="n">
        <f aca="false">+IF(MONTH(A1120)=$G$4,$F$4,0)</f>
        <v>0</v>
      </c>
      <c r="G1120" s="5" t="n">
        <f aca="false">+F1120*D1120</f>
        <v>0</v>
      </c>
      <c r="H1120" s="6" t="n">
        <f aca="false">-G1120*E1120</f>
        <v>-0</v>
      </c>
      <c r="I1120" s="2" t="n">
        <f aca="false">+IF(A1120=$I$4,$H$4*D1120,IF(I1119=0,0,I1119+J1120+H1120))</f>
        <v>0</v>
      </c>
      <c r="J1120" s="2" t="n">
        <f aca="false">+IF(B1120=0,0,D1120*-IPMT(C1120/12,B1120,$B$8,I1119))</f>
        <v>0</v>
      </c>
      <c r="K1120" s="6" t="n">
        <f aca="false">+H1120+J1120</f>
        <v>0</v>
      </c>
      <c r="L1120" s="39"/>
    </row>
    <row r="1121" customFormat="false" ht="12.75" hidden="false" customHeight="false" outlineLevel="0" collapsed="false">
      <c r="A1121" s="50" t="n">
        <v>70980</v>
      </c>
      <c r="B1121" s="2" t="n">
        <f aca="false">+IF(B1120&lt;&gt;0,B1120+1,IF(I1120=0,0,1))</f>
        <v>0</v>
      </c>
      <c r="C1121" s="3" t="n">
        <f aca="false">IF(OR($C$4="",$C$4=0),C1120,$C$4)</f>
        <v>0.05</v>
      </c>
      <c r="D1121" s="4" t="n">
        <f aca="false">+(1+C1121/2)^(-2*(A1121-$M$4)/365.25)</f>
        <v>0.0337918460325533</v>
      </c>
      <c r="E1121" s="2" t="n">
        <f aca="false">+IF(OR($E$4="",$E$4=0),IF(YEAR(A1121)&gt;$M$38,$N$39,VLOOKUP(YEAR(A1121),Curve,2,FALSE())),$E$4)</f>
        <v>5000</v>
      </c>
      <c r="F1121" s="2" t="n">
        <f aca="false">+IF(MONTH(A1121)=$G$4,$F$4,0)</f>
        <v>0</v>
      </c>
      <c r="G1121" s="5" t="n">
        <f aca="false">+F1121*D1121</f>
        <v>0</v>
      </c>
      <c r="H1121" s="6" t="n">
        <f aca="false">-G1121*E1121</f>
        <v>-0</v>
      </c>
      <c r="I1121" s="2" t="n">
        <f aca="false">+IF(A1121=$I$4,$H$4*D1121,IF(I1120=0,0,I1120+J1121+H1121))</f>
        <v>0</v>
      </c>
      <c r="J1121" s="2" t="n">
        <f aca="false">+IF(B1121=0,0,D1121*-IPMT(C1121/12,B1121,$B$8,I1120))</f>
        <v>0</v>
      </c>
      <c r="K1121" s="6" t="n">
        <f aca="false">+H1121+J1121</f>
        <v>0</v>
      </c>
      <c r="L1121" s="39"/>
    </row>
    <row r="1122" customFormat="false" ht="12.75" hidden="false" customHeight="false" outlineLevel="0" collapsed="false">
      <c r="A1122" s="50" t="n">
        <v>71011</v>
      </c>
      <c r="B1122" s="2" t="n">
        <f aca="false">+IF(B1121&lt;&gt;0,B1121+1,IF(I1121=0,0,1))</f>
        <v>0</v>
      </c>
      <c r="C1122" s="3" t="n">
        <f aca="false">IF(OR($C$4="",$C$4=0),C1121,$C$4)</f>
        <v>0.05</v>
      </c>
      <c r="D1122" s="4" t="n">
        <f aca="false">+(1+C1122/2)^(-2*(A1122-$M$4)/365.25)</f>
        <v>0.0336505042472684</v>
      </c>
      <c r="E1122" s="2" t="n">
        <f aca="false">+IF(OR($E$4="",$E$4=0),IF(YEAR(A1122)&gt;$M$38,$N$39,VLOOKUP(YEAR(A1122),Curve,2,FALSE())),$E$4)</f>
        <v>5000</v>
      </c>
      <c r="F1122" s="2" t="n">
        <f aca="false">+IF(MONTH(A1122)=$G$4,$F$4,0)</f>
        <v>0</v>
      </c>
      <c r="G1122" s="5" t="n">
        <f aca="false">+F1122*D1122</f>
        <v>0</v>
      </c>
      <c r="H1122" s="6" t="n">
        <f aca="false">-G1122*E1122</f>
        <v>-0</v>
      </c>
      <c r="I1122" s="2" t="n">
        <f aca="false">+IF(A1122=$I$4,$H$4*D1122,IF(I1121=0,0,I1121+J1122+H1122))</f>
        <v>0</v>
      </c>
      <c r="J1122" s="2" t="n">
        <f aca="false">+IF(B1122=0,0,D1122*-IPMT(C1122/12,B1122,$B$8,I1121))</f>
        <v>0</v>
      </c>
      <c r="K1122" s="6" t="n">
        <f aca="false">+H1122+J1122</f>
        <v>0</v>
      </c>
      <c r="L1122" s="39"/>
    </row>
    <row r="1123" customFormat="false" ht="12.75" hidden="false" customHeight="false" outlineLevel="0" collapsed="false">
      <c r="A1123" s="50" t="n">
        <v>71041</v>
      </c>
      <c r="B1123" s="2" t="n">
        <f aca="false">+IF(B1122&lt;&gt;0,B1122+1,IF(I1122=0,0,1))</f>
        <v>0</v>
      </c>
      <c r="C1123" s="3" t="n">
        <f aca="false">IF(OR($C$4="",$C$4=0),C1122,$C$4)</f>
        <v>0.05</v>
      </c>
      <c r="D1123" s="4" t="n">
        <f aca="false">+(1+C1123/2)^(-2*(A1123-$M$4)/365.25)</f>
        <v>0.0335142847941634</v>
      </c>
      <c r="E1123" s="2" t="n">
        <f aca="false">+IF(OR($E$4="",$E$4=0),IF(YEAR(A1123)&gt;$M$38,$N$39,VLOOKUP(YEAR(A1123),Curve,2,FALSE())),$E$4)</f>
        <v>5000</v>
      </c>
      <c r="F1123" s="2" t="n">
        <f aca="false">+IF(MONTH(A1123)=$G$4,$F$4,0)</f>
        <v>0</v>
      </c>
      <c r="G1123" s="5" t="n">
        <f aca="false">+F1123*D1123</f>
        <v>0</v>
      </c>
      <c r="H1123" s="6" t="n">
        <f aca="false">-G1123*E1123</f>
        <v>-0</v>
      </c>
      <c r="I1123" s="2" t="n">
        <f aca="false">+IF(A1123=$I$4,$H$4*D1123,IF(I1122=0,0,I1122+J1123+H1123))</f>
        <v>0</v>
      </c>
      <c r="J1123" s="2" t="n">
        <f aca="false">+IF(B1123=0,0,D1123*-IPMT(C1123/12,B1123,$B$8,I1122))</f>
        <v>0</v>
      </c>
      <c r="K1123" s="6" t="n">
        <f aca="false">+H1123+J1123</f>
        <v>0</v>
      </c>
      <c r="L1123" s="39"/>
    </row>
    <row r="1124" customFormat="false" ht="12.75" hidden="false" customHeight="false" outlineLevel="0" collapsed="false">
      <c r="A1124" s="50" t="n">
        <v>71072</v>
      </c>
      <c r="B1124" s="2" t="n">
        <f aca="false">+IF(B1123&lt;&gt;0,B1123+1,IF(I1123=0,0,1))</f>
        <v>0</v>
      </c>
      <c r="C1124" s="3" t="n">
        <f aca="false">IF(OR($C$4="",$C$4=0),C1123,$C$4)</f>
        <v>0.05</v>
      </c>
      <c r="D1124" s="4" t="n">
        <f aca="false">+(1+C1124/2)^(-2*(A1124-$M$4)/365.25)</f>
        <v>0.0333741039694523</v>
      </c>
      <c r="E1124" s="2" t="n">
        <f aca="false">+IF(OR($E$4="",$E$4=0),IF(YEAR(A1124)&gt;$M$38,$N$39,VLOOKUP(YEAR(A1124),Curve,2,FALSE())),$E$4)</f>
        <v>5000</v>
      </c>
      <c r="F1124" s="2" t="n">
        <f aca="false">+IF(MONTH(A1124)=$G$4,$F$4,0)</f>
        <v>0</v>
      </c>
      <c r="G1124" s="5" t="n">
        <f aca="false">+F1124*D1124</f>
        <v>0</v>
      </c>
      <c r="H1124" s="6" t="n">
        <f aca="false">-G1124*E1124</f>
        <v>-0</v>
      </c>
      <c r="I1124" s="2" t="n">
        <f aca="false">+IF(A1124=$I$4,$H$4*D1124,IF(I1123=0,0,I1123+J1124+H1124))</f>
        <v>0</v>
      </c>
      <c r="J1124" s="2" t="n">
        <f aca="false">+IF(B1124=0,0,D1124*-IPMT(C1124/12,B1124,$B$8,I1123))</f>
        <v>0</v>
      </c>
      <c r="K1124" s="6" t="n">
        <f aca="false">+H1124+J1124</f>
        <v>0</v>
      </c>
      <c r="L1124" s="39"/>
    </row>
    <row r="1125" customFormat="false" ht="12.75" hidden="false" customHeight="false" outlineLevel="0" collapsed="false">
      <c r="A1125" s="50" t="n">
        <v>71103</v>
      </c>
      <c r="B1125" s="2" t="n">
        <f aca="false">+IF(B1124&lt;&gt;0,B1124+1,IF(I1124=0,0,1))</f>
        <v>0</v>
      </c>
      <c r="C1125" s="3" t="n">
        <f aca="false">IF(OR($C$4="",$C$4=0),C1124,$C$4)</f>
        <v>0.05</v>
      </c>
      <c r="D1125" s="4" t="n">
        <f aca="false">+(1+C1125/2)^(-2*(A1125-$M$4)/365.25)</f>
        <v>0.0332345094816939</v>
      </c>
      <c r="E1125" s="2" t="n">
        <f aca="false">+IF(OR($E$4="",$E$4=0),IF(YEAR(A1125)&gt;$M$38,$N$39,VLOOKUP(YEAR(A1125),Curve,2,FALSE())),$E$4)</f>
        <v>5000</v>
      </c>
      <c r="F1125" s="2" t="n">
        <f aca="false">+IF(MONTH(A1125)=$G$4,$F$4,0)</f>
        <v>0</v>
      </c>
      <c r="G1125" s="5" t="n">
        <f aca="false">+F1125*D1125</f>
        <v>0</v>
      </c>
      <c r="H1125" s="6" t="n">
        <f aca="false">-G1125*E1125</f>
        <v>-0</v>
      </c>
      <c r="I1125" s="2" t="n">
        <f aca="false">+IF(A1125=$I$4,$H$4*D1125,IF(I1124=0,0,I1124+J1125+H1125))</f>
        <v>0</v>
      </c>
      <c r="J1125" s="2" t="n">
        <f aca="false">+IF(B1125=0,0,D1125*-IPMT(C1125/12,B1125,$B$8,I1124))</f>
        <v>0</v>
      </c>
      <c r="K1125" s="6" t="n">
        <f aca="false">+H1125+J1125</f>
        <v>0</v>
      </c>
      <c r="L1125" s="39"/>
    </row>
    <row r="1126" customFormat="false" ht="12.75" hidden="false" customHeight="false" outlineLevel="0" collapsed="false">
      <c r="A1126" s="50" t="n">
        <v>71133</v>
      </c>
      <c r="B1126" s="2" t="n">
        <f aca="false">+IF(B1125&lt;&gt;0,B1125+1,IF(I1125=0,0,1))</f>
        <v>0</v>
      </c>
      <c r="C1126" s="3" t="n">
        <f aca="false">IF(OR($C$4="",$C$4=0),C1125,$C$4)</f>
        <v>0.05</v>
      </c>
      <c r="D1126" s="4" t="n">
        <f aca="false">+(1+C1126/2)^(-2*(A1126-$M$4)/365.25)</f>
        <v>0.0330999740027441</v>
      </c>
      <c r="E1126" s="2" t="n">
        <f aca="false">+IF(OR($E$4="",$E$4=0),IF(YEAR(A1126)&gt;$M$38,$N$39,VLOOKUP(YEAR(A1126),Curve,2,FALSE())),$E$4)</f>
        <v>5000</v>
      </c>
      <c r="F1126" s="2" t="n">
        <f aca="false">+IF(MONTH(A1126)=$G$4,$F$4,0)</f>
        <v>0</v>
      </c>
      <c r="G1126" s="5" t="n">
        <f aca="false">+F1126*D1126</f>
        <v>0</v>
      </c>
      <c r="H1126" s="6" t="n">
        <f aca="false">-G1126*E1126</f>
        <v>-0</v>
      </c>
      <c r="I1126" s="2" t="n">
        <f aca="false">+IF(A1126=$I$4,$H$4*D1126,IF(I1125=0,0,I1125+J1126+H1126))</f>
        <v>0</v>
      </c>
      <c r="J1126" s="2" t="n">
        <f aca="false">+IF(B1126=0,0,D1126*-IPMT(C1126/12,B1126,$B$8,I1125))</f>
        <v>0</v>
      </c>
      <c r="K1126" s="6" t="n">
        <f aca="false">+H1126+J1126</f>
        <v>0</v>
      </c>
      <c r="L1126" s="39"/>
    </row>
    <row r="1127" customFormat="false" ht="12.75" hidden="false" customHeight="false" outlineLevel="0" collapsed="false">
      <c r="A1127" s="50" t="n">
        <v>71164</v>
      </c>
      <c r="B1127" s="2" t="n">
        <f aca="false">+IF(B1126&lt;&gt;0,B1126+1,IF(I1126=0,0,1))</f>
        <v>0</v>
      </c>
      <c r="C1127" s="3" t="n">
        <f aca="false">IF(OR($C$4="",$C$4=0),C1126,$C$4)</f>
        <v>0.05</v>
      </c>
      <c r="D1127" s="4" t="n">
        <f aca="false">+(1+C1127/2)^(-2*(A1127-$M$4)/365.25)</f>
        <v>0.0329615261235154</v>
      </c>
      <c r="E1127" s="2" t="n">
        <f aca="false">+IF(OR($E$4="",$E$4=0),IF(YEAR(A1127)&gt;$M$38,$N$39,VLOOKUP(YEAR(A1127),Curve,2,FALSE())),$E$4)</f>
        <v>5000</v>
      </c>
      <c r="F1127" s="2" t="n">
        <f aca="false">+IF(MONTH(A1127)=$G$4,$F$4,0)</f>
        <v>0</v>
      </c>
      <c r="G1127" s="5" t="n">
        <f aca="false">+F1127*D1127</f>
        <v>0</v>
      </c>
      <c r="H1127" s="6" t="n">
        <f aca="false">-G1127*E1127</f>
        <v>-0</v>
      </c>
      <c r="I1127" s="2" t="n">
        <f aca="false">+IF(A1127=$I$4,$H$4*D1127,IF(I1126=0,0,I1126+J1127+H1127))</f>
        <v>0</v>
      </c>
      <c r="J1127" s="2" t="n">
        <f aca="false">+IF(B1127=0,0,D1127*-IPMT(C1127/12,B1127,$B$8,I1126))</f>
        <v>0</v>
      </c>
      <c r="K1127" s="6" t="n">
        <f aca="false">+H1127+J1127</f>
        <v>0</v>
      </c>
      <c r="L1127" s="39"/>
    </row>
    <row r="1128" customFormat="false" ht="12.75" hidden="false" customHeight="false" outlineLevel="0" collapsed="false">
      <c r="A1128" s="50" t="n">
        <v>71194</v>
      </c>
      <c r="B1128" s="2" t="n">
        <f aca="false">+IF(B1127&lt;&gt;0,B1127+1,IF(I1127=0,0,1))</f>
        <v>0</v>
      </c>
      <c r="C1128" s="3" t="n">
        <f aca="false">IF(OR($C$4="",$C$4=0),C1127,$C$4)</f>
        <v>0.05</v>
      </c>
      <c r="D1128" s="4" t="n">
        <f aca="false">+(1+C1128/2)^(-2*(A1128-$M$4)/365.25)</f>
        <v>0.0328280956991431</v>
      </c>
      <c r="E1128" s="2" t="n">
        <f aca="false">+IF(OR($E$4="",$E$4=0),IF(YEAR(A1128)&gt;$M$38,$N$39,VLOOKUP(YEAR(A1128),Curve,2,FALSE())),$E$4)</f>
        <v>5000</v>
      </c>
      <c r="F1128" s="2" t="n">
        <f aca="false">+IF(MONTH(A1128)=$G$4,$F$4,0)</f>
        <v>0</v>
      </c>
      <c r="G1128" s="5" t="n">
        <f aca="false">+F1128*D1128</f>
        <v>0</v>
      </c>
      <c r="H1128" s="6" t="n">
        <f aca="false">-G1128*E1128</f>
        <v>-0</v>
      </c>
      <c r="I1128" s="2" t="n">
        <f aca="false">+IF(A1128=$I$4,$H$4*D1128,IF(I1127=0,0,I1127+J1128+H1128))</f>
        <v>0</v>
      </c>
      <c r="J1128" s="2" t="n">
        <f aca="false">+IF(B1128=0,0,D1128*-IPMT(C1128/12,B1128,$B$8,I1127))</f>
        <v>0</v>
      </c>
      <c r="K1128" s="6" t="n">
        <f aca="false">+H1128+J1128</f>
        <v>0</v>
      </c>
      <c r="L1128" s="39"/>
    </row>
    <row r="1129" customFormat="false" ht="12.75" hidden="false" customHeight="false" outlineLevel="0" collapsed="false">
      <c r="A1129" s="50" t="n">
        <v>71225</v>
      </c>
      <c r="B1129" s="2" t="n">
        <f aca="false">+IF(B1128&lt;&gt;0,B1128+1,IF(I1128=0,0,1))</f>
        <v>0</v>
      </c>
      <c r="C1129" s="3" t="n">
        <f aca="false">IF(OR($C$4="",$C$4=0),C1128,$C$4)</f>
        <v>0.05</v>
      </c>
      <c r="D1129" s="4" t="n">
        <f aca="false">+(1+C1129/2)^(-2*(A1129-$M$4)/365.25)</f>
        <v>0.0326907850103708</v>
      </c>
      <c r="E1129" s="2" t="n">
        <f aca="false">+IF(OR($E$4="",$E$4=0),IF(YEAR(A1129)&gt;$M$38,$N$39,VLOOKUP(YEAR(A1129),Curve,2,FALSE())),$E$4)</f>
        <v>5000</v>
      </c>
      <c r="F1129" s="2" t="n">
        <f aca="false">+IF(MONTH(A1129)=$G$4,$F$4,0)</f>
        <v>0</v>
      </c>
      <c r="G1129" s="5" t="n">
        <f aca="false">+F1129*D1129</f>
        <v>0</v>
      </c>
      <c r="H1129" s="6" t="n">
        <f aca="false">-G1129*E1129</f>
        <v>-0</v>
      </c>
      <c r="I1129" s="2" t="n">
        <f aca="false">+IF(A1129=$I$4,$H$4*D1129,IF(I1128=0,0,I1128+J1129+H1129))</f>
        <v>0</v>
      </c>
      <c r="J1129" s="2" t="n">
        <f aca="false">+IF(B1129=0,0,D1129*-IPMT(C1129/12,B1129,$B$8,I1128))</f>
        <v>0</v>
      </c>
      <c r="K1129" s="6" t="n">
        <f aca="false">+H1129+J1129</f>
        <v>0</v>
      </c>
      <c r="L1129" s="39"/>
    </row>
    <row r="1130" customFormat="false" ht="12.75" hidden="false" customHeight="false" outlineLevel="0" collapsed="false">
      <c r="A1130" s="50" t="n">
        <v>71256</v>
      </c>
      <c r="B1130" s="2" t="n">
        <f aca="false">+IF(B1129&lt;&gt;0,B1129+1,IF(I1129=0,0,1))</f>
        <v>0</v>
      </c>
      <c r="C1130" s="3" t="n">
        <f aca="false">IF(OR($C$4="",$C$4=0),C1129,$C$4)</f>
        <v>0.05</v>
      </c>
      <c r="D1130" s="4" t="n">
        <f aca="false">+(1+C1130/2)^(-2*(A1130-$M$4)/365.25)</f>
        <v>0.0325540486535799</v>
      </c>
      <c r="E1130" s="2" t="n">
        <f aca="false">+IF(OR($E$4="",$E$4=0),IF(YEAR(A1130)&gt;$M$38,$N$39,VLOOKUP(YEAR(A1130),Curve,2,FALSE())),$E$4)</f>
        <v>5000</v>
      </c>
      <c r="F1130" s="2" t="n">
        <f aca="false">+IF(MONTH(A1130)=$G$4,$F$4,0)</f>
        <v>0</v>
      </c>
      <c r="G1130" s="5" t="n">
        <f aca="false">+F1130*D1130</f>
        <v>0</v>
      </c>
      <c r="H1130" s="6" t="n">
        <f aca="false">-G1130*E1130</f>
        <v>-0</v>
      </c>
      <c r="I1130" s="2" t="n">
        <f aca="false">+IF(A1130=$I$4,$H$4*D1130,IF(I1129=0,0,I1129+J1130+H1130))</f>
        <v>0</v>
      </c>
      <c r="J1130" s="2" t="n">
        <f aca="false">+IF(B1130=0,0,D1130*-IPMT(C1130/12,B1130,$B$8,I1129))</f>
        <v>0</v>
      </c>
      <c r="K1130" s="6" t="n">
        <f aca="false">+H1130+J1130</f>
        <v>0</v>
      </c>
      <c r="L1130" s="39"/>
    </row>
    <row r="1131" customFormat="false" ht="12.75" hidden="false" customHeight="false" outlineLevel="0" collapsed="false">
      <c r="A1131" s="50" t="n">
        <v>71284</v>
      </c>
      <c r="B1131" s="2" t="n">
        <f aca="false">+IF(B1130&lt;&gt;0,B1130+1,IF(I1130=0,0,1))</f>
        <v>0</v>
      </c>
      <c r="C1131" s="3" t="n">
        <f aca="false">IF(OR($C$4="",$C$4=0),C1130,$C$4)</f>
        <v>0.05</v>
      </c>
      <c r="D1131" s="4" t="n">
        <f aca="false">+(1+C1131/2)^(-2*(A1131-$M$4)/365.25)</f>
        <v>0.0324310364996385</v>
      </c>
      <c r="E1131" s="2" t="n">
        <f aca="false">+IF(OR($E$4="",$E$4=0),IF(YEAR(A1131)&gt;$M$38,$N$39,VLOOKUP(YEAR(A1131),Curve,2,FALSE())),$E$4)</f>
        <v>5000</v>
      </c>
      <c r="F1131" s="2" t="n">
        <f aca="false">+IF(MONTH(A1131)=$G$4,$F$4,0)</f>
        <v>50</v>
      </c>
      <c r="G1131" s="5" t="n">
        <f aca="false">+F1131*D1131</f>
        <v>1.62155182498192</v>
      </c>
      <c r="H1131" s="6" t="n">
        <f aca="false">-G1131*E1131</f>
        <v>-8107.75912490962</v>
      </c>
      <c r="I1131" s="2" t="n">
        <f aca="false">+IF(A1131=$I$4,$H$4*D1131,IF(I1130=0,0,I1130+J1131+H1131))</f>
        <v>0</v>
      </c>
      <c r="J1131" s="2" t="n">
        <f aca="false">+IF(B1131=0,0,D1131*-IPMT(C1131/12,B1131,$B$8,I1130))</f>
        <v>0</v>
      </c>
      <c r="K1131" s="6" t="n">
        <f aca="false">+H1131+J1131</f>
        <v>-8107.75912490962</v>
      </c>
      <c r="L1131" s="39"/>
    </row>
    <row r="1132" customFormat="false" ht="12.75" hidden="false" customHeight="false" outlineLevel="0" collapsed="false">
      <c r="A1132" s="50" t="n">
        <v>71315</v>
      </c>
      <c r="B1132" s="2" t="n">
        <f aca="false">+IF(B1131&lt;&gt;0,B1131+1,IF(I1131=0,0,1))</f>
        <v>0</v>
      </c>
      <c r="C1132" s="3" t="n">
        <f aca="false">IF(OR($C$4="",$C$4=0),C1131,$C$4)</f>
        <v>0.05</v>
      </c>
      <c r="D1132" s="4" t="n">
        <f aca="false">+(1+C1132/2)^(-2*(A1132-$M$4)/365.25)</f>
        <v>0.0322953865977929</v>
      </c>
      <c r="E1132" s="2" t="n">
        <f aca="false">+IF(OR($E$4="",$E$4=0),IF(YEAR(A1132)&gt;$M$38,$N$39,VLOOKUP(YEAR(A1132),Curve,2,FALSE())),$E$4)</f>
        <v>5000</v>
      </c>
      <c r="F1132" s="2" t="n">
        <f aca="false">+IF(MONTH(A1132)=$G$4,$F$4,0)</f>
        <v>0</v>
      </c>
      <c r="G1132" s="5" t="n">
        <f aca="false">+F1132*D1132</f>
        <v>0</v>
      </c>
      <c r="H1132" s="6" t="n">
        <f aca="false">-G1132*E1132</f>
        <v>-0</v>
      </c>
      <c r="I1132" s="2" t="n">
        <f aca="false">+IF(A1132=$I$4,$H$4*D1132,IF(I1131=0,0,I1131+J1132+H1132))</f>
        <v>0</v>
      </c>
      <c r="J1132" s="2" t="n">
        <f aca="false">+IF(B1132=0,0,D1132*-IPMT(C1132/12,B1132,$B$8,I1131))</f>
        <v>0</v>
      </c>
      <c r="K1132" s="6" t="n">
        <f aca="false">+H1132+J1132</f>
        <v>0</v>
      </c>
      <c r="L1132" s="39"/>
    </row>
    <row r="1133" customFormat="false" ht="12.75" hidden="false" customHeight="false" outlineLevel="0" collapsed="false">
      <c r="A1133" s="50" t="n">
        <v>71345</v>
      </c>
      <c r="B1133" s="2" t="n">
        <f aca="false">+IF(B1132&lt;&gt;0,B1132+1,IF(I1132=0,0,1))</f>
        <v>0</v>
      </c>
      <c r="C1133" s="3" t="n">
        <f aca="false">IF(OR($C$4="",$C$4=0),C1132,$C$4)</f>
        <v>0.05</v>
      </c>
      <c r="D1133" s="4" t="n">
        <f aca="false">+(1+C1133/2)^(-2*(A1133-$M$4)/365.25)</f>
        <v>0.0321646527500074</v>
      </c>
      <c r="E1133" s="2" t="n">
        <f aca="false">+IF(OR($E$4="",$E$4=0),IF(YEAR(A1133)&gt;$M$38,$N$39,VLOOKUP(YEAR(A1133),Curve,2,FALSE())),$E$4)</f>
        <v>5000</v>
      </c>
      <c r="F1133" s="2" t="n">
        <f aca="false">+IF(MONTH(A1133)=$G$4,$F$4,0)</f>
        <v>0</v>
      </c>
      <c r="G1133" s="5" t="n">
        <f aca="false">+F1133*D1133</f>
        <v>0</v>
      </c>
      <c r="H1133" s="6" t="n">
        <f aca="false">-G1133*E1133</f>
        <v>-0</v>
      </c>
      <c r="I1133" s="2" t="n">
        <f aca="false">+IF(A1133=$I$4,$H$4*D1133,IF(I1132=0,0,I1132+J1133+H1133))</f>
        <v>0</v>
      </c>
      <c r="J1133" s="2" t="n">
        <f aca="false">+IF(B1133=0,0,D1133*-IPMT(C1133/12,B1133,$B$8,I1132))</f>
        <v>0</v>
      </c>
      <c r="K1133" s="6" t="n">
        <f aca="false">+H1133+J1133</f>
        <v>0</v>
      </c>
      <c r="L1133" s="39"/>
    </row>
    <row r="1134" customFormat="false" ht="12.75" hidden="false" customHeight="false" outlineLevel="0" collapsed="false">
      <c r="A1134" s="50" t="n">
        <v>71376</v>
      </c>
      <c r="B1134" s="2" t="n">
        <f aca="false">+IF(B1133&lt;&gt;0,B1133+1,IF(I1133=0,0,1))</f>
        <v>0</v>
      </c>
      <c r="C1134" s="3" t="n">
        <f aca="false">IF(OR($C$4="",$C$4=0),C1133,$C$4)</f>
        <v>0.05</v>
      </c>
      <c r="D1134" s="4" t="n">
        <f aca="false">+(1+C1134/2)^(-2*(A1134-$M$4)/365.25)</f>
        <v>0.0320301170564447</v>
      </c>
      <c r="E1134" s="2" t="n">
        <f aca="false">+IF(OR($E$4="",$E$4=0),IF(YEAR(A1134)&gt;$M$38,$N$39,VLOOKUP(YEAR(A1134),Curve,2,FALSE())),$E$4)</f>
        <v>5000</v>
      </c>
      <c r="F1134" s="2" t="n">
        <f aca="false">+IF(MONTH(A1134)=$G$4,$F$4,0)</f>
        <v>0</v>
      </c>
      <c r="G1134" s="5" t="n">
        <f aca="false">+F1134*D1134</f>
        <v>0</v>
      </c>
      <c r="H1134" s="6" t="n">
        <f aca="false">-G1134*E1134</f>
        <v>-0</v>
      </c>
      <c r="I1134" s="2" t="n">
        <f aca="false">+IF(A1134=$I$4,$H$4*D1134,IF(I1133=0,0,I1133+J1134+H1134))</f>
        <v>0</v>
      </c>
      <c r="J1134" s="2" t="n">
        <f aca="false">+IF(B1134=0,0,D1134*-IPMT(C1134/12,B1134,$B$8,I1133))</f>
        <v>0</v>
      </c>
      <c r="K1134" s="6" t="n">
        <f aca="false">+H1134+J1134</f>
        <v>0</v>
      </c>
      <c r="L1134" s="39"/>
    </row>
    <row r="1135" customFormat="false" ht="12.75" hidden="false" customHeight="false" outlineLevel="0" collapsed="false">
      <c r="A1135" s="50" t="n">
        <v>71406</v>
      </c>
      <c r="B1135" s="2" t="n">
        <f aca="false">+IF(B1134&lt;&gt;0,B1134+1,IF(I1134=0,0,1))</f>
        <v>0</v>
      </c>
      <c r="C1135" s="3" t="n">
        <f aca="false">IF(OR($C$4="",$C$4=0),C1134,$C$4)</f>
        <v>0.05</v>
      </c>
      <c r="D1135" s="4" t="n">
        <f aca="false">+(1+C1135/2)^(-2*(A1135-$M$4)/365.25)</f>
        <v>0.0319004570371993</v>
      </c>
      <c r="E1135" s="2" t="n">
        <f aca="false">+IF(OR($E$4="",$E$4=0),IF(YEAR(A1135)&gt;$M$38,$N$39,VLOOKUP(YEAR(A1135),Curve,2,FALSE())),$E$4)</f>
        <v>5000</v>
      </c>
      <c r="F1135" s="2" t="n">
        <f aca="false">+IF(MONTH(A1135)=$G$4,$F$4,0)</f>
        <v>0</v>
      </c>
      <c r="G1135" s="5" t="n">
        <f aca="false">+F1135*D1135</f>
        <v>0</v>
      </c>
      <c r="H1135" s="6" t="n">
        <f aca="false">-G1135*E1135</f>
        <v>-0</v>
      </c>
      <c r="I1135" s="2" t="n">
        <f aca="false">+IF(A1135=$I$4,$H$4*D1135,IF(I1134=0,0,I1134+J1135+H1135))</f>
        <v>0</v>
      </c>
      <c r="J1135" s="2" t="n">
        <f aca="false">+IF(B1135=0,0,D1135*-IPMT(C1135/12,B1135,$B$8,I1134))</f>
        <v>0</v>
      </c>
      <c r="K1135" s="6" t="n">
        <f aca="false">+H1135+J1135</f>
        <v>0</v>
      </c>
      <c r="L1135" s="39"/>
    </row>
    <row r="1136" customFormat="false" ht="12.75" hidden="false" customHeight="false" outlineLevel="0" collapsed="false">
      <c r="A1136" s="50" t="n">
        <v>71437</v>
      </c>
      <c r="B1136" s="2" t="n">
        <f aca="false">+IF(B1135&lt;&gt;0,B1135+1,IF(I1135=0,0,1))</f>
        <v>0</v>
      </c>
      <c r="C1136" s="3" t="n">
        <f aca="false">IF(OR($C$4="",$C$4=0),C1135,$C$4)</f>
        <v>0.05</v>
      </c>
      <c r="D1136" s="4" t="n">
        <f aca="false">+(1+C1136/2)^(-2*(A1136-$M$4)/365.25)</f>
        <v>0.031767026399977</v>
      </c>
      <c r="E1136" s="2" t="n">
        <f aca="false">+IF(OR($E$4="",$E$4=0),IF(YEAR(A1136)&gt;$M$38,$N$39,VLOOKUP(YEAR(A1136),Curve,2,FALSE())),$E$4)</f>
        <v>5000</v>
      </c>
      <c r="F1136" s="2" t="n">
        <f aca="false">+IF(MONTH(A1136)=$G$4,$F$4,0)</f>
        <v>0</v>
      </c>
      <c r="G1136" s="5" t="n">
        <f aca="false">+F1136*D1136</f>
        <v>0</v>
      </c>
      <c r="H1136" s="6" t="n">
        <f aca="false">-G1136*E1136</f>
        <v>-0</v>
      </c>
      <c r="I1136" s="2" t="n">
        <f aca="false">+IF(A1136=$I$4,$H$4*D1136,IF(I1135=0,0,I1135+J1136+H1136))</f>
        <v>0</v>
      </c>
      <c r="J1136" s="2" t="n">
        <f aca="false">+IF(B1136=0,0,D1136*-IPMT(C1136/12,B1136,$B$8,I1135))</f>
        <v>0</v>
      </c>
      <c r="K1136" s="6" t="n">
        <f aca="false">+H1136+J1136</f>
        <v>0</v>
      </c>
      <c r="L1136" s="39"/>
    </row>
    <row r="1137" customFormat="false" ht="12.75" hidden="false" customHeight="false" outlineLevel="0" collapsed="false">
      <c r="A1137" s="50" t="n">
        <v>71468</v>
      </c>
      <c r="B1137" s="2" t="n">
        <f aca="false">+IF(B1136&lt;&gt;0,B1136+1,IF(I1136=0,0,1))</f>
        <v>0</v>
      </c>
      <c r="C1137" s="3" t="n">
        <f aca="false">IF(OR($C$4="",$C$4=0),C1136,$C$4)</f>
        <v>0.05</v>
      </c>
      <c r="D1137" s="4" t="n">
        <f aca="false">+(1+C1137/2)^(-2*(A1137-$M$4)/365.25)</f>
        <v>0.0316341538655721</v>
      </c>
      <c r="E1137" s="2" t="n">
        <f aca="false">+IF(OR($E$4="",$E$4=0),IF(YEAR(A1137)&gt;$M$38,$N$39,VLOOKUP(YEAR(A1137),Curve,2,FALSE())),$E$4)</f>
        <v>5000</v>
      </c>
      <c r="F1137" s="2" t="n">
        <f aca="false">+IF(MONTH(A1137)=$G$4,$F$4,0)</f>
        <v>0</v>
      </c>
      <c r="G1137" s="5" t="n">
        <f aca="false">+F1137*D1137</f>
        <v>0</v>
      </c>
      <c r="H1137" s="6" t="n">
        <f aca="false">-G1137*E1137</f>
        <v>-0</v>
      </c>
      <c r="I1137" s="2" t="n">
        <f aca="false">+IF(A1137=$I$4,$H$4*D1137,IF(I1136=0,0,I1136+J1137+H1137))</f>
        <v>0</v>
      </c>
      <c r="J1137" s="2" t="n">
        <f aca="false">+IF(B1137=0,0,D1137*-IPMT(C1137/12,B1137,$B$8,I1136))</f>
        <v>0</v>
      </c>
      <c r="K1137" s="6" t="n">
        <f aca="false">+H1137+J1137</f>
        <v>0</v>
      </c>
      <c r="L1137" s="39"/>
    </row>
    <row r="1138" customFormat="false" ht="12.75" hidden="false" customHeight="false" outlineLevel="0" collapsed="false">
      <c r="A1138" s="50" t="n">
        <v>71498</v>
      </c>
      <c r="B1138" s="2" t="n">
        <f aca="false">+IF(B1137&lt;&gt;0,B1137+1,IF(I1137=0,0,1))</f>
        <v>0</v>
      </c>
      <c r="C1138" s="3" t="n">
        <f aca="false">IF(OR($C$4="",$C$4=0),C1137,$C$4)</f>
        <v>0.05</v>
      </c>
      <c r="D1138" s="4" t="n">
        <f aca="false">+(1+C1138/2)^(-2*(A1138-$M$4)/365.25)</f>
        <v>0.0315060967313508</v>
      </c>
      <c r="E1138" s="2" t="n">
        <f aca="false">+IF(OR($E$4="",$E$4=0),IF(YEAR(A1138)&gt;$M$38,$N$39,VLOOKUP(YEAR(A1138),Curve,2,FALSE())),$E$4)</f>
        <v>5000</v>
      </c>
      <c r="F1138" s="2" t="n">
        <f aca="false">+IF(MONTH(A1138)=$G$4,$F$4,0)</f>
        <v>0</v>
      </c>
      <c r="G1138" s="5" t="n">
        <f aca="false">+F1138*D1138</f>
        <v>0</v>
      </c>
      <c r="H1138" s="6" t="n">
        <f aca="false">-G1138*E1138</f>
        <v>-0</v>
      </c>
      <c r="I1138" s="2" t="n">
        <f aca="false">+IF(A1138=$I$4,$H$4*D1138,IF(I1137=0,0,I1137+J1138+H1138))</f>
        <v>0</v>
      </c>
      <c r="J1138" s="2" t="n">
        <f aca="false">+IF(B1138=0,0,D1138*-IPMT(C1138/12,B1138,$B$8,I1137))</f>
        <v>0</v>
      </c>
      <c r="K1138" s="6" t="n">
        <f aca="false">+H1138+J1138</f>
        <v>0</v>
      </c>
      <c r="L1138" s="39"/>
    </row>
    <row r="1139" customFormat="false" ht="12.75" hidden="false" customHeight="false" outlineLevel="0" collapsed="false">
      <c r="A1139" s="50" t="n">
        <v>71529</v>
      </c>
      <c r="B1139" s="2" t="n">
        <f aca="false">+IF(B1138&lt;&gt;0,B1138+1,IF(I1138=0,0,1))</f>
        <v>0</v>
      </c>
      <c r="C1139" s="3" t="n">
        <f aca="false">IF(OR($C$4="",$C$4=0),C1138,$C$4)</f>
        <v>0.05</v>
      </c>
      <c r="D1139" s="4" t="n">
        <f aca="false">+(1+C1139/2)^(-2*(A1139-$M$4)/365.25)</f>
        <v>0.0313743155923424</v>
      </c>
      <c r="E1139" s="2" t="n">
        <f aca="false">+IF(OR($E$4="",$E$4=0),IF(YEAR(A1139)&gt;$M$38,$N$39,VLOOKUP(YEAR(A1139),Curve,2,FALSE())),$E$4)</f>
        <v>5000</v>
      </c>
      <c r="F1139" s="2" t="n">
        <f aca="false">+IF(MONTH(A1139)=$G$4,$F$4,0)</f>
        <v>0</v>
      </c>
      <c r="G1139" s="5" t="n">
        <f aca="false">+F1139*D1139</f>
        <v>0</v>
      </c>
      <c r="H1139" s="6" t="n">
        <f aca="false">-G1139*E1139</f>
        <v>-0</v>
      </c>
      <c r="I1139" s="2" t="n">
        <f aca="false">+IF(A1139=$I$4,$H$4*D1139,IF(I1138=0,0,I1138+J1139+H1139))</f>
        <v>0</v>
      </c>
      <c r="J1139" s="2" t="n">
        <f aca="false">+IF(B1139=0,0,D1139*-IPMT(C1139/12,B1139,$B$8,I1138))</f>
        <v>0</v>
      </c>
      <c r="K1139" s="6" t="n">
        <f aca="false">+H1139+J1139</f>
        <v>0</v>
      </c>
      <c r="L1139" s="39"/>
    </row>
    <row r="1140" customFormat="false" ht="12.75" hidden="false" customHeight="false" outlineLevel="0" collapsed="false">
      <c r="A1140" s="50" t="n">
        <v>71559</v>
      </c>
      <c r="B1140" s="2" t="n">
        <f aca="false">+IF(B1139&lt;&gt;0,B1139+1,IF(I1139=0,0,1))</f>
        <v>0</v>
      </c>
      <c r="C1140" s="3" t="n">
        <f aca="false">IF(OR($C$4="",$C$4=0),C1139,$C$4)</f>
        <v>0.05</v>
      </c>
      <c r="D1140" s="4" t="n">
        <f aca="false">+(1+C1140/2)^(-2*(A1140-$M$4)/365.25)</f>
        <v>0.0312473103005307</v>
      </c>
      <c r="E1140" s="2" t="n">
        <f aca="false">+IF(OR($E$4="",$E$4=0),IF(YEAR(A1140)&gt;$M$38,$N$39,VLOOKUP(YEAR(A1140),Curve,2,FALSE())),$E$4)</f>
        <v>5000</v>
      </c>
      <c r="F1140" s="2" t="n">
        <f aca="false">+IF(MONTH(A1140)=$G$4,$F$4,0)</f>
        <v>0</v>
      </c>
      <c r="G1140" s="5" t="n">
        <f aca="false">+F1140*D1140</f>
        <v>0</v>
      </c>
      <c r="H1140" s="6" t="n">
        <f aca="false">-G1140*E1140</f>
        <v>-0</v>
      </c>
      <c r="I1140" s="2" t="n">
        <f aca="false">+IF(A1140=$I$4,$H$4*D1140,IF(I1139=0,0,I1139+J1140+H1140))</f>
        <v>0</v>
      </c>
      <c r="J1140" s="2" t="n">
        <f aca="false">+IF(B1140=0,0,D1140*-IPMT(C1140/12,B1140,$B$8,I1139))</f>
        <v>0</v>
      </c>
      <c r="K1140" s="6" t="n">
        <f aca="false">+H1140+J1140</f>
        <v>0</v>
      </c>
      <c r="L1140" s="39"/>
    </row>
    <row r="1141" customFormat="false" ht="12.75" hidden="false" customHeight="false" outlineLevel="0" collapsed="false">
      <c r="A1141" s="50" t="n">
        <v>71590</v>
      </c>
      <c r="B1141" s="2" t="n">
        <f aca="false">+IF(B1140&lt;&gt;0,B1140+1,IF(I1140=0,0,1))</f>
        <v>0</v>
      </c>
      <c r="C1141" s="3" t="n">
        <f aca="false">IF(OR($C$4="",$C$4=0),C1140,$C$4)</f>
        <v>0.05</v>
      </c>
      <c r="D1141" s="4" t="n">
        <f aca="false">+(1+C1141/2)^(-2*(A1141-$M$4)/365.25)</f>
        <v>0.031116611592358</v>
      </c>
      <c r="E1141" s="2" t="n">
        <f aca="false">+IF(OR($E$4="",$E$4=0),IF(YEAR(A1141)&gt;$M$38,$N$39,VLOOKUP(YEAR(A1141),Curve,2,FALSE())),$E$4)</f>
        <v>5000</v>
      </c>
      <c r="F1141" s="2" t="n">
        <f aca="false">+IF(MONTH(A1141)=$G$4,$F$4,0)</f>
        <v>0</v>
      </c>
      <c r="G1141" s="5" t="n">
        <f aca="false">+F1141*D1141</f>
        <v>0</v>
      </c>
      <c r="H1141" s="6" t="n">
        <f aca="false">-G1141*E1141</f>
        <v>-0</v>
      </c>
      <c r="I1141" s="2" t="n">
        <f aca="false">+IF(A1141=$I$4,$H$4*D1141,IF(I1140=0,0,I1140+J1141+H1141))</f>
        <v>0</v>
      </c>
      <c r="J1141" s="2" t="n">
        <f aca="false">+IF(B1141=0,0,D1141*-IPMT(C1141/12,B1141,$B$8,I1140))</f>
        <v>0</v>
      </c>
      <c r="K1141" s="6" t="n">
        <f aca="false">+H1141+J1141</f>
        <v>0</v>
      </c>
      <c r="L1141" s="39"/>
    </row>
    <row r="1142" customFormat="false" ht="12.75" hidden="false" customHeight="false" outlineLevel="0" collapsed="false">
      <c r="A1142" s="50" t="n">
        <v>71621</v>
      </c>
      <c r="B1142" s="2" t="n">
        <f aca="false">+IF(B1141&lt;&gt;0,B1141+1,IF(I1141=0,0,1))</f>
        <v>0</v>
      </c>
      <c r="C1142" s="3" t="n">
        <f aca="false">IF(OR($C$4="",$C$4=0),C1141,$C$4)</f>
        <v>0.05</v>
      </c>
      <c r="D1142" s="4" t="n">
        <f aca="false">+(1+C1142/2)^(-2*(A1142-$M$4)/365.25)</f>
        <v>0.030986459560112</v>
      </c>
      <c r="E1142" s="2" t="n">
        <f aca="false">+IF(OR($E$4="",$E$4=0),IF(YEAR(A1142)&gt;$M$38,$N$39,VLOOKUP(YEAR(A1142),Curve,2,FALSE())),$E$4)</f>
        <v>5000</v>
      </c>
      <c r="F1142" s="2" t="n">
        <f aca="false">+IF(MONTH(A1142)=$G$4,$F$4,0)</f>
        <v>0</v>
      </c>
      <c r="G1142" s="5" t="n">
        <f aca="false">+F1142*D1142</f>
        <v>0</v>
      </c>
      <c r="H1142" s="6" t="n">
        <f aca="false">-G1142*E1142</f>
        <v>-0</v>
      </c>
      <c r="I1142" s="2" t="n">
        <f aca="false">+IF(A1142=$I$4,$H$4*D1142,IF(I1141=0,0,I1141+J1142+H1142))</f>
        <v>0</v>
      </c>
      <c r="J1142" s="2" t="n">
        <f aca="false">+IF(B1142=0,0,D1142*-IPMT(C1142/12,B1142,$B$8,I1141))</f>
        <v>0</v>
      </c>
      <c r="K1142" s="6" t="n">
        <f aca="false">+H1142+J1142</f>
        <v>0</v>
      </c>
      <c r="L1142" s="39"/>
    </row>
    <row r="1143" customFormat="false" ht="12.75" hidden="false" customHeight="false" outlineLevel="0" collapsed="false">
      <c r="A1143" s="50" t="n">
        <v>71650</v>
      </c>
      <c r="B1143" s="2" t="n">
        <f aca="false">+IF(B1142&lt;&gt;0,B1142+1,IF(I1142=0,0,1))</f>
        <v>0</v>
      </c>
      <c r="C1143" s="3" t="n">
        <f aca="false">IF(OR($C$4="",$C$4=0),C1142,$C$4)</f>
        <v>0.05</v>
      </c>
      <c r="D1143" s="4" t="n">
        <f aca="false">+(1+C1143/2)^(-2*(A1143-$M$4)/365.25)</f>
        <v>0.0308651973170136</v>
      </c>
      <c r="E1143" s="2" t="n">
        <f aca="false">+IF(OR($E$4="",$E$4=0),IF(YEAR(A1143)&gt;$M$38,$N$39,VLOOKUP(YEAR(A1143),Curve,2,FALSE())),$E$4)</f>
        <v>5000</v>
      </c>
      <c r="F1143" s="2" t="n">
        <f aca="false">+IF(MONTH(A1143)=$G$4,$F$4,0)</f>
        <v>50</v>
      </c>
      <c r="G1143" s="5" t="n">
        <f aca="false">+F1143*D1143</f>
        <v>1.54325986585068</v>
      </c>
      <c r="H1143" s="6" t="n">
        <f aca="false">-G1143*E1143</f>
        <v>-7716.29932925341</v>
      </c>
      <c r="I1143" s="2" t="n">
        <f aca="false">+IF(A1143=$I$4,$H$4*D1143,IF(I1142=0,0,I1142+J1143+H1143))</f>
        <v>0</v>
      </c>
      <c r="J1143" s="2" t="n">
        <f aca="false">+IF(B1143=0,0,D1143*-IPMT(C1143/12,B1143,$B$8,I1142))</f>
        <v>0</v>
      </c>
      <c r="K1143" s="6" t="n">
        <f aca="false">+H1143+J1143</f>
        <v>-7716.29932925341</v>
      </c>
      <c r="L1143" s="39"/>
    </row>
    <row r="1144" customFormat="false" ht="12.75" hidden="false" customHeight="false" outlineLevel="0" collapsed="false">
      <c r="A1144" s="50" t="n">
        <v>71681</v>
      </c>
      <c r="B1144" s="2" t="n">
        <f aca="false">+IF(B1143&lt;&gt;0,B1143+1,IF(I1143=0,0,1))</f>
        <v>0</v>
      </c>
      <c r="C1144" s="3" t="n">
        <f aca="false">IF(OR($C$4="",$C$4=0),C1143,$C$4)</f>
        <v>0.05</v>
      </c>
      <c r="D1144" s="4" t="n">
        <f aca="false">+(1+C1144/2)^(-2*(A1144-$M$4)/365.25)</f>
        <v>0.030736096879951</v>
      </c>
      <c r="E1144" s="2" t="n">
        <f aca="false">+IF(OR($E$4="",$E$4=0),IF(YEAR(A1144)&gt;$M$38,$N$39,VLOOKUP(YEAR(A1144),Curve,2,FALSE())),$E$4)</f>
        <v>5000</v>
      </c>
      <c r="F1144" s="2" t="n">
        <f aca="false">+IF(MONTH(A1144)=$G$4,$F$4,0)</f>
        <v>0</v>
      </c>
      <c r="G1144" s="5" t="n">
        <f aca="false">+F1144*D1144</f>
        <v>0</v>
      </c>
      <c r="H1144" s="6" t="n">
        <f aca="false">-G1144*E1144</f>
        <v>-0</v>
      </c>
      <c r="I1144" s="2" t="n">
        <f aca="false">+IF(A1144=$I$4,$H$4*D1144,IF(I1143=0,0,I1143+J1144+H1144))</f>
        <v>0</v>
      </c>
      <c r="J1144" s="2" t="n">
        <f aca="false">+IF(B1144=0,0,D1144*-IPMT(C1144/12,B1144,$B$8,I1143))</f>
        <v>0</v>
      </c>
      <c r="K1144" s="6" t="n">
        <f aca="false">+H1144+J1144</f>
        <v>0</v>
      </c>
      <c r="L1144" s="39"/>
    </row>
    <row r="1145" customFormat="false" ht="12.75" hidden="false" customHeight="false" outlineLevel="0" collapsed="false">
      <c r="A1145" s="50" t="n">
        <v>71711</v>
      </c>
      <c r="B1145" s="2" t="n">
        <f aca="false">+IF(B1144&lt;&gt;0,B1144+1,IF(I1144=0,0,1))</f>
        <v>0</v>
      </c>
      <c r="C1145" s="3" t="n">
        <f aca="false">IF(OR($C$4="",$C$4=0),C1144,$C$4)</f>
        <v>0.05</v>
      </c>
      <c r="D1145" s="4" t="n">
        <f aca="false">+(1+C1145/2)^(-2*(A1145-$M$4)/365.25)</f>
        <v>0.0306116751394384</v>
      </c>
      <c r="E1145" s="2" t="n">
        <f aca="false">+IF(OR($E$4="",$E$4=0),IF(YEAR(A1145)&gt;$M$38,$N$39,VLOOKUP(YEAR(A1145),Curve,2,FALSE())),$E$4)</f>
        <v>5000</v>
      </c>
      <c r="F1145" s="2" t="n">
        <f aca="false">+IF(MONTH(A1145)=$G$4,$F$4,0)</f>
        <v>0</v>
      </c>
      <c r="G1145" s="5" t="n">
        <f aca="false">+F1145*D1145</f>
        <v>0</v>
      </c>
      <c r="H1145" s="6" t="n">
        <f aca="false">-G1145*E1145</f>
        <v>-0</v>
      </c>
      <c r="I1145" s="2" t="n">
        <f aca="false">+IF(A1145=$I$4,$H$4*D1145,IF(I1144=0,0,I1144+J1145+H1145))</f>
        <v>0</v>
      </c>
      <c r="J1145" s="2" t="n">
        <f aca="false">+IF(B1145=0,0,D1145*-IPMT(C1145/12,B1145,$B$8,I1144))</f>
        <v>0</v>
      </c>
      <c r="K1145" s="6" t="n">
        <f aca="false">+H1145+J1145</f>
        <v>0</v>
      </c>
      <c r="L1145" s="39"/>
    </row>
    <row r="1146" customFormat="false" ht="12.75" hidden="false" customHeight="false" outlineLevel="0" collapsed="false">
      <c r="A1146" s="50" t="n">
        <v>71742</v>
      </c>
      <c r="B1146" s="2" t="n">
        <f aca="false">+IF(B1145&lt;&gt;0,B1145+1,IF(I1145=0,0,1))</f>
        <v>0</v>
      </c>
      <c r="C1146" s="3" t="n">
        <f aca="false">IF(OR($C$4="",$C$4=0),C1145,$C$4)</f>
        <v>0.05</v>
      </c>
      <c r="D1146" s="4" t="n">
        <f aca="false">+(1+C1146/2)^(-2*(A1146-$M$4)/365.25)</f>
        <v>0.0304836351143211</v>
      </c>
      <c r="E1146" s="2" t="n">
        <f aca="false">+IF(OR($E$4="",$E$4=0),IF(YEAR(A1146)&gt;$M$38,$N$39,VLOOKUP(YEAR(A1146),Curve,2,FALSE())),$E$4)</f>
        <v>5000</v>
      </c>
      <c r="F1146" s="2" t="n">
        <f aca="false">+IF(MONTH(A1146)=$G$4,$F$4,0)</f>
        <v>0</v>
      </c>
      <c r="G1146" s="5" t="n">
        <f aca="false">+F1146*D1146</f>
        <v>0</v>
      </c>
      <c r="H1146" s="6" t="n">
        <f aca="false">-G1146*E1146</f>
        <v>-0</v>
      </c>
      <c r="I1146" s="2" t="n">
        <f aca="false">+IF(A1146=$I$4,$H$4*D1146,IF(I1145=0,0,I1145+J1146+H1146))</f>
        <v>0</v>
      </c>
      <c r="J1146" s="2" t="n">
        <f aca="false">+IF(B1146=0,0,D1146*-IPMT(C1146/12,B1146,$B$8,I1145))</f>
        <v>0</v>
      </c>
      <c r="K1146" s="6" t="n">
        <f aca="false">+H1146+J1146</f>
        <v>0</v>
      </c>
      <c r="L1146" s="39"/>
    </row>
    <row r="1147" customFormat="false" ht="12.75" hidden="false" customHeight="false" outlineLevel="0" collapsed="false">
      <c r="A1147" s="50" t="n">
        <v>71772</v>
      </c>
      <c r="B1147" s="2" t="n">
        <f aca="false">+IF(B1146&lt;&gt;0,B1146+1,IF(I1146=0,0,1))</f>
        <v>0</v>
      </c>
      <c r="C1147" s="3" t="n">
        <f aca="false">IF(OR($C$4="",$C$4=0),C1146,$C$4)</f>
        <v>0.05</v>
      </c>
      <c r="D1147" s="4" t="n">
        <f aca="false">+(1+C1147/2)^(-2*(A1147-$M$4)/365.25)</f>
        <v>0.0303602353556306</v>
      </c>
      <c r="E1147" s="2" t="n">
        <f aca="false">+IF(OR($E$4="",$E$4=0),IF(YEAR(A1147)&gt;$M$38,$N$39,VLOOKUP(YEAR(A1147),Curve,2,FALSE())),$E$4)</f>
        <v>5000</v>
      </c>
      <c r="F1147" s="2" t="n">
        <f aca="false">+IF(MONTH(A1147)=$G$4,$F$4,0)</f>
        <v>0</v>
      </c>
      <c r="G1147" s="5" t="n">
        <f aca="false">+F1147*D1147</f>
        <v>0</v>
      </c>
      <c r="H1147" s="6" t="n">
        <f aca="false">-G1147*E1147</f>
        <v>-0</v>
      </c>
      <c r="I1147" s="2" t="n">
        <f aca="false">+IF(A1147=$I$4,$H$4*D1147,IF(I1146=0,0,I1146+J1147+H1147))</f>
        <v>0</v>
      </c>
      <c r="J1147" s="2" t="n">
        <f aca="false">+IF(B1147=0,0,D1147*-IPMT(C1147/12,B1147,$B$8,I1146))</f>
        <v>0</v>
      </c>
      <c r="K1147" s="6" t="n">
        <f aca="false">+H1147+J1147</f>
        <v>0</v>
      </c>
      <c r="L1147" s="39"/>
    </row>
    <row r="1148" customFormat="false" ht="12.75" hidden="false" customHeight="false" outlineLevel="0" collapsed="false">
      <c r="A1148" s="50" t="n">
        <v>71803</v>
      </c>
      <c r="B1148" s="2" t="n">
        <f aca="false">+IF(B1147&lt;&gt;0,B1147+1,IF(I1147=0,0,1))</f>
        <v>0</v>
      </c>
      <c r="C1148" s="3" t="n">
        <f aca="false">IF(OR($C$4="",$C$4=0),C1147,$C$4)</f>
        <v>0.05</v>
      </c>
      <c r="D1148" s="4" t="n">
        <f aca="false">+(1+C1148/2)^(-2*(A1148-$M$4)/365.25)</f>
        <v>0.0302332470323914</v>
      </c>
      <c r="E1148" s="2" t="n">
        <f aca="false">+IF(OR($E$4="",$E$4=0),IF(YEAR(A1148)&gt;$M$38,$N$39,VLOOKUP(YEAR(A1148),Curve,2,FALSE())),$E$4)</f>
        <v>5000</v>
      </c>
      <c r="F1148" s="2" t="n">
        <f aca="false">+IF(MONTH(A1148)=$G$4,$F$4,0)</f>
        <v>0</v>
      </c>
      <c r="G1148" s="5" t="n">
        <f aca="false">+F1148*D1148</f>
        <v>0</v>
      </c>
      <c r="H1148" s="6" t="n">
        <f aca="false">-G1148*E1148</f>
        <v>-0</v>
      </c>
      <c r="I1148" s="2" t="n">
        <f aca="false">+IF(A1148=$I$4,$H$4*D1148,IF(I1147=0,0,I1147+J1148+H1148))</f>
        <v>0</v>
      </c>
      <c r="J1148" s="2" t="n">
        <f aca="false">+IF(B1148=0,0,D1148*-IPMT(C1148/12,B1148,$B$8,I1147))</f>
        <v>0</v>
      </c>
      <c r="K1148" s="6" t="n">
        <f aca="false">+H1148+J1148</f>
        <v>0</v>
      </c>
      <c r="L1148" s="39"/>
    </row>
    <row r="1149" customFormat="false" ht="12.75" hidden="false" customHeight="false" outlineLevel="0" collapsed="false">
      <c r="A1149" s="50" t="n">
        <v>71834</v>
      </c>
      <c r="B1149" s="2" t="n">
        <f aca="false">+IF(B1148&lt;&gt;0,B1148+1,IF(I1148=0,0,1))</f>
        <v>0</v>
      </c>
      <c r="C1149" s="3" t="n">
        <f aca="false">IF(OR($C$4="",$C$4=0),C1148,$C$4)</f>
        <v>0.05</v>
      </c>
      <c r="D1149" s="4" t="n">
        <f aca="false">+(1+C1149/2)^(-2*(A1149-$M$4)/365.25)</f>
        <v>0.0301067898655826</v>
      </c>
      <c r="E1149" s="2" t="n">
        <f aca="false">+IF(OR($E$4="",$E$4=0),IF(YEAR(A1149)&gt;$M$38,$N$39,VLOOKUP(YEAR(A1149),Curve,2,FALSE())),$E$4)</f>
        <v>5000</v>
      </c>
      <c r="F1149" s="2" t="n">
        <f aca="false">+IF(MONTH(A1149)=$G$4,$F$4,0)</f>
        <v>0</v>
      </c>
      <c r="G1149" s="5" t="n">
        <f aca="false">+F1149*D1149</f>
        <v>0</v>
      </c>
      <c r="H1149" s="6" t="n">
        <f aca="false">-G1149*E1149</f>
        <v>-0</v>
      </c>
      <c r="I1149" s="2" t="n">
        <f aca="false">+IF(A1149=$I$4,$H$4*D1149,IF(I1148=0,0,I1148+J1149+H1149))</f>
        <v>0</v>
      </c>
      <c r="J1149" s="2" t="n">
        <f aca="false">+IF(B1149=0,0,D1149*-IPMT(C1149/12,B1149,$B$8,I1148))</f>
        <v>0</v>
      </c>
      <c r="K1149" s="6" t="n">
        <f aca="false">+H1149+J1149</f>
        <v>0</v>
      </c>
      <c r="L1149" s="39"/>
    </row>
    <row r="1150" customFormat="false" ht="12.75" hidden="false" customHeight="false" outlineLevel="0" collapsed="false">
      <c r="A1150" s="50" t="n">
        <v>71864</v>
      </c>
      <c r="B1150" s="2" t="n">
        <f aca="false">+IF(B1149&lt;&gt;0,B1149+1,IF(I1149=0,0,1))</f>
        <v>0</v>
      </c>
      <c r="C1150" s="3" t="n">
        <f aca="false">IF(OR($C$4="",$C$4=0),C1149,$C$4)</f>
        <v>0.05</v>
      </c>
      <c r="D1150" s="4" t="n">
        <f aca="false">+(1+C1150/2)^(-2*(A1150-$M$4)/365.25)</f>
        <v>0.0299849156012297</v>
      </c>
      <c r="E1150" s="2" t="n">
        <f aca="false">+IF(OR($E$4="",$E$4=0),IF(YEAR(A1150)&gt;$M$38,$N$39,VLOOKUP(YEAR(A1150),Curve,2,FALSE())),$E$4)</f>
        <v>5000</v>
      </c>
      <c r="F1150" s="2" t="n">
        <f aca="false">+IF(MONTH(A1150)=$G$4,$F$4,0)</f>
        <v>0</v>
      </c>
      <c r="G1150" s="5" t="n">
        <f aca="false">+F1150*D1150</f>
        <v>0</v>
      </c>
      <c r="H1150" s="6" t="n">
        <f aca="false">-G1150*E1150</f>
        <v>-0</v>
      </c>
      <c r="I1150" s="2" t="n">
        <f aca="false">+IF(A1150=$I$4,$H$4*D1150,IF(I1149=0,0,I1149+J1150+H1150))</f>
        <v>0</v>
      </c>
      <c r="J1150" s="2" t="n">
        <f aca="false">+IF(B1150=0,0,D1150*-IPMT(C1150/12,B1150,$B$8,I1149))</f>
        <v>0</v>
      </c>
      <c r="K1150" s="6" t="n">
        <f aca="false">+H1150+J1150</f>
        <v>0</v>
      </c>
      <c r="L1150" s="39"/>
    </row>
    <row r="1151" customFormat="false" ht="12.75" hidden="false" customHeight="false" outlineLevel="0" collapsed="false">
      <c r="A1151" s="50" t="n">
        <v>71895</v>
      </c>
      <c r="B1151" s="2" t="n">
        <f aca="false">+IF(B1150&lt;&gt;0,B1150+1,IF(I1150=0,0,1))</f>
        <v>0</v>
      </c>
      <c r="C1151" s="3" t="n">
        <f aca="false">IF(OR($C$4="",$C$4=0),C1150,$C$4)</f>
        <v>0.05</v>
      </c>
      <c r="D1151" s="4" t="n">
        <f aca="false">+(1+C1151/2)^(-2*(A1151-$M$4)/365.25)</f>
        <v>0.0298594971349343</v>
      </c>
      <c r="E1151" s="2" t="n">
        <f aca="false">+IF(OR($E$4="",$E$4=0),IF(YEAR(A1151)&gt;$M$38,$N$39,VLOOKUP(YEAR(A1151),Curve,2,FALSE())),$E$4)</f>
        <v>5000</v>
      </c>
      <c r="F1151" s="2" t="n">
        <f aca="false">+IF(MONTH(A1151)=$G$4,$F$4,0)</f>
        <v>0</v>
      </c>
      <c r="G1151" s="5" t="n">
        <f aca="false">+F1151*D1151</f>
        <v>0</v>
      </c>
      <c r="H1151" s="6" t="n">
        <f aca="false">-G1151*E1151</f>
        <v>-0</v>
      </c>
      <c r="I1151" s="2" t="n">
        <f aca="false">+IF(A1151=$I$4,$H$4*D1151,IF(I1150=0,0,I1150+J1151+H1151))</f>
        <v>0</v>
      </c>
      <c r="J1151" s="2" t="n">
        <f aca="false">+IF(B1151=0,0,D1151*-IPMT(C1151/12,B1151,$B$8,I1150))</f>
        <v>0</v>
      </c>
      <c r="K1151" s="6" t="n">
        <f aca="false">+H1151+J1151</f>
        <v>0</v>
      </c>
      <c r="L1151" s="39"/>
    </row>
    <row r="1152" customFormat="false" ht="12.75" hidden="false" customHeight="false" outlineLevel="0" collapsed="false">
      <c r="A1152" s="50" t="n">
        <v>71925</v>
      </c>
      <c r="B1152" s="2" t="n">
        <f aca="false">+IF(B1151&lt;&gt;0,B1151+1,IF(I1151=0,0,1))</f>
        <v>0</v>
      </c>
      <c r="C1152" s="3" t="n">
        <f aca="false">IF(OR($C$4="",$C$4=0),C1151,$C$4)</f>
        <v>0.05</v>
      </c>
      <c r="D1152" s="4" t="n">
        <f aca="false">+(1+C1152/2)^(-2*(A1152-$M$4)/365.25)</f>
        <v>0.0297386239278101</v>
      </c>
      <c r="E1152" s="2" t="n">
        <f aca="false">+IF(OR($E$4="",$E$4=0),IF(YEAR(A1152)&gt;$M$38,$N$39,VLOOKUP(YEAR(A1152),Curve,2,FALSE())),$E$4)</f>
        <v>5000</v>
      </c>
      <c r="F1152" s="2" t="n">
        <f aca="false">+IF(MONTH(A1152)=$G$4,$F$4,0)</f>
        <v>0</v>
      </c>
      <c r="G1152" s="5" t="n">
        <f aca="false">+F1152*D1152</f>
        <v>0</v>
      </c>
      <c r="H1152" s="6" t="n">
        <f aca="false">-G1152*E1152</f>
        <v>-0</v>
      </c>
      <c r="I1152" s="2" t="n">
        <f aca="false">+IF(A1152=$I$4,$H$4*D1152,IF(I1151=0,0,I1151+J1152+H1152))</f>
        <v>0</v>
      </c>
      <c r="J1152" s="2" t="n">
        <f aca="false">+IF(B1152=0,0,D1152*-IPMT(C1152/12,B1152,$B$8,I1151))</f>
        <v>0</v>
      </c>
      <c r="K1152" s="6" t="n">
        <f aca="false">+H1152+J1152</f>
        <v>0</v>
      </c>
      <c r="L1152" s="39"/>
    </row>
    <row r="1153" customFormat="false" ht="12.75" hidden="false" customHeight="false" outlineLevel="0" collapsed="false">
      <c r="A1153" s="50" t="n">
        <v>71956</v>
      </c>
      <c r="B1153" s="2" t="n">
        <f aca="false">+IF(B1152&lt;&gt;0,B1152+1,IF(I1152=0,0,1))</f>
        <v>0</v>
      </c>
      <c r="C1153" s="3" t="n">
        <f aca="false">IF(OR($C$4="",$C$4=0),C1152,$C$4)</f>
        <v>0.05</v>
      </c>
      <c r="D1153" s="4" t="n">
        <f aca="false">+(1+C1153/2)^(-2*(A1153-$M$4)/365.25)</f>
        <v>0.0296142356302953</v>
      </c>
      <c r="E1153" s="2" t="n">
        <f aca="false">+IF(OR($E$4="",$E$4=0),IF(YEAR(A1153)&gt;$M$38,$N$39,VLOOKUP(YEAR(A1153),Curve,2,FALSE())),$E$4)</f>
        <v>5000</v>
      </c>
      <c r="F1153" s="2" t="n">
        <f aca="false">+IF(MONTH(A1153)=$G$4,$F$4,0)</f>
        <v>0</v>
      </c>
      <c r="G1153" s="5" t="n">
        <f aca="false">+F1153*D1153</f>
        <v>0</v>
      </c>
      <c r="H1153" s="6" t="n">
        <f aca="false">-G1153*E1153</f>
        <v>-0</v>
      </c>
      <c r="I1153" s="2" t="n">
        <f aca="false">+IF(A1153=$I$4,$H$4*D1153,IF(I1152=0,0,I1152+J1153+H1153))</f>
        <v>0</v>
      </c>
      <c r="J1153" s="2" t="n">
        <f aca="false">+IF(B1153=0,0,D1153*-IPMT(C1153/12,B1153,$B$8,I1152))</f>
        <v>0</v>
      </c>
      <c r="K1153" s="6" t="n">
        <f aca="false">+H1153+J1153</f>
        <v>0</v>
      </c>
      <c r="L1153" s="39"/>
    </row>
    <row r="1154" customFormat="false" ht="12.75" hidden="false" customHeight="false" outlineLevel="0" collapsed="false">
      <c r="A1154" s="50" t="n">
        <v>71987</v>
      </c>
      <c r="B1154" s="2" t="n">
        <f aca="false">+IF(B1153&lt;&gt;0,B1153+1,IF(I1153=0,0,1))</f>
        <v>0</v>
      </c>
      <c r="C1154" s="3" t="n">
        <f aca="false">IF(OR($C$4="",$C$4=0),C1153,$C$4)</f>
        <v>0.05</v>
      </c>
      <c r="D1154" s="4" t="n">
        <f aca="false">+(1+C1154/2)^(-2*(A1154-$M$4)/365.25)</f>
        <v>0.0294903676140349</v>
      </c>
      <c r="E1154" s="2" t="n">
        <f aca="false">+IF(OR($E$4="",$E$4=0),IF(YEAR(A1154)&gt;$M$38,$N$39,VLOOKUP(YEAR(A1154),Curve,2,FALSE())),$E$4)</f>
        <v>5000</v>
      </c>
      <c r="F1154" s="2" t="n">
        <f aca="false">+IF(MONTH(A1154)=$G$4,$F$4,0)</f>
        <v>0</v>
      </c>
      <c r="G1154" s="5" t="n">
        <f aca="false">+F1154*D1154</f>
        <v>0</v>
      </c>
      <c r="H1154" s="6" t="n">
        <f aca="false">-G1154*E1154</f>
        <v>-0</v>
      </c>
      <c r="I1154" s="2" t="n">
        <f aca="false">+IF(A1154=$I$4,$H$4*D1154,IF(I1153=0,0,I1153+J1154+H1154))</f>
        <v>0</v>
      </c>
      <c r="J1154" s="2" t="n">
        <f aca="false">+IF(B1154=0,0,D1154*-IPMT(C1154/12,B1154,$B$8,I1153))</f>
        <v>0</v>
      </c>
      <c r="K1154" s="6" t="n">
        <f aca="false">+H1154+J1154</f>
        <v>0</v>
      </c>
      <c r="L1154" s="39"/>
    </row>
    <row r="1155" customFormat="false" ht="12.75" hidden="false" customHeight="false" outlineLevel="0" collapsed="false">
      <c r="A1155" s="50" t="n">
        <v>72015</v>
      </c>
      <c r="B1155" s="2" t="n">
        <f aca="false">+IF(B1154&lt;&gt;0,B1154+1,IF(I1154=0,0,1))</f>
        <v>0</v>
      </c>
      <c r="C1155" s="3" t="n">
        <f aca="false">IF(OR($C$4="",$C$4=0),C1154,$C$4)</f>
        <v>0.05</v>
      </c>
      <c r="D1155" s="4" t="n">
        <f aca="false">+(1+C1155/2)^(-2*(A1155-$M$4)/365.25)</f>
        <v>0.029378932207664</v>
      </c>
      <c r="E1155" s="2" t="n">
        <f aca="false">+IF(OR($E$4="",$E$4=0),IF(YEAR(A1155)&gt;$M$38,$N$39,VLOOKUP(YEAR(A1155),Curve,2,FALSE())),$E$4)</f>
        <v>5000</v>
      </c>
      <c r="F1155" s="2" t="n">
        <f aca="false">+IF(MONTH(A1155)=$G$4,$F$4,0)</f>
        <v>50</v>
      </c>
      <c r="G1155" s="5" t="n">
        <f aca="false">+F1155*D1155</f>
        <v>1.4689466103832</v>
      </c>
      <c r="H1155" s="6" t="n">
        <f aca="false">-G1155*E1155</f>
        <v>-7344.73305191601</v>
      </c>
      <c r="I1155" s="2" t="n">
        <f aca="false">+IF(A1155=$I$4,$H$4*D1155,IF(I1154=0,0,I1154+J1155+H1155))</f>
        <v>0</v>
      </c>
      <c r="J1155" s="2" t="n">
        <f aca="false">+IF(B1155=0,0,D1155*-IPMT(C1155/12,B1155,$B$8,I1154))</f>
        <v>0</v>
      </c>
      <c r="K1155" s="6" t="n">
        <f aca="false">+H1155+J1155</f>
        <v>-7344.73305191601</v>
      </c>
      <c r="L1155" s="39"/>
    </row>
    <row r="1156" customFormat="false" ht="12.75" hidden="false" customHeight="false" outlineLevel="0" collapsed="false">
      <c r="A1156" s="50" t="n">
        <v>72046</v>
      </c>
      <c r="B1156" s="2" t="n">
        <f aca="false">+IF(B1155&lt;&gt;0,B1155+1,IF(I1155=0,0,1))</f>
        <v>0</v>
      </c>
      <c r="C1156" s="3" t="n">
        <f aca="false">IF(OR($C$4="",$C$4=0),C1155,$C$4)</f>
        <v>0.05</v>
      </c>
      <c r="D1156" s="4" t="n">
        <f aca="false">+(1+C1156/2)^(-2*(A1156-$M$4)/365.25)</f>
        <v>0.0292560483994224</v>
      </c>
      <c r="E1156" s="2" t="n">
        <f aca="false">+IF(OR($E$4="",$E$4=0),IF(YEAR(A1156)&gt;$M$38,$N$39,VLOOKUP(YEAR(A1156),Curve,2,FALSE())),$E$4)</f>
        <v>5000</v>
      </c>
      <c r="F1156" s="2" t="n">
        <f aca="false">+IF(MONTH(A1156)=$G$4,$F$4,0)</f>
        <v>0</v>
      </c>
      <c r="G1156" s="5" t="n">
        <f aca="false">+F1156*D1156</f>
        <v>0</v>
      </c>
      <c r="H1156" s="6" t="n">
        <f aca="false">-G1156*E1156</f>
        <v>-0</v>
      </c>
      <c r="I1156" s="2" t="n">
        <f aca="false">+IF(A1156=$I$4,$H$4*D1156,IF(I1155=0,0,I1155+J1156+H1156))</f>
        <v>0</v>
      </c>
      <c r="J1156" s="2" t="n">
        <f aca="false">+IF(B1156=0,0,D1156*-IPMT(C1156/12,B1156,$B$8,I1155))</f>
        <v>0</v>
      </c>
      <c r="K1156" s="6" t="n">
        <f aca="false">+H1156+J1156</f>
        <v>0</v>
      </c>
      <c r="L1156" s="39"/>
    </row>
    <row r="1157" customFormat="false" ht="12.75" hidden="false" customHeight="false" outlineLevel="0" collapsed="false">
      <c r="A1157" s="50" t="n">
        <v>72076</v>
      </c>
      <c r="B1157" s="2" t="n">
        <f aca="false">+IF(B1156&lt;&gt;0,B1156+1,IF(I1156=0,0,1))</f>
        <v>0</v>
      </c>
      <c r="C1157" s="3" t="n">
        <f aca="false">IF(OR($C$4="",$C$4=0),C1156,$C$4)</f>
        <v>0.05</v>
      </c>
      <c r="D1157" s="4" t="n">
        <f aca="false">+(1+C1157/2)^(-2*(A1157-$M$4)/365.25)</f>
        <v>0.0291376179924455</v>
      </c>
      <c r="E1157" s="2" t="n">
        <f aca="false">+IF(OR($E$4="",$E$4=0),IF(YEAR(A1157)&gt;$M$38,$N$39,VLOOKUP(YEAR(A1157),Curve,2,FALSE())),$E$4)</f>
        <v>5000</v>
      </c>
      <c r="F1157" s="2" t="n">
        <f aca="false">+IF(MONTH(A1157)=$G$4,$F$4,0)</f>
        <v>0</v>
      </c>
      <c r="G1157" s="5" t="n">
        <f aca="false">+F1157*D1157</f>
        <v>0</v>
      </c>
      <c r="H1157" s="6" t="n">
        <f aca="false">-G1157*E1157</f>
        <v>-0</v>
      </c>
      <c r="I1157" s="2" t="n">
        <f aca="false">+IF(A1157=$I$4,$H$4*D1157,IF(I1156=0,0,I1156+J1157+H1157))</f>
        <v>0</v>
      </c>
      <c r="J1157" s="2" t="n">
        <f aca="false">+IF(B1157=0,0,D1157*-IPMT(C1157/12,B1157,$B$8,I1156))</f>
        <v>0</v>
      </c>
      <c r="K1157" s="6" t="n">
        <f aca="false">+H1157+J1157</f>
        <v>0</v>
      </c>
      <c r="L1157" s="39"/>
    </row>
    <row r="1158" customFormat="false" ht="12.75" hidden="false" customHeight="false" outlineLevel="0" collapsed="false">
      <c r="A1158" s="50" t="n">
        <v>72107</v>
      </c>
      <c r="B1158" s="2" t="n">
        <f aca="false">+IF(B1157&lt;&gt;0,B1157+1,IF(I1157=0,0,1))</f>
        <v>0</v>
      </c>
      <c r="C1158" s="3" t="n">
        <f aca="false">IF(OR($C$4="",$C$4=0),C1157,$C$4)</f>
        <v>0.05</v>
      </c>
      <c r="D1158" s="4" t="n">
        <f aca="false">+(1+C1158/2)^(-2*(A1158-$M$4)/365.25)</f>
        <v>0.0290157435336771</v>
      </c>
      <c r="E1158" s="2" t="n">
        <f aca="false">+IF(OR($E$4="",$E$4=0),IF(YEAR(A1158)&gt;$M$38,$N$39,VLOOKUP(YEAR(A1158),Curve,2,FALSE())),$E$4)</f>
        <v>5000</v>
      </c>
      <c r="F1158" s="2" t="n">
        <f aca="false">+IF(MONTH(A1158)=$G$4,$F$4,0)</f>
        <v>0</v>
      </c>
      <c r="G1158" s="5" t="n">
        <f aca="false">+F1158*D1158</f>
        <v>0</v>
      </c>
      <c r="H1158" s="6" t="n">
        <f aca="false">-G1158*E1158</f>
        <v>-0</v>
      </c>
      <c r="I1158" s="2" t="n">
        <f aca="false">+IF(A1158=$I$4,$H$4*D1158,IF(I1157=0,0,I1157+J1158+H1158))</f>
        <v>0</v>
      </c>
      <c r="J1158" s="2" t="n">
        <f aca="false">+IF(B1158=0,0,D1158*-IPMT(C1158/12,B1158,$B$8,I1157))</f>
        <v>0</v>
      </c>
      <c r="K1158" s="6" t="n">
        <f aca="false">+H1158+J1158</f>
        <v>0</v>
      </c>
      <c r="L1158" s="39"/>
    </row>
    <row r="1159" customFormat="false" ht="12.75" hidden="false" customHeight="false" outlineLevel="0" collapsed="false">
      <c r="A1159" s="50" t="n">
        <v>72137</v>
      </c>
      <c r="B1159" s="2" t="n">
        <f aca="false">+IF(B1158&lt;&gt;0,B1158+1,IF(I1158=0,0,1))</f>
        <v>0</v>
      </c>
      <c r="C1159" s="3" t="n">
        <f aca="false">IF(OR($C$4="",$C$4=0),C1158,$C$4)</f>
        <v>0.05</v>
      </c>
      <c r="D1159" s="4" t="n">
        <f aca="false">+(1+C1159/2)^(-2*(A1159-$M$4)/365.25)</f>
        <v>0.0288982858965924</v>
      </c>
      <c r="E1159" s="2" t="n">
        <f aca="false">+IF(OR($E$4="",$E$4=0),IF(YEAR(A1159)&gt;$M$38,$N$39,VLOOKUP(YEAR(A1159),Curve,2,FALSE())),$E$4)</f>
        <v>5000</v>
      </c>
      <c r="F1159" s="2" t="n">
        <f aca="false">+IF(MONTH(A1159)=$G$4,$F$4,0)</f>
        <v>0</v>
      </c>
      <c r="G1159" s="5" t="n">
        <f aca="false">+F1159*D1159</f>
        <v>0</v>
      </c>
      <c r="H1159" s="6" t="n">
        <f aca="false">-G1159*E1159</f>
        <v>-0</v>
      </c>
      <c r="I1159" s="2" t="n">
        <f aca="false">+IF(A1159=$I$4,$H$4*D1159,IF(I1158=0,0,I1158+J1159+H1159))</f>
        <v>0</v>
      </c>
      <c r="J1159" s="2" t="n">
        <f aca="false">+IF(B1159=0,0,D1159*-IPMT(C1159/12,B1159,$B$8,I1158))</f>
        <v>0</v>
      </c>
      <c r="K1159" s="6" t="n">
        <f aca="false">+H1159+J1159</f>
        <v>0</v>
      </c>
      <c r="L1159" s="39"/>
    </row>
    <row r="1160" customFormat="false" ht="12.75" hidden="false" customHeight="false" outlineLevel="0" collapsed="false">
      <c r="A1160" s="50" t="n">
        <v>72168</v>
      </c>
      <c r="B1160" s="2" t="n">
        <f aca="false">+IF(B1159&lt;&gt;0,B1159+1,IF(I1159=0,0,1))</f>
        <v>0</v>
      </c>
      <c r="C1160" s="3" t="n">
        <f aca="false">IF(OR($C$4="",$C$4=0),C1159,$C$4)</f>
        <v>0.05</v>
      </c>
      <c r="D1160" s="4" t="n">
        <f aca="false">+(1+C1160/2)^(-2*(A1160-$M$4)/365.25)</f>
        <v>0.0287774124966497</v>
      </c>
      <c r="E1160" s="2" t="n">
        <f aca="false">+IF(OR($E$4="",$E$4=0),IF(YEAR(A1160)&gt;$M$38,$N$39,VLOOKUP(YEAR(A1160),Curve,2,FALSE())),$E$4)</f>
        <v>5000</v>
      </c>
      <c r="F1160" s="2" t="n">
        <f aca="false">+IF(MONTH(A1160)=$G$4,$F$4,0)</f>
        <v>0</v>
      </c>
      <c r="G1160" s="5" t="n">
        <f aca="false">+F1160*D1160</f>
        <v>0</v>
      </c>
      <c r="H1160" s="6" t="n">
        <f aca="false">-G1160*E1160</f>
        <v>-0</v>
      </c>
      <c r="I1160" s="2" t="n">
        <f aca="false">+IF(A1160=$I$4,$H$4*D1160,IF(I1159=0,0,I1159+J1160+H1160))</f>
        <v>0</v>
      </c>
      <c r="J1160" s="2" t="n">
        <f aca="false">+IF(B1160=0,0,D1160*-IPMT(C1160/12,B1160,$B$8,I1159))</f>
        <v>0</v>
      </c>
      <c r="K1160" s="6" t="n">
        <f aca="false">+H1160+J1160</f>
        <v>0</v>
      </c>
      <c r="L1160" s="39"/>
    </row>
    <row r="1161" customFormat="false" ht="12.75" hidden="false" customHeight="false" outlineLevel="0" collapsed="false">
      <c r="A1161" s="50" t="n">
        <v>72199</v>
      </c>
      <c r="B1161" s="2" t="n">
        <f aca="false">+IF(B1160&lt;&gt;0,B1160+1,IF(I1160=0,0,1))</f>
        <v>0</v>
      </c>
      <c r="C1161" s="3" t="n">
        <f aca="false">IF(OR($C$4="",$C$4=0),C1160,$C$4)</f>
        <v>0.05</v>
      </c>
      <c r="D1161" s="4" t="n">
        <f aca="false">+(1+C1161/2)^(-2*(A1161-$M$4)/365.25)</f>
        <v>0.0286570446761335</v>
      </c>
      <c r="E1161" s="2" t="n">
        <f aca="false">+IF(OR($E$4="",$E$4=0),IF(YEAR(A1161)&gt;$M$38,$N$39,VLOOKUP(YEAR(A1161),Curve,2,FALSE())),$E$4)</f>
        <v>5000</v>
      </c>
      <c r="F1161" s="2" t="n">
        <f aca="false">+IF(MONTH(A1161)=$G$4,$F$4,0)</f>
        <v>0</v>
      </c>
      <c r="G1161" s="5" t="n">
        <f aca="false">+F1161*D1161</f>
        <v>0</v>
      </c>
      <c r="H1161" s="6" t="n">
        <f aca="false">-G1161*E1161</f>
        <v>-0</v>
      </c>
      <c r="I1161" s="2" t="n">
        <f aca="false">+IF(A1161=$I$4,$H$4*D1161,IF(I1160=0,0,I1160+J1161+H1161))</f>
        <v>0</v>
      </c>
      <c r="J1161" s="2" t="n">
        <f aca="false">+IF(B1161=0,0,D1161*-IPMT(C1161/12,B1161,$B$8,I1160))</f>
        <v>0</v>
      </c>
      <c r="K1161" s="6" t="n">
        <f aca="false">+H1161+J1161</f>
        <v>0</v>
      </c>
      <c r="L1161" s="39"/>
    </row>
    <row r="1162" customFormat="false" ht="12.75" hidden="false" customHeight="false" outlineLevel="0" collapsed="false">
      <c r="A1162" s="50" t="n">
        <v>72229</v>
      </c>
      <c r="B1162" s="2" t="n">
        <f aca="false">+IF(B1161&lt;&gt;0,B1161+1,IF(I1161=0,0,1))</f>
        <v>0</v>
      </c>
      <c r="C1162" s="3" t="n">
        <f aca="false">IF(OR($C$4="",$C$4=0),C1161,$C$4)</f>
        <v>0.05</v>
      </c>
      <c r="D1162" s="4" t="n">
        <f aca="false">+(1+C1162/2)^(-2*(A1162-$M$4)/365.25)</f>
        <v>0.0285410390756021</v>
      </c>
      <c r="E1162" s="2" t="n">
        <f aca="false">+IF(OR($E$4="",$E$4=0),IF(YEAR(A1162)&gt;$M$38,$N$39,VLOOKUP(YEAR(A1162),Curve,2,FALSE())),$E$4)</f>
        <v>5000</v>
      </c>
      <c r="F1162" s="2" t="n">
        <f aca="false">+IF(MONTH(A1162)=$G$4,$F$4,0)</f>
        <v>0</v>
      </c>
      <c r="G1162" s="5" t="n">
        <f aca="false">+F1162*D1162</f>
        <v>0</v>
      </c>
      <c r="H1162" s="6" t="n">
        <f aca="false">-G1162*E1162</f>
        <v>-0</v>
      </c>
      <c r="I1162" s="2" t="n">
        <f aca="false">+IF(A1162=$I$4,$H$4*D1162,IF(I1161=0,0,I1161+J1162+H1162))</f>
        <v>0</v>
      </c>
      <c r="J1162" s="2" t="n">
        <f aca="false">+IF(B1162=0,0,D1162*-IPMT(C1162/12,B1162,$B$8,I1161))</f>
        <v>0</v>
      </c>
      <c r="K1162" s="6" t="n">
        <f aca="false">+H1162+J1162</f>
        <v>0</v>
      </c>
      <c r="L1162" s="39"/>
    </row>
    <row r="1163" customFormat="false" ht="12.75" hidden="false" customHeight="false" outlineLevel="0" collapsed="false">
      <c r="A1163" s="50" t="n">
        <v>72260</v>
      </c>
      <c r="B1163" s="2" t="n">
        <f aca="false">+IF(B1162&lt;&gt;0,B1162+1,IF(I1162=0,0,1))</f>
        <v>0</v>
      </c>
      <c r="C1163" s="3" t="n">
        <f aca="false">IF(OR($C$4="",$C$4=0),C1162,$C$4)</f>
        <v>0.05</v>
      </c>
      <c r="D1163" s="4" t="n">
        <f aca="false">+(1+C1163/2)^(-2*(A1163-$M$4)/365.25)</f>
        <v>0.0284216599386072</v>
      </c>
      <c r="E1163" s="2" t="n">
        <f aca="false">+IF(OR($E$4="",$E$4=0),IF(YEAR(A1163)&gt;$M$38,$N$39,VLOOKUP(YEAR(A1163),Curve,2,FALSE())),$E$4)</f>
        <v>5000</v>
      </c>
      <c r="F1163" s="2" t="n">
        <f aca="false">+IF(MONTH(A1163)=$G$4,$F$4,0)</f>
        <v>0</v>
      </c>
      <c r="G1163" s="5" t="n">
        <f aca="false">+F1163*D1163</f>
        <v>0</v>
      </c>
      <c r="H1163" s="6" t="n">
        <f aca="false">-G1163*E1163</f>
        <v>-0</v>
      </c>
      <c r="I1163" s="2" t="n">
        <f aca="false">+IF(A1163=$I$4,$H$4*D1163,IF(I1162=0,0,I1162+J1163+H1163))</f>
        <v>0</v>
      </c>
      <c r="J1163" s="2" t="n">
        <f aca="false">+IF(B1163=0,0,D1163*-IPMT(C1163/12,B1163,$B$8,I1162))</f>
        <v>0</v>
      </c>
      <c r="K1163" s="6" t="n">
        <f aca="false">+H1163+J1163</f>
        <v>0</v>
      </c>
      <c r="L1163" s="39"/>
    </row>
    <row r="1164" customFormat="false" ht="12.75" hidden="false" customHeight="false" outlineLevel="0" collapsed="false">
      <c r="A1164" s="50" t="n">
        <v>72290</v>
      </c>
      <c r="B1164" s="2" t="n">
        <f aca="false">+IF(B1163&lt;&gt;0,B1163+1,IF(I1163=0,0,1))</f>
        <v>0</v>
      </c>
      <c r="C1164" s="3" t="n">
        <f aca="false">IF(OR($C$4="",$C$4=0),C1163,$C$4)</f>
        <v>0.05</v>
      </c>
      <c r="D1164" s="4" t="n">
        <f aca="false">+(1+C1164/2)^(-2*(A1164-$M$4)/365.25)</f>
        <v>0.0283066071909656</v>
      </c>
      <c r="E1164" s="2" t="n">
        <f aca="false">+IF(OR($E$4="",$E$4=0),IF(YEAR(A1164)&gt;$M$38,$N$39,VLOOKUP(YEAR(A1164),Curve,2,FALSE())),$E$4)</f>
        <v>5000</v>
      </c>
      <c r="F1164" s="2" t="n">
        <f aca="false">+IF(MONTH(A1164)=$G$4,$F$4,0)</f>
        <v>0</v>
      </c>
      <c r="G1164" s="5" t="n">
        <f aca="false">+F1164*D1164</f>
        <v>0</v>
      </c>
      <c r="H1164" s="6" t="n">
        <f aca="false">-G1164*E1164</f>
        <v>-0</v>
      </c>
      <c r="I1164" s="2" t="n">
        <f aca="false">+IF(A1164=$I$4,$H$4*D1164,IF(I1163=0,0,I1163+J1164+H1164))</f>
        <v>0</v>
      </c>
      <c r="J1164" s="2" t="n">
        <f aca="false">+IF(B1164=0,0,D1164*-IPMT(C1164/12,B1164,$B$8,I1163))</f>
        <v>0</v>
      </c>
      <c r="K1164" s="6" t="n">
        <f aca="false">+H1164+J1164</f>
        <v>0</v>
      </c>
      <c r="L1164" s="39"/>
    </row>
    <row r="1165" customFormat="false" ht="12.75" hidden="false" customHeight="false" outlineLevel="0" collapsed="false">
      <c r="A1165" s="50" t="n">
        <v>72321</v>
      </c>
      <c r="B1165" s="2" t="n">
        <f aca="false">+IF(B1164&lt;&gt;0,B1164+1,IF(I1164=0,0,1))</f>
        <v>0</v>
      </c>
      <c r="C1165" s="3" t="n">
        <f aca="false">IF(OR($C$4="",$C$4=0),C1164,$C$4)</f>
        <v>0.05</v>
      </c>
      <c r="D1165" s="4" t="n">
        <f aca="false">+(1+C1165/2)^(-2*(A1165-$M$4)/365.25)</f>
        <v>0.0281882086165913</v>
      </c>
      <c r="E1165" s="2" t="n">
        <f aca="false">+IF(OR($E$4="",$E$4=0),IF(YEAR(A1165)&gt;$M$38,$N$39,VLOOKUP(YEAR(A1165),Curve,2,FALSE())),$E$4)</f>
        <v>5000</v>
      </c>
      <c r="F1165" s="2" t="n">
        <f aca="false">+IF(MONTH(A1165)=$G$4,$F$4,0)</f>
        <v>0</v>
      </c>
      <c r="G1165" s="5" t="n">
        <f aca="false">+F1165*D1165</f>
        <v>0</v>
      </c>
      <c r="H1165" s="6" t="n">
        <f aca="false">-G1165*E1165</f>
        <v>-0</v>
      </c>
      <c r="I1165" s="2" t="n">
        <f aca="false">+IF(A1165=$I$4,$H$4*D1165,IF(I1164=0,0,I1164+J1165+H1165))</f>
        <v>0</v>
      </c>
      <c r="J1165" s="2" t="n">
        <f aca="false">+IF(B1165=0,0,D1165*-IPMT(C1165/12,B1165,$B$8,I1164))</f>
        <v>0</v>
      </c>
      <c r="K1165" s="6" t="n">
        <f aca="false">+H1165+J1165</f>
        <v>0</v>
      </c>
      <c r="L1165" s="39"/>
    </row>
    <row r="1166" customFormat="false" ht="12.75" hidden="false" customHeight="false" outlineLevel="0" collapsed="false">
      <c r="A1166" s="50" t="n">
        <v>72352</v>
      </c>
      <c r="B1166" s="2" t="n">
        <f aca="false">+IF(B1165&lt;&gt;0,B1165+1,IF(I1165=0,0,1))</f>
        <v>0</v>
      </c>
      <c r="C1166" s="3" t="n">
        <f aca="false">IF(OR($C$4="",$C$4=0),C1165,$C$4)</f>
        <v>0.05</v>
      </c>
      <c r="D1166" s="4" t="n">
        <f aca="false">+(1+C1166/2)^(-2*(A1166-$M$4)/365.25)</f>
        <v>0.0280703052701446</v>
      </c>
      <c r="E1166" s="2" t="n">
        <f aca="false">+IF(OR($E$4="",$E$4=0),IF(YEAR(A1166)&gt;$M$38,$N$39,VLOOKUP(YEAR(A1166),Curve,2,FALSE())),$E$4)</f>
        <v>5000</v>
      </c>
      <c r="F1166" s="2" t="n">
        <f aca="false">+IF(MONTH(A1166)=$G$4,$F$4,0)</f>
        <v>0</v>
      </c>
      <c r="G1166" s="5" t="n">
        <f aca="false">+F1166*D1166</f>
        <v>0</v>
      </c>
      <c r="H1166" s="6" t="n">
        <f aca="false">-G1166*E1166</f>
        <v>-0</v>
      </c>
      <c r="I1166" s="2" t="n">
        <f aca="false">+IF(A1166=$I$4,$H$4*D1166,IF(I1165=0,0,I1165+J1166+H1166))</f>
        <v>0</v>
      </c>
      <c r="J1166" s="2" t="n">
        <f aca="false">+IF(B1166=0,0,D1166*-IPMT(C1166/12,B1166,$B$8,I1165))</f>
        <v>0</v>
      </c>
      <c r="K1166" s="6" t="n">
        <f aca="false">+H1166+J1166</f>
        <v>0</v>
      </c>
      <c r="L1166" s="39"/>
    </row>
    <row r="1167" customFormat="false" ht="12.75" hidden="false" customHeight="false" outlineLevel="0" collapsed="false">
      <c r="A1167" s="50" t="n">
        <v>72380</v>
      </c>
      <c r="B1167" s="2" t="n">
        <f aca="false">+IF(B1166&lt;&gt;0,B1166+1,IF(I1166=0,0,1))</f>
        <v>0</v>
      </c>
      <c r="C1167" s="3" t="n">
        <f aca="false">IF(OR($C$4="",$C$4=0),C1166,$C$4)</f>
        <v>0.05</v>
      </c>
      <c r="D1167" s="4" t="n">
        <f aca="false">+(1+C1167/2)^(-2*(A1167-$M$4)/365.25)</f>
        <v>0.0279642358607812</v>
      </c>
      <c r="E1167" s="2" t="n">
        <f aca="false">+IF(OR($E$4="",$E$4=0),IF(YEAR(A1167)&gt;$M$38,$N$39,VLOOKUP(YEAR(A1167),Curve,2,FALSE())),$E$4)</f>
        <v>5000</v>
      </c>
      <c r="F1167" s="2" t="n">
        <f aca="false">+IF(MONTH(A1167)=$G$4,$F$4,0)</f>
        <v>50</v>
      </c>
      <c r="G1167" s="5" t="n">
        <f aca="false">+F1167*D1167</f>
        <v>1.39821179303906</v>
      </c>
      <c r="H1167" s="6" t="n">
        <f aca="false">-G1167*E1167</f>
        <v>-6991.0589651953</v>
      </c>
      <c r="I1167" s="2" t="n">
        <f aca="false">+IF(A1167=$I$4,$H$4*D1167,IF(I1166=0,0,I1166+J1167+H1167))</f>
        <v>0</v>
      </c>
      <c r="J1167" s="2" t="n">
        <f aca="false">+IF(B1167=0,0,D1167*-IPMT(C1167/12,B1167,$B$8,I1166))</f>
        <v>0</v>
      </c>
      <c r="K1167" s="6" t="n">
        <f aca="false">+H1167+J1167</f>
        <v>-6991.0589651953</v>
      </c>
      <c r="L1167" s="39"/>
    </row>
    <row r="1168" customFormat="false" ht="12.75" hidden="false" customHeight="false" outlineLevel="0" collapsed="false">
      <c r="A1168" s="50" t="n">
        <v>72411</v>
      </c>
      <c r="B1168" s="2" t="n">
        <f aca="false">+IF(B1167&lt;&gt;0,B1167+1,IF(I1167=0,0,1))</f>
        <v>0</v>
      </c>
      <c r="C1168" s="3" t="n">
        <f aca="false">IF(OR($C$4="",$C$4=0),C1167,$C$4)</f>
        <v>0.05</v>
      </c>
      <c r="D1168" s="4" t="n">
        <f aca="false">+(1+C1168/2)^(-2*(A1168-$M$4)/365.25)</f>
        <v>0.0278472693293617</v>
      </c>
      <c r="E1168" s="2" t="n">
        <f aca="false">+IF(OR($E$4="",$E$4=0),IF(YEAR(A1168)&gt;$M$38,$N$39,VLOOKUP(YEAR(A1168),Curve,2,FALSE())),$E$4)</f>
        <v>5000</v>
      </c>
      <c r="F1168" s="2" t="n">
        <f aca="false">+IF(MONTH(A1168)=$G$4,$F$4,0)</f>
        <v>0</v>
      </c>
      <c r="G1168" s="5" t="n">
        <f aca="false">+F1168*D1168</f>
        <v>0</v>
      </c>
      <c r="H1168" s="6" t="n">
        <f aca="false">-G1168*E1168</f>
        <v>-0</v>
      </c>
      <c r="I1168" s="2" t="n">
        <f aca="false">+IF(A1168=$I$4,$H$4*D1168,IF(I1167=0,0,I1167+J1168+H1168))</f>
        <v>0</v>
      </c>
      <c r="J1168" s="2" t="n">
        <f aca="false">+IF(B1168=0,0,D1168*-IPMT(C1168/12,B1168,$B$8,I1167))</f>
        <v>0</v>
      </c>
      <c r="K1168" s="6" t="n">
        <f aca="false">+H1168+J1168</f>
        <v>0</v>
      </c>
      <c r="L1168" s="39"/>
    </row>
    <row r="1169" customFormat="false" ht="12.75" hidden="false" customHeight="false" outlineLevel="0" collapsed="false">
      <c r="A1169" s="50" t="n">
        <v>72441</v>
      </c>
      <c r="B1169" s="2" t="n">
        <f aca="false">+IF(B1168&lt;&gt;0,B1168+1,IF(I1168=0,0,1))</f>
        <v>0</v>
      </c>
      <c r="C1169" s="3" t="n">
        <f aca="false">IF(OR($C$4="",$C$4=0),C1168,$C$4)</f>
        <v>0.05</v>
      </c>
      <c r="D1169" s="4" t="n">
        <f aca="false">+(1+C1169/2)^(-2*(A1169-$M$4)/365.25)</f>
        <v>0.0277345417526621</v>
      </c>
      <c r="E1169" s="2" t="n">
        <f aca="false">+IF(OR($E$4="",$E$4=0),IF(YEAR(A1169)&gt;$M$38,$N$39,VLOOKUP(YEAR(A1169),Curve,2,FALSE())),$E$4)</f>
        <v>5000</v>
      </c>
      <c r="F1169" s="2" t="n">
        <f aca="false">+IF(MONTH(A1169)=$G$4,$F$4,0)</f>
        <v>0</v>
      </c>
      <c r="G1169" s="5" t="n">
        <f aca="false">+F1169*D1169</f>
        <v>0</v>
      </c>
      <c r="H1169" s="6" t="n">
        <f aca="false">-G1169*E1169</f>
        <v>-0</v>
      </c>
      <c r="I1169" s="2" t="n">
        <f aca="false">+IF(A1169=$I$4,$H$4*D1169,IF(I1168=0,0,I1168+J1169+H1169))</f>
        <v>0</v>
      </c>
      <c r="J1169" s="2" t="n">
        <f aca="false">+IF(B1169=0,0,D1169*-IPMT(C1169/12,B1169,$B$8,I1168))</f>
        <v>0</v>
      </c>
      <c r="K1169" s="6" t="n">
        <f aca="false">+H1169+J1169</f>
        <v>0</v>
      </c>
      <c r="L1169" s="39"/>
    </row>
    <row r="1170" customFormat="false" ht="12.75" hidden="false" customHeight="false" outlineLevel="0" collapsed="false">
      <c r="A1170" s="50" t="n">
        <v>72472</v>
      </c>
      <c r="B1170" s="2" t="n">
        <f aca="false">+IF(B1169&lt;&gt;0,B1169+1,IF(I1169=0,0,1))</f>
        <v>0</v>
      </c>
      <c r="C1170" s="3" t="n">
        <f aca="false">IF(OR($C$4="",$C$4=0),C1169,$C$4)</f>
        <v>0.05</v>
      </c>
      <c r="D1170" s="4" t="n">
        <f aca="false">+(1+C1170/2)^(-2*(A1170-$M$4)/365.25)</f>
        <v>0.0276185359670769</v>
      </c>
      <c r="E1170" s="2" t="n">
        <f aca="false">+IF(OR($E$4="",$E$4=0),IF(YEAR(A1170)&gt;$M$38,$N$39,VLOOKUP(YEAR(A1170),Curve,2,FALSE())),$E$4)</f>
        <v>5000</v>
      </c>
      <c r="F1170" s="2" t="n">
        <f aca="false">+IF(MONTH(A1170)=$G$4,$F$4,0)</f>
        <v>0</v>
      </c>
      <c r="G1170" s="5" t="n">
        <f aca="false">+F1170*D1170</f>
        <v>0</v>
      </c>
      <c r="H1170" s="6" t="n">
        <f aca="false">-G1170*E1170</f>
        <v>-0</v>
      </c>
      <c r="I1170" s="2" t="n">
        <f aca="false">+IF(A1170=$I$4,$H$4*D1170,IF(I1169=0,0,I1169+J1170+H1170))</f>
        <v>0</v>
      </c>
      <c r="J1170" s="2" t="n">
        <f aca="false">+IF(B1170=0,0,D1170*-IPMT(C1170/12,B1170,$B$8,I1169))</f>
        <v>0</v>
      </c>
      <c r="K1170" s="6" t="n">
        <f aca="false">+H1170+J1170</f>
        <v>0</v>
      </c>
      <c r="L1170" s="39"/>
    </row>
    <row r="1171" customFormat="false" ht="12.75" hidden="false" customHeight="false" outlineLevel="0" collapsed="false">
      <c r="A1171" s="50" t="n">
        <v>72502</v>
      </c>
      <c r="B1171" s="2" t="n">
        <f aca="false">+IF(B1170&lt;&gt;0,B1170+1,IF(I1170=0,0,1))</f>
        <v>0</v>
      </c>
      <c r="C1171" s="3" t="n">
        <f aca="false">IF(OR($C$4="",$C$4=0),C1170,$C$4)</f>
        <v>0.05</v>
      </c>
      <c r="D1171" s="4" t="n">
        <f aca="false">+(1+C1171/2)^(-2*(A1171-$M$4)/365.25)</f>
        <v>0.0275067343180629</v>
      </c>
      <c r="E1171" s="2" t="n">
        <f aca="false">+IF(OR($E$4="",$E$4=0),IF(YEAR(A1171)&gt;$M$38,$N$39,VLOOKUP(YEAR(A1171),Curve,2,FALSE())),$E$4)</f>
        <v>5000</v>
      </c>
      <c r="F1171" s="2" t="n">
        <f aca="false">+IF(MONTH(A1171)=$G$4,$F$4,0)</f>
        <v>0</v>
      </c>
      <c r="G1171" s="5" t="n">
        <f aca="false">+F1171*D1171</f>
        <v>0</v>
      </c>
      <c r="H1171" s="6" t="n">
        <f aca="false">-G1171*E1171</f>
        <v>-0</v>
      </c>
      <c r="I1171" s="2" t="n">
        <f aca="false">+IF(A1171=$I$4,$H$4*D1171,IF(I1170=0,0,I1170+J1171+H1171))</f>
        <v>0</v>
      </c>
      <c r="J1171" s="2" t="n">
        <f aca="false">+IF(B1171=0,0,D1171*-IPMT(C1171/12,B1171,$B$8,I1170))</f>
        <v>0</v>
      </c>
      <c r="K1171" s="6" t="n">
        <f aca="false">+H1171+J1171</f>
        <v>0</v>
      </c>
      <c r="L1171" s="39"/>
    </row>
    <row r="1172" customFormat="false" ht="12.75" hidden="false" customHeight="false" outlineLevel="0" collapsed="false">
      <c r="A1172" s="50" t="n">
        <v>72533</v>
      </c>
      <c r="B1172" s="2" t="n">
        <f aca="false">+IF(B1171&lt;&gt;0,B1171+1,IF(I1171=0,0,1))</f>
        <v>0</v>
      </c>
      <c r="C1172" s="3" t="n">
        <f aca="false">IF(OR($C$4="",$C$4=0),C1171,$C$4)</f>
        <v>0.05</v>
      </c>
      <c r="D1172" s="4" t="n">
        <f aca="false">+(1+C1172/2)^(-2*(A1172-$M$4)/365.25)</f>
        <v>0.0273916813868876</v>
      </c>
      <c r="E1172" s="2" t="n">
        <f aca="false">+IF(OR($E$4="",$E$4=0),IF(YEAR(A1172)&gt;$M$38,$N$39,VLOOKUP(YEAR(A1172),Curve,2,FALSE())),$E$4)</f>
        <v>5000</v>
      </c>
      <c r="F1172" s="2" t="n">
        <f aca="false">+IF(MONTH(A1172)=$G$4,$F$4,0)</f>
        <v>0</v>
      </c>
      <c r="G1172" s="5" t="n">
        <f aca="false">+F1172*D1172</f>
        <v>0</v>
      </c>
      <c r="H1172" s="6" t="n">
        <f aca="false">-G1172*E1172</f>
        <v>-0</v>
      </c>
      <c r="I1172" s="2" t="n">
        <f aca="false">+IF(A1172=$I$4,$H$4*D1172,IF(I1171=0,0,I1171+J1172+H1172))</f>
        <v>0</v>
      </c>
      <c r="J1172" s="2" t="n">
        <f aca="false">+IF(B1172=0,0,D1172*-IPMT(C1172/12,B1172,$B$8,I1171))</f>
        <v>0</v>
      </c>
      <c r="K1172" s="6" t="n">
        <f aca="false">+H1172+J1172</f>
        <v>0</v>
      </c>
      <c r="L1172" s="39"/>
    </row>
    <row r="1173" customFormat="false" ht="12.75" hidden="false" customHeight="false" outlineLevel="0" collapsed="false">
      <c r="A1173" s="50" t="n">
        <v>72564</v>
      </c>
      <c r="B1173" s="2" t="n">
        <f aca="false">+IF(B1172&lt;&gt;0,B1172+1,IF(I1172=0,0,1))</f>
        <v>0</v>
      </c>
      <c r="C1173" s="3" t="n">
        <f aca="false">IF(OR($C$4="",$C$4=0),C1172,$C$4)</f>
        <v>0.05</v>
      </c>
      <c r="D1173" s="4" t="n">
        <f aca="false">+(1+C1173/2)^(-2*(A1173-$M$4)/365.25)</f>
        <v>0.0272771096897555</v>
      </c>
      <c r="E1173" s="2" t="n">
        <f aca="false">+IF(OR($E$4="",$E$4=0),IF(YEAR(A1173)&gt;$M$38,$N$39,VLOOKUP(YEAR(A1173),Curve,2,FALSE())),$E$4)</f>
        <v>5000</v>
      </c>
      <c r="F1173" s="2" t="n">
        <f aca="false">+IF(MONTH(A1173)=$G$4,$F$4,0)</f>
        <v>0</v>
      </c>
      <c r="G1173" s="5" t="n">
        <f aca="false">+F1173*D1173</f>
        <v>0</v>
      </c>
      <c r="H1173" s="6" t="n">
        <f aca="false">-G1173*E1173</f>
        <v>-0</v>
      </c>
      <c r="I1173" s="2" t="n">
        <f aca="false">+IF(A1173=$I$4,$H$4*D1173,IF(I1172=0,0,I1172+J1173+H1173))</f>
        <v>0</v>
      </c>
      <c r="J1173" s="2" t="n">
        <f aca="false">+IF(B1173=0,0,D1173*-IPMT(C1173/12,B1173,$B$8,I1172))</f>
        <v>0</v>
      </c>
      <c r="K1173" s="6" t="n">
        <f aca="false">+H1173+J1173</f>
        <v>0</v>
      </c>
      <c r="L1173" s="39"/>
    </row>
    <row r="1174" customFormat="false" ht="12.75" hidden="false" customHeight="false" outlineLevel="0" collapsed="false">
      <c r="A1174" s="50" t="n">
        <v>72594</v>
      </c>
      <c r="B1174" s="2" t="n">
        <f aca="false">+IF(B1173&lt;&gt;0,B1173+1,IF(I1173=0,0,1))</f>
        <v>0</v>
      </c>
      <c r="C1174" s="3" t="n">
        <f aca="false">IF(OR($C$4="",$C$4=0),C1173,$C$4)</f>
        <v>0.05</v>
      </c>
      <c r="D1174" s="4" t="n">
        <f aca="false">+(1+C1174/2)^(-2*(A1174-$M$4)/365.25)</f>
        <v>0.0271666901567547</v>
      </c>
      <c r="E1174" s="2" t="n">
        <f aca="false">+IF(OR($E$4="",$E$4=0),IF(YEAR(A1174)&gt;$M$38,$N$39,VLOOKUP(YEAR(A1174),Curve,2,FALSE())),$E$4)</f>
        <v>5000</v>
      </c>
      <c r="F1174" s="2" t="n">
        <f aca="false">+IF(MONTH(A1174)=$G$4,$F$4,0)</f>
        <v>0</v>
      </c>
      <c r="G1174" s="5" t="n">
        <f aca="false">+F1174*D1174</f>
        <v>0</v>
      </c>
      <c r="H1174" s="6" t="n">
        <f aca="false">-G1174*E1174</f>
        <v>-0</v>
      </c>
      <c r="I1174" s="2" t="n">
        <f aca="false">+IF(A1174=$I$4,$H$4*D1174,IF(I1173=0,0,I1173+J1174+H1174))</f>
        <v>0</v>
      </c>
      <c r="J1174" s="2" t="n">
        <f aca="false">+IF(B1174=0,0,D1174*-IPMT(C1174/12,B1174,$B$8,I1173))</f>
        <v>0</v>
      </c>
      <c r="K1174" s="6" t="n">
        <f aca="false">+H1174+J1174</f>
        <v>0</v>
      </c>
      <c r="L1174" s="39"/>
    </row>
    <row r="1175" customFormat="false" ht="12.75" hidden="false" customHeight="false" outlineLevel="0" collapsed="false">
      <c r="A1175" s="50" t="n">
        <v>72625</v>
      </c>
      <c r="B1175" s="2" t="n">
        <f aca="false">+IF(B1174&lt;&gt;0,B1174+1,IF(I1174=0,0,1))</f>
        <v>0</v>
      </c>
      <c r="C1175" s="3" t="n">
        <f aca="false">IF(OR($C$4="",$C$4=0),C1174,$C$4)</f>
        <v>0.05</v>
      </c>
      <c r="D1175" s="4" t="n">
        <f aca="false">+(1+C1175/2)^(-2*(A1175-$M$4)/365.25)</f>
        <v>0.0270530595346414</v>
      </c>
      <c r="E1175" s="2" t="n">
        <f aca="false">+IF(OR($E$4="",$E$4=0),IF(YEAR(A1175)&gt;$M$38,$N$39,VLOOKUP(YEAR(A1175),Curve,2,FALSE())),$E$4)</f>
        <v>5000</v>
      </c>
      <c r="F1175" s="2" t="n">
        <f aca="false">+IF(MONTH(A1175)=$G$4,$F$4,0)</f>
        <v>0</v>
      </c>
      <c r="G1175" s="5" t="n">
        <f aca="false">+F1175*D1175</f>
        <v>0</v>
      </c>
      <c r="H1175" s="6" t="n">
        <f aca="false">-G1175*E1175</f>
        <v>-0</v>
      </c>
      <c r="I1175" s="2" t="n">
        <f aca="false">+IF(A1175=$I$4,$H$4*D1175,IF(I1174=0,0,I1174+J1175+H1175))</f>
        <v>0</v>
      </c>
      <c r="J1175" s="2" t="n">
        <f aca="false">+IF(B1175=0,0,D1175*-IPMT(C1175/12,B1175,$B$8,I1174))</f>
        <v>0</v>
      </c>
      <c r="K1175" s="6" t="n">
        <f aca="false">+H1175+J1175</f>
        <v>0</v>
      </c>
      <c r="L1175" s="39"/>
    </row>
    <row r="1176" customFormat="false" ht="12.75" hidden="false" customHeight="false" outlineLevel="0" collapsed="false">
      <c r="A1176" s="50" t="n">
        <v>72655</v>
      </c>
      <c r="B1176" s="2" t="n">
        <f aca="false">+IF(B1175&lt;&gt;0,B1175+1,IF(I1175=0,0,1))</f>
        <v>0</v>
      </c>
      <c r="C1176" s="3" t="n">
        <f aca="false">IF(OR($C$4="",$C$4=0),C1175,$C$4)</f>
        <v>0.05</v>
      </c>
      <c r="D1176" s="4" t="n">
        <f aca="false">+(1+C1176/2)^(-2*(A1176-$M$4)/365.25)</f>
        <v>0.0269435469713957</v>
      </c>
      <c r="E1176" s="2" t="n">
        <f aca="false">+IF(OR($E$4="",$E$4=0),IF(YEAR(A1176)&gt;$M$38,$N$39,VLOOKUP(YEAR(A1176),Curve,2,FALSE())),$E$4)</f>
        <v>5000</v>
      </c>
      <c r="F1176" s="2" t="n">
        <f aca="false">+IF(MONTH(A1176)=$G$4,$F$4,0)</f>
        <v>0</v>
      </c>
      <c r="G1176" s="5" t="n">
        <f aca="false">+F1176*D1176</f>
        <v>0</v>
      </c>
      <c r="H1176" s="6" t="n">
        <f aca="false">-G1176*E1176</f>
        <v>-0</v>
      </c>
      <c r="I1176" s="2" t="n">
        <f aca="false">+IF(A1176=$I$4,$H$4*D1176,IF(I1175=0,0,I1175+J1176+H1176))</f>
        <v>0</v>
      </c>
      <c r="J1176" s="2" t="n">
        <f aca="false">+IF(B1176=0,0,D1176*-IPMT(C1176/12,B1176,$B$8,I1175))</f>
        <v>0</v>
      </c>
      <c r="K1176" s="6" t="n">
        <f aca="false">+H1176+J1176</f>
        <v>0</v>
      </c>
      <c r="L1176" s="39"/>
    </row>
    <row r="1177" customFormat="false" ht="12.75" hidden="false" customHeight="false" outlineLevel="0" collapsed="false">
      <c r="A1177" s="50" t="n">
        <v>72686</v>
      </c>
      <c r="B1177" s="2" t="n">
        <f aca="false">+IF(B1176&lt;&gt;0,B1176+1,IF(I1176=0,0,1))</f>
        <v>0</v>
      </c>
      <c r="C1177" s="3" t="n">
        <f aca="false">IF(OR($C$4="",$C$4=0),C1176,$C$4)</f>
        <v>0.05</v>
      </c>
      <c r="D1177" s="4" t="n">
        <f aca="false">+(1+C1177/2)^(-2*(A1177-$M$4)/365.25)</f>
        <v>0.0268308496944498</v>
      </c>
      <c r="E1177" s="2" t="n">
        <f aca="false">+IF(OR($E$4="",$E$4=0),IF(YEAR(A1177)&gt;$M$38,$N$39,VLOOKUP(YEAR(A1177),Curve,2,FALSE())),$E$4)</f>
        <v>5000</v>
      </c>
      <c r="F1177" s="2" t="n">
        <f aca="false">+IF(MONTH(A1177)=$G$4,$F$4,0)</f>
        <v>0</v>
      </c>
      <c r="G1177" s="5" t="n">
        <f aca="false">+F1177*D1177</f>
        <v>0</v>
      </c>
      <c r="H1177" s="6" t="n">
        <f aca="false">-G1177*E1177</f>
        <v>-0</v>
      </c>
      <c r="I1177" s="2" t="n">
        <f aca="false">+IF(A1177=$I$4,$H$4*D1177,IF(I1176=0,0,I1176+J1177+H1177))</f>
        <v>0</v>
      </c>
      <c r="J1177" s="2" t="n">
        <f aca="false">+IF(B1177=0,0,D1177*-IPMT(C1177/12,B1177,$B$8,I1176))</f>
        <v>0</v>
      </c>
      <c r="K1177" s="6" t="n">
        <f aca="false">+H1177+J1177</f>
        <v>0</v>
      </c>
      <c r="L1177" s="39"/>
    </row>
    <row r="1178" customFormat="false" ht="12.75" hidden="false" customHeight="false" outlineLevel="0" collapsed="false">
      <c r="A1178" s="50" t="n">
        <v>72717</v>
      </c>
      <c r="B1178" s="2" t="n">
        <f aca="false">+IF(B1177&lt;&gt;0,B1177+1,IF(I1177=0,0,1))</f>
        <v>0</v>
      </c>
      <c r="C1178" s="3" t="n">
        <f aca="false">IF(OR($C$4="",$C$4=0),C1177,$C$4)</f>
        <v>0.05</v>
      </c>
      <c r="D1178" s="4" t="n">
        <f aca="false">+(1+C1178/2)^(-2*(A1178-$M$4)/365.25)</f>
        <v>0.0267186237985083</v>
      </c>
      <c r="E1178" s="2" t="n">
        <f aca="false">+IF(OR($E$4="",$E$4=0),IF(YEAR(A1178)&gt;$M$38,$N$39,VLOOKUP(YEAR(A1178),Curve,2,FALSE())),$E$4)</f>
        <v>5000</v>
      </c>
      <c r="F1178" s="2" t="n">
        <f aca="false">+IF(MONTH(A1178)=$G$4,$F$4,0)</f>
        <v>0</v>
      </c>
      <c r="G1178" s="5" t="n">
        <f aca="false">+F1178*D1178</f>
        <v>0</v>
      </c>
      <c r="H1178" s="6" t="n">
        <f aca="false">-G1178*E1178</f>
        <v>-0</v>
      </c>
      <c r="I1178" s="2" t="n">
        <f aca="false">+IF(A1178=$I$4,$H$4*D1178,IF(I1177=0,0,I1177+J1178+H1178))</f>
        <v>0</v>
      </c>
      <c r="J1178" s="2" t="n">
        <f aca="false">+IF(B1178=0,0,D1178*-IPMT(C1178/12,B1178,$B$8,I1177))</f>
        <v>0</v>
      </c>
      <c r="K1178" s="6" t="n">
        <f aca="false">+H1178+J1178</f>
        <v>0</v>
      </c>
      <c r="L1178" s="39"/>
    </row>
    <row r="1179" customFormat="false" ht="12.75" hidden="false" customHeight="false" outlineLevel="0" collapsed="false">
      <c r="A1179" s="50" t="n">
        <v>72745</v>
      </c>
      <c r="B1179" s="2" t="n">
        <f aca="false">+IF(B1178&lt;&gt;0,B1178+1,IF(I1178=0,0,1))</f>
        <v>0</v>
      </c>
      <c r="C1179" s="3" t="n">
        <f aca="false">IF(OR($C$4="",$C$4=0),C1178,$C$4)</f>
        <v>0.05</v>
      </c>
      <c r="D1179" s="4" t="n">
        <f aca="false">+(1+C1179/2)^(-2*(A1179-$M$4)/365.25)</f>
        <v>0.0266176619949925</v>
      </c>
      <c r="E1179" s="2" t="n">
        <f aca="false">+IF(OR($E$4="",$E$4=0),IF(YEAR(A1179)&gt;$M$38,$N$39,VLOOKUP(YEAR(A1179),Curve,2,FALSE())),$E$4)</f>
        <v>5000</v>
      </c>
      <c r="F1179" s="2" t="n">
        <f aca="false">+IF(MONTH(A1179)=$G$4,$F$4,0)</f>
        <v>50</v>
      </c>
      <c r="G1179" s="5" t="n">
        <f aca="false">+F1179*D1179</f>
        <v>1.33088309974963</v>
      </c>
      <c r="H1179" s="6" t="n">
        <f aca="false">-G1179*E1179</f>
        <v>-6654.41549874813</v>
      </c>
      <c r="I1179" s="2" t="n">
        <f aca="false">+IF(A1179=$I$4,$H$4*D1179,IF(I1178=0,0,I1178+J1179+H1179))</f>
        <v>0</v>
      </c>
      <c r="J1179" s="2" t="n">
        <f aca="false">+IF(B1179=0,0,D1179*-IPMT(C1179/12,B1179,$B$8,I1178))</f>
        <v>0</v>
      </c>
      <c r="K1179" s="6" t="n">
        <f aca="false">+H1179+J1179</f>
        <v>-6654.41549874813</v>
      </c>
      <c r="L1179" s="39"/>
    </row>
    <row r="1180" customFormat="false" ht="12.75" hidden="false" customHeight="false" outlineLevel="0" collapsed="false">
      <c r="A1180" s="50" t="n">
        <v>72776</v>
      </c>
      <c r="B1180" s="2" t="n">
        <f aca="false">+IF(B1179&lt;&gt;0,B1179+1,IF(I1179=0,0,1))</f>
        <v>0</v>
      </c>
      <c r="C1180" s="3" t="n">
        <f aca="false">IF(OR($C$4="",$C$4=0),C1179,$C$4)</f>
        <v>0.05</v>
      </c>
      <c r="D1180" s="4" t="n">
        <f aca="false">+(1+C1180/2)^(-2*(A1180-$M$4)/365.25)</f>
        <v>0.0265063278032216</v>
      </c>
      <c r="E1180" s="2" t="n">
        <f aca="false">+IF(OR($E$4="",$E$4=0),IF(YEAR(A1180)&gt;$M$38,$N$39,VLOOKUP(YEAR(A1180),Curve,2,FALSE())),$E$4)</f>
        <v>5000</v>
      </c>
      <c r="F1180" s="2" t="n">
        <f aca="false">+IF(MONTH(A1180)=$G$4,$F$4,0)</f>
        <v>0</v>
      </c>
      <c r="G1180" s="5" t="n">
        <f aca="false">+F1180*D1180</f>
        <v>0</v>
      </c>
      <c r="H1180" s="6" t="n">
        <f aca="false">-G1180*E1180</f>
        <v>-0</v>
      </c>
      <c r="I1180" s="2" t="n">
        <f aca="false">+IF(A1180=$I$4,$H$4*D1180,IF(I1179=0,0,I1179+J1180+H1180))</f>
        <v>0</v>
      </c>
      <c r="J1180" s="2" t="n">
        <f aca="false">+IF(B1180=0,0,D1180*-IPMT(C1180/12,B1180,$B$8,I1179))</f>
        <v>0</v>
      </c>
      <c r="K1180" s="6" t="n">
        <f aca="false">+H1180+J1180</f>
        <v>0</v>
      </c>
      <c r="L1180" s="39"/>
    </row>
    <row r="1181" customFormat="false" ht="12.75" hidden="false" customHeight="false" outlineLevel="0" collapsed="false">
      <c r="A1181" s="50" t="n">
        <v>72806</v>
      </c>
      <c r="B1181" s="2" t="n">
        <f aca="false">+IF(B1180&lt;&gt;0,B1180+1,IF(I1180=0,0,1))</f>
        <v>0</v>
      </c>
      <c r="C1181" s="3" t="n">
        <f aca="false">IF(OR($C$4="",$C$4=0),C1180,$C$4)</f>
        <v>0.05</v>
      </c>
      <c r="D1181" s="4" t="n">
        <f aca="false">+(1+C1181/2)^(-2*(A1181-$M$4)/365.25)</f>
        <v>0.0263990284459625</v>
      </c>
      <c r="E1181" s="2" t="n">
        <f aca="false">+IF(OR($E$4="",$E$4=0),IF(YEAR(A1181)&gt;$M$38,$N$39,VLOOKUP(YEAR(A1181),Curve,2,FALSE())),$E$4)</f>
        <v>5000</v>
      </c>
      <c r="F1181" s="2" t="n">
        <f aca="false">+IF(MONTH(A1181)=$G$4,$F$4,0)</f>
        <v>0</v>
      </c>
      <c r="G1181" s="5" t="n">
        <f aca="false">+F1181*D1181</f>
        <v>0</v>
      </c>
      <c r="H1181" s="6" t="n">
        <f aca="false">-G1181*E1181</f>
        <v>-0</v>
      </c>
      <c r="I1181" s="2" t="n">
        <f aca="false">+IF(A1181=$I$4,$H$4*D1181,IF(I1180=0,0,I1180+J1181+H1181))</f>
        <v>0</v>
      </c>
      <c r="J1181" s="2" t="n">
        <f aca="false">+IF(B1181=0,0,D1181*-IPMT(C1181/12,B1181,$B$8,I1180))</f>
        <v>0</v>
      </c>
      <c r="K1181" s="6" t="n">
        <f aca="false">+H1181+J1181</f>
        <v>0</v>
      </c>
      <c r="L1181" s="39"/>
    </row>
    <row r="1182" customFormat="false" ht="12.75" hidden="false" customHeight="false" outlineLevel="0" collapsed="false">
      <c r="A1182" s="50" t="n">
        <v>72837</v>
      </c>
      <c r="B1182" s="2" t="n">
        <f aca="false">+IF(B1181&lt;&gt;0,B1181+1,IF(I1181=0,0,1))</f>
        <v>0</v>
      </c>
      <c r="C1182" s="3" t="n">
        <f aca="false">IF(OR($C$4="",$C$4=0),C1181,$C$4)</f>
        <v>0.05</v>
      </c>
      <c r="D1182" s="4" t="n">
        <f aca="false">+(1+C1182/2)^(-2*(A1182-$M$4)/365.25)</f>
        <v>0.0262886087368189</v>
      </c>
      <c r="E1182" s="2" t="n">
        <f aca="false">+IF(OR($E$4="",$E$4=0),IF(YEAR(A1182)&gt;$M$38,$N$39,VLOOKUP(YEAR(A1182),Curve,2,FALSE())),$E$4)</f>
        <v>5000</v>
      </c>
      <c r="F1182" s="2" t="n">
        <f aca="false">+IF(MONTH(A1182)=$G$4,$F$4,0)</f>
        <v>0</v>
      </c>
      <c r="G1182" s="5" t="n">
        <f aca="false">+F1182*D1182</f>
        <v>0</v>
      </c>
      <c r="H1182" s="6" t="n">
        <f aca="false">-G1182*E1182</f>
        <v>-0</v>
      </c>
      <c r="I1182" s="2" t="n">
        <f aca="false">+IF(A1182=$I$4,$H$4*D1182,IF(I1181=0,0,I1181+J1182+H1182))</f>
        <v>0</v>
      </c>
      <c r="J1182" s="2" t="n">
        <f aca="false">+IF(B1182=0,0,D1182*-IPMT(C1182/12,B1182,$B$8,I1181))</f>
        <v>0</v>
      </c>
      <c r="K1182" s="6" t="n">
        <f aca="false">+H1182+J1182</f>
        <v>0</v>
      </c>
      <c r="L1182" s="39"/>
    </row>
    <row r="1183" customFormat="false" ht="12.75" hidden="false" customHeight="false" outlineLevel="0" collapsed="false">
      <c r="A1183" s="50" t="n">
        <v>72867</v>
      </c>
      <c r="B1183" s="2" t="n">
        <f aca="false">+IF(B1182&lt;&gt;0,B1182+1,IF(I1182=0,0,1))</f>
        <v>0</v>
      </c>
      <c r="C1183" s="3" t="n">
        <f aca="false">IF(OR($C$4="",$C$4=0),C1182,$C$4)</f>
        <v>0.05</v>
      </c>
      <c r="D1183" s="4" t="n">
        <f aca="false">+(1+C1183/2)^(-2*(A1183-$M$4)/365.25)</f>
        <v>0.0261821907206517</v>
      </c>
      <c r="E1183" s="2" t="n">
        <f aca="false">+IF(OR($E$4="",$E$4=0),IF(YEAR(A1183)&gt;$M$38,$N$39,VLOOKUP(YEAR(A1183),Curve,2,FALSE())),$E$4)</f>
        <v>5000</v>
      </c>
      <c r="F1183" s="2" t="n">
        <f aca="false">+IF(MONTH(A1183)=$G$4,$F$4,0)</f>
        <v>0</v>
      </c>
      <c r="G1183" s="5" t="n">
        <f aca="false">+F1183*D1183</f>
        <v>0</v>
      </c>
      <c r="H1183" s="6" t="n">
        <f aca="false">-G1183*E1183</f>
        <v>-0</v>
      </c>
      <c r="I1183" s="2" t="n">
        <f aca="false">+IF(A1183=$I$4,$H$4*D1183,IF(I1182=0,0,I1182+J1183+H1183))</f>
        <v>0</v>
      </c>
      <c r="J1183" s="2" t="n">
        <f aca="false">+IF(B1183=0,0,D1183*-IPMT(C1183/12,B1183,$B$8,I1182))</f>
        <v>0</v>
      </c>
      <c r="K1183" s="6" t="n">
        <f aca="false">+H1183+J1183</f>
        <v>0</v>
      </c>
      <c r="L1183" s="39"/>
    </row>
    <row r="1184" customFormat="false" ht="12.75" hidden="false" customHeight="false" outlineLevel="0" collapsed="false">
      <c r="A1184" s="50" t="n">
        <v>72898</v>
      </c>
      <c r="B1184" s="2" t="n">
        <f aca="false">+IF(B1183&lt;&gt;0,B1183+1,IF(I1183=0,0,1))</f>
        <v>0</v>
      </c>
      <c r="C1184" s="3" t="n">
        <f aca="false">IF(OR($C$4="",$C$4=0),C1183,$C$4)</f>
        <v>0.05</v>
      </c>
      <c r="D1184" s="4" t="n">
        <f aca="false">+(1+C1184/2)^(-2*(A1184-$M$4)/365.25)</f>
        <v>0.0260726779827101</v>
      </c>
      <c r="E1184" s="2" t="n">
        <f aca="false">+IF(OR($E$4="",$E$4=0),IF(YEAR(A1184)&gt;$M$38,$N$39,VLOOKUP(YEAR(A1184),Curve,2,FALSE())),$E$4)</f>
        <v>5000</v>
      </c>
      <c r="F1184" s="2" t="n">
        <f aca="false">+IF(MONTH(A1184)=$G$4,$F$4,0)</f>
        <v>0</v>
      </c>
      <c r="G1184" s="5" t="n">
        <f aca="false">+F1184*D1184</f>
        <v>0</v>
      </c>
      <c r="H1184" s="6" t="n">
        <f aca="false">-G1184*E1184</f>
        <v>-0</v>
      </c>
      <c r="I1184" s="2" t="n">
        <f aca="false">+IF(A1184=$I$4,$H$4*D1184,IF(I1183=0,0,I1183+J1184+H1184))</f>
        <v>0</v>
      </c>
      <c r="J1184" s="2" t="n">
        <f aca="false">+IF(B1184=0,0,D1184*-IPMT(C1184/12,B1184,$B$8,I1183))</f>
        <v>0</v>
      </c>
      <c r="K1184" s="6" t="n">
        <f aca="false">+H1184+J1184</f>
        <v>0</v>
      </c>
      <c r="L1184" s="39"/>
    </row>
    <row r="1185" customFormat="false" ht="12.75" hidden="false" customHeight="false" outlineLevel="0" collapsed="false">
      <c r="A1185" s="50" t="n">
        <v>72929</v>
      </c>
      <c r="B1185" s="2" t="n">
        <f aca="false">+IF(B1184&lt;&gt;0,B1184+1,IF(I1184=0,0,1))</f>
        <v>0</v>
      </c>
      <c r="C1185" s="3" t="n">
        <f aca="false">IF(OR($C$4="",$C$4=0),C1184,$C$4)</f>
        <v>0.05</v>
      </c>
      <c r="D1185" s="4" t="n">
        <f aca="false">+(1+C1185/2)^(-2*(A1185-$M$4)/365.25)</f>
        <v>0.0259636233057421</v>
      </c>
      <c r="E1185" s="2" t="n">
        <f aca="false">+IF(OR($E$4="",$E$4=0),IF(YEAR(A1185)&gt;$M$38,$N$39,VLOOKUP(YEAR(A1185),Curve,2,FALSE())),$E$4)</f>
        <v>5000</v>
      </c>
      <c r="F1185" s="2" t="n">
        <f aca="false">+IF(MONTH(A1185)=$G$4,$F$4,0)</f>
        <v>0</v>
      </c>
      <c r="G1185" s="5" t="n">
        <f aca="false">+F1185*D1185</f>
        <v>0</v>
      </c>
      <c r="H1185" s="6" t="n">
        <f aca="false">-G1185*E1185</f>
        <v>-0</v>
      </c>
      <c r="I1185" s="2" t="n">
        <f aca="false">+IF(A1185=$I$4,$H$4*D1185,IF(I1184=0,0,I1184+J1185+H1185))</f>
        <v>0</v>
      </c>
      <c r="J1185" s="2" t="n">
        <f aca="false">+IF(B1185=0,0,D1185*-IPMT(C1185/12,B1185,$B$8,I1184))</f>
        <v>0</v>
      </c>
      <c r="K1185" s="6" t="n">
        <f aca="false">+H1185+J1185</f>
        <v>0</v>
      </c>
      <c r="L1185" s="39"/>
    </row>
    <row r="1186" customFormat="false" ht="12.75" hidden="false" customHeight="false" outlineLevel="0" collapsed="false">
      <c r="A1186" s="50" t="n">
        <v>72959</v>
      </c>
      <c r="B1186" s="2" t="n">
        <f aca="false">+IF(B1185&lt;&gt;0,B1185+1,IF(I1185=0,0,1))</f>
        <v>0</v>
      </c>
      <c r="C1186" s="3" t="n">
        <f aca="false">IF(OR($C$4="",$C$4=0),C1185,$C$4)</f>
        <v>0.05</v>
      </c>
      <c r="D1186" s="4" t="n">
        <f aca="false">+(1+C1186/2)^(-2*(A1186-$M$4)/365.25)</f>
        <v>0.0258585208519617</v>
      </c>
      <c r="E1186" s="2" t="n">
        <f aca="false">+IF(OR($E$4="",$E$4=0),IF(YEAR(A1186)&gt;$M$38,$N$39,VLOOKUP(YEAR(A1186),Curve,2,FALSE())),$E$4)</f>
        <v>5000</v>
      </c>
      <c r="F1186" s="2" t="n">
        <f aca="false">+IF(MONTH(A1186)=$G$4,$F$4,0)</f>
        <v>0</v>
      </c>
      <c r="G1186" s="5" t="n">
        <f aca="false">+F1186*D1186</f>
        <v>0</v>
      </c>
      <c r="H1186" s="6" t="n">
        <f aca="false">-G1186*E1186</f>
        <v>-0</v>
      </c>
      <c r="I1186" s="2" t="n">
        <f aca="false">+IF(A1186=$I$4,$H$4*D1186,IF(I1185=0,0,I1185+J1186+H1186))</f>
        <v>0</v>
      </c>
      <c r="J1186" s="2" t="n">
        <f aca="false">+IF(B1186=0,0,D1186*-IPMT(C1186/12,B1186,$B$8,I1185))</f>
        <v>0</v>
      </c>
      <c r="K1186" s="6" t="n">
        <f aca="false">+H1186+J1186</f>
        <v>0</v>
      </c>
      <c r="L1186" s="39"/>
    </row>
    <row r="1187" customFormat="false" ht="12.75" hidden="false" customHeight="false" outlineLevel="0" collapsed="false">
      <c r="A1187" s="50" t="n">
        <v>72990</v>
      </c>
      <c r="B1187" s="2" t="n">
        <f aca="false">+IF(B1186&lt;&gt;0,B1186+1,IF(I1186=0,0,1))</f>
        <v>0</v>
      </c>
      <c r="C1187" s="3" t="n">
        <f aca="false">IF(OR($C$4="",$C$4=0),C1186,$C$4)</f>
        <v>0.05</v>
      </c>
      <c r="D1187" s="4" t="n">
        <f aca="false">+(1+C1187/2)^(-2*(A1187-$M$4)/365.25)</f>
        <v>0.0257503619340227</v>
      </c>
      <c r="E1187" s="2" t="n">
        <f aca="false">+IF(OR($E$4="",$E$4=0),IF(YEAR(A1187)&gt;$M$38,$N$39,VLOOKUP(YEAR(A1187),Curve,2,FALSE())),$E$4)</f>
        <v>5000</v>
      </c>
      <c r="F1187" s="2" t="n">
        <f aca="false">+IF(MONTH(A1187)=$G$4,$F$4,0)</f>
        <v>0</v>
      </c>
      <c r="G1187" s="5" t="n">
        <f aca="false">+F1187*D1187</f>
        <v>0</v>
      </c>
      <c r="H1187" s="6" t="n">
        <f aca="false">-G1187*E1187</f>
        <v>-0</v>
      </c>
      <c r="I1187" s="2" t="n">
        <f aca="false">+IF(A1187=$I$4,$H$4*D1187,IF(I1186=0,0,I1186+J1187+H1187))</f>
        <v>0</v>
      </c>
      <c r="J1187" s="2" t="n">
        <f aca="false">+IF(B1187=0,0,D1187*-IPMT(C1187/12,B1187,$B$8,I1186))</f>
        <v>0</v>
      </c>
      <c r="K1187" s="6" t="n">
        <f aca="false">+H1187+J1187</f>
        <v>0</v>
      </c>
      <c r="L1187" s="39"/>
    </row>
    <row r="1188" customFormat="false" ht="12.75" hidden="false" customHeight="false" outlineLevel="0" collapsed="false">
      <c r="A1188" s="50" t="n">
        <v>73020</v>
      </c>
      <c r="B1188" s="2" t="n">
        <f aca="false">+IF(B1187&lt;&gt;0,B1187+1,IF(I1187=0,0,1))</f>
        <v>0</v>
      </c>
      <c r="C1188" s="3" t="n">
        <f aca="false">IF(OR($C$4="",$C$4=0),C1187,$C$4)</f>
        <v>0.05</v>
      </c>
      <c r="D1188" s="4" t="n">
        <f aca="false">+(1+C1188/2)^(-2*(A1188-$M$4)/365.25)</f>
        <v>0.0256461227762932</v>
      </c>
      <c r="E1188" s="2" t="n">
        <f aca="false">+IF(OR($E$4="",$E$4=0),IF(YEAR(A1188)&gt;$M$38,$N$39,VLOOKUP(YEAR(A1188),Curve,2,FALSE())),$E$4)</f>
        <v>5000</v>
      </c>
      <c r="F1188" s="2" t="n">
        <f aca="false">+IF(MONTH(A1188)=$G$4,$F$4,0)</f>
        <v>0</v>
      </c>
      <c r="G1188" s="5" t="n">
        <f aca="false">+F1188*D1188</f>
        <v>0</v>
      </c>
      <c r="H1188" s="6" t="n">
        <f aca="false">-G1188*E1188</f>
        <v>-0</v>
      </c>
      <c r="I1188" s="2" t="n">
        <f aca="false">+IF(A1188=$I$4,$H$4*D1188,IF(I1187=0,0,I1187+J1188+H1188))</f>
        <v>0</v>
      </c>
      <c r="J1188" s="2" t="n">
        <f aca="false">+IF(B1188=0,0,D1188*-IPMT(C1188/12,B1188,$B$8,I1187))</f>
        <v>0</v>
      </c>
      <c r="K1188" s="6" t="n">
        <f aca="false">+H1188+J1188</f>
        <v>0</v>
      </c>
      <c r="L1188" s="39"/>
    </row>
    <row r="1189" customFormat="false" ht="12.75" hidden="false" customHeight="false" outlineLevel="0" collapsed="false">
      <c r="A1189" s="50" t="n">
        <v>73051</v>
      </c>
      <c r="B1189" s="2" t="n">
        <f aca="false">+IF(B1188&lt;&gt;0,B1188+1,IF(I1188=0,0,1))</f>
        <v>0</v>
      </c>
      <c r="C1189" s="3" t="n">
        <f aca="false">IF(OR($C$4="",$C$4=0),C1188,$C$4)</f>
        <v>0.05</v>
      </c>
      <c r="D1189" s="4" t="n">
        <f aca="false">+(1+C1189/2)^(-2*(A1189-$M$4)/365.25)</f>
        <v>0.0255388522597507</v>
      </c>
      <c r="E1189" s="2" t="n">
        <f aca="false">+IF(OR($E$4="",$E$4=0),IF(YEAR(A1189)&gt;$M$38,$N$39,VLOOKUP(YEAR(A1189),Curve,2,FALSE())),$E$4)</f>
        <v>5000</v>
      </c>
      <c r="F1189" s="2" t="n">
        <f aca="false">+IF(MONTH(A1189)=$G$4,$F$4,0)</f>
        <v>0</v>
      </c>
      <c r="G1189" s="5" t="n">
        <f aca="false">+F1189*D1189</f>
        <v>0</v>
      </c>
      <c r="H1189" s="6" t="n">
        <f aca="false">-G1189*E1189</f>
        <v>-0</v>
      </c>
      <c r="I1189" s="2" t="n">
        <f aca="false">+IF(A1189=$I$4,$H$4*D1189,IF(I1188=0,0,I1188+J1189+H1189))</f>
        <v>0</v>
      </c>
      <c r="J1189" s="2" t="n">
        <f aca="false">+IF(B1189=0,0,D1189*-IPMT(C1189/12,B1189,$B$8,I1188))</f>
        <v>0</v>
      </c>
      <c r="K1189" s="6" t="n">
        <f aca="false">+H1189+J1189</f>
        <v>0</v>
      </c>
      <c r="L1189" s="39"/>
    </row>
    <row r="1190" customFormat="false" ht="12.75" hidden="false" customHeight="false" outlineLevel="0" collapsed="false">
      <c r="A1190" s="50" t="n">
        <v>73082</v>
      </c>
      <c r="B1190" s="2" t="n">
        <f aca="false">+IF(B1189&lt;&gt;0,B1189+1,IF(I1189=0,0,1))</f>
        <v>0</v>
      </c>
      <c r="C1190" s="3" t="n">
        <f aca="false">IF(OR($C$4="",$C$4=0),C1189,$C$4)</f>
        <v>0.05</v>
      </c>
      <c r="D1190" s="4" t="n">
        <f aca="false">+(1+C1190/2)^(-2*(A1190-$M$4)/365.25)</f>
        <v>0.0254320304256005</v>
      </c>
      <c r="E1190" s="2" t="n">
        <f aca="false">+IF(OR($E$4="",$E$4=0),IF(YEAR(A1190)&gt;$M$38,$N$39,VLOOKUP(YEAR(A1190),Curve,2,FALSE())),$E$4)</f>
        <v>5000</v>
      </c>
      <c r="F1190" s="2" t="n">
        <f aca="false">+IF(MONTH(A1190)=$G$4,$F$4,0)</f>
        <v>0</v>
      </c>
      <c r="G1190" s="5" t="n">
        <f aca="false">+F1190*D1190</f>
        <v>0</v>
      </c>
      <c r="H1190" s="6" t="n">
        <f aca="false">-G1190*E1190</f>
        <v>-0</v>
      </c>
      <c r="I1190" s="2" t="n">
        <f aca="false">+IF(A1190=$I$4,$H$4*D1190,IF(I1189=0,0,I1189+J1190+H1190))</f>
        <v>0</v>
      </c>
      <c r="J1190" s="2" t="n">
        <f aca="false">+IF(B1190=0,0,D1190*-IPMT(C1190/12,B1190,$B$8,I1189))</f>
        <v>0</v>
      </c>
      <c r="K1190" s="6" t="n">
        <f aca="false">+H1190+J1190</f>
        <v>0</v>
      </c>
      <c r="L1190" s="39"/>
    </row>
    <row r="1191" customFormat="false" ht="12.75" hidden="false" customHeight="false" outlineLevel="0" collapsed="false">
      <c r="A1191" s="50" t="n">
        <v>73110</v>
      </c>
      <c r="B1191" s="2" t="n">
        <f aca="false">+IF(B1190&lt;&gt;0,B1190+1,IF(I1190=0,0,1))</f>
        <v>0</v>
      </c>
      <c r="C1191" s="3" t="n">
        <f aca="false">IF(OR($C$4="",$C$4=0),C1190,$C$4)</f>
        <v>0.05</v>
      </c>
      <c r="D1191" s="4" t="n">
        <f aca="false">+(1+C1191/2)^(-2*(A1191-$M$4)/365.25)</f>
        <v>0.0253359302791933</v>
      </c>
      <c r="E1191" s="2" t="n">
        <f aca="false">+IF(OR($E$4="",$E$4=0),IF(YEAR(A1191)&gt;$M$38,$N$39,VLOOKUP(YEAR(A1191),Curve,2,FALSE())),$E$4)</f>
        <v>5000</v>
      </c>
      <c r="F1191" s="2" t="n">
        <f aca="false">+IF(MONTH(A1191)=$G$4,$F$4,0)</f>
        <v>50</v>
      </c>
      <c r="G1191" s="5" t="n">
        <f aca="false">+F1191*D1191</f>
        <v>1.26679651395966</v>
      </c>
      <c r="H1191" s="6" t="n">
        <f aca="false">-G1191*E1191</f>
        <v>-6333.98256979832</v>
      </c>
      <c r="I1191" s="2" t="n">
        <f aca="false">+IF(A1191=$I$4,$H$4*D1191,IF(I1190=0,0,I1190+J1191+H1191))</f>
        <v>0</v>
      </c>
      <c r="J1191" s="2" t="n">
        <f aca="false">+IF(B1191=0,0,D1191*-IPMT(C1191/12,B1191,$B$8,I1190))</f>
        <v>0</v>
      </c>
      <c r="K1191" s="6" t="n">
        <f aca="false">+H1191+J1191</f>
        <v>-6333.98256979832</v>
      </c>
      <c r="L1191" s="39"/>
    </row>
    <row r="1192" customFormat="false" ht="12.75" hidden="false" customHeight="false" outlineLevel="0" collapsed="false">
      <c r="A1192" s="50" t="n">
        <v>73141</v>
      </c>
      <c r="B1192" s="2" t="n">
        <f aca="false">+IF(B1191&lt;&gt;0,B1191+1,IF(I1191=0,0,1))</f>
        <v>0</v>
      </c>
      <c r="C1192" s="3" t="n">
        <f aca="false">IF(OR($C$4="",$C$4=0),C1191,$C$4)</f>
        <v>0.05</v>
      </c>
      <c r="D1192" s="4" t="n">
        <f aca="false">+(1+C1192/2)^(-2*(A1192-$M$4)/365.25)</f>
        <v>0.0252299572105996</v>
      </c>
      <c r="E1192" s="2" t="n">
        <f aca="false">+IF(OR($E$4="",$E$4=0),IF(YEAR(A1192)&gt;$M$38,$N$39,VLOOKUP(YEAR(A1192),Curve,2,FALSE())),$E$4)</f>
        <v>5000</v>
      </c>
      <c r="F1192" s="2" t="n">
        <f aca="false">+IF(MONTH(A1192)=$G$4,$F$4,0)</f>
        <v>0</v>
      </c>
      <c r="G1192" s="5" t="n">
        <f aca="false">+F1192*D1192</f>
        <v>0</v>
      </c>
      <c r="H1192" s="6" t="n">
        <f aca="false">-G1192*E1192</f>
        <v>-0</v>
      </c>
      <c r="I1192" s="2" t="n">
        <f aca="false">+IF(A1192=$I$4,$H$4*D1192,IF(I1191=0,0,I1191+J1192+H1192))</f>
        <v>0</v>
      </c>
      <c r="J1192" s="2" t="n">
        <f aca="false">+IF(B1192=0,0,D1192*-IPMT(C1192/12,B1192,$B$8,I1191))</f>
        <v>0</v>
      </c>
      <c r="K1192" s="6" t="n">
        <f aca="false">+H1192+J1192</f>
        <v>0</v>
      </c>
      <c r="L1192" s="39"/>
    </row>
    <row r="1193" customFormat="false" ht="12.75" hidden="false" customHeight="false" outlineLevel="0" collapsed="false">
      <c r="A1193" s="50" t="n">
        <v>73171</v>
      </c>
      <c r="B1193" s="2" t="n">
        <f aca="false">+IF(B1192&lt;&gt;0,B1192+1,IF(I1192=0,0,1))</f>
        <v>0</v>
      </c>
      <c r="C1193" s="3" t="n">
        <f aca="false">IF(OR($C$4="",$C$4=0),C1192,$C$4)</f>
        <v>0.05</v>
      </c>
      <c r="D1193" s="4" t="n">
        <f aca="false">+(1+C1193/2)^(-2*(A1193-$M$4)/365.25)</f>
        <v>0.0251278246853977</v>
      </c>
      <c r="E1193" s="2" t="n">
        <f aca="false">+IF(OR($E$4="",$E$4=0),IF(YEAR(A1193)&gt;$M$38,$N$39,VLOOKUP(YEAR(A1193),Curve,2,FALSE())),$E$4)</f>
        <v>5000</v>
      </c>
      <c r="F1193" s="2" t="n">
        <f aca="false">+IF(MONTH(A1193)=$G$4,$F$4,0)</f>
        <v>0</v>
      </c>
      <c r="G1193" s="5" t="n">
        <f aca="false">+F1193*D1193</f>
        <v>0</v>
      </c>
      <c r="H1193" s="6" t="n">
        <f aca="false">-G1193*E1193</f>
        <v>-0</v>
      </c>
      <c r="I1193" s="2" t="n">
        <f aca="false">+IF(A1193=$I$4,$H$4*D1193,IF(I1192=0,0,I1192+J1193+H1193))</f>
        <v>0</v>
      </c>
      <c r="J1193" s="2" t="n">
        <f aca="false">+IF(B1193=0,0,D1193*-IPMT(C1193/12,B1193,$B$8,I1192))</f>
        <v>0</v>
      </c>
      <c r="K1193" s="6" t="n">
        <f aca="false">+H1193+J1193</f>
        <v>0</v>
      </c>
      <c r="L1193" s="39"/>
    </row>
    <row r="1194" customFormat="false" ht="12.75" hidden="false" customHeight="false" outlineLevel="0" collapsed="false">
      <c r="A1194" s="50" t="n">
        <v>73202</v>
      </c>
      <c r="B1194" s="2" t="n">
        <f aca="false">+IF(B1193&lt;&gt;0,B1193+1,IF(I1193=0,0,1))</f>
        <v>0</v>
      </c>
      <c r="C1194" s="3" t="n">
        <f aca="false">IF(OR($C$4="",$C$4=0),C1193,$C$4)</f>
        <v>0.05</v>
      </c>
      <c r="D1194" s="4" t="n">
        <f aca="false">+(1+C1194/2)^(-2*(A1194-$M$4)/365.25)</f>
        <v>0.0250227220639565</v>
      </c>
      <c r="E1194" s="2" t="n">
        <f aca="false">+IF(OR($E$4="",$E$4=0),IF(YEAR(A1194)&gt;$M$38,$N$39,VLOOKUP(YEAR(A1194),Curve,2,FALSE())),$E$4)</f>
        <v>5000</v>
      </c>
      <c r="F1194" s="2" t="n">
        <f aca="false">+IF(MONTH(A1194)=$G$4,$F$4,0)</f>
        <v>0</v>
      </c>
      <c r="G1194" s="5" t="n">
        <f aca="false">+F1194*D1194</f>
        <v>0</v>
      </c>
      <c r="H1194" s="6" t="n">
        <f aca="false">-G1194*E1194</f>
        <v>-0</v>
      </c>
      <c r="I1194" s="2" t="n">
        <f aca="false">+IF(A1194=$I$4,$H$4*D1194,IF(I1193=0,0,I1193+J1194+H1194))</f>
        <v>0</v>
      </c>
      <c r="J1194" s="2" t="n">
        <f aca="false">+IF(B1194=0,0,D1194*-IPMT(C1194/12,B1194,$B$8,I1193))</f>
        <v>0</v>
      </c>
      <c r="K1194" s="6" t="n">
        <f aca="false">+H1194+J1194</f>
        <v>0</v>
      </c>
      <c r="L1194" s="39"/>
    </row>
    <row r="1195" customFormat="false" ht="12.75" hidden="false" customHeight="false" outlineLevel="0" collapsed="false">
      <c r="A1195" s="50" t="n">
        <v>73232</v>
      </c>
      <c r="B1195" s="2" t="n">
        <f aca="false">+IF(B1194&lt;&gt;0,B1194+1,IF(I1194=0,0,1))</f>
        <v>0</v>
      </c>
      <c r="C1195" s="3" t="n">
        <f aca="false">IF(OR($C$4="",$C$4=0),C1194,$C$4)</f>
        <v>0.05</v>
      </c>
      <c r="D1195" s="4" t="n">
        <f aca="false">+(1+C1195/2)^(-2*(A1195-$M$4)/365.25)</f>
        <v>0.0249214284402502</v>
      </c>
      <c r="E1195" s="2" t="n">
        <f aca="false">+IF(OR($E$4="",$E$4=0),IF(YEAR(A1195)&gt;$M$38,$N$39,VLOOKUP(YEAR(A1195),Curve,2,FALSE())),$E$4)</f>
        <v>5000</v>
      </c>
      <c r="F1195" s="2" t="n">
        <f aca="false">+IF(MONTH(A1195)=$G$4,$F$4,0)</f>
        <v>0</v>
      </c>
      <c r="G1195" s="5" t="n">
        <f aca="false">+F1195*D1195</f>
        <v>0</v>
      </c>
      <c r="H1195" s="6" t="n">
        <f aca="false">-G1195*E1195</f>
        <v>-0</v>
      </c>
      <c r="I1195" s="2" t="n">
        <f aca="false">+IF(A1195=$I$4,$H$4*D1195,IF(I1194=0,0,I1194+J1195+H1195))</f>
        <v>0</v>
      </c>
      <c r="J1195" s="2" t="n">
        <f aca="false">+IF(B1195=0,0,D1195*-IPMT(C1195/12,B1195,$B$8,I1194))</f>
        <v>0</v>
      </c>
      <c r="K1195" s="6" t="n">
        <f aca="false">+H1195+J1195</f>
        <v>0</v>
      </c>
      <c r="L1195" s="39"/>
    </row>
    <row r="1196" customFormat="false" ht="12.75" hidden="false" customHeight="false" outlineLevel="0" collapsed="false">
      <c r="A1196" s="50" t="n">
        <v>73263</v>
      </c>
      <c r="B1196" s="2" t="n">
        <f aca="false">+IF(B1195&lt;&gt;0,B1195+1,IF(I1195=0,0,1))</f>
        <v>0</v>
      </c>
      <c r="C1196" s="3" t="n">
        <f aca="false">IF(OR($C$4="",$C$4=0),C1195,$C$4)</f>
        <v>0.05</v>
      </c>
      <c r="D1196" s="4" t="n">
        <f aca="false">+(1+C1196/2)^(-2*(A1196-$M$4)/365.25)</f>
        <v>0.0248171891162369</v>
      </c>
      <c r="E1196" s="2" t="n">
        <f aca="false">+IF(OR($E$4="",$E$4=0),IF(YEAR(A1196)&gt;$M$38,$N$39,VLOOKUP(YEAR(A1196),Curve,2,FALSE())),$E$4)</f>
        <v>5000</v>
      </c>
      <c r="F1196" s="2" t="n">
        <f aca="false">+IF(MONTH(A1196)=$G$4,$F$4,0)</f>
        <v>0</v>
      </c>
      <c r="G1196" s="5" t="n">
        <f aca="false">+F1196*D1196</f>
        <v>0</v>
      </c>
      <c r="H1196" s="6" t="n">
        <f aca="false">-G1196*E1196</f>
        <v>-0</v>
      </c>
      <c r="I1196" s="2" t="n">
        <f aca="false">+IF(A1196=$I$4,$H$4*D1196,IF(I1195=0,0,I1195+J1196+H1196))</f>
        <v>0</v>
      </c>
      <c r="J1196" s="2" t="n">
        <f aca="false">+IF(B1196=0,0,D1196*-IPMT(C1196/12,B1196,$B$8,I1195))</f>
        <v>0</v>
      </c>
      <c r="K1196" s="6" t="n">
        <f aca="false">+H1196+J1196</f>
        <v>0</v>
      </c>
      <c r="L1196" s="39"/>
    </row>
    <row r="1197" customFormat="false" ht="12.75" hidden="false" customHeight="false" outlineLevel="0" collapsed="false">
      <c r="A1197" s="50" t="n">
        <v>73294</v>
      </c>
      <c r="B1197" s="2" t="n">
        <f aca="false">+IF(B1196&lt;&gt;0,B1196+1,IF(I1196=0,0,1))</f>
        <v>0</v>
      </c>
      <c r="C1197" s="3" t="n">
        <f aca="false">IF(OR($C$4="",$C$4=0),C1196,$C$4)</f>
        <v>0.05</v>
      </c>
      <c r="D1197" s="4" t="n">
        <f aca="false">+(1+C1197/2)^(-2*(A1197-$M$4)/365.25)</f>
        <v>0.0247133857959903</v>
      </c>
      <c r="E1197" s="2" t="n">
        <f aca="false">+IF(OR($E$4="",$E$4=0),IF(YEAR(A1197)&gt;$M$38,$N$39,VLOOKUP(YEAR(A1197),Curve,2,FALSE())),$E$4)</f>
        <v>5000</v>
      </c>
      <c r="F1197" s="2" t="n">
        <f aca="false">+IF(MONTH(A1197)=$G$4,$F$4,0)</f>
        <v>0</v>
      </c>
      <c r="G1197" s="5" t="n">
        <f aca="false">+F1197*D1197</f>
        <v>0</v>
      </c>
      <c r="H1197" s="6" t="n">
        <f aca="false">-G1197*E1197</f>
        <v>-0</v>
      </c>
      <c r="I1197" s="2" t="n">
        <f aca="false">+IF(A1197=$I$4,$H$4*D1197,IF(I1196=0,0,I1196+J1197+H1197))</f>
        <v>0</v>
      </c>
      <c r="J1197" s="2" t="n">
        <f aca="false">+IF(B1197=0,0,D1197*-IPMT(C1197/12,B1197,$B$8,I1196))</f>
        <v>0</v>
      </c>
      <c r="K1197" s="6" t="n">
        <f aca="false">+H1197+J1197</f>
        <v>0</v>
      </c>
      <c r="L1197" s="39"/>
    </row>
    <row r="1198" customFormat="false" ht="12.75" hidden="false" customHeight="false" outlineLevel="0" collapsed="false">
      <c r="A1198" s="50" t="n">
        <v>73324</v>
      </c>
      <c r="B1198" s="2" t="n">
        <f aca="false">+IF(B1197&lt;&gt;0,B1197+1,IF(I1197=0,0,1))</f>
        <v>0</v>
      </c>
      <c r="C1198" s="3" t="n">
        <f aca="false">IF(OR($C$4="",$C$4=0),C1197,$C$4)</f>
        <v>0.05</v>
      </c>
      <c r="D1198" s="4" t="n">
        <f aca="false">+(1+C1198/2)^(-2*(A1198-$M$4)/365.25)</f>
        <v>0.0246133443858299</v>
      </c>
      <c r="E1198" s="2" t="n">
        <f aca="false">+IF(OR($E$4="",$E$4=0),IF(YEAR(A1198)&gt;$M$38,$N$39,VLOOKUP(YEAR(A1198),Curve,2,FALSE())),$E$4)</f>
        <v>5000</v>
      </c>
      <c r="F1198" s="2" t="n">
        <f aca="false">+IF(MONTH(A1198)=$G$4,$F$4,0)</f>
        <v>0</v>
      </c>
      <c r="G1198" s="5" t="n">
        <f aca="false">+F1198*D1198</f>
        <v>0</v>
      </c>
      <c r="H1198" s="6" t="n">
        <f aca="false">-G1198*E1198</f>
        <v>-0</v>
      </c>
      <c r="I1198" s="2" t="n">
        <f aca="false">+IF(A1198=$I$4,$H$4*D1198,IF(I1197=0,0,I1197+J1198+H1198))</f>
        <v>0</v>
      </c>
      <c r="J1198" s="2" t="n">
        <f aca="false">+IF(B1198=0,0,D1198*-IPMT(C1198/12,B1198,$B$8,I1197))</f>
        <v>0</v>
      </c>
      <c r="K1198" s="6" t="n">
        <f aca="false">+H1198+J1198</f>
        <v>0</v>
      </c>
      <c r="L1198" s="39"/>
    </row>
    <row r="1199" customFormat="false" ht="12.75" hidden="false" customHeight="false" outlineLevel="0" collapsed="false">
      <c r="A1199" s="50" t="n">
        <v>73355</v>
      </c>
      <c r="B1199" s="2" t="n">
        <f aca="false">+IF(B1198&lt;&gt;0,B1198+1,IF(I1198=0,0,1))</f>
        <v>0</v>
      </c>
      <c r="C1199" s="3" t="n">
        <f aca="false">IF(OR($C$4="",$C$4=0),C1198,$C$4)</f>
        <v>0.05</v>
      </c>
      <c r="D1199" s="4" t="n">
        <f aca="false">+(1+C1199/2)^(-2*(A1199-$M$4)/365.25)</f>
        <v>0.0245103936907429</v>
      </c>
      <c r="E1199" s="2" t="n">
        <f aca="false">+IF(OR($E$4="",$E$4=0),IF(YEAR(A1199)&gt;$M$38,$N$39,VLOOKUP(YEAR(A1199),Curve,2,FALSE())),$E$4)</f>
        <v>5000</v>
      </c>
      <c r="F1199" s="2" t="n">
        <f aca="false">+IF(MONTH(A1199)=$G$4,$F$4,0)</f>
        <v>0</v>
      </c>
      <c r="G1199" s="5" t="n">
        <f aca="false">+F1199*D1199</f>
        <v>0</v>
      </c>
      <c r="H1199" s="6" t="n">
        <f aca="false">-G1199*E1199</f>
        <v>-0</v>
      </c>
      <c r="I1199" s="2" t="n">
        <f aca="false">+IF(A1199=$I$4,$H$4*D1199,IF(I1198=0,0,I1198+J1199+H1199))</f>
        <v>0</v>
      </c>
      <c r="J1199" s="2" t="n">
        <f aca="false">+IF(B1199=0,0,D1199*-IPMT(C1199/12,B1199,$B$8,I1198))</f>
        <v>0</v>
      </c>
      <c r="K1199" s="6" t="n">
        <f aca="false">+H1199+J1199</f>
        <v>0</v>
      </c>
      <c r="L1199" s="39"/>
    </row>
    <row r="1200" customFormat="false" ht="12.75" hidden="false" customHeight="false" outlineLevel="0" collapsed="false">
      <c r="A1200" s="50" t="n">
        <v>73385</v>
      </c>
      <c r="B1200" s="2" t="n">
        <f aca="false">+IF(B1199&lt;&gt;0,B1199+1,IF(I1199=0,0,1))</f>
        <v>0</v>
      </c>
      <c r="C1200" s="3" t="n">
        <f aca="false">IF(OR($C$4="",$C$4=0),C1199,$C$4)</f>
        <v>0.05</v>
      </c>
      <c r="D1200" s="4" t="n">
        <f aca="false">+(1+C1200/2)^(-2*(A1200-$M$4)/365.25)</f>
        <v>0.0244111740059677</v>
      </c>
      <c r="E1200" s="2" t="n">
        <f aca="false">+IF(OR($E$4="",$E$4=0),IF(YEAR(A1200)&gt;$M$38,$N$39,VLOOKUP(YEAR(A1200),Curve,2,FALSE())),$E$4)</f>
        <v>5000</v>
      </c>
      <c r="F1200" s="2" t="n">
        <f aca="false">+IF(MONTH(A1200)=$G$4,$F$4,0)</f>
        <v>0</v>
      </c>
      <c r="G1200" s="5" t="n">
        <f aca="false">+F1200*D1200</f>
        <v>0</v>
      </c>
      <c r="H1200" s="6" t="n">
        <f aca="false">-G1200*E1200</f>
        <v>-0</v>
      </c>
      <c r="I1200" s="2" t="n">
        <f aca="false">+IF(A1200=$I$4,$H$4*D1200,IF(I1199=0,0,I1199+J1200+H1200))</f>
        <v>0</v>
      </c>
      <c r="J1200" s="2" t="n">
        <f aca="false">+IF(B1200=0,0,D1200*-IPMT(C1200/12,B1200,$B$8,I1199))</f>
        <v>0</v>
      </c>
      <c r="K1200" s="6" t="n">
        <f aca="false">+H1200+J1200</f>
        <v>0</v>
      </c>
      <c r="L1200" s="39"/>
    </row>
    <row r="1201" customFormat="false" ht="12.75" hidden="false" customHeight="false" outlineLevel="0" collapsed="false">
      <c r="A1201" s="50" t="n">
        <v>73416</v>
      </c>
      <c r="B1201" s="2" t="n">
        <f aca="false">+IF(B1200&lt;&gt;0,B1200+1,IF(I1200=0,0,1))</f>
        <v>0</v>
      </c>
      <c r="C1201" s="3" t="n">
        <f aca="false">IF(OR($C$4="",$C$4=0),C1200,$C$4)</f>
        <v>0.05</v>
      </c>
      <c r="D1201" s="4" t="n">
        <f aca="false">+(1+C1201/2)^(-2*(A1201-$M$4)/365.25)</f>
        <v>0.024309068932703</v>
      </c>
      <c r="E1201" s="2" t="n">
        <f aca="false">+IF(OR($E$4="",$E$4=0),IF(YEAR(A1201)&gt;$M$38,$N$39,VLOOKUP(YEAR(A1201),Curve,2,FALSE())),$E$4)</f>
        <v>5000</v>
      </c>
      <c r="F1201" s="2" t="n">
        <f aca="false">+IF(MONTH(A1201)=$G$4,$F$4,0)</f>
        <v>0</v>
      </c>
      <c r="G1201" s="5" t="n">
        <f aca="false">+F1201*D1201</f>
        <v>0</v>
      </c>
      <c r="H1201" s="6" t="n">
        <f aca="false">-G1201*E1201</f>
        <v>-0</v>
      </c>
      <c r="I1201" s="2" t="n">
        <f aca="false">+IF(A1201=$I$4,$H$4*D1201,IF(I1200=0,0,I1200+J1201+H1201))</f>
        <v>0</v>
      </c>
      <c r="J1201" s="2" t="n">
        <f aca="false">+IF(B1201=0,0,D1201*-IPMT(C1201/12,B1201,$B$8,I1200))</f>
        <v>0</v>
      </c>
      <c r="K1201" s="6" t="n">
        <f aca="false">+H1201+J1201</f>
        <v>0</v>
      </c>
      <c r="L1201" s="39"/>
    </row>
    <row r="1202" customFormat="false" ht="12.75" hidden="false" customHeight="false" outlineLevel="0" collapsed="false">
      <c r="A1202" s="50" t="n">
        <v>73447</v>
      </c>
      <c r="B1202" s="2" t="n">
        <f aca="false">+IF(B1201&lt;&gt;0,B1201+1,IF(I1201=0,0,1))</f>
        <v>0</v>
      </c>
      <c r="C1202" s="3" t="n">
        <f aca="false">IF(OR($C$4="",$C$4=0),C1201,$C$4)</f>
        <v>0.05</v>
      </c>
      <c r="D1202" s="4" t="n">
        <f aca="false">+(1+C1202/2)^(-2*(A1202-$M$4)/365.25)</f>
        <v>0.0242073909362345</v>
      </c>
      <c r="E1202" s="2" t="n">
        <f aca="false">+IF(OR($E$4="",$E$4=0),IF(YEAR(A1202)&gt;$M$38,$N$39,VLOOKUP(YEAR(A1202),Curve,2,FALSE())),$E$4)</f>
        <v>5000</v>
      </c>
      <c r="F1202" s="2" t="n">
        <f aca="false">+IF(MONTH(A1202)=$G$4,$F$4,0)</f>
        <v>0</v>
      </c>
      <c r="G1202" s="5" t="n">
        <f aca="false">+F1202*D1202</f>
        <v>0</v>
      </c>
      <c r="H1202" s="6" t="n">
        <f aca="false">-G1202*E1202</f>
        <v>-0</v>
      </c>
      <c r="I1202" s="2" t="n">
        <f aca="false">+IF(A1202=$I$4,$H$4*D1202,IF(I1201=0,0,I1201+J1202+H1202))</f>
        <v>0</v>
      </c>
      <c r="J1202" s="2" t="n">
        <f aca="false">+IF(B1202=0,0,D1202*-IPMT(C1202/12,B1202,$B$8,I1201))</f>
        <v>0</v>
      </c>
      <c r="K1202" s="6" t="n">
        <f aca="false">+H1202+J1202</f>
        <v>0</v>
      </c>
      <c r="L1202" s="39"/>
    </row>
    <row r="1203" customFormat="false" ht="12.75" hidden="false" customHeight="false" outlineLevel="0" collapsed="false">
      <c r="A1203" s="50" t="n">
        <v>73475</v>
      </c>
      <c r="B1203" s="2" t="n">
        <f aca="false">+IF(B1202&lt;&gt;0,B1202+1,IF(I1202=0,0,1))</f>
        <v>0</v>
      </c>
      <c r="C1203" s="3" t="n">
        <f aca="false">IF(OR($C$4="",$C$4=0),C1202,$C$4)</f>
        <v>0.05</v>
      </c>
      <c r="D1203" s="4" t="n">
        <f aca="false">+(1+C1203/2)^(-2*(A1203-$M$4)/365.25)</f>
        <v>0.024115918341472</v>
      </c>
      <c r="E1203" s="2" t="n">
        <f aca="false">+IF(OR($E$4="",$E$4=0),IF(YEAR(A1203)&gt;$M$38,$N$39,VLOOKUP(YEAR(A1203),Curve,2,FALSE())),$E$4)</f>
        <v>5000</v>
      </c>
      <c r="F1203" s="2" t="n">
        <f aca="false">+IF(MONTH(A1203)=$G$4,$F$4,0)</f>
        <v>50</v>
      </c>
      <c r="G1203" s="5" t="n">
        <f aca="false">+F1203*D1203</f>
        <v>1.2057959170736</v>
      </c>
      <c r="H1203" s="6" t="n">
        <f aca="false">-G1203*E1203</f>
        <v>-6028.97958536801</v>
      </c>
      <c r="I1203" s="2" t="n">
        <f aca="false">+IF(A1203=$I$4,$H$4*D1203,IF(I1202=0,0,I1202+J1203+H1203))</f>
        <v>0</v>
      </c>
      <c r="J1203" s="2" t="n">
        <f aca="false">+IF(B1203=0,0,D1203*-IPMT(C1203/12,B1203,$B$8,I1202))</f>
        <v>0</v>
      </c>
      <c r="K1203" s="6" t="n">
        <f aca="false">+H1203+J1203</f>
        <v>-6028.97958536801</v>
      </c>
      <c r="L1203" s="39"/>
    </row>
    <row r="1204" customFormat="false" ht="12.75" hidden="false" customHeight="false" outlineLevel="0" collapsed="false">
      <c r="A1204" s="50" t="n">
        <v>73506</v>
      </c>
      <c r="B1204" s="2" t="n">
        <f aca="false">+IF(B1203&lt;&gt;0,B1203+1,IF(I1203=0,0,1))</f>
        <v>0</v>
      </c>
      <c r="C1204" s="3" t="n">
        <f aca="false">IF(OR($C$4="",$C$4=0),C1203,$C$4)</f>
        <v>0.05</v>
      </c>
      <c r="D1204" s="4" t="n">
        <f aca="false">+(1+C1204/2)^(-2*(A1204-$M$4)/365.25)</f>
        <v>0.0240150482395876</v>
      </c>
      <c r="E1204" s="2" t="n">
        <f aca="false">+IF(OR($E$4="",$E$4=0),IF(YEAR(A1204)&gt;$M$38,$N$39,VLOOKUP(YEAR(A1204),Curve,2,FALSE())),$E$4)</f>
        <v>5000</v>
      </c>
      <c r="F1204" s="2" t="n">
        <f aca="false">+IF(MONTH(A1204)=$G$4,$F$4,0)</f>
        <v>0</v>
      </c>
      <c r="G1204" s="5" t="n">
        <f aca="false">+F1204*D1204</f>
        <v>0</v>
      </c>
      <c r="H1204" s="6" t="n">
        <f aca="false">-G1204*E1204</f>
        <v>-0</v>
      </c>
      <c r="I1204" s="2" t="n">
        <f aca="false">+IF(A1204=$I$4,$H$4*D1204,IF(I1203=0,0,I1203+J1204+H1204))</f>
        <v>0</v>
      </c>
      <c r="J1204" s="2" t="n">
        <f aca="false">+IF(B1204=0,0,D1204*-IPMT(C1204/12,B1204,$B$8,I1203))</f>
        <v>0</v>
      </c>
      <c r="K1204" s="6" t="n">
        <f aca="false">+H1204+J1204</f>
        <v>0</v>
      </c>
      <c r="L1204" s="39"/>
    </row>
    <row r="1205" customFormat="false" ht="12.75" hidden="false" customHeight="false" outlineLevel="0" collapsed="false">
      <c r="A1205" s="50" t="n">
        <v>73536</v>
      </c>
      <c r="B1205" s="2" t="n">
        <f aca="false">+IF(B1204&lt;&gt;0,B1204+1,IF(I1204=0,0,1))</f>
        <v>0</v>
      </c>
      <c r="C1205" s="3" t="n">
        <f aca="false">IF(OR($C$4="",$C$4=0),C1204,$C$4)</f>
        <v>0.05</v>
      </c>
      <c r="D1205" s="4" t="n">
        <f aca="false">+(1+C1205/2)^(-2*(A1205-$M$4)/365.25)</f>
        <v>0.0239178337457586</v>
      </c>
      <c r="E1205" s="2" t="n">
        <f aca="false">+IF(OR($E$4="",$E$4=0),IF(YEAR(A1205)&gt;$M$38,$N$39,VLOOKUP(YEAR(A1205),Curve,2,FALSE())),$E$4)</f>
        <v>5000</v>
      </c>
      <c r="F1205" s="2" t="n">
        <f aca="false">+IF(MONTH(A1205)=$G$4,$F$4,0)</f>
        <v>0</v>
      </c>
      <c r="G1205" s="5" t="n">
        <f aca="false">+F1205*D1205</f>
        <v>0</v>
      </c>
      <c r="H1205" s="6" t="n">
        <f aca="false">-G1205*E1205</f>
        <v>-0</v>
      </c>
      <c r="I1205" s="2" t="n">
        <f aca="false">+IF(A1205=$I$4,$H$4*D1205,IF(I1204=0,0,I1204+J1205+H1205))</f>
        <v>0</v>
      </c>
      <c r="J1205" s="2" t="n">
        <f aca="false">+IF(B1205=0,0,D1205*-IPMT(C1205/12,B1205,$B$8,I1204))</f>
        <v>0</v>
      </c>
      <c r="K1205" s="6" t="n">
        <f aca="false">+H1205+J1205</f>
        <v>0</v>
      </c>
      <c r="L1205" s="39"/>
    </row>
    <row r="1206" customFormat="false" ht="12.75" hidden="false" customHeight="false" outlineLevel="0" collapsed="false">
      <c r="A1206" s="50" t="n">
        <v>73567</v>
      </c>
      <c r="B1206" s="2" t="n">
        <f aca="false">+IF(B1205&lt;&gt;0,B1205+1,IF(I1205=0,0,1))</f>
        <v>0</v>
      </c>
      <c r="C1206" s="3" t="n">
        <f aca="false">IF(OR($C$4="",$C$4=0),C1205,$C$4)</f>
        <v>0.05</v>
      </c>
      <c r="D1206" s="4" t="n">
        <f aca="false">+(1+C1206/2)^(-2*(A1206-$M$4)/365.25)</f>
        <v>0.0238177921760108</v>
      </c>
      <c r="E1206" s="2" t="n">
        <f aca="false">+IF(OR($E$4="",$E$4=0),IF(YEAR(A1206)&gt;$M$38,$N$39,VLOOKUP(YEAR(A1206),Curve,2,FALSE())),$E$4)</f>
        <v>5000</v>
      </c>
      <c r="F1206" s="2" t="n">
        <f aca="false">+IF(MONTH(A1206)=$G$4,$F$4,0)</f>
        <v>0</v>
      </c>
      <c r="G1206" s="5" t="n">
        <f aca="false">+F1206*D1206</f>
        <v>0</v>
      </c>
      <c r="H1206" s="6" t="n">
        <f aca="false">-G1206*E1206</f>
        <v>-0</v>
      </c>
      <c r="I1206" s="2" t="n">
        <f aca="false">+IF(A1206=$I$4,$H$4*D1206,IF(I1205=0,0,I1205+J1206+H1206))</f>
        <v>0</v>
      </c>
      <c r="J1206" s="2" t="n">
        <f aca="false">+IF(B1206=0,0,D1206*-IPMT(C1206/12,B1206,$B$8,I1205))</f>
        <v>0</v>
      </c>
      <c r="K1206" s="6" t="n">
        <f aca="false">+H1206+J1206</f>
        <v>0</v>
      </c>
      <c r="L1206" s="39"/>
    </row>
    <row r="1207" customFormat="false" ht="12.75" hidden="false" customHeight="false" outlineLevel="0" collapsed="false">
      <c r="A1207" s="50" t="n">
        <v>73597</v>
      </c>
      <c r="B1207" s="2" t="n">
        <f aca="false">+IF(B1206&lt;&gt;0,B1206+1,IF(I1206=0,0,1))</f>
        <v>0</v>
      </c>
      <c r="C1207" s="3" t="n">
        <f aca="false">IF(OR($C$4="",$C$4=0),C1206,$C$4)</f>
        <v>0.05</v>
      </c>
      <c r="D1207" s="4" t="n">
        <f aca="false">+(1+C1207/2)^(-2*(A1207-$M$4)/365.25)</f>
        <v>0.0237213761876932</v>
      </c>
      <c r="E1207" s="2" t="n">
        <f aca="false">+IF(OR($E$4="",$E$4=0),IF(YEAR(A1207)&gt;$M$38,$N$39,VLOOKUP(YEAR(A1207),Curve,2,FALSE())),$E$4)</f>
        <v>5000</v>
      </c>
      <c r="F1207" s="2" t="n">
        <f aca="false">+IF(MONTH(A1207)=$G$4,$F$4,0)</f>
        <v>0</v>
      </c>
      <c r="G1207" s="5" t="n">
        <f aca="false">+F1207*D1207</f>
        <v>0</v>
      </c>
      <c r="H1207" s="6" t="n">
        <f aca="false">-G1207*E1207</f>
        <v>-0</v>
      </c>
      <c r="I1207" s="2" t="n">
        <f aca="false">+IF(A1207=$I$4,$H$4*D1207,IF(I1206=0,0,I1206+J1207+H1207))</f>
        <v>0</v>
      </c>
      <c r="J1207" s="2" t="n">
        <f aca="false">+IF(B1207=0,0,D1207*-IPMT(C1207/12,B1207,$B$8,I1206))</f>
        <v>0</v>
      </c>
      <c r="K1207" s="6" t="n">
        <f aca="false">+H1207+J1207</f>
        <v>0</v>
      </c>
      <c r="L1207" s="39"/>
    </row>
    <row r="1208" customFormat="false" ht="12.75" hidden="false" customHeight="false" outlineLevel="0" collapsed="false">
      <c r="A1208" s="50" t="n">
        <v>73628</v>
      </c>
      <c r="B1208" s="2" t="n">
        <f aca="false">+IF(B1207&lt;&gt;0,B1207+1,IF(I1207=0,0,1))</f>
        <v>0</v>
      </c>
      <c r="C1208" s="3" t="n">
        <f aca="false">IF(OR($C$4="",$C$4=0),C1207,$C$4)</f>
        <v>0.05</v>
      </c>
      <c r="D1208" s="4" t="n">
        <f aca="false">+(1+C1208/2)^(-2*(A1208-$M$4)/365.25)</f>
        <v>0.0236221563446414</v>
      </c>
      <c r="E1208" s="2" t="n">
        <f aca="false">+IF(OR($E$4="",$E$4=0),IF(YEAR(A1208)&gt;$M$38,$N$39,VLOOKUP(YEAR(A1208),Curve,2,FALSE())),$E$4)</f>
        <v>5000</v>
      </c>
      <c r="F1208" s="2" t="n">
        <f aca="false">+IF(MONTH(A1208)=$G$4,$F$4,0)</f>
        <v>0</v>
      </c>
      <c r="G1208" s="5" t="n">
        <f aca="false">+F1208*D1208</f>
        <v>0</v>
      </c>
      <c r="H1208" s="6" t="n">
        <f aca="false">-G1208*E1208</f>
        <v>-0</v>
      </c>
      <c r="I1208" s="2" t="n">
        <f aca="false">+IF(A1208=$I$4,$H$4*D1208,IF(I1207=0,0,I1207+J1208+H1208))</f>
        <v>0</v>
      </c>
      <c r="J1208" s="2" t="n">
        <f aca="false">+IF(B1208=0,0,D1208*-IPMT(C1208/12,B1208,$B$8,I1207))</f>
        <v>0</v>
      </c>
      <c r="K1208" s="6" t="n">
        <f aca="false">+H1208+J1208</f>
        <v>0</v>
      </c>
      <c r="L1208" s="39"/>
    </row>
    <row r="1209" customFormat="false" ht="12.75" hidden="false" customHeight="false" outlineLevel="0" collapsed="false">
      <c r="A1209" s="50" t="n">
        <v>73659</v>
      </c>
      <c r="B1209" s="2" t="n">
        <f aca="false">+IF(B1208&lt;&gt;0,B1208+1,IF(I1208=0,0,1))</f>
        <v>0</v>
      </c>
      <c r="C1209" s="3" t="n">
        <f aca="false">IF(OR($C$4="",$C$4=0),C1208,$C$4)</f>
        <v>0.05</v>
      </c>
      <c r="D1209" s="4" t="n">
        <f aca="false">+(1+C1209/2)^(-2*(A1209-$M$4)/365.25)</f>
        <v>0.0235233515102795</v>
      </c>
      <c r="E1209" s="2" t="n">
        <f aca="false">+IF(OR($E$4="",$E$4=0),IF(YEAR(A1209)&gt;$M$38,$N$39,VLOOKUP(YEAR(A1209),Curve,2,FALSE())),$E$4)</f>
        <v>5000</v>
      </c>
      <c r="F1209" s="2" t="n">
        <f aca="false">+IF(MONTH(A1209)=$G$4,$F$4,0)</f>
        <v>0</v>
      </c>
      <c r="G1209" s="5" t="n">
        <f aca="false">+F1209*D1209</f>
        <v>0</v>
      </c>
      <c r="H1209" s="6" t="n">
        <f aca="false">-G1209*E1209</f>
        <v>-0</v>
      </c>
      <c r="I1209" s="2" t="n">
        <f aca="false">+IF(A1209=$I$4,$H$4*D1209,IF(I1208=0,0,I1208+J1209+H1209))</f>
        <v>0</v>
      </c>
      <c r="J1209" s="2" t="n">
        <f aca="false">+IF(B1209=0,0,D1209*-IPMT(C1209/12,B1209,$B$8,I1208))</f>
        <v>0</v>
      </c>
      <c r="K1209" s="6" t="n">
        <f aca="false">+H1209+J1209</f>
        <v>0</v>
      </c>
      <c r="L1209" s="39"/>
    </row>
    <row r="1210" customFormat="false" ht="12.75" hidden="false" customHeight="false" outlineLevel="0" collapsed="false">
      <c r="A1210" s="50" t="n">
        <v>73689</v>
      </c>
      <c r="B1210" s="2" t="n">
        <f aca="false">+IF(B1209&lt;&gt;0,B1209+1,IF(I1209=0,0,1))</f>
        <v>0</v>
      </c>
      <c r="C1210" s="3" t="n">
        <f aca="false">IF(OR($C$4="",$C$4=0),C1209,$C$4)</f>
        <v>0.05</v>
      </c>
      <c r="D1210" s="4" t="n">
        <f aca="false">+(1+C1210/2)^(-2*(A1210-$M$4)/365.25)</f>
        <v>0.0234281274371309</v>
      </c>
      <c r="E1210" s="2" t="n">
        <f aca="false">+IF(OR($E$4="",$E$4=0),IF(YEAR(A1210)&gt;$M$38,$N$39,VLOOKUP(YEAR(A1210),Curve,2,FALSE())),$E$4)</f>
        <v>5000</v>
      </c>
      <c r="F1210" s="2" t="n">
        <f aca="false">+IF(MONTH(A1210)=$G$4,$F$4,0)</f>
        <v>0</v>
      </c>
      <c r="G1210" s="5" t="n">
        <f aca="false">+F1210*D1210</f>
        <v>0</v>
      </c>
      <c r="H1210" s="6" t="n">
        <f aca="false">-G1210*E1210</f>
        <v>-0</v>
      </c>
      <c r="I1210" s="2" t="n">
        <f aca="false">+IF(A1210=$I$4,$H$4*D1210,IF(I1209=0,0,I1209+J1210+H1210))</f>
        <v>0</v>
      </c>
      <c r="J1210" s="2" t="n">
        <f aca="false">+IF(B1210=0,0,D1210*-IPMT(C1210/12,B1210,$B$8,I1209))</f>
        <v>0</v>
      </c>
      <c r="K1210" s="6" t="n">
        <f aca="false">+H1210+J1210</f>
        <v>0</v>
      </c>
      <c r="L1210" s="39"/>
    </row>
    <row r="1211" customFormat="false" ht="12.75" hidden="false" customHeight="false" outlineLevel="0" collapsed="false">
      <c r="A1211" s="50" t="n">
        <v>73720</v>
      </c>
      <c r="B1211" s="2" t="n">
        <f aca="false">+IF(B1210&lt;&gt;0,B1210+1,IF(I1210=0,0,1))</f>
        <v>0</v>
      </c>
      <c r="C1211" s="3" t="n">
        <f aca="false">IF(OR($C$4="",$C$4=0),C1210,$C$4)</f>
        <v>0.05</v>
      </c>
      <c r="D1211" s="4" t="n">
        <f aca="false">+(1+C1211/2)^(-2*(A1211-$M$4)/365.25)</f>
        <v>0.0233301341711029</v>
      </c>
      <c r="E1211" s="2" t="n">
        <f aca="false">+IF(OR($E$4="",$E$4=0),IF(YEAR(A1211)&gt;$M$38,$N$39,VLOOKUP(YEAR(A1211),Curve,2,FALSE())),$E$4)</f>
        <v>5000</v>
      </c>
      <c r="F1211" s="2" t="n">
        <f aca="false">+IF(MONTH(A1211)=$G$4,$F$4,0)</f>
        <v>0</v>
      </c>
      <c r="G1211" s="5" t="n">
        <f aca="false">+F1211*D1211</f>
        <v>0</v>
      </c>
      <c r="H1211" s="6" t="n">
        <f aca="false">-G1211*E1211</f>
        <v>-0</v>
      </c>
      <c r="I1211" s="2" t="n">
        <f aca="false">+IF(A1211=$I$4,$H$4*D1211,IF(I1210=0,0,I1210+J1211+H1211))</f>
        <v>0</v>
      </c>
      <c r="J1211" s="2" t="n">
        <f aca="false">+IF(B1211=0,0,D1211*-IPMT(C1211/12,B1211,$B$8,I1210))</f>
        <v>0</v>
      </c>
      <c r="K1211" s="6" t="n">
        <f aca="false">+H1211+J1211</f>
        <v>0</v>
      </c>
      <c r="L1211" s="39"/>
    </row>
    <row r="1212" customFormat="false" ht="12.75" hidden="false" customHeight="false" outlineLevel="0" collapsed="false">
      <c r="A1212" s="50" t="n">
        <v>73750</v>
      </c>
      <c r="B1212" s="2" t="n">
        <f aca="false">+IF(B1211&lt;&gt;0,B1211+1,IF(I1211=0,0,1))</f>
        <v>0</v>
      </c>
      <c r="C1212" s="3" t="n">
        <f aca="false">IF(OR($C$4="",$C$4=0),C1211,$C$4)</f>
        <v>0.05</v>
      </c>
      <c r="D1212" s="4" t="n">
        <f aca="false">+(1+C1212/2)^(-2*(A1212-$M$4)/365.25)</f>
        <v>0.0232356922544439</v>
      </c>
      <c r="E1212" s="2" t="n">
        <f aca="false">+IF(OR($E$4="",$E$4=0),IF(YEAR(A1212)&gt;$M$38,$N$39,VLOOKUP(YEAR(A1212),Curve,2,FALSE())),$E$4)</f>
        <v>5000</v>
      </c>
      <c r="F1212" s="2" t="n">
        <f aca="false">+IF(MONTH(A1212)=$G$4,$F$4,0)</f>
        <v>0</v>
      </c>
      <c r="G1212" s="5" t="n">
        <f aca="false">+F1212*D1212</f>
        <v>0</v>
      </c>
      <c r="H1212" s="6" t="n">
        <f aca="false">-G1212*E1212</f>
        <v>-0</v>
      </c>
      <c r="I1212" s="2" t="n">
        <f aca="false">+IF(A1212=$I$4,$H$4*D1212,IF(I1211=0,0,I1211+J1212+H1212))</f>
        <v>0</v>
      </c>
      <c r="J1212" s="2" t="n">
        <f aca="false">+IF(B1212=0,0,D1212*-IPMT(C1212/12,B1212,$B$8,I1211))</f>
        <v>0</v>
      </c>
      <c r="K1212" s="6" t="n">
        <f aca="false">+H1212+J1212</f>
        <v>0</v>
      </c>
      <c r="L1212" s="39"/>
    </row>
    <row r="1213" customFormat="false" ht="12.75" hidden="false" customHeight="false" outlineLevel="0" collapsed="false">
      <c r="A1213" s="50" t="n">
        <v>73781</v>
      </c>
      <c r="B1213" s="2" t="n">
        <f aca="false">+IF(B1212&lt;&gt;0,B1212+1,IF(I1212=0,0,1))</f>
        <v>0</v>
      </c>
      <c r="C1213" s="3" t="n">
        <f aca="false">IF(OR($C$4="",$C$4=0),C1212,$C$4)</f>
        <v>0.05</v>
      </c>
      <c r="D1213" s="4" t="n">
        <f aca="false">+(1+C1213/2)^(-2*(A1213-$M$4)/365.25)</f>
        <v>0.0231385038906472</v>
      </c>
      <c r="E1213" s="2" t="n">
        <f aca="false">+IF(OR($E$4="",$E$4=0),IF(YEAR(A1213)&gt;$M$38,$N$39,VLOOKUP(YEAR(A1213),Curve,2,FALSE())),$E$4)</f>
        <v>5000</v>
      </c>
      <c r="F1213" s="2" t="n">
        <f aca="false">+IF(MONTH(A1213)=$G$4,$F$4,0)</f>
        <v>0</v>
      </c>
      <c r="G1213" s="5" t="n">
        <f aca="false">+F1213*D1213</f>
        <v>0</v>
      </c>
      <c r="H1213" s="6" t="n">
        <f aca="false">-G1213*E1213</f>
        <v>-0</v>
      </c>
      <c r="I1213" s="2" t="n">
        <f aca="false">+IF(A1213=$I$4,$H$4*D1213,IF(I1212=0,0,I1212+J1213+H1213))</f>
        <v>0</v>
      </c>
      <c r="J1213" s="2" t="n">
        <f aca="false">+IF(B1213=0,0,D1213*-IPMT(C1213/12,B1213,$B$8,I1212))</f>
        <v>0</v>
      </c>
      <c r="K1213" s="6" t="n">
        <f aca="false">+H1213+J1213</f>
        <v>0</v>
      </c>
      <c r="L1213" s="39"/>
    </row>
    <row r="1214" customFormat="false" ht="12.75" hidden="false" customHeight="false" outlineLevel="0" collapsed="false">
      <c r="A1214" s="50" t="n">
        <v>73812</v>
      </c>
      <c r="B1214" s="2" t="n">
        <f aca="false">+IF(B1213&lt;&gt;0,B1213+1,IF(I1213=0,0,1))</f>
        <v>0</v>
      </c>
      <c r="C1214" s="3" t="n">
        <f aca="false">IF(OR($C$4="",$C$4=0),C1213,$C$4)</f>
        <v>0.05</v>
      </c>
      <c r="D1214" s="4" t="n">
        <f aca="false">+(1+C1214/2)^(-2*(A1214-$M$4)/365.25)</f>
        <v>0.0230417220384343</v>
      </c>
      <c r="E1214" s="2" t="n">
        <f aca="false">+IF(OR($E$4="",$E$4=0),IF(YEAR(A1214)&gt;$M$38,$N$39,VLOOKUP(YEAR(A1214),Curve,2,FALSE())),$E$4)</f>
        <v>5000</v>
      </c>
      <c r="F1214" s="2" t="n">
        <f aca="false">+IF(MONTH(A1214)=$G$4,$F$4,0)</f>
        <v>0</v>
      </c>
      <c r="G1214" s="5" t="n">
        <f aca="false">+F1214*D1214</f>
        <v>0</v>
      </c>
      <c r="H1214" s="6" t="n">
        <f aca="false">-G1214*E1214</f>
        <v>-0</v>
      </c>
      <c r="I1214" s="2" t="n">
        <f aca="false">+IF(A1214=$I$4,$H$4*D1214,IF(I1213=0,0,I1213+J1214+H1214))</f>
        <v>0</v>
      </c>
      <c r="J1214" s="2" t="n">
        <f aca="false">+IF(B1214=0,0,D1214*-IPMT(C1214/12,B1214,$B$8,I1213))</f>
        <v>0</v>
      </c>
      <c r="K1214" s="6" t="n">
        <f aca="false">+H1214+J1214</f>
        <v>0</v>
      </c>
      <c r="L1214" s="39"/>
    </row>
    <row r="1215" customFormat="false" ht="12.75" hidden="false" customHeight="false" outlineLevel="0" collapsed="false">
      <c r="A1215" s="50" t="n">
        <v>73840</v>
      </c>
      <c r="B1215" s="2" t="n">
        <f aca="false">+IF(B1214&lt;&gt;0,B1214+1,IF(I1214=0,0,1))</f>
        <v>0</v>
      </c>
      <c r="C1215" s="3" t="n">
        <f aca="false">IF(OR($C$4="",$C$4=0),C1214,$C$4)</f>
        <v>0.05</v>
      </c>
      <c r="D1215" s="4" t="n">
        <f aca="false">+(1+C1215/2)^(-2*(A1215-$M$4)/365.25)</f>
        <v>0.0229546541628336</v>
      </c>
      <c r="E1215" s="2" t="n">
        <f aca="false">+IF(OR($E$4="",$E$4=0),IF(YEAR(A1215)&gt;$M$38,$N$39,VLOOKUP(YEAR(A1215),Curve,2,FALSE())),$E$4)</f>
        <v>5000</v>
      </c>
      <c r="F1215" s="2" t="n">
        <f aca="false">+IF(MONTH(A1215)=$G$4,$F$4,0)</f>
        <v>50</v>
      </c>
      <c r="G1215" s="5" t="n">
        <f aca="false">+F1215*D1215</f>
        <v>1.14773270814168</v>
      </c>
      <c r="H1215" s="6" t="n">
        <f aca="false">-G1215*E1215</f>
        <v>-5738.66354070841</v>
      </c>
      <c r="I1215" s="2" t="n">
        <f aca="false">+IF(A1215=$I$4,$H$4*D1215,IF(I1214=0,0,I1214+J1215+H1215))</f>
        <v>0</v>
      </c>
      <c r="J1215" s="2" t="n">
        <f aca="false">+IF(B1215=0,0,D1215*-IPMT(C1215/12,B1215,$B$8,I1214))</f>
        <v>0</v>
      </c>
      <c r="K1215" s="6" t="n">
        <f aca="false">+H1215+J1215</f>
        <v>-5738.66354070841</v>
      </c>
      <c r="L1215" s="39"/>
    </row>
    <row r="1216" customFormat="false" ht="12.75" hidden="false" customHeight="false" outlineLevel="0" collapsed="false">
      <c r="A1216" s="50"/>
    </row>
    <row r="1217" customFormat="false" ht="12.75" hidden="false" customHeight="false" outlineLevel="0" collapsed="false">
      <c r="A1217" s="50"/>
    </row>
    <row r="1218" customFormat="false" ht="12.75" hidden="false" customHeight="false" outlineLevel="0" collapsed="false">
      <c r="A1218" s="50"/>
    </row>
    <row r="1219" customFormat="false" ht="12.75" hidden="false" customHeight="false" outlineLevel="0" collapsed="false">
      <c r="A1219" s="50"/>
    </row>
    <row r="1220" customFormat="false" ht="12.75" hidden="false" customHeight="false" outlineLevel="0" collapsed="false">
      <c r="A1220" s="50"/>
    </row>
    <row r="1221" customFormat="false" ht="12.75" hidden="false" customHeight="false" outlineLevel="0" collapsed="false">
      <c r="A1221" s="50"/>
    </row>
    <row r="1222" customFormat="false" ht="12.75" hidden="false" customHeight="false" outlineLevel="0" collapsed="false">
      <c r="A1222" s="50"/>
    </row>
    <row r="1223" customFormat="false" ht="12.75" hidden="false" customHeight="false" outlineLevel="0" collapsed="false">
      <c r="A1223" s="50"/>
    </row>
    <row r="1224" customFormat="false" ht="12.75" hidden="false" customHeight="false" outlineLevel="0" collapsed="false">
      <c r="A1224" s="50"/>
    </row>
    <row r="1225" customFormat="false" ht="12.75" hidden="false" customHeight="false" outlineLevel="0" collapsed="false">
      <c r="A1225" s="50"/>
    </row>
    <row r="1226" customFormat="false" ht="12.75" hidden="false" customHeight="false" outlineLevel="0" collapsed="false">
      <c r="A1226" s="50"/>
    </row>
    <row r="1227" customFormat="false" ht="12.75" hidden="false" customHeight="false" outlineLevel="0" collapsed="false">
      <c r="A1227" s="50"/>
    </row>
  </sheetData>
  <mergeCells count="2">
    <mergeCell ref="F2:G2"/>
    <mergeCell ref="H2:I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69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355" activeCellId="0" sqref="C355:C36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51" width="3.7"/>
    <col collapsed="false" customWidth="true" hidden="false" outlineLevel="0" max="3" min="3" style="52" width="13.7"/>
    <col collapsed="false" customWidth="true" hidden="false" outlineLevel="0" max="62" min="4" style="51" width="13.7"/>
    <col collapsed="false" customWidth="false" hidden="false" outlineLevel="0" max="257" min="63" style="51" width="9.14"/>
  </cols>
  <sheetData>
    <row r="2" customFormat="false" ht="20.25" hidden="false" customHeight="false" outlineLevel="0" collapsed="false">
      <c r="C2" s="53" t="s">
        <v>23</v>
      </c>
      <c r="D2" s="53"/>
      <c r="E2" s="53"/>
      <c r="M2" s="54"/>
    </row>
    <row r="3" customFormat="false" ht="12.75" hidden="false" customHeight="false" outlineLevel="0" collapsed="false">
      <c r="C3" s="55" t="s">
        <v>24</v>
      </c>
      <c r="D3" s="56"/>
      <c r="E3" s="57" t="n">
        <f aca="true">WORKDAY(TODAY(),-1)</f>
        <v>45925</v>
      </c>
    </row>
    <row r="5" customFormat="false" ht="12.75" hidden="false" customHeight="false" outlineLevel="0" collapsed="false">
      <c r="A5" s="58"/>
      <c r="B5" s="58"/>
      <c r="C5" s="59" t="n">
        <f aca="false">ROW(D10)-ROW(CurveStart)</f>
        <v>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</row>
    <row r="6" customFormat="false" ht="12.75" hidden="false" customHeight="false" outlineLevel="0" collapsed="false">
      <c r="C6" s="61" t="s">
        <v>25</v>
      </c>
      <c r="D6" s="62" t="s">
        <v>26</v>
      </c>
      <c r="E6" s="62" t="s">
        <v>27</v>
      </c>
      <c r="F6" s="62" t="s">
        <v>28</v>
      </c>
      <c r="G6" s="62" t="s">
        <v>27</v>
      </c>
      <c r="H6" s="62" t="s">
        <v>28</v>
      </c>
      <c r="I6" s="62" t="s">
        <v>29</v>
      </c>
      <c r="J6" s="62" t="s">
        <v>30</v>
      </c>
      <c r="K6" s="62" t="s">
        <v>31</v>
      </c>
      <c r="L6" s="62" t="s">
        <v>32</v>
      </c>
      <c r="M6" s="62" t="s">
        <v>33</v>
      </c>
      <c r="N6" s="62" t="s">
        <v>34</v>
      </c>
      <c r="O6" s="62" t="s">
        <v>35</v>
      </c>
      <c r="P6" s="62" t="s">
        <v>36</v>
      </c>
      <c r="Q6" s="62" t="s">
        <v>37</v>
      </c>
      <c r="R6" s="62" t="s">
        <v>38</v>
      </c>
      <c r="S6" s="62" t="s">
        <v>39</v>
      </c>
      <c r="T6" s="62" t="s">
        <v>40</v>
      </c>
      <c r="U6" s="62" t="s">
        <v>28</v>
      </c>
      <c r="V6" s="62" t="s">
        <v>41</v>
      </c>
      <c r="W6" s="62" t="s">
        <v>42</v>
      </c>
      <c r="X6" s="62" t="s">
        <v>43</v>
      </c>
      <c r="Y6" s="62" t="s">
        <v>44</v>
      </c>
      <c r="Z6" s="62" t="s">
        <v>45</v>
      </c>
      <c r="AA6" s="62" t="s">
        <v>46</v>
      </c>
      <c r="AB6" s="62" t="s">
        <v>47</v>
      </c>
      <c r="AC6" s="62" t="s">
        <v>48</v>
      </c>
      <c r="AD6" s="62" t="s">
        <v>49</v>
      </c>
      <c r="AE6" s="62" t="s">
        <v>50</v>
      </c>
      <c r="AF6" s="62" t="s">
        <v>51</v>
      </c>
      <c r="AG6" s="62" t="s">
        <v>27</v>
      </c>
      <c r="AH6" s="62" t="s">
        <v>52</v>
      </c>
      <c r="AI6" s="62" t="s">
        <v>53</v>
      </c>
      <c r="AJ6" s="62" t="s">
        <v>54</v>
      </c>
      <c r="AK6" s="62" t="s">
        <v>55</v>
      </c>
      <c r="AL6" s="62" t="s">
        <v>56</v>
      </c>
      <c r="AM6" s="62" t="s">
        <v>57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</row>
    <row r="7" customFormat="false" ht="12.75" hidden="false" customHeight="false" outlineLevel="0" collapsed="false">
      <c r="A7" s="58"/>
      <c r="B7" s="58"/>
      <c r="C7" s="63" t="s">
        <v>58</v>
      </c>
      <c r="D7" s="64" t="s">
        <v>59</v>
      </c>
      <c r="E7" s="64" t="s">
        <v>60</v>
      </c>
      <c r="F7" s="64" t="s">
        <v>60</v>
      </c>
      <c r="G7" s="64" t="s">
        <v>61</v>
      </c>
      <c r="H7" s="64" t="s">
        <v>61</v>
      </c>
      <c r="I7" s="64" t="s">
        <v>61</v>
      </c>
      <c r="J7" s="64" t="s">
        <v>61</v>
      </c>
      <c r="K7" s="64" t="s">
        <v>61</v>
      </c>
      <c r="L7" s="64" t="s">
        <v>61</v>
      </c>
      <c r="M7" s="64" t="s">
        <v>61</v>
      </c>
      <c r="N7" s="64" t="s">
        <v>61</v>
      </c>
      <c r="O7" s="64" t="s">
        <v>61</v>
      </c>
      <c r="P7" s="64" t="s">
        <v>61</v>
      </c>
      <c r="Q7" s="64" t="s">
        <v>61</v>
      </c>
      <c r="R7" s="64" t="s">
        <v>61</v>
      </c>
      <c r="S7" s="64" t="s">
        <v>61</v>
      </c>
      <c r="T7" s="64" t="s">
        <v>61</v>
      </c>
      <c r="U7" s="64" t="s">
        <v>61</v>
      </c>
      <c r="V7" s="64" t="s">
        <v>61</v>
      </c>
      <c r="W7" s="64" t="s">
        <v>61</v>
      </c>
      <c r="X7" s="64" t="s">
        <v>61</v>
      </c>
      <c r="Y7" s="64" t="s">
        <v>61</v>
      </c>
      <c r="Z7" s="64" t="s">
        <v>61</v>
      </c>
      <c r="AA7" s="64" t="s">
        <v>61</v>
      </c>
      <c r="AB7" s="64" t="s">
        <v>61</v>
      </c>
      <c r="AC7" s="64" t="s">
        <v>61</v>
      </c>
      <c r="AD7" s="64" t="s">
        <v>61</v>
      </c>
      <c r="AE7" s="64" t="s">
        <v>61</v>
      </c>
      <c r="AF7" s="64" t="s">
        <v>61</v>
      </c>
      <c r="AG7" s="64" t="s">
        <v>61</v>
      </c>
      <c r="AH7" s="64" t="s">
        <v>61</v>
      </c>
      <c r="AI7" s="64" t="s">
        <v>61</v>
      </c>
      <c r="AJ7" s="64" t="s">
        <v>61</v>
      </c>
      <c r="AK7" s="64" t="s">
        <v>61</v>
      </c>
      <c r="AL7" s="64" t="s">
        <v>61</v>
      </c>
      <c r="AM7" s="64" t="s">
        <v>61</v>
      </c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</row>
    <row r="8" customFormat="false" ht="12.75" hidden="false" customHeight="false" outlineLevel="0" collapsed="false">
      <c r="A8" s="58"/>
      <c r="B8" s="58"/>
      <c r="C8" s="65" t="s">
        <v>62</v>
      </c>
      <c r="D8" s="66" t="s">
        <v>63</v>
      </c>
      <c r="E8" s="66" t="s">
        <v>64</v>
      </c>
      <c r="F8" s="66" t="s">
        <v>64</v>
      </c>
      <c r="G8" s="66" t="s">
        <v>64</v>
      </c>
      <c r="H8" s="66" t="s">
        <v>64</v>
      </c>
      <c r="I8" s="66" t="s">
        <v>64</v>
      </c>
      <c r="J8" s="66" t="s">
        <v>64</v>
      </c>
      <c r="K8" s="66" t="s">
        <v>64</v>
      </c>
      <c r="L8" s="66" t="s">
        <v>64</v>
      </c>
      <c r="M8" s="66" t="s">
        <v>64</v>
      </c>
      <c r="N8" s="66" t="s">
        <v>64</v>
      </c>
      <c r="O8" s="66" t="s">
        <v>64</v>
      </c>
      <c r="P8" s="66" t="s">
        <v>64</v>
      </c>
      <c r="Q8" s="66" t="s">
        <v>64</v>
      </c>
      <c r="R8" s="66" t="s">
        <v>64</v>
      </c>
      <c r="S8" s="66" t="s">
        <v>64</v>
      </c>
      <c r="T8" s="66" t="s">
        <v>64</v>
      </c>
      <c r="U8" s="66" t="s">
        <v>64</v>
      </c>
      <c r="V8" s="66" t="s">
        <v>64</v>
      </c>
      <c r="W8" s="66" t="s">
        <v>64</v>
      </c>
      <c r="X8" s="66" t="s">
        <v>64</v>
      </c>
      <c r="Y8" s="66" t="s">
        <v>64</v>
      </c>
      <c r="Z8" s="66" t="s">
        <v>64</v>
      </c>
      <c r="AA8" s="66" t="s">
        <v>64</v>
      </c>
      <c r="AB8" s="66" t="s">
        <v>64</v>
      </c>
      <c r="AC8" s="66" t="s">
        <v>64</v>
      </c>
      <c r="AD8" s="66" t="s">
        <v>64</v>
      </c>
      <c r="AE8" s="66" t="s">
        <v>64</v>
      </c>
      <c r="AF8" s="66" t="s">
        <v>64</v>
      </c>
      <c r="AG8" s="66" t="s">
        <v>64</v>
      </c>
      <c r="AH8" s="66" t="s">
        <v>64</v>
      </c>
      <c r="AI8" s="66" t="s">
        <v>64</v>
      </c>
      <c r="AJ8" s="66" t="s">
        <v>64</v>
      </c>
      <c r="AK8" s="66" t="s">
        <v>64</v>
      </c>
      <c r="AL8" s="66" t="s">
        <v>64</v>
      </c>
      <c r="AM8" s="66" t="s">
        <v>64</v>
      </c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</row>
    <row r="9" customFormat="false" ht="12.75" hidden="false" customHeight="false" outlineLevel="0" collapsed="false">
      <c r="A9" s="58"/>
      <c r="B9" s="58"/>
      <c r="C9" s="67" t="s">
        <v>13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</row>
    <row r="10" customFormat="false" ht="12.75" hidden="false" customHeight="false" outlineLevel="0" collapsed="false">
      <c r="C10" s="52" t="n">
        <f aca="false">EOMONTH(E3,0)+1</f>
        <v>45931</v>
      </c>
      <c r="D10" s="51" t="n">
        <v>0.024994199928996</v>
      </c>
      <c r="E10" s="51" t="n">
        <v>0.09</v>
      </c>
      <c r="F10" s="51" t="n">
        <v>0.169</v>
      </c>
      <c r="G10" s="51" t="n">
        <v>5.5</v>
      </c>
      <c r="H10" s="51" t="n">
        <v>38</v>
      </c>
      <c r="I10" s="51" t="n">
        <v>5.6512</v>
      </c>
      <c r="J10" s="51" t="n">
        <v>6.97</v>
      </c>
      <c r="K10" s="51" t="n">
        <v>43.799</v>
      </c>
      <c r="L10" s="51" t="n">
        <v>43.472</v>
      </c>
      <c r="M10" s="51" t="n">
        <v>43.296</v>
      </c>
      <c r="N10" s="51" t="n">
        <v>43.384</v>
      </c>
      <c r="O10" s="51" t="n">
        <v>45</v>
      </c>
      <c r="P10" s="51" t="n">
        <v>45.79</v>
      </c>
      <c r="Q10" s="51" t="n">
        <v>43.384</v>
      </c>
      <c r="R10" s="51" t="n">
        <v>42.084</v>
      </c>
      <c r="S10" s="51" t="n">
        <v>72.36</v>
      </c>
      <c r="T10" s="51" t="n">
        <v>43.025</v>
      </c>
      <c r="U10" s="51" t="n">
        <v>38</v>
      </c>
      <c r="V10" s="51" t="n">
        <v>35.304</v>
      </c>
      <c r="W10" s="51" t="n">
        <v>44.904</v>
      </c>
      <c r="X10" s="51" t="n">
        <v>41.95</v>
      </c>
      <c r="Y10" s="51" t="n">
        <v>52.156</v>
      </c>
      <c r="Z10" s="51" t="n">
        <v>38.051</v>
      </c>
      <c r="AA10" s="51" t="n">
        <v>43.384</v>
      </c>
      <c r="AB10" s="51" t="n">
        <v>41.768</v>
      </c>
      <c r="AC10" s="51" t="n">
        <v>45</v>
      </c>
      <c r="AD10" s="51" t="n">
        <v>36.75</v>
      </c>
      <c r="AE10" s="51" t="n">
        <v>45</v>
      </c>
      <c r="AF10" s="51" t="n">
        <v>52.953</v>
      </c>
      <c r="AG10" s="51" t="n">
        <v>5.5</v>
      </c>
      <c r="AH10" s="51" t="n">
        <v>6.399</v>
      </c>
      <c r="AI10" s="51" t="n">
        <v>6.75</v>
      </c>
      <c r="AJ10" s="51" t="n">
        <v>7.44</v>
      </c>
      <c r="AK10" s="51" t="n">
        <v>39.899</v>
      </c>
      <c r="AL10" s="51" t="n">
        <v>18.0002</v>
      </c>
      <c r="AM10" s="51" t="n">
        <v>19.0572</v>
      </c>
    </row>
    <row r="11" customFormat="false" ht="12.75" hidden="false" customHeight="false" outlineLevel="0" collapsed="false">
      <c r="C11" s="52" t="n">
        <f aca="false">EOMONTH(C10,0)+1</f>
        <v>45962</v>
      </c>
      <c r="D11" s="51" t="n">
        <v>0.0259215425883963</v>
      </c>
      <c r="E11" s="51" t="n">
        <v>0.09</v>
      </c>
      <c r="F11" s="51" t="n">
        <v>0.164</v>
      </c>
      <c r="G11" s="51" t="n">
        <v>5.5</v>
      </c>
      <c r="H11" s="51" t="n">
        <v>35</v>
      </c>
      <c r="I11" s="51" t="n">
        <v>5.6512</v>
      </c>
      <c r="J11" s="51" t="n">
        <v>6.97</v>
      </c>
      <c r="K11" s="51" t="n">
        <v>40.799</v>
      </c>
      <c r="L11" s="51" t="n">
        <v>43.472</v>
      </c>
      <c r="M11" s="51" t="n">
        <v>43.296</v>
      </c>
      <c r="N11" s="51" t="n">
        <v>43.384</v>
      </c>
      <c r="O11" s="51" t="n">
        <v>45</v>
      </c>
      <c r="P11" s="51" t="n">
        <v>45.79</v>
      </c>
      <c r="Q11" s="51" t="n">
        <v>43.384</v>
      </c>
      <c r="R11" s="51" t="n">
        <v>42.084</v>
      </c>
      <c r="S11" s="51" t="n">
        <v>72.258</v>
      </c>
      <c r="T11" s="51" t="n">
        <v>43.025</v>
      </c>
      <c r="U11" s="51" t="n">
        <v>35</v>
      </c>
      <c r="V11" s="51" t="n">
        <v>32.329</v>
      </c>
      <c r="W11" s="51" t="n">
        <v>44.904</v>
      </c>
      <c r="X11" s="51" t="n">
        <v>41.95</v>
      </c>
      <c r="Y11" s="51" t="n">
        <v>52.156</v>
      </c>
      <c r="Z11" s="51" t="n">
        <v>38.051</v>
      </c>
      <c r="AA11" s="51" t="n">
        <v>43.384</v>
      </c>
      <c r="AB11" s="51" t="n">
        <v>41.768</v>
      </c>
      <c r="AC11" s="51" t="n">
        <v>45</v>
      </c>
      <c r="AD11" s="51" t="n">
        <v>33.75</v>
      </c>
      <c r="AE11" s="51" t="n">
        <v>45</v>
      </c>
      <c r="AF11" s="51" t="n">
        <v>49.653</v>
      </c>
      <c r="AG11" s="51" t="n">
        <v>5.5</v>
      </c>
      <c r="AH11" s="51" t="n">
        <v>6.399</v>
      </c>
      <c r="AI11" s="51" t="n">
        <v>6.75</v>
      </c>
      <c r="AJ11" s="51" t="n">
        <v>7.44</v>
      </c>
      <c r="AK11" s="51" t="n">
        <v>36.899</v>
      </c>
      <c r="AL11" s="51" t="n">
        <v>18.0002</v>
      </c>
      <c r="AM11" s="51" t="n">
        <v>19.0572</v>
      </c>
    </row>
    <row r="12" customFormat="false" ht="12.75" hidden="false" customHeight="false" outlineLevel="0" collapsed="false">
      <c r="C12" s="52" t="n">
        <f aca="false">EOMONTH(C11,0)+1</f>
        <v>45992</v>
      </c>
      <c r="D12" s="51" t="n">
        <v>0.0261720125269638</v>
      </c>
      <c r="E12" s="51" t="n">
        <v>0.0875</v>
      </c>
      <c r="F12" s="51" t="n">
        <v>0.159</v>
      </c>
      <c r="G12" s="51" t="n">
        <v>5.5</v>
      </c>
      <c r="H12" s="51" t="n">
        <v>35</v>
      </c>
      <c r="I12" s="51" t="n">
        <v>5.6512</v>
      </c>
      <c r="J12" s="51" t="n">
        <v>6.97</v>
      </c>
      <c r="K12" s="51" t="n">
        <v>40.799</v>
      </c>
      <c r="L12" s="51" t="n">
        <v>43.472</v>
      </c>
      <c r="M12" s="51" t="n">
        <v>43.296</v>
      </c>
      <c r="N12" s="51" t="n">
        <v>43.384</v>
      </c>
      <c r="O12" s="51" t="n">
        <v>45</v>
      </c>
      <c r="P12" s="51" t="n">
        <v>45.79</v>
      </c>
      <c r="Q12" s="51" t="n">
        <v>43.384</v>
      </c>
      <c r="R12" s="51" t="n">
        <v>42.084</v>
      </c>
      <c r="S12" s="51" t="n">
        <v>72.156</v>
      </c>
      <c r="T12" s="51" t="n">
        <v>43.025</v>
      </c>
      <c r="U12" s="51" t="n">
        <v>35</v>
      </c>
      <c r="V12" s="51" t="n">
        <v>32.329</v>
      </c>
      <c r="W12" s="51" t="n">
        <v>44.904</v>
      </c>
      <c r="X12" s="51" t="n">
        <v>41.95</v>
      </c>
      <c r="Y12" s="51" t="n">
        <v>52.156</v>
      </c>
      <c r="Z12" s="51" t="n">
        <v>38.051</v>
      </c>
      <c r="AA12" s="51" t="n">
        <v>43.384</v>
      </c>
      <c r="AB12" s="51" t="n">
        <v>41.768</v>
      </c>
      <c r="AC12" s="51" t="n">
        <v>45</v>
      </c>
      <c r="AD12" s="51" t="n">
        <v>33.75</v>
      </c>
      <c r="AE12" s="51" t="n">
        <v>45</v>
      </c>
      <c r="AF12" s="51" t="n">
        <v>49.653</v>
      </c>
      <c r="AG12" s="51" t="n">
        <v>5.5</v>
      </c>
      <c r="AH12" s="51" t="n">
        <v>6.399</v>
      </c>
      <c r="AI12" s="51" t="n">
        <v>6.75</v>
      </c>
      <c r="AJ12" s="51" t="n">
        <v>7.44</v>
      </c>
      <c r="AK12" s="51" t="n">
        <v>36.899</v>
      </c>
      <c r="AL12" s="51" t="n">
        <v>18.0002</v>
      </c>
      <c r="AM12" s="51" t="n">
        <v>19.0572</v>
      </c>
    </row>
    <row r="13" customFormat="false" ht="12.75" hidden="false" customHeight="false" outlineLevel="0" collapsed="false">
      <c r="C13" s="52" t="n">
        <f aca="false">EOMONTH(C12,0)+1</f>
        <v>46023</v>
      </c>
      <c r="D13" s="51" t="n">
        <v>0.0261795707041381</v>
      </c>
      <c r="E13" s="51" t="n">
        <v>0.085</v>
      </c>
      <c r="F13" s="51" t="n">
        <v>0.1576666</v>
      </c>
      <c r="G13" s="51" t="n">
        <v>7</v>
      </c>
      <c r="H13" s="51" t="n">
        <v>35</v>
      </c>
      <c r="I13" s="51" t="n">
        <v>7.1512</v>
      </c>
      <c r="J13" s="51" t="n">
        <v>8.72</v>
      </c>
      <c r="K13" s="51" t="n">
        <v>40.799</v>
      </c>
      <c r="L13" s="51" t="n">
        <v>39.536</v>
      </c>
      <c r="M13" s="51" t="n">
        <v>39.232</v>
      </c>
      <c r="N13" s="51" t="n">
        <v>39.384</v>
      </c>
      <c r="O13" s="51" t="n">
        <v>41</v>
      </c>
      <c r="P13" s="51" t="n">
        <v>41.63</v>
      </c>
      <c r="Q13" s="51" t="n">
        <v>39.384</v>
      </c>
      <c r="R13" s="51" t="n">
        <v>38.02</v>
      </c>
      <c r="S13" s="51" t="n">
        <v>67.913</v>
      </c>
      <c r="T13" s="51" t="n">
        <v>39.185</v>
      </c>
      <c r="U13" s="51" t="n">
        <v>35</v>
      </c>
      <c r="V13" s="51" t="n">
        <v>32.329</v>
      </c>
      <c r="W13" s="51" t="n">
        <v>40.904</v>
      </c>
      <c r="X13" s="51" t="n">
        <v>38.11</v>
      </c>
      <c r="Y13" s="51" t="n">
        <v>52.156</v>
      </c>
      <c r="Z13" s="51" t="n">
        <v>35.171</v>
      </c>
      <c r="AA13" s="51" t="n">
        <v>40.384</v>
      </c>
      <c r="AB13" s="51" t="n">
        <v>38.768</v>
      </c>
      <c r="AC13" s="51" t="n">
        <v>42</v>
      </c>
      <c r="AD13" s="51" t="n">
        <v>33.75</v>
      </c>
      <c r="AE13" s="51" t="n">
        <v>45</v>
      </c>
      <c r="AF13" s="51" t="n">
        <v>49.653</v>
      </c>
      <c r="AG13" s="51" t="n">
        <v>7</v>
      </c>
      <c r="AH13" s="51" t="n">
        <v>8.149</v>
      </c>
      <c r="AI13" s="51" t="n">
        <v>8.5</v>
      </c>
      <c r="AJ13" s="51" t="n">
        <v>9.1856</v>
      </c>
      <c r="AK13" s="51" t="n">
        <v>36.899</v>
      </c>
      <c r="AL13" s="51" t="n">
        <v>19.0002</v>
      </c>
      <c r="AM13" s="51" t="n">
        <v>20.0572</v>
      </c>
    </row>
    <row r="14" customFormat="false" ht="12.75" hidden="false" customHeight="false" outlineLevel="0" collapsed="false">
      <c r="C14" s="52" t="n">
        <f aca="false">EOMONTH(C13,0)+1</f>
        <v>46054</v>
      </c>
      <c r="D14" s="51" t="n">
        <v>0.0260786597531473</v>
      </c>
      <c r="E14" s="51" t="n">
        <v>0.08333333</v>
      </c>
      <c r="F14" s="51" t="n">
        <v>0.1563333</v>
      </c>
      <c r="G14" s="51" t="n">
        <v>7</v>
      </c>
      <c r="H14" s="51" t="n">
        <v>35</v>
      </c>
      <c r="I14" s="51" t="n">
        <v>7.1512</v>
      </c>
      <c r="J14" s="51" t="n">
        <v>8.72</v>
      </c>
      <c r="K14" s="51" t="n">
        <v>40.799</v>
      </c>
      <c r="L14" s="51" t="n">
        <v>39.536</v>
      </c>
      <c r="M14" s="51" t="n">
        <v>39.232</v>
      </c>
      <c r="N14" s="51" t="n">
        <v>39.384</v>
      </c>
      <c r="O14" s="51" t="n">
        <v>41</v>
      </c>
      <c r="P14" s="51" t="n">
        <v>41.63</v>
      </c>
      <c r="Q14" s="51" t="n">
        <v>39.384</v>
      </c>
      <c r="R14" s="51" t="n">
        <v>38.02</v>
      </c>
      <c r="S14" s="51" t="n">
        <v>67.811</v>
      </c>
      <c r="T14" s="51" t="n">
        <v>39.185</v>
      </c>
      <c r="U14" s="51" t="n">
        <v>35</v>
      </c>
      <c r="V14" s="51" t="n">
        <v>32.329</v>
      </c>
      <c r="W14" s="51" t="n">
        <v>40.904</v>
      </c>
      <c r="X14" s="51" t="n">
        <v>38.11</v>
      </c>
      <c r="Y14" s="51" t="n">
        <v>52.156</v>
      </c>
      <c r="Z14" s="51" t="n">
        <v>35.171</v>
      </c>
      <c r="AA14" s="51" t="n">
        <v>40.384</v>
      </c>
      <c r="AB14" s="51" t="n">
        <v>38.768</v>
      </c>
      <c r="AC14" s="51" t="n">
        <v>42</v>
      </c>
      <c r="AD14" s="51" t="n">
        <v>33.75</v>
      </c>
      <c r="AE14" s="51" t="n">
        <v>45</v>
      </c>
      <c r="AF14" s="51" t="n">
        <v>49.653</v>
      </c>
      <c r="AG14" s="51" t="n">
        <v>7</v>
      </c>
      <c r="AH14" s="51" t="n">
        <v>8.149</v>
      </c>
      <c r="AI14" s="51" t="n">
        <v>8.5</v>
      </c>
      <c r="AJ14" s="51" t="n">
        <v>9.1856</v>
      </c>
      <c r="AK14" s="51" t="n">
        <v>36.899</v>
      </c>
      <c r="AL14" s="51" t="n">
        <v>19.0002</v>
      </c>
      <c r="AM14" s="51" t="n">
        <v>20.0572</v>
      </c>
    </row>
    <row r="15" customFormat="false" ht="12.75" hidden="false" customHeight="false" outlineLevel="0" collapsed="false">
      <c r="C15" s="52" t="n">
        <f aca="false">EOMONTH(C14,0)+1</f>
        <v>46082</v>
      </c>
      <c r="D15" s="51" t="n">
        <v>0.0259875143810158</v>
      </c>
      <c r="E15" s="51" t="n">
        <v>0.08166666</v>
      </c>
      <c r="F15" s="51" t="n">
        <v>0.155</v>
      </c>
      <c r="G15" s="51" t="n">
        <v>7</v>
      </c>
      <c r="H15" s="51" t="n">
        <v>35</v>
      </c>
      <c r="I15" s="51" t="n">
        <v>7.1512</v>
      </c>
      <c r="J15" s="51" t="n">
        <v>8.72</v>
      </c>
      <c r="K15" s="51" t="n">
        <v>40.799</v>
      </c>
      <c r="L15" s="51" t="n">
        <v>39.536</v>
      </c>
      <c r="M15" s="51" t="n">
        <v>39.232</v>
      </c>
      <c r="N15" s="51" t="n">
        <v>39.384</v>
      </c>
      <c r="O15" s="51" t="n">
        <v>41</v>
      </c>
      <c r="P15" s="51" t="n">
        <v>41.63</v>
      </c>
      <c r="Q15" s="51" t="n">
        <v>39.384</v>
      </c>
      <c r="R15" s="51" t="n">
        <v>38.02</v>
      </c>
      <c r="S15" s="51" t="n">
        <v>67.709</v>
      </c>
      <c r="T15" s="51" t="n">
        <v>39.185</v>
      </c>
      <c r="U15" s="51" t="n">
        <v>35</v>
      </c>
      <c r="V15" s="51" t="n">
        <v>32.329</v>
      </c>
      <c r="W15" s="51" t="n">
        <v>40.904</v>
      </c>
      <c r="X15" s="51" t="n">
        <v>38.11</v>
      </c>
      <c r="Y15" s="51" t="n">
        <v>52.156</v>
      </c>
      <c r="Z15" s="51" t="n">
        <v>35.171</v>
      </c>
      <c r="AA15" s="51" t="n">
        <v>40.384</v>
      </c>
      <c r="AB15" s="51" t="n">
        <v>38.768</v>
      </c>
      <c r="AC15" s="51" t="n">
        <v>42</v>
      </c>
      <c r="AD15" s="51" t="n">
        <v>33.75</v>
      </c>
      <c r="AE15" s="51" t="n">
        <v>45</v>
      </c>
      <c r="AF15" s="51" t="n">
        <v>49.653</v>
      </c>
      <c r="AG15" s="51" t="n">
        <v>7</v>
      </c>
      <c r="AH15" s="51" t="n">
        <v>8.149</v>
      </c>
      <c r="AI15" s="51" t="n">
        <v>8.5</v>
      </c>
      <c r="AJ15" s="51" t="n">
        <v>9.1856</v>
      </c>
      <c r="AK15" s="51" t="n">
        <v>36.899</v>
      </c>
      <c r="AL15" s="51" t="n">
        <v>19.0002</v>
      </c>
      <c r="AM15" s="51" t="n">
        <v>20.0572</v>
      </c>
    </row>
    <row r="16" customFormat="false" ht="12.75" hidden="false" customHeight="false" outlineLevel="0" collapsed="false">
      <c r="C16" s="52" t="n">
        <f aca="false">EOMONTH(C15,0)+1</f>
        <v>46113</v>
      </c>
      <c r="D16" s="51" t="n">
        <v>0.0259764088470771</v>
      </c>
      <c r="E16" s="51" t="n">
        <v>0.08</v>
      </c>
      <c r="F16" s="51" t="n">
        <v>0.1536666</v>
      </c>
      <c r="G16" s="51" t="n">
        <v>7</v>
      </c>
      <c r="H16" s="51" t="n">
        <v>35</v>
      </c>
      <c r="I16" s="51" t="n">
        <v>7.1512</v>
      </c>
      <c r="J16" s="51" t="n">
        <v>8.47</v>
      </c>
      <c r="K16" s="51" t="n">
        <v>40.799</v>
      </c>
      <c r="L16" s="51" t="n">
        <v>38.552</v>
      </c>
      <c r="M16" s="51" t="n">
        <v>38.216</v>
      </c>
      <c r="N16" s="51" t="n">
        <v>38.384</v>
      </c>
      <c r="O16" s="51" t="n">
        <v>40</v>
      </c>
      <c r="P16" s="51" t="n">
        <v>40.59</v>
      </c>
      <c r="Q16" s="51" t="n">
        <v>38.384</v>
      </c>
      <c r="R16" s="51" t="n">
        <v>37.004</v>
      </c>
      <c r="S16" s="51" t="n">
        <v>66.572</v>
      </c>
      <c r="T16" s="51" t="n">
        <v>38.225</v>
      </c>
      <c r="U16" s="51" t="n">
        <v>35</v>
      </c>
      <c r="V16" s="51" t="n">
        <v>32.329</v>
      </c>
      <c r="W16" s="51" t="n">
        <v>39.904</v>
      </c>
      <c r="X16" s="51" t="n">
        <v>37.15</v>
      </c>
      <c r="Y16" s="51" t="n">
        <v>48.095</v>
      </c>
      <c r="Z16" s="51" t="n">
        <v>34.211</v>
      </c>
      <c r="AA16" s="51" t="n">
        <v>39.384</v>
      </c>
      <c r="AB16" s="51" t="n">
        <v>37.768</v>
      </c>
      <c r="AC16" s="51" t="n">
        <v>41</v>
      </c>
      <c r="AD16" s="51" t="n">
        <v>33.75</v>
      </c>
      <c r="AE16" s="51" t="n">
        <v>41</v>
      </c>
      <c r="AF16" s="51" t="n">
        <v>49.653</v>
      </c>
      <c r="AG16" s="51" t="n">
        <v>7</v>
      </c>
      <c r="AH16" s="51" t="n">
        <v>7.899</v>
      </c>
      <c r="AI16" s="51" t="n">
        <v>8.25</v>
      </c>
      <c r="AJ16" s="51" t="n">
        <v>8.9356</v>
      </c>
      <c r="AK16" s="51" t="n">
        <v>36.899</v>
      </c>
      <c r="AL16" s="51" t="n">
        <v>19.0002</v>
      </c>
      <c r="AM16" s="51" t="n">
        <v>20.0572</v>
      </c>
    </row>
    <row r="17" customFormat="false" ht="12.75" hidden="false" customHeight="false" outlineLevel="0" collapsed="false">
      <c r="C17" s="52" t="n">
        <f aca="false">EOMONTH(C16,0)+1</f>
        <v>46143</v>
      </c>
      <c r="D17" s="51" t="n">
        <v>0.0260807516849977</v>
      </c>
      <c r="E17" s="51" t="n">
        <v>0.07833333</v>
      </c>
      <c r="F17" s="51" t="n">
        <v>0.1523333</v>
      </c>
      <c r="G17" s="51" t="n">
        <v>7</v>
      </c>
      <c r="H17" s="51" t="n">
        <v>35</v>
      </c>
      <c r="I17" s="51" t="n">
        <v>7.1512</v>
      </c>
      <c r="J17" s="51" t="n">
        <v>8.47</v>
      </c>
      <c r="K17" s="51" t="n">
        <v>40.799</v>
      </c>
      <c r="L17" s="51" t="n">
        <v>38.552</v>
      </c>
      <c r="M17" s="51" t="n">
        <v>38.216</v>
      </c>
      <c r="N17" s="51" t="n">
        <v>38.384</v>
      </c>
      <c r="O17" s="51" t="n">
        <v>40</v>
      </c>
      <c r="P17" s="51" t="n">
        <v>40.59</v>
      </c>
      <c r="Q17" s="51" t="n">
        <v>38.384</v>
      </c>
      <c r="R17" s="51" t="n">
        <v>37.004</v>
      </c>
      <c r="S17" s="51" t="n">
        <v>66.47</v>
      </c>
      <c r="T17" s="51" t="n">
        <v>38.225</v>
      </c>
      <c r="U17" s="51" t="n">
        <v>35</v>
      </c>
      <c r="V17" s="51" t="n">
        <v>32.329</v>
      </c>
      <c r="W17" s="51" t="n">
        <v>39.904</v>
      </c>
      <c r="X17" s="51" t="n">
        <v>37.15</v>
      </c>
      <c r="Y17" s="51" t="n">
        <v>48.095</v>
      </c>
      <c r="Z17" s="51" t="n">
        <v>34.211</v>
      </c>
      <c r="AA17" s="51" t="n">
        <v>39.384</v>
      </c>
      <c r="AB17" s="51" t="n">
        <v>37.768</v>
      </c>
      <c r="AC17" s="51" t="n">
        <v>41</v>
      </c>
      <c r="AD17" s="51" t="n">
        <v>33.75</v>
      </c>
      <c r="AE17" s="51" t="n">
        <v>41</v>
      </c>
      <c r="AF17" s="51" t="n">
        <v>49.653</v>
      </c>
      <c r="AG17" s="51" t="n">
        <v>7</v>
      </c>
      <c r="AH17" s="51" t="n">
        <v>7.899</v>
      </c>
      <c r="AI17" s="51" t="n">
        <v>8.25</v>
      </c>
      <c r="AJ17" s="51" t="n">
        <v>8.9356</v>
      </c>
      <c r="AK17" s="51" t="n">
        <v>36.899</v>
      </c>
      <c r="AL17" s="51" t="n">
        <v>19.0002</v>
      </c>
      <c r="AM17" s="51" t="n">
        <v>20.0572</v>
      </c>
    </row>
    <row r="18" customFormat="false" ht="12.75" hidden="false" customHeight="false" outlineLevel="0" collapsed="false">
      <c r="C18" s="52" t="n">
        <f aca="false">EOMONTH(C17,0)+1</f>
        <v>46174</v>
      </c>
      <c r="D18" s="51" t="n">
        <v>0.0261885726213795</v>
      </c>
      <c r="E18" s="51" t="n">
        <v>0.07666666</v>
      </c>
      <c r="F18" s="51" t="n">
        <v>0.151</v>
      </c>
      <c r="G18" s="51" t="n">
        <v>7</v>
      </c>
      <c r="H18" s="51" t="n">
        <v>35</v>
      </c>
      <c r="I18" s="51" t="n">
        <v>7.1512</v>
      </c>
      <c r="J18" s="51" t="n">
        <v>8.47</v>
      </c>
      <c r="K18" s="51" t="n">
        <v>40.799</v>
      </c>
      <c r="L18" s="51" t="n">
        <v>38.552</v>
      </c>
      <c r="M18" s="51" t="n">
        <v>38.216</v>
      </c>
      <c r="N18" s="51" t="n">
        <v>38.384</v>
      </c>
      <c r="O18" s="51" t="n">
        <v>40</v>
      </c>
      <c r="P18" s="51" t="n">
        <v>40.59</v>
      </c>
      <c r="Q18" s="51" t="n">
        <v>38.384</v>
      </c>
      <c r="R18" s="51" t="n">
        <v>37.004</v>
      </c>
      <c r="S18" s="51" t="n">
        <v>66.368</v>
      </c>
      <c r="T18" s="51" t="n">
        <v>38.225</v>
      </c>
      <c r="U18" s="51" t="n">
        <v>35</v>
      </c>
      <c r="V18" s="51" t="n">
        <v>32.329</v>
      </c>
      <c r="W18" s="51" t="n">
        <v>39.904</v>
      </c>
      <c r="X18" s="51" t="n">
        <v>37.15</v>
      </c>
      <c r="Y18" s="51" t="n">
        <v>48.095</v>
      </c>
      <c r="Z18" s="51" t="n">
        <v>34.211</v>
      </c>
      <c r="AA18" s="51" t="n">
        <v>39.384</v>
      </c>
      <c r="AB18" s="51" t="n">
        <v>37.768</v>
      </c>
      <c r="AC18" s="51" t="n">
        <v>41</v>
      </c>
      <c r="AD18" s="51" t="n">
        <v>33.75</v>
      </c>
      <c r="AE18" s="51" t="n">
        <v>41</v>
      </c>
      <c r="AF18" s="51" t="n">
        <v>49.653</v>
      </c>
      <c r="AG18" s="51" t="n">
        <v>7</v>
      </c>
      <c r="AH18" s="51" t="n">
        <v>7.899</v>
      </c>
      <c r="AI18" s="51" t="n">
        <v>8.25</v>
      </c>
      <c r="AJ18" s="51" t="n">
        <v>8.9356</v>
      </c>
      <c r="AK18" s="51" t="n">
        <v>36.899</v>
      </c>
      <c r="AL18" s="51" t="n">
        <v>19.0002</v>
      </c>
      <c r="AM18" s="51" t="n">
        <v>20.0572</v>
      </c>
    </row>
    <row r="19" customFormat="false" ht="12.75" hidden="false" customHeight="false" outlineLevel="0" collapsed="false">
      <c r="C19" s="52" t="n">
        <f aca="false">EOMONTH(C18,0)+1</f>
        <v>46204</v>
      </c>
      <c r="D19" s="51" t="n">
        <v>0.0264120711843705</v>
      </c>
      <c r="E19" s="51" t="n">
        <v>0.075</v>
      </c>
      <c r="F19" s="51" t="n">
        <v>0.1486666</v>
      </c>
      <c r="G19" s="51" t="n">
        <v>6.75</v>
      </c>
      <c r="H19" s="51" t="n">
        <v>35</v>
      </c>
      <c r="I19" s="51" t="n">
        <v>6.9012</v>
      </c>
      <c r="J19" s="51" t="n">
        <v>7.72</v>
      </c>
      <c r="K19" s="51" t="n">
        <v>40.799</v>
      </c>
      <c r="L19" s="51" t="n">
        <v>35.6</v>
      </c>
      <c r="M19" s="51" t="n">
        <v>35.168</v>
      </c>
      <c r="N19" s="51" t="n">
        <v>35.384</v>
      </c>
      <c r="O19" s="51" t="n">
        <v>37</v>
      </c>
      <c r="P19" s="51" t="n">
        <v>37.47</v>
      </c>
      <c r="Q19" s="51" t="n">
        <v>35.384</v>
      </c>
      <c r="R19" s="51" t="n">
        <v>33.956</v>
      </c>
      <c r="S19" s="51" t="n">
        <v>63.161</v>
      </c>
      <c r="T19" s="51" t="n">
        <v>35.345</v>
      </c>
      <c r="U19" s="51" t="n">
        <v>35</v>
      </c>
      <c r="V19" s="51" t="n">
        <v>32.329</v>
      </c>
      <c r="W19" s="51" t="n">
        <v>36.904</v>
      </c>
      <c r="X19" s="51" t="n">
        <v>34.27</v>
      </c>
      <c r="Y19" s="51" t="n">
        <v>47.079</v>
      </c>
      <c r="Z19" s="51" t="n">
        <v>31.331</v>
      </c>
      <c r="AA19" s="51" t="n">
        <v>36.384</v>
      </c>
      <c r="AB19" s="51" t="n">
        <v>34.768</v>
      </c>
      <c r="AC19" s="51" t="n">
        <v>38</v>
      </c>
      <c r="AD19" s="51" t="n">
        <v>33.75</v>
      </c>
      <c r="AE19" s="51" t="n">
        <v>40</v>
      </c>
      <c r="AF19" s="51" t="n">
        <v>49.653</v>
      </c>
      <c r="AG19" s="51" t="n">
        <v>6.75</v>
      </c>
      <c r="AH19" s="51" t="n">
        <v>7.149</v>
      </c>
      <c r="AI19" s="51" t="n">
        <v>7.5</v>
      </c>
      <c r="AJ19" s="51" t="n">
        <v>8.1856</v>
      </c>
      <c r="AK19" s="51" t="n">
        <v>36.899</v>
      </c>
      <c r="AL19" s="51" t="n">
        <v>19.0002</v>
      </c>
      <c r="AM19" s="51" t="n">
        <v>20.0572</v>
      </c>
    </row>
    <row r="20" customFormat="false" ht="12.75" hidden="false" customHeight="false" outlineLevel="0" collapsed="false">
      <c r="C20" s="52" t="n">
        <f aca="false">EOMONTH(C19,0)+1</f>
        <v>46235</v>
      </c>
      <c r="D20" s="51" t="n">
        <v>0.0268364194199182</v>
      </c>
      <c r="E20" s="51" t="n">
        <v>0.07333333</v>
      </c>
      <c r="F20" s="51" t="n">
        <v>0.1463333</v>
      </c>
      <c r="G20" s="51" t="n">
        <v>6.75</v>
      </c>
      <c r="H20" s="51" t="n">
        <v>35</v>
      </c>
      <c r="I20" s="51" t="n">
        <v>6.9012</v>
      </c>
      <c r="J20" s="51" t="n">
        <v>7.72</v>
      </c>
      <c r="K20" s="51" t="n">
        <v>40.799</v>
      </c>
      <c r="L20" s="51" t="n">
        <v>35.6</v>
      </c>
      <c r="M20" s="51" t="n">
        <v>35.168</v>
      </c>
      <c r="N20" s="51" t="n">
        <v>35.384</v>
      </c>
      <c r="O20" s="51" t="n">
        <v>37</v>
      </c>
      <c r="P20" s="51" t="n">
        <v>37.47</v>
      </c>
      <c r="Q20" s="51" t="n">
        <v>35.384</v>
      </c>
      <c r="R20" s="51" t="n">
        <v>33.956</v>
      </c>
      <c r="S20" s="51" t="n">
        <v>63.058</v>
      </c>
      <c r="T20" s="51" t="n">
        <v>35.345</v>
      </c>
      <c r="U20" s="51" t="n">
        <v>35</v>
      </c>
      <c r="V20" s="51" t="n">
        <v>32.329</v>
      </c>
      <c r="W20" s="51" t="n">
        <v>36.904</v>
      </c>
      <c r="X20" s="51" t="n">
        <v>34.27</v>
      </c>
      <c r="Y20" s="51" t="n">
        <v>47.079</v>
      </c>
      <c r="Z20" s="51" t="n">
        <v>31.331</v>
      </c>
      <c r="AA20" s="51" t="n">
        <v>36.384</v>
      </c>
      <c r="AB20" s="51" t="n">
        <v>34.768</v>
      </c>
      <c r="AC20" s="51" t="n">
        <v>38</v>
      </c>
      <c r="AD20" s="51" t="n">
        <v>33.75</v>
      </c>
      <c r="AE20" s="51" t="n">
        <v>40</v>
      </c>
      <c r="AF20" s="51" t="n">
        <v>49.653</v>
      </c>
      <c r="AG20" s="51" t="n">
        <v>6.75</v>
      </c>
      <c r="AH20" s="51" t="n">
        <v>7.149</v>
      </c>
      <c r="AI20" s="51" t="n">
        <v>7.5</v>
      </c>
      <c r="AJ20" s="51" t="n">
        <v>8.1856</v>
      </c>
      <c r="AK20" s="51" t="n">
        <v>36.899</v>
      </c>
      <c r="AL20" s="51" t="n">
        <v>19.0002</v>
      </c>
      <c r="AM20" s="51" t="n">
        <v>20.0572</v>
      </c>
    </row>
    <row r="21" customFormat="false" ht="12.75" hidden="false" customHeight="false" outlineLevel="0" collapsed="false">
      <c r="C21" s="52" t="n">
        <f aca="false">EOMONTH(C20,0)+1</f>
        <v>46266</v>
      </c>
      <c r="D21" s="51" t="n">
        <v>0.0272607677162768</v>
      </c>
      <c r="E21" s="51" t="n">
        <v>0.07166666</v>
      </c>
      <c r="F21" s="51" t="n">
        <v>0.144</v>
      </c>
      <c r="G21" s="51" t="n">
        <v>6.75</v>
      </c>
      <c r="H21" s="51" t="n">
        <v>35</v>
      </c>
      <c r="I21" s="51" t="n">
        <v>6.9012</v>
      </c>
      <c r="J21" s="51" t="n">
        <v>7.72</v>
      </c>
      <c r="K21" s="51" t="n">
        <v>40.799</v>
      </c>
      <c r="L21" s="51" t="n">
        <v>35.6</v>
      </c>
      <c r="M21" s="51" t="n">
        <v>35.168</v>
      </c>
      <c r="N21" s="51" t="n">
        <v>35.384</v>
      </c>
      <c r="O21" s="51" t="n">
        <v>37</v>
      </c>
      <c r="P21" s="51" t="n">
        <v>37.47</v>
      </c>
      <c r="Q21" s="51" t="n">
        <v>35.384</v>
      </c>
      <c r="R21" s="51" t="n">
        <v>33.956</v>
      </c>
      <c r="S21" s="51" t="n">
        <v>62.956</v>
      </c>
      <c r="T21" s="51" t="n">
        <v>35.345</v>
      </c>
      <c r="U21" s="51" t="n">
        <v>35</v>
      </c>
      <c r="V21" s="51" t="n">
        <v>32.329</v>
      </c>
      <c r="W21" s="51" t="n">
        <v>36.904</v>
      </c>
      <c r="X21" s="51" t="n">
        <v>34.27</v>
      </c>
      <c r="Y21" s="51" t="n">
        <v>47.079</v>
      </c>
      <c r="Z21" s="51" t="n">
        <v>31.331</v>
      </c>
      <c r="AA21" s="51" t="n">
        <v>36.384</v>
      </c>
      <c r="AB21" s="51" t="n">
        <v>34.768</v>
      </c>
      <c r="AC21" s="51" t="n">
        <v>38</v>
      </c>
      <c r="AD21" s="51" t="n">
        <v>33.75</v>
      </c>
      <c r="AE21" s="51" t="n">
        <v>40</v>
      </c>
      <c r="AF21" s="51" t="n">
        <v>49.653</v>
      </c>
      <c r="AG21" s="51" t="n">
        <v>6.75</v>
      </c>
      <c r="AH21" s="51" t="n">
        <v>7.149</v>
      </c>
      <c r="AI21" s="51" t="n">
        <v>7.5</v>
      </c>
      <c r="AJ21" s="51" t="n">
        <v>8.1856</v>
      </c>
      <c r="AK21" s="51" t="n">
        <v>36.899</v>
      </c>
      <c r="AL21" s="51" t="n">
        <v>19.0002</v>
      </c>
      <c r="AM21" s="51" t="n">
        <v>20.0572</v>
      </c>
    </row>
    <row r="22" customFormat="false" ht="12.75" hidden="false" customHeight="false" outlineLevel="0" collapsed="false">
      <c r="C22" s="52" t="n">
        <f aca="false">EOMONTH(C21,0)+1</f>
        <v>46296</v>
      </c>
      <c r="D22" s="51" t="n">
        <v>0.0277343451210599</v>
      </c>
      <c r="E22" s="51" t="n">
        <v>0.07</v>
      </c>
      <c r="F22" s="51" t="n">
        <v>0.1428333</v>
      </c>
      <c r="G22" s="51" t="n">
        <v>6.5</v>
      </c>
      <c r="H22" s="51" t="n">
        <v>35</v>
      </c>
      <c r="I22" s="51" t="n">
        <v>6.6512</v>
      </c>
      <c r="J22" s="51" t="n">
        <v>7.72</v>
      </c>
      <c r="K22" s="51" t="n">
        <v>40.799</v>
      </c>
      <c r="L22" s="51" t="n">
        <v>34.616</v>
      </c>
      <c r="M22" s="51" t="n">
        <v>34.152</v>
      </c>
      <c r="N22" s="51" t="n">
        <v>34.384</v>
      </c>
      <c r="O22" s="51" t="n">
        <v>36</v>
      </c>
      <c r="P22" s="51" t="n">
        <v>36.43</v>
      </c>
      <c r="Q22" s="51" t="n">
        <v>34.384</v>
      </c>
      <c r="R22" s="51" t="n">
        <v>32.94</v>
      </c>
      <c r="S22" s="51" t="n">
        <v>61.819</v>
      </c>
      <c r="T22" s="51" t="n">
        <v>34.385</v>
      </c>
      <c r="U22" s="51" t="n">
        <v>35</v>
      </c>
      <c r="V22" s="51" t="n">
        <v>32.329</v>
      </c>
      <c r="W22" s="51" t="n">
        <v>35.904</v>
      </c>
      <c r="X22" s="51" t="n">
        <v>33.31</v>
      </c>
      <c r="Y22" s="51" t="n">
        <v>43.018</v>
      </c>
      <c r="Z22" s="51" t="n">
        <v>30.371</v>
      </c>
      <c r="AA22" s="51" t="n">
        <v>35.384</v>
      </c>
      <c r="AB22" s="51" t="n">
        <v>33.768</v>
      </c>
      <c r="AC22" s="51" t="n">
        <v>37</v>
      </c>
      <c r="AD22" s="51" t="n">
        <v>33.75</v>
      </c>
      <c r="AE22" s="51" t="n">
        <v>36</v>
      </c>
      <c r="AF22" s="51" t="n">
        <v>49.653</v>
      </c>
      <c r="AG22" s="51" t="n">
        <v>6.5</v>
      </c>
      <c r="AH22" s="51" t="n">
        <v>7.149</v>
      </c>
      <c r="AI22" s="51" t="n">
        <v>7.5</v>
      </c>
      <c r="AJ22" s="51" t="n">
        <v>8.1856</v>
      </c>
      <c r="AK22" s="51" t="n">
        <v>36.899</v>
      </c>
      <c r="AL22" s="51" t="n">
        <v>19.0002</v>
      </c>
      <c r="AM22" s="51" t="n">
        <v>20.0572</v>
      </c>
    </row>
    <row r="23" customFormat="false" ht="12.75" hidden="false" customHeight="false" outlineLevel="0" collapsed="false">
      <c r="C23" s="52" t="n">
        <f aca="false">EOMONTH(C22,0)+1</f>
        <v>46327</v>
      </c>
      <c r="D23" s="51" t="n">
        <v>0.0283131989697232</v>
      </c>
      <c r="E23" s="51" t="n">
        <v>0.06958333</v>
      </c>
      <c r="F23" s="51" t="n">
        <v>0.1416666</v>
      </c>
      <c r="G23" s="51" t="n">
        <v>6.5</v>
      </c>
      <c r="H23" s="51" t="n">
        <v>35</v>
      </c>
      <c r="I23" s="51" t="n">
        <v>6.6512</v>
      </c>
      <c r="J23" s="51" t="n">
        <v>7.72</v>
      </c>
      <c r="K23" s="51" t="n">
        <v>40.799</v>
      </c>
      <c r="L23" s="51" t="n">
        <v>34.616</v>
      </c>
      <c r="M23" s="51" t="n">
        <v>34.152</v>
      </c>
      <c r="N23" s="51" t="n">
        <v>34.384</v>
      </c>
      <c r="O23" s="51" t="n">
        <v>36</v>
      </c>
      <c r="P23" s="51" t="n">
        <v>36.43</v>
      </c>
      <c r="Q23" s="51" t="n">
        <v>34.384</v>
      </c>
      <c r="R23" s="51" t="n">
        <v>32.94</v>
      </c>
      <c r="S23" s="51" t="n">
        <v>61.717</v>
      </c>
      <c r="T23" s="51" t="n">
        <v>34.385</v>
      </c>
      <c r="U23" s="51" t="n">
        <v>35</v>
      </c>
      <c r="V23" s="51" t="n">
        <v>32.329</v>
      </c>
      <c r="W23" s="51" t="n">
        <v>35.904</v>
      </c>
      <c r="X23" s="51" t="n">
        <v>33.31</v>
      </c>
      <c r="Y23" s="51" t="n">
        <v>43.018</v>
      </c>
      <c r="Z23" s="51" t="n">
        <v>30.371</v>
      </c>
      <c r="AA23" s="51" t="n">
        <v>35.384</v>
      </c>
      <c r="AB23" s="51" t="n">
        <v>33.768</v>
      </c>
      <c r="AC23" s="51" t="n">
        <v>37</v>
      </c>
      <c r="AD23" s="51" t="n">
        <v>33.75</v>
      </c>
      <c r="AE23" s="51" t="n">
        <v>36</v>
      </c>
      <c r="AF23" s="51" t="n">
        <v>49.653</v>
      </c>
      <c r="AG23" s="51" t="n">
        <v>6.5</v>
      </c>
      <c r="AH23" s="51" t="n">
        <v>7.149</v>
      </c>
      <c r="AI23" s="51" t="n">
        <v>7.5</v>
      </c>
      <c r="AJ23" s="51" t="n">
        <v>8.1856</v>
      </c>
      <c r="AK23" s="51" t="n">
        <v>36.899</v>
      </c>
      <c r="AL23" s="51" t="n">
        <v>19.0002</v>
      </c>
      <c r="AM23" s="51" t="n">
        <v>20.0572</v>
      </c>
    </row>
    <row r="24" customFormat="false" ht="12.75" hidden="false" customHeight="false" outlineLevel="0" collapsed="false">
      <c r="C24" s="52" t="n">
        <f aca="false">EOMONTH(C23,0)+1</f>
        <v>46357</v>
      </c>
      <c r="D24" s="51" t="n">
        <v>0.0288733802212504</v>
      </c>
      <c r="E24" s="51" t="n">
        <v>0.06916666</v>
      </c>
      <c r="F24" s="51" t="n">
        <v>0.1405</v>
      </c>
      <c r="G24" s="51" t="n">
        <v>6.5</v>
      </c>
      <c r="H24" s="51" t="n">
        <v>35</v>
      </c>
      <c r="I24" s="51" t="n">
        <v>6.6512</v>
      </c>
      <c r="J24" s="51" t="n">
        <v>7.72</v>
      </c>
      <c r="K24" s="51" t="n">
        <v>40.799</v>
      </c>
      <c r="L24" s="51" t="n">
        <v>34.616</v>
      </c>
      <c r="M24" s="51" t="n">
        <v>34.152</v>
      </c>
      <c r="N24" s="51" t="n">
        <v>34.384</v>
      </c>
      <c r="O24" s="51" t="n">
        <v>36</v>
      </c>
      <c r="P24" s="51" t="n">
        <v>36.43</v>
      </c>
      <c r="Q24" s="51" t="n">
        <v>34.384</v>
      </c>
      <c r="R24" s="51" t="n">
        <v>32.94</v>
      </c>
      <c r="S24" s="51" t="n">
        <v>61.615</v>
      </c>
      <c r="T24" s="51" t="n">
        <v>34.385</v>
      </c>
      <c r="U24" s="51" t="n">
        <v>35</v>
      </c>
      <c r="V24" s="51" t="n">
        <v>32.329</v>
      </c>
      <c r="W24" s="51" t="n">
        <v>35.904</v>
      </c>
      <c r="X24" s="51" t="n">
        <v>33.31</v>
      </c>
      <c r="Y24" s="51" t="n">
        <v>43.018</v>
      </c>
      <c r="Z24" s="51" t="n">
        <v>30.371</v>
      </c>
      <c r="AA24" s="51" t="n">
        <v>35.384</v>
      </c>
      <c r="AB24" s="51" t="n">
        <v>33.768</v>
      </c>
      <c r="AC24" s="51" t="n">
        <v>37</v>
      </c>
      <c r="AD24" s="51" t="n">
        <v>33.75</v>
      </c>
      <c r="AE24" s="51" t="n">
        <v>36</v>
      </c>
      <c r="AF24" s="51" t="n">
        <v>49.653</v>
      </c>
      <c r="AG24" s="51" t="n">
        <v>6.5</v>
      </c>
      <c r="AH24" s="51" t="n">
        <v>7.149</v>
      </c>
      <c r="AI24" s="51" t="n">
        <v>7.5</v>
      </c>
      <c r="AJ24" s="51" t="n">
        <v>8.1856</v>
      </c>
      <c r="AK24" s="51" t="n">
        <v>36.899</v>
      </c>
      <c r="AL24" s="51" t="n">
        <v>19.0002</v>
      </c>
      <c r="AM24" s="51" t="n">
        <v>20.0572</v>
      </c>
    </row>
    <row r="25" customFormat="false" ht="12.75" hidden="false" customHeight="false" outlineLevel="0" collapsed="false">
      <c r="C25" s="52" t="n">
        <f aca="false">EOMONTH(C24,0)+1</f>
        <v>46388</v>
      </c>
      <c r="D25" s="51" t="n">
        <v>0.0294931342983658</v>
      </c>
      <c r="E25" s="51" t="n">
        <v>0.06875</v>
      </c>
      <c r="F25" s="51" t="n">
        <v>0.1393333</v>
      </c>
      <c r="G25" s="51" t="n">
        <v>5.75</v>
      </c>
      <c r="H25" s="51" t="n">
        <v>33</v>
      </c>
      <c r="I25" s="51" t="n">
        <v>5.9012</v>
      </c>
      <c r="J25" s="51" t="n">
        <v>6.72</v>
      </c>
      <c r="K25" s="51" t="n">
        <v>38.799</v>
      </c>
      <c r="L25" s="51" t="n">
        <v>30.68</v>
      </c>
      <c r="M25" s="51" t="n">
        <v>30.088</v>
      </c>
      <c r="N25" s="51" t="n">
        <v>30.384</v>
      </c>
      <c r="O25" s="51" t="n">
        <v>32</v>
      </c>
      <c r="P25" s="51" t="n">
        <v>32.27</v>
      </c>
      <c r="Q25" s="51" t="n">
        <v>30.384</v>
      </c>
      <c r="R25" s="51" t="n">
        <v>28.876</v>
      </c>
      <c r="S25" s="51" t="n">
        <v>57.373</v>
      </c>
      <c r="T25" s="51" t="n">
        <v>30.545</v>
      </c>
      <c r="U25" s="51" t="n">
        <v>33</v>
      </c>
      <c r="V25" s="51" t="n">
        <v>30.346</v>
      </c>
      <c r="W25" s="51" t="n">
        <v>31.904</v>
      </c>
      <c r="X25" s="51" t="n">
        <v>29.47</v>
      </c>
      <c r="Y25" s="51" t="n">
        <v>37.941</v>
      </c>
      <c r="Z25" s="51" t="n">
        <v>26.531</v>
      </c>
      <c r="AA25" s="51" t="n">
        <v>31.384</v>
      </c>
      <c r="AB25" s="51" t="n">
        <v>29.768</v>
      </c>
      <c r="AC25" s="51" t="n">
        <v>33</v>
      </c>
      <c r="AD25" s="51" t="n">
        <v>31.75</v>
      </c>
      <c r="AE25" s="51" t="n">
        <v>31</v>
      </c>
      <c r="AF25" s="51" t="n">
        <v>47.453</v>
      </c>
      <c r="AG25" s="51" t="n">
        <v>5.75</v>
      </c>
      <c r="AH25" s="51" t="n">
        <v>6.149</v>
      </c>
      <c r="AI25" s="51" t="n">
        <v>6.5</v>
      </c>
      <c r="AJ25" s="51" t="n">
        <v>7.181244</v>
      </c>
      <c r="AK25" s="51" t="n">
        <v>34.899</v>
      </c>
      <c r="AL25" s="51" t="n">
        <v>13.4502</v>
      </c>
      <c r="AM25" s="51" t="n">
        <v>14.5072</v>
      </c>
    </row>
    <row r="26" customFormat="false" ht="12.75" hidden="false" customHeight="false" outlineLevel="0" collapsed="false">
      <c r="C26" s="52" t="n">
        <f aca="false">EOMONTH(C25,0)+1</f>
        <v>46419</v>
      </c>
      <c r="D26" s="51" t="n">
        <v>0.0301625528091427</v>
      </c>
      <c r="E26" s="51" t="n">
        <v>0.06833333</v>
      </c>
      <c r="F26" s="51" t="n">
        <v>0.1381666</v>
      </c>
      <c r="G26" s="51" t="n">
        <v>5.75</v>
      </c>
      <c r="H26" s="51" t="n">
        <v>33</v>
      </c>
      <c r="I26" s="51" t="n">
        <v>5.9012</v>
      </c>
      <c r="J26" s="51" t="n">
        <v>6.72</v>
      </c>
      <c r="K26" s="51" t="n">
        <v>38.799</v>
      </c>
      <c r="L26" s="51" t="n">
        <v>30.68</v>
      </c>
      <c r="M26" s="51" t="n">
        <v>30.088</v>
      </c>
      <c r="N26" s="51" t="n">
        <v>30.384</v>
      </c>
      <c r="O26" s="51" t="n">
        <v>32</v>
      </c>
      <c r="P26" s="51" t="n">
        <v>32.27</v>
      </c>
      <c r="Q26" s="51" t="n">
        <v>30.384</v>
      </c>
      <c r="R26" s="51" t="n">
        <v>28.876</v>
      </c>
      <c r="S26" s="51" t="n">
        <v>57.271</v>
      </c>
      <c r="T26" s="51" t="n">
        <v>30.545</v>
      </c>
      <c r="U26" s="51" t="n">
        <v>33</v>
      </c>
      <c r="V26" s="51" t="n">
        <v>30.346</v>
      </c>
      <c r="W26" s="51" t="n">
        <v>31.904</v>
      </c>
      <c r="X26" s="51" t="n">
        <v>29.47</v>
      </c>
      <c r="Y26" s="51" t="n">
        <v>37.941</v>
      </c>
      <c r="Z26" s="51" t="n">
        <v>26.531</v>
      </c>
      <c r="AA26" s="51" t="n">
        <v>31.384</v>
      </c>
      <c r="AB26" s="51" t="n">
        <v>29.768</v>
      </c>
      <c r="AC26" s="51" t="n">
        <v>33</v>
      </c>
      <c r="AD26" s="51" t="n">
        <v>31.75</v>
      </c>
      <c r="AE26" s="51" t="n">
        <v>31</v>
      </c>
      <c r="AF26" s="51" t="n">
        <v>47.453</v>
      </c>
      <c r="AG26" s="51" t="n">
        <v>5.75</v>
      </c>
      <c r="AH26" s="51" t="n">
        <v>6.149</v>
      </c>
      <c r="AI26" s="51" t="n">
        <v>6.5</v>
      </c>
      <c r="AJ26" s="51" t="n">
        <v>7.181244</v>
      </c>
      <c r="AK26" s="51" t="n">
        <v>34.899</v>
      </c>
      <c r="AL26" s="51" t="n">
        <v>13.4502</v>
      </c>
      <c r="AM26" s="51" t="n">
        <v>14.5072</v>
      </c>
    </row>
    <row r="27" customFormat="false" ht="12.75" hidden="false" customHeight="false" outlineLevel="0" collapsed="false">
      <c r="C27" s="52" t="n">
        <f aca="false">EOMONTH(C26,0)+1</f>
        <v>46447</v>
      </c>
      <c r="D27" s="51" t="n">
        <v>0.0307671890132535</v>
      </c>
      <c r="E27" s="51" t="n">
        <v>0.06791666</v>
      </c>
      <c r="F27" s="51" t="n">
        <v>0.137</v>
      </c>
      <c r="G27" s="51" t="n">
        <v>5.75</v>
      </c>
      <c r="H27" s="51" t="n">
        <v>33</v>
      </c>
      <c r="I27" s="51" t="n">
        <v>5.9012</v>
      </c>
      <c r="J27" s="51" t="n">
        <v>6.72</v>
      </c>
      <c r="K27" s="51" t="n">
        <v>38.799</v>
      </c>
      <c r="L27" s="51" t="n">
        <v>30.68</v>
      </c>
      <c r="M27" s="51" t="n">
        <v>30.088</v>
      </c>
      <c r="N27" s="51" t="n">
        <v>30.384</v>
      </c>
      <c r="O27" s="51" t="n">
        <v>32</v>
      </c>
      <c r="P27" s="51" t="n">
        <v>32.27</v>
      </c>
      <c r="Q27" s="51" t="n">
        <v>30.384</v>
      </c>
      <c r="R27" s="51" t="n">
        <v>28.876</v>
      </c>
      <c r="S27" s="51" t="n">
        <v>57.168</v>
      </c>
      <c r="T27" s="51" t="n">
        <v>30.545</v>
      </c>
      <c r="U27" s="51" t="n">
        <v>33</v>
      </c>
      <c r="V27" s="51" t="n">
        <v>30.346</v>
      </c>
      <c r="W27" s="51" t="n">
        <v>31.904</v>
      </c>
      <c r="X27" s="51" t="n">
        <v>29.47</v>
      </c>
      <c r="Y27" s="51" t="n">
        <v>37.941</v>
      </c>
      <c r="Z27" s="51" t="n">
        <v>26.531</v>
      </c>
      <c r="AA27" s="51" t="n">
        <v>31.384</v>
      </c>
      <c r="AB27" s="51" t="n">
        <v>29.768</v>
      </c>
      <c r="AC27" s="51" t="n">
        <v>33</v>
      </c>
      <c r="AD27" s="51" t="n">
        <v>31.75</v>
      </c>
      <c r="AE27" s="51" t="n">
        <v>31</v>
      </c>
      <c r="AF27" s="51" t="n">
        <v>47.453</v>
      </c>
      <c r="AG27" s="51" t="n">
        <v>5.75</v>
      </c>
      <c r="AH27" s="51" t="n">
        <v>6.149</v>
      </c>
      <c r="AI27" s="51" t="n">
        <v>6.5</v>
      </c>
      <c r="AJ27" s="51" t="n">
        <v>7.181244</v>
      </c>
      <c r="AK27" s="51" t="n">
        <v>34.899</v>
      </c>
      <c r="AL27" s="51" t="n">
        <v>13.4502</v>
      </c>
      <c r="AM27" s="51" t="n">
        <v>14.5072</v>
      </c>
    </row>
    <row r="28" customFormat="false" ht="12.75" hidden="false" customHeight="false" outlineLevel="0" collapsed="false">
      <c r="C28" s="52" t="n">
        <f aca="false">EOMONTH(C27,0)+1</f>
        <v>46478</v>
      </c>
      <c r="D28" s="51" t="n">
        <v>0.0314175243480115</v>
      </c>
      <c r="E28" s="51" t="n">
        <v>0.0675</v>
      </c>
      <c r="F28" s="51" t="n">
        <v>0.1358333</v>
      </c>
      <c r="G28" s="51" t="n">
        <v>5.25</v>
      </c>
      <c r="H28" s="51" t="n">
        <v>33</v>
      </c>
      <c r="I28" s="51" t="n">
        <v>5.4012</v>
      </c>
      <c r="J28" s="51" t="n">
        <v>6.72</v>
      </c>
      <c r="K28" s="51" t="n">
        <v>38.799</v>
      </c>
      <c r="L28" s="51" t="n">
        <v>29.696</v>
      </c>
      <c r="M28" s="51" t="n">
        <v>29.072</v>
      </c>
      <c r="N28" s="51" t="n">
        <v>29.384</v>
      </c>
      <c r="O28" s="51" t="n">
        <v>31</v>
      </c>
      <c r="P28" s="51" t="n">
        <v>31.23</v>
      </c>
      <c r="Q28" s="51" t="n">
        <v>29.384</v>
      </c>
      <c r="R28" s="51" t="n">
        <v>27.86</v>
      </c>
      <c r="S28" s="51" t="n">
        <v>56.031</v>
      </c>
      <c r="T28" s="51" t="n">
        <v>29.585</v>
      </c>
      <c r="U28" s="51" t="n">
        <v>33</v>
      </c>
      <c r="V28" s="51" t="n">
        <v>30.346</v>
      </c>
      <c r="W28" s="51" t="n">
        <v>30.904</v>
      </c>
      <c r="X28" s="51" t="n">
        <v>28.51</v>
      </c>
      <c r="Y28" s="51" t="n">
        <v>37.941</v>
      </c>
      <c r="Z28" s="51" t="n">
        <v>25.571</v>
      </c>
      <c r="AA28" s="51" t="n">
        <v>30.384</v>
      </c>
      <c r="AB28" s="51" t="n">
        <v>28.768</v>
      </c>
      <c r="AC28" s="51" t="n">
        <v>32</v>
      </c>
      <c r="AD28" s="51" t="n">
        <v>31.75</v>
      </c>
      <c r="AE28" s="51" t="n">
        <v>31</v>
      </c>
      <c r="AF28" s="51" t="n">
        <v>47.453</v>
      </c>
      <c r="AG28" s="51" t="n">
        <v>5.25</v>
      </c>
      <c r="AH28" s="51" t="n">
        <v>6.149</v>
      </c>
      <c r="AI28" s="51" t="n">
        <v>6.5</v>
      </c>
      <c r="AJ28" s="51" t="n">
        <v>7.181244</v>
      </c>
      <c r="AK28" s="51" t="n">
        <v>34.899</v>
      </c>
      <c r="AL28" s="51" t="n">
        <v>13.4502</v>
      </c>
      <c r="AM28" s="51" t="n">
        <v>14.5072</v>
      </c>
    </row>
    <row r="29" customFormat="false" ht="12.75" hidden="false" customHeight="false" outlineLevel="0" collapsed="false">
      <c r="C29" s="52" t="n">
        <f aca="false">EOMONTH(C28,0)+1</f>
        <v>46508</v>
      </c>
      <c r="D29" s="51" t="n">
        <v>0.0320163132069911</v>
      </c>
      <c r="E29" s="51" t="n">
        <v>0.06708333</v>
      </c>
      <c r="F29" s="51" t="n">
        <v>0.1346666</v>
      </c>
      <c r="G29" s="51" t="n">
        <v>5.25</v>
      </c>
      <c r="H29" s="51" t="n">
        <v>33</v>
      </c>
      <c r="I29" s="51" t="n">
        <v>5.4012</v>
      </c>
      <c r="J29" s="51" t="n">
        <v>6.72</v>
      </c>
      <c r="K29" s="51" t="n">
        <v>38.799</v>
      </c>
      <c r="L29" s="51" t="n">
        <v>29.696</v>
      </c>
      <c r="M29" s="51" t="n">
        <v>29.072</v>
      </c>
      <c r="N29" s="51" t="n">
        <v>29.384</v>
      </c>
      <c r="O29" s="51" t="n">
        <v>31</v>
      </c>
      <c r="P29" s="51" t="n">
        <v>31.23</v>
      </c>
      <c r="Q29" s="51" t="n">
        <v>29.384</v>
      </c>
      <c r="R29" s="51" t="n">
        <v>27.86</v>
      </c>
      <c r="S29" s="51" t="n">
        <v>55.929</v>
      </c>
      <c r="T29" s="51" t="n">
        <v>29.585</v>
      </c>
      <c r="U29" s="51" t="n">
        <v>33</v>
      </c>
      <c r="V29" s="51" t="n">
        <v>30.346</v>
      </c>
      <c r="W29" s="51" t="n">
        <v>30.904</v>
      </c>
      <c r="X29" s="51" t="n">
        <v>28.51</v>
      </c>
      <c r="Y29" s="51" t="n">
        <v>37.941</v>
      </c>
      <c r="Z29" s="51" t="n">
        <v>25.571</v>
      </c>
      <c r="AA29" s="51" t="n">
        <v>30.384</v>
      </c>
      <c r="AB29" s="51" t="n">
        <v>28.768</v>
      </c>
      <c r="AC29" s="51" t="n">
        <v>32</v>
      </c>
      <c r="AD29" s="51" t="n">
        <v>31.75</v>
      </c>
      <c r="AE29" s="51" t="n">
        <v>31</v>
      </c>
      <c r="AF29" s="51" t="n">
        <v>47.453</v>
      </c>
      <c r="AG29" s="51" t="n">
        <v>5.25</v>
      </c>
      <c r="AH29" s="51" t="n">
        <v>6.149</v>
      </c>
      <c r="AI29" s="51" t="n">
        <v>6.5</v>
      </c>
      <c r="AJ29" s="51" t="n">
        <v>7.181244</v>
      </c>
      <c r="AK29" s="51" t="n">
        <v>34.899</v>
      </c>
      <c r="AL29" s="51" t="n">
        <v>13.4502</v>
      </c>
      <c r="AM29" s="51" t="n">
        <v>14.5072</v>
      </c>
    </row>
    <row r="30" customFormat="false" ht="12.75" hidden="false" customHeight="false" outlineLevel="0" collapsed="false">
      <c r="C30" s="52" t="n">
        <f aca="false">EOMONTH(C29,0)+1</f>
        <v>46539</v>
      </c>
      <c r="D30" s="51" t="n">
        <v>0.0326350618214817</v>
      </c>
      <c r="E30" s="51" t="n">
        <v>0.06666666</v>
      </c>
      <c r="F30" s="51" t="n">
        <v>0.1335</v>
      </c>
      <c r="G30" s="51" t="n">
        <v>5.25</v>
      </c>
      <c r="H30" s="51" t="n">
        <v>33</v>
      </c>
      <c r="I30" s="51" t="n">
        <v>5.4012</v>
      </c>
      <c r="J30" s="51" t="n">
        <v>6.72</v>
      </c>
      <c r="K30" s="51" t="n">
        <v>38.799</v>
      </c>
      <c r="L30" s="51" t="n">
        <v>29.696</v>
      </c>
      <c r="M30" s="51" t="n">
        <v>29.072</v>
      </c>
      <c r="N30" s="51" t="n">
        <v>29.384</v>
      </c>
      <c r="O30" s="51" t="n">
        <v>31</v>
      </c>
      <c r="P30" s="51" t="n">
        <v>31.23</v>
      </c>
      <c r="Q30" s="51" t="n">
        <v>29.384</v>
      </c>
      <c r="R30" s="51" t="n">
        <v>27.86</v>
      </c>
      <c r="S30" s="51" t="n">
        <v>55.827</v>
      </c>
      <c r="T30" s="51" t="n">
        <v>29.585</v>
      </c>
      <c r="U30" s="51" t="n">
        <v>33</v>
      </c>
      <c r="V30" s="51" t="n">
        <v>30.346</v>
      </c>
      <c r="W30" s="51" t="n">
        <v>30.904</v>
      </c>
      <c r="X30" s="51" t="n">
        <v>28.51</v>
      </c>
      <c r="Y30" s="51" t="n">
        <v>37.941</v>
      </c>
      <c r="Z30" s="51" t="n">
        <v>25.571</v>
      </c>
      <c r="AA30" s="51" t="n">
        <v>30.384</v>
      </c>
      <c r="AB30" s="51" t="n">
        <v>28.768</v>
      </c>
      <c r="AC30" s="51" t="n">
        <v>32</v>
      </c>
      <c r="AD30" s="51" t="n">
        <v>31.75</v>
      </c>
      <c r="AE30" s="51" t="n">
        <v>31</v>
      </c>
      <c r="AF30" s="51" t="n">
        <v>47.453</v>
      </c>
      <c r="AG30" s="51" t="n">
        <v>5.25</v>
      </c>
      <c r="AH30" s="51" t="n">
        <v>6.149</v>
      </c>
      <c r="AI30" s="51" t="n">
        <v>6.5</v>
      </c>
      <c r="AJ30" s="51" t="n">
        <v>7.181244</v>
      </c>
      <c r="AK30" s="51" t="n">
        <v>34.899</v>
      </c>
      <c r="AL30" s="51" t="n">
        <v>13.4502</v>
      </c>
      <c r="AM30" s="51" t="n">
        <v>14.5072</v>
      </c>
    </row>
    <row r="31" customFormat="false" ht="12.75" hidden="false" customHeight="false" outlineLevel="0" collapsed="false">
      <c r="C31" s="52" t="n">
        <f aca="false">EOMONTH(C30,0)+1</f>
        <v>46569</v>
      </c>
      <c r="D31" s="51" t="n">
        <v>0.0332269916822616</v>
      </c>
      <c r="E31" s="51" t="n">
        <v>0.06625</v>
      </c>
      <c r="F31" s="51" t="n">
        <v>0.1323333</v>
      </c>
      <c r="G31" s="51" t="n">
        <v>5.25</v>
      </c>
      <c r="H31" s="51" t="n">
        <v>33</v>
      </c>
      <c r="I31" s="51" t="n">
        <v>5.4012</v>
      </c>
      <c r="J31" s="51" t="n">
        <v>6.72</v>
      </c>
      <c r="K31" s="51" t="n">
        <v>38.799</v>
      </c>
      <c r="L31" s="51" t="n">
        <v>28.712</v>
      </c>
      <c r="M31" s="51" t="n">
        <v>28.056</v>
      </c>
      <c r="N31" s="51" t="n">
        <v>28.384</v>
      </c>
      <c r="O31" s="51" t="n">
        <v>30</v>
      </c>
      <c r="P31" s="51" t="n">
        <v>30.19</v>
      </c>
      <c r="Q31" s="51" t="n">
        <v>28.384</v>
      </c>
      <c r="R31" s="51" t="n">
        <v>26.844</v>
      </c>
      <c r="S31" s="51" t="n">
        <v>54.69</v>
      </c>
      <c r="T31" s="51" t="n">
        <v>28.625</v>
      </c>
      <c r="U31" s="51" t="n">
        <v>33</v>
      </c>
      <c r="V31" s="51" t="n">
        <v>30.346</v>
      </c>
      <c r="W31" s="51" t="n">
        <v>29.904</v>
      </c>
      <c r="X31" s="51" t="n">
        <v>27.55</v>
      </c>
      <c r="Y31" s="51" t="n">
        <v>37.941</v>
      </c>
      <c r="Z31" s="51" t="n">
        <v>24.611</v>
      </c>
      <c r="AA31" s="51" t="n">
        <v>29.384</v>
      </c>
      <c r="AB31" s="51" t="n">
        <v>27.768</v>
      </c>
      <c r="AC31" s="51" t="n">
        <v>31</v>
      </c>
      <c r="AD31" s="51" t="n">
        <v>31.75</v>
      </c>
      <c r="AE31" s="51" t="n">
        <v>31</v>
      </c>
      <c r="AF31" s="51" t="n">
        <v>47.453</v>
      </c>
      <c r="AG31" s="51" t="n">
        <v>5.25</v>
      </c>
      <c r="AH31" s="51" t="n">
        <v>6.149</v>
      </c>
      <c r="AI31" s="51" t="n">
        <v>6.5</v>
      </c>
      <c r="AJ31" s="51" t="n">
        <v>7.181244</v>
      </c>
      <c r="AK31" s="51" t="n">
        <v>34.899</v>
      </c>
      <c r="AL31" s="51" t="n">
        <v>13.4502</v>
      </c>
      <c r="AM31" s="51" t="n">
        <v>14.5072</v>
      </c>
    </row>
    <row r="32" customFormat="false" ht="12.75" hidden="false" customHeight="false" outlineLevel="0" collapsed="false">
      <c r="C32" s="52" t="n">
        <f aca="false">EOMONTH(C31,0)+1</f>
        <v>46600</v>
      </c>
      <c r="D32" s="51" t="n">
        <v>0.0338288423190529</v>
      </c>
      <c r="E32" s="51" t="n">
        <v>0.06583333</v>
      </c>
      <c r="F32" s="51" t="n">
        <v>0.1311666</v>
      </c>
      <c r="G32" s="51" t="n">
        <v>5.25</v>
      </c>
      <c r="H32" s="51" t="n">
        <v>33</v>
      </c>
      <c r="I32" s="51" t="n">
        <v>5.4012</v>
      </c>
      <c r="J32" s="51" t="n">
        <v>6.72</v>
      </c>
      <c r="K32" s="51" t="n">
        <v>38.799</v>
      </c>
      <c r="L32" s="51" t="n">
        <v>28.712</v>
      </c>
      <c r="M32" s="51" t="n">
        <v>28.056</v>
      </c>
      <c r="N32" s="51" t="n">
        <v>28.384</v>
      </c>
      <c r="O32" s="51" t="n">
        <v>30</v>
      </c>
      <c r="P32" s="51" t="n">
        <v>30.19</v>
      </c>
      <c r="Q32" s="51" t="n">
        <v>28.384</v>
      </c>
      <c r="R32" s="51" t="n">
        <v>26.844</v>
      </c>
      <c r="S32" s="51" t="n">
        <v>54.588</v>
      </c>
      <c r="T32" s="51" t="n">
        <v>28.625</v>
      </c>
      <c r="U32" s="51" t="n">
        <v>33</v>
      </c>
      <c r="V32" s="51" t="n">
        <v>30.346</v>
      </c>
      <c r="W32" s="51" t="n">
        <v>29.904</v>
      </c>
      <c r="X32" s="51" t="n">
        <v>27.55</v>
      </c>
      <c r="Y32" s="51" t="n">
        <v>37.941</v>
      </c>
      <c r="Z32" s="51" t="n">
        <v>24.611</v>
      </c>
      <c r="AA32" s="51" t="n">
        <v>29.384</v>
      </c>
      <c r="AB32" s="51" t="n">
        <v>27.768</v>
      </c>
      <c r="AC32" s="51" t="n">
        <v>31</v>
      </c>
      <c r="AD32" s="51" t="n">
        <v>31.75</v>
      </c>
      <c r="AE32" s="51" t="n">
        <v>31</v>
      </c>
      <c r="AF32" s="51" t="n">
        <v>47.453</v>
      </c>
      <c r="AG32" s="51" t="n">
        <v>5.25</v>
      </c>
      <c r="AH32" s="51" t="n">
        <v>6.149</v>
      </c>
      <c r="AI32" s="51" t="n">
        <v>6.5</v>
      </c>
      <c r="AJ32" s="51" t="n">
        <v>7.181244</v>
      </c>
      <c r="AK32" s="51" t="n">
        <v>34.899</v>
      </c>
      <c r="AL32" s="51" t="n">
        <v>13.4502</v>
      </c>
      <c r="AM32" s="51" t="n">
        <v>14.5072</v>
      </c>
    </row>
    <row r="33" customFormat="false" ht="12.75" hidden="false" customHeight="false" outlineLevel="0" collapsed="false">
      <c r="C33" s="52" t="n">
        <f aca="false">EOMONTH(C32,0)+1</f>
        <v>46631</v>
      </c>
      <c r="D33" s="51" t="n">
        <v>0.0344306930777467</v>
      </c>
      <c r="E33" s="51" t="n">
        <v>0.06541666</v>
      </c>
      <c r="F33" s="51" t="n">
        <v>0.13</v>
      </c>
      <c r="G33" s="51" t="n">
        <v>5.25</v>
      </c>
      <c r="H33" s="51" t="n">
        <v>33</v>
      </c>
      <c r="I33" s="51" t="n">
        <v>5.4012</v>
      </c>
      <c r="J33" s="51" t="n">
        <v>6.72</v>
      </c>
      <c r="K33" s="51" t="n">
        <v>38.799</v>
      </c>
      <c r="L33" s="51" t="n">
        <v>28.712</v>
      </c>
      <c r="M33" s="51" t="n">
        <v>28.056</v>
      </c>
      <c r="N33" s="51" t="n">
        <v>28.384</v>
      </c>
      <c r="O33" s="51" t="n">
        <v>30</v>
      </c>
      <c r="P33" s="51" t="n">
        <v>30.19</v>
      </c>
      <c r="Q33" s="51" t="n">
        <v>28.384</v>
      </c>
      <c r="R33" s="51" t="n">
        <v>26.844</v>
      </c>
      <c r="S33" s="51" t="n">
        <v>54.485</v>
      </c>
      <c r="T33" s="51" t="n">
        <v>28.625</v>
      </c>
      <c r="U33" s="51" t="n">
        <v>33</v>
      </c>
      <c r="V33" s="51" t="n">
        <v>30.346</v>
      </c>
      <c r="W33" s="51" t="n">
        <v>29.904</v>
      </c>
      <c r="X33" s="51" t="n">
        <v>27.55</v>
      </c>
      <c r="Y33" s="51" t="n">
        <v>37.941</v>
      </c>
      <c r="Z33" s="51" t="n">
        <v>24.611</v>
      </c>
      <c r="AA33" s="51" t="n">
        <v>29.384</v>
      </c>
      <c r="AB33" s="51" t="n">
        <v>27.768</v>
      </c>
      <c r="AC33" s="51" t="n">
        <v>31</v>
      </c>
      <c r="AD33" s="51" t="n">
        <v>31.75</v>
      </c>
      <c r="AE33" s="51" t="n">
        <v>31</v>
      </c>
      <c r="AF33" s="51" t="n">
        <v>47.453</v>
      </c>
      <c r="AG33" s="51" t="n">
        <v>5.25</v>
      </c>
      <c r="AH33" s="51" t="n">
        <v>6.149</v>
      </c>
      <c r="AI33" s="51" t="n">
        <v>6.5</v>
      </c>
      <c r="AJ33" s="51" t="n">
        <v>7.181244</v>
      </c>
      <c r="AK33" s="51" t="n">
        <v>34.899</v>
      </c>
      <c r="AL33" s="51" t="n">
        <v>13.4502</v>
      </c>
      <c r="AM33" s="51" t="n">
        <v>14.5072</v>
      </c>
    </row>
    <row r="34" customFormat="false" ht="12.75" hidden="false" customHeight="false" outlineLevel="0" collapsed="false">
      <c r="C34" s="52" t="n">
        <f aca="false">EOMONTH(C33,0)+1</f>
        <v>46661</v>
      </c>
      <c r="D34" s="51" t="n">
        <v>0.0349929728034462</v>
      </c>
      <c r="E34" s="51" t="n">
        <v>0.065</v>
      </c>
      <c r="F34" s="51" t="n">
        <v>0.1298333</v>
      </c>
      <c r="G34" s="51" t="n">
        <v>5.25</v>
      </c>
      <c r="H34" s="51" t="n">
        <v>33</v>
      </c>
      <c r="I34" s="51" t="n">
        <v>5.4012</v>
      </c>
      <c r="J34" s="51" t="n">
        <v>6.72</v>
      </c>
      <c r="K34" s="51" t="n">
        <v>38.799</v>
      </c>
      <c r="L34" s="51" t="n">
        <v>27.728</v>
      </c>
      <c r="M34" s="51" t="n">
        <v>27.04</v>
      </c>
      <c r="N34" s="51" t="n">
        <v>27.384</v>
      </c>
      <c r="O34" s="51" t="n">
        <v>29</v>
      </c>
      <c r="P34" s="51" t="n">
        <v>29.15</v>
      </c>
      <c r="Q34" s="51" t="n">
        <v>27.384</v>
      </c>
      <c r="R34" s="51" t="n">
        <v>25.828</v>
      </c>
      <c r="S34" s="51" t="n">
        <v>53.348</v>
      </c>
      <c r="T34" s="51" t="n">
        <v>27.665</v>
      </c>
      <c r="U34" s="51" t="n">
        <v>33</v>
      </c>
      <c r="V34" s="51" t="n">
        <v>30.346</v>
      </c>
      <c r="W34" s="51" t="n">
        <v>28.904</v>
      </c>
      <c r="X34" s="51" t="n">
        <v>26.59</v>
      </c>
      <c r="Y34" s="51" t="n">
        <v>37.941</v>
      </c>
      <c r="Z34" s="51" t="n">
        <v>23.651</v>
      </c>
      <c r="AA34" s="51" t="n">
        <v>28.384</v>
      </c>
      <c r="AB34" s="51" t="n">
        <v>26.768</v>
      </c>
      <c r="AC34" s="51" t="n">
        <v>30</v>
      </c>
      <c r="AD34" s="51" t="n">
        <v>31.75</v>
      </c>
      <c r="AE34" s="51" t="n">
        <v>31</v>
      </c>
      <c r="AF34" s="51" t="n">
        <v>47.453</v>
      </c>
      <c r="AG34" s="51" t="n">
        <v>5.25</v>
      </c>
      <c r="AH34" s="51" t="n">
        <v>6.149</v>
      </c>
      <c r="AI34" s="51" t="n">
        <v>6.5</v>
      </c>
      <c r="AJ34" s="51" t="n">
        <v>7.181244</v>
      </c>
      <c r="AK34" s="51" t="n">
        <v>34.899</v>
      </c>
      <c r="AL34" s="51" t="n">
        <v>13.4502</v>
      </c>
      <c r="AM34" s="51" t="n">
        <v>14.5072</v>
      </c>
    </row>
    <row r="35" customFormat="false" ht="12.75" hidden="false" customHeight="false" outlineLevel="0" collapsed="false">
      <c r="C35" s="52" t="n">
        <f aca="false">EOMONTH(C34,0)+1</f>
        <v>46692</v>
      </c>
      <c r="D35" s="51" t="n">
        <v>0.0355487513189083</v>
      </c>
      <c r="E35" s="51" t="n">
        <v>0.06458333</v>
      </c>
      <c r="F35" s="51" t="n">
        <v>0.1296666</v>
      </c>
      <c r="G35" s="51" t="n">
        <v>5.25</v>
      </c>
      <c r="H35" s="51" t="n">
        <v>33</v>
      </c>
      <c r="I35" s="51" t="n">
        <v>5.4012</v>
      </c>
      <c r="J35" s="51" t="n">
        <v>6.72</v>
      </c>
      <c r="K35" s="51" t="n">
        <v>38.799</v>
      </c>
      <c r="L35" s="51" t="n">
        <v>27.728</v>
      </c>
      <c r="M35" s="51" t="n">
        <v>27.04</v>
      </c>
      <c r="N35" s="51" t="n">
        <v>27.384</v>
      </c>
      <c r="O35" s="51" t="n">
        <v>29</v>
      </c>
      <c r="P35" s="51" t="n">
        <v>29.15</v>
      </c>
      <c r="Q35" s="51" t="n">
        <v>27.384</v>
      </c>
      <c r="R35" s="51" t="n">
        <v>25.828</v>
      </c>
      <c r="S35" s="51" t="n">
        <v>53.246</v>
      </c>
      <c r="T35" s="51" t="n">
        <v>27.665</v>
      </c>
      <c r="U35" s="51" t="n">
        <v>33</v>
      </c>
      <c r="V35" s="51" t="n">
        <v>30.346</v>
      </c>
      <c r="W35" s="51" t="n">
        <v>28.904</v>
      </c>
      <c r="X35" s="51" t="n">
        <v>26.59</v>
      </c>
      <c r="Y35" s="51" t="n">
        <v>37.941</v>
      </c>
      <c r="Z35" s="51" t="n">
        <v>23.651</v>
      </c>
      <c r="AA35" s="51" t="n">
        <v>28.384</v>
      </c>
      <c r="AB35" s="51" t="n">
        <v>26.768</v>
      </c>
      <c r="AC35" s="51" t="n">
        <v>30</v>
      </c>
      <c r="AD35" s="51" t="n">
        <v>31.75</v>
      </c>
      <c r="AE35" s="51" t="n">
        <v>31</v>
      </c>
      <c r="AF35" s="51" t="n">
        <v>47.453</v>
      </c>
      <c r="AG35" s="51" t="n">
        <v>5.25</v>
      </c>
      <c r="AH35" s="51" t="n">
        <v>6.149</v>
      </c>
      <c r="AI35" s="51" t="n">
        <v>6.5</v>
      </c>
      <c r="AJ35" s="51" t="n">
        <v>7.181244</v>
      </c>
      <c r="AK35" s="51" t="n">
        <v>34.899</v>
      </c>
      <c r="AL35" s="51" t="n">
        <v>13.4502</v>
      </c>
      <c r="AM35" s="51" t="n">
        <v>14.5072</v>
      </c>
    </row>
    <row r="36" customFormat="false" ht="12.75" hidden="false" customHeight="false" outlineLevel="0" collapsed="false">
      <c r="C36" s="52" t="n">
        <f aca="false">EOMONTH(C35,0)+1</f>
        <v>46722</v>
      </c>
      <c r="D36" s="51" t="n">
        <v>0.0360866015940564</v>
      </c>
      <c r="E36" s="51" t="n">
        <v>0.06416666</v>
      </c>
      <c r="F36" s="51" t="n">
        <v>0.1295</v>
      </c>
      <c r="G36" s="51" t="n">
        <v>5.25</v>
      </c>
      <c r="H36" s="51" t="n">
        <v>33</v>
      </c>
      <c r="I36" s="51" t="n">
        <v>5.4012</v>
      </c>
      <c r="J36" s="51" t="n">
        <v>6.72</v>
      </c>
      <c r="K36" s="51" t="n">
        <v>38.799</v>
      </c>
      <c r="L36" s="51" t="n">
        <v>27.728</v>
      </c>
      <c r="M36" s="51" t="n">
        <v>27.04</v>
      </c>
      <c r="N36" s="51" t="n">
        <v>27.384</v>
      </c>
      <c r="O36" s="51" t="n">
        <v>29</v>
      </c>
      <c r="P36" s="51" t="n">
        <v>29.15</v>
      </c>
      <c r="Q36" s="51" t="n">
        <v>27.384</v>
      </c>
      <c r="R36" s="51" t="n">
        <v>25.828</v>
      </c>
      <c r="S36" s="51" t="n">
        <v>53.144</v>
      </c>
      <c r="T36" s="51" t="n">
        <v>27.665</v>
      </c>
      <c r="U36" s="51" t="n">
        <v>33</v>
      </c>
      <c r="V36" s="51" t="n">
        <v>30.346</v>
      </c>
      <c r="W36" s="51" t="n">
        <v>28.904</v>
      </c>
      <c r="X36" s="51" t="n">
        <v>26.59</v>
      </c>
      <c r="Y36" s="51" t="n">
        <v>37.941</v>
      </c>
      <c r="Z36" s="51" t="n">
        <v>23.651</v>
      </c>
      <c r="AA36" s="51" t="n">
        <v>28.384</v>
      </c>
      <c r="AB36" s="51" t="n">
        <v>26.768</v>
      </c>
      <c r="AC36" s="51" t="n">
        <v>30</v>
      </c>
      <c r="AD36" s="51" t="n">
        <v>31.75</v>
      </c>
      <c r="AE36" s="51" t="n">
        <v>31</v>
      </c>
      <c r="AF36" s="51" t="n">
        <v>47.453</v>
      </c>
      <c r="AG36" s="51" t="n">
        <v>5.25</v>
      </c>
      <c r="AH36" s="51" t="n">
        <v>6.149</v>
      </c>
      <c r="AI36" s="51" t="n">
        <v>6.5</v>
      </c>
      <c r="AJ36" s="51" t="n">
        <v>7.181244</v>
      </c>
      <c r="AK36" s="51" t="n">
        <v>34.899</v>
      </c>
      <c r="AL36" s="51" t="n">
        <v>13.4502</v>
      </c>
      <c r="AM36" s="51" t="n">
        <v>14.5072</v>
      </c>
    </row>
    <row r="37" customFormat="false" ht="12.75" hidden="false" customHeight="false" outlineLevel="0" collapsed="false">
      <c r="C37" s="52" t="n">
        <f aca="false">EOMONTH(C36,0)+1</f>
        <v>46753</v>
      </c>
      <c r="D37" s="51" t="n">
        <v>0.0366275262140348</v>
      </c>
      <c r="E37" s="51" t="n">
        <v>0.06375</v>
      </c>
      <c r="F37" s="51" t="n">
        <v>0.1293333</v>
      </c>
      <c r="G37" s="51" t="n">
        <v>5</v>
      </c>
      <c r="H37" s="51" t="n">
        <v>28.85</v>
      </c>
      <c r="I37" s="51" t="n">
        <v>5.1512</v>
      </c>
      <c r="J37" s="51" t="n">
        <v>6.5</v>
      </c>
      <c r="K37" s="51" t="n">
        <v>34.649</v>
      </c>
      <c r="L37" s="51" t="n">
        <v>27.728</v>
      </c>
      <c r="M37" s="51" t="n">
        <v>27.04</v>
      </c>
      <c r="N37" s="51" t="n">
        <v>27.384</v>
      </c>
      <c r="O37" s="51" t="n">
        <v>29</v>
      </c>
      <c r="P37" s="51" t="n">
        <v>29.15</v>
      </c>
      <c r="Q37" s="51" t="n">
        <v>27.384</v>
      </c>
      <c r="R37" s="51" t="n">
        <v>25.828</v>
      </c>
      <c r="S37" s="51" t="n">
        <v>53.042</v>
      </c>
      <c r="T37" s="51" t="n">
        <v>27.665</v>
      </c>
      <c r="U37" s="51" t="n">
        <v>28.85</v>
      </c>
      <c r="V37" s="51" t="n">
        <v>26.23</v>
      </c>
      <c r="W37" s="51" t="n">
        <v>28.904</v>
      </c>
      <c r="X37" s="51" t="n">
        <v>26.59</v>
      </c>
      <c r="Y37" s="51" t="n">
        <v>37.738</v>
      </c>
      <c r="Z37" s="51" t="n">
        <v>23.651</v>
      </c>
      <c r="AA37" s="51" t="n">
        <v>28.384</v>
      </c>
      <c r="AB37" s="51" t="n">
        <v>26.768</v>
      </c>
      <c r="AC37" s="51" t="n">
        <v>30</v>
      </c>
      <c r="AD37" s="51" t="n">
        <v>27.6</v>
      </c>
      <c r="AE37" s="51" t="n">
        <v>30.8</v>
      </c>
      <c r="AF37" s="51" t="n">
        <v>42.888</v>
      </c>
      <c r="AG37" s="51" t="n">
        <v>5</v>
      </c>
      <c r="AH37" s="51" t="n">
        <v>6.149</v>
      </c>
      <c r="AI37" s="51" t="n">
        <v>6.5</v>
      </c>
      <c r="AJ37" s="51" t="n">
        <v>6.5</v>
      </c>
      <c r="AK37" s="51" t="n">
        <v>30.749</v>
      </c>
      <c r="AL37" s="51" t="n">
        <v>13.7002</v>
      </c>
      <c r="AM37" s="51" t="n">
        <v>14.7572</v>
      </c>
    </row>
    <row r="38" customFormat="false" ht="12.75" hidden="false" customHeight="false" outlineLevel="0" collapsed="false">
      <c r="C38" s="52" t="n">
        <f aca="false">EOMONTH(C37,0)+1</f>
        <v>46784</v>
      </c>
      <c r="D38" s="51" t="n">
        <v>0.0371526065563899</v>
      </c>
      <c r="E38" s="51" t="n">
        <v>0.06333333</v>
      </c>
      <c r="F38" s="51" t="n">
        <v>0.1291666</v>
      </c>
      <c r="G38" s="51" t="n">
        <v>5</v>
      </c>
      <c r="H38" s="51" t="n">
        <v>28.85</v>
      </c>
      <c r="I38" s="51" t="n">
        <v>5.1512</v>
      </c>
      <c r="J38" s="51" t="n">
        <v>6.5</v>
      </c>
      <c r="K38" s="51" t="n">
        <v>34.649</v>
      </c>
      <c r="L38" s="51" t="n">
        <v>27.728</v>
      </c>
      <c r="M38" s="51" t="n">
        <v>27.04</v>
      </c>
      <c r="N38" s="51" t="n">
        <v>27.384</v>
      </c>
      <c r="O38" s="51" t="n">
        <v>29</v>
      </c>
      <c r="P38" s="51" t="n">
        <v>29.15</v>
      </c>
      <c r="Q38" s="51" t="n">
        <v>27.384</v>
      </c>
      <c r="R38" s="51" t="n">
        <v>25.828</v>
      </c>
      <c r="S38" s="51" t="n">
        <v>52.94</v>
      </c>
      <c r="T38" s="51" t="n">
        <v>27.665</v>
      </c>
      <c r="U38" s="51" t="n">
        <v>28.85</v>
      </c>
      <c r="V38" s="51" t="n">
        <v>26.23</v>
      </c>
      <c r="W38" s="51" t="n">
        <v>28.904</v>
      </c>
      <c r="X38" s="51" t="n">
        <v>26.59</v>
      </c>
      <c r="Y38" s="51" t="n">
        <v>37.738</v>
      </c>
      <c r="Z38" s="51" t="n">
        <v>23.651</v>
      </c>
      <c r="AA38" s="51" t="n">
        <v>28.384</v>
      </c>
      <c r="AB38" s="51" t="n">
        <v>26.768</v>
      </c>
      <c r="AC38" s="51" t="n">
        <v>30</v>
      </c>
      <c r="AD38" s="51" t="n">
        <v>27.6</v>
      </c>
      <c r="AE38" s="51" t="n">
        <v>30.8</v>
      </c>
      <c r="AF38" s="51" t="n">
        <v>42.888</v>
      </c>
      <c r="AG38" s="51" t="n">
        <v>5</v>
      </c>
      <c r="AH38" s="51" t="n">
        <v>6.149</v>
      </c>
      <c r="AI38" s="51" t="n">
        <v>6.5</v>
      </c>
      <c r="AJ38" s="51" t="n">
        <v>6.5</v>
      </c>
      <c r="AK38" s="51" t="n">
        <v>30.749</v>
      </c>
      <c r="AL38" s="51" t="n">
        <v>13.7002</v>
      </c>
      <c r="AM38" s="51" t="n">
        <v>14.7572</v>
      </c>
    </row>
    <row r="39" customFormat="false" ht="12.75" hidden="false" customHeight="false" outlineLevel="0" collapsed="false">
      <c r="C39" s="52" t="n">
        <f aca="false">EOMONTH(C38,0)+1</f>
        <v>46813</v>
      </c>
      <c r="D39" s="51" t="n">
        <v>0.03764381083149</v>
      </c>
      <c r="E39" s="51" t="n">
        <v>0.06291666</v>
      </c>
      <c r="F39" s="51" t="n">
        <v>0.129</v>
      </c>
      <c r="G39" s="51" t="n">
        <v>5</v>
      </c>
      <c r="H39" s="51" t="n">
        <v>28.85</v>
      </c>
      <c r="I39" s="51" t="n">
        <v>5.1512</v>
      </c>
      <c r="J39" s="51" t="n">
        <v>6.5</v>
      </c>
      <c r="K39" s="51" t="n">
        <v>34.649</v>
      </c>
      <c r="L39" s="51" t="n">
        <v>27.728</v>
      </c>
      <c r="M39" s="51" t="n">
        <v>27.04</v>
      </c>
      <c r="N39" s="51" t="n">
        <v>27.384</v>
      </c>
      <c r="O39" s="51" t="n">
        <v>29</v>
      </c>
      <c r="P39" s="51" t="n">
        <v>29.15</v>
      </c>
      <c r="Q39" s="51" t="n">
        <v>27.384</v>
      </c>
      <c r="R39" s="51" t="n">
        <v>25.828</v>
      </c>
      <c r="S39" s="51" t="n">
        <v>52.838</v>
      </c>
      <c r="T39" s="51" t="n">
        <v>27.665</v>
      </c>
      <c r="U39" s="51" t="n">
        <v>28.85</v>
      </c>
      <c r="V39" s="51" t="n">
        <v>26.23</v>
      </c>
      <c r="W39" s="51" t="n">
        <v>28.904</v>
      </c>
      <c r="X39" s="51" t="n">
        <v>26.59</v>
      </c>
      <c r="Y39" s="51" t="n">
        <v>37.738</v>
      </c>
      <c r="Z39" s="51" t="n">
        <v>23.651</v>
      </c>
      <c r="AA39" s="51" t="n">
        <v>28.384</v>
      </c>
      <c r="AB39" s="51" t="n">
        <v>26.768</v>
      </c>
      <c r="AC39" s="51" t="n">
        <v>30</v>
      </c>
      <c r="AD39" s="51" t="n">
        <v>27.6</v>
      </c>
      <c r="AE39" s="51" t="n">
        <v>30.8</v>
      </c>
      <c r="AF39" s="51" t="n">
        <v>42.888</v>
      </c>
      <c r="AG39" s="51" t="n">
        <v>5</v>
      </c>
      <c r="AH39" s="51" t="n">
        <v>6.149</v>
      </c>
      <c r="AI39" s="51" t="n">
        <v>6.5</v>
      </c>
      <c r="AJ39" s="51" t="n">
        <v>6.5</v>
      </c>
      <c r="AK39" s="51" t="n">
        <v>30.749</v>
      </c>
      <c r="AL39" s="51" t="n">
        <v>13.7002</v>
      </c>
      <c r="AM39" s="51" t="n">
        <v>14.7572</v>
      </c>
    </row>
    <row r="40" customFormat="false" ht="12.75" hidden="false" customHeight="false" outlineLevel="0" collapsed="false">
      <c r="C40" s="52" t="n">
        <f aca="false">EOMONTH(C39,0)+1</f>
        <v>46844</v>
      </c>
      <c r="D40" s="51" t="n">
        <v>0.0381345698216244</v>
      </c>
      <c r="E40" s="51" t="n">
        <v>0.0625</v>
      </c>
      <c r="F40" s="51" t="n">
        <v>0.1288333</v>
      </c>
      <c r="G40" s="51" t="n">
        <v>5</v>
      </c>
      <c r="H40" s="51" t="n">
        <v>28.85</v>
      </c>
      <c r="I40" s="51" t="n">
        <v>5.1512</v>
      </c>
      <c r="J40" s="51" t="n">
        <v>6.5</v>
      </c>
      <c r="K40" s="51" t="n">
        <v>34.649</v>
      </c>
      <c r="L40" s="51" t="n">
        <v>27.728</v>
      </c>
      <c r="M40" s="51" t="n">
        <v>27.04</v>
      </c>
      <c r="N40" s="51" t="n">
        <v>27.384</v>
      </c>
      <c r="O40" s="51" t="n">
        <v>29</v>
      </c>
      <c r="P40" s="51" t="n">
        <v>29.15</v>
      </c>
      <c r="Q40" s="51" t="n">
        <v>27.384</v>
      </c>
      <c r="R40" s="51" t="n">
        <v>25.828</v>
      </c>
      <c r="S40" s="51" t="n">
        <v>52.735</v>
      </c>
      <c r="T40" s="51" t="n">
        <v>27.665</v>
      </c>
      <c r="U40" s="51" t="n">
        <v>28.85</v>
      </c>
      <c r="V40" s="51" t="n">
        <v>26.23</v>
      </c>
      <c r="W40" s="51" t="n">
        <v>28.904</v>
      </c>
      <c r="X40" s="51" t="n">
        <v>26.59</v>
      </c>
      <c r="Y40" s="51" t="n">
        <v>37.738</v>
      </c>
      <c r="Z40" s="51" t="n">
        <v>23.651</v>
      </c>
      <c r="AA40" s="51" t="n">
        <v>28.384</v>
      </c>
      <c r="AB40" s="51" t="n">
        <v>26.768</v>
      </c>
      <c r="AC40" s="51" t="n">
        <v>30</v>
      </c>
      <c r="AD40" s="51" t="n">
        <v>27.6</v>
      </c>
      <c r="AE40" s="51" t="n">
        <v>30.8</v>
      </c>
      <c r="AF40" s="51" t="n">
        <v>42.888</v>
      </c>
      <c r="AG40" s="51" t="n">
        <v>5</v>
      </c>
      <c r="AH40" s="51" t="n">
        <v>6.149</v>
      </c>
      <c r="AI40" s="51" t="n">
        <v>6.5</v>
      </c>
      <c r="AJ40" s="51" t="n">
        <v>6.5</v>
      </c>
      <c r="AK40" s="51" t="n">
        <v>30.749</v>
      </c>
      <c r="AL40" s="51" t="n">
        <v>13.7002</v>
      </c>
      <c r="AM40" s="51" t="n">
        <v>14.7572</v>
      </c>
    </row>
    <row r="41" customFormat="false" ht="12.75" hidden="false" customHeight="false" outlineLevel="0" collapsed="false">
      <c r="C41" s="52" t="n">
        <f aca="false">EOMONTH(C40,0)+1</f>
        <v>46874</v>
      </c>
      <c r="D41" s="51" t="n">
        <v>0.0385740692706973</v>
      </c>
      <c r="E41" s="51" t="n">
        <v>0.06208333</v>
      </c>
      <c r="F41" s="51" t="n">
        <v>0.1286666</v>
      </c>
      <c r="G41" s="51" t="n">
        <v>5</v>
      </c>
      <c r="H41" s="51" t="n">
        <v>28.85</v>
      </c>
      <c r="I41" s="51" t="n">
        <v>5.1512</v>
      </c>
      <c r="J41" s="51" t="n">
        <v>6.5</v>
      </c>
      <c r="K41" s="51" t="n">
        <v>34.649</v>
      </c>
      <c r="L41" s="51" t="n">
        <v>27.728</v>
      </c>
      <c r="M41" s="51" t="n">
        <v>27.04</v>
      </c>
      <c r="N41" s="51" t="n">
        <v>27.384</v>
      </c>
      <c r="O41" s="51" t="n">
        <v>29</v>
      </c>
      <c r="P41" s="51" t="n">
        <v>29.15</v>
      </c>
      <c r="Q41" s="51" t="n">
        <v>27.384</v>
      </c>
      <c r="R41" s="51" t="n">
        <v>25.828</v>
      </c>
      <c r="S41" s="51" t="n">
        <v>52.633</v>
      </c>
      <c r="T41" s="51" t="n">
        <v>27.665</v>
      </c>
      <c r="U41" s="51" t="n">
        <v>28.85</v>
      </c>
      <c r="V41" s="51" t="n">
        <v>26.23</v>
      </c>
      <c r="W41" s="51" t="n">
        <v>28.904</v>
      </c>
      <c r="X41" s="51" t="n">
        <v>26.59</v>
      </c>
      <c r="Y41" s="51" t="n">
        <v>37.738</v>
      </c>
      <c r="Z41" s="51" t="n">
        <v>23.651</v>
      </c>
      <c r="AA41" s="51" t="n">
        <v>28.384</v>
      </c>
      <c r="AB41" s="51" t="n">
        <v>26.768</v>
      </c>
      <c r="AC41" s="51" t="n">
        <v>30</v>
      </c>
      <c r="AD41" s="51" t="n">
        <v>27.6</v>
      </c>
      <c r="AE41" s="51" t="n">
        <v>30.8</v>
      </c>
      <c r="AF41" s="51" t="n">
        <v>42.888</v>
      </c>
      <c r="AG41" s="51" t="n">
        <v>5</v>
      </c>
      <c r="AH41" s="51" t="n">
        <v>6.149</v>
      </c>
      <c r="AI41" s="51" t="n">
        <v>6.5</v>
      </c>
      <c r="AJ41" s="51" t="n">
        <v>6.5</v>
      </c>
      <c r="AK41" s="51" t="n">
        <v>30.749</v>
      </c>
      <c r="AL41" s="51" t="n">
        <v>13.7002</v>
      </c>
      <c r="AM41" s="51" t="n">
        <v>14.7572</v>
      </c>
    </row>
    <row r="42" customFormat="false" ht="12.75" hidden="false" customHeight="false" outlineLevel="0" collapsed="false">
      <c r="C42" s="52" t="n">
        <f aca="false">EOMONTH(C41,0)+1</f>
        <v>46905</v>
      </c>
      <c r="D42" s="51" t="n">
        <v>0.0390282187695394</v>
      </c>
      <c r="E42" s="51" t="n">
        <v>0.06166666</v>
      </c>
      <c r="F42" s="51" t="n">
        <v>0.1285</v>
      </c>
      <c r="G42" s="51" t="n">
        <v>5</v>
      </c>
      <c r="H42" s="51" t="n">
        <v>28.85</v>
      </c>
      <c r="I42" s="51" t="n">
        <v>5.1512</v>
      </c>
      <c r="J42" s="51" t="n">
        <v>6.5</v>
      </c>
      <c r="K42" s="51" t="n">
        <v>34.649</v>
      </c>
      <c r="L42" s="51" t="n">
        <v>27.728</v>
      </c>
      <c r="M42" s="51" t="n">
        <v>27.04</v>
      </c>
      <c r="N42" s="51" t="n">
        <v>27.384</v>
      </c>
      <c r="O42" s="51" t="n">
        <v>29</v>
      </c>
      <c r="P42" s="51" t="n">
        <v>29.15</v>
      </c>
      <c r="Q42" s="51" t="n">
        <v>27.384</v>
      </c>
      <c r="R42" s="51" t="n">
        <v>25.828</v>
      </c>
      <c r="S42" s="51" t="n">
        <v>52.531</v>
      </c>
      <c r="T42" s="51" t="n">
        <v>27.665</v>
      </c>
      <c r="U42" s="51" t="n">
        <v>28.85</v>
      </c>
      <c r="V42" s="51" t="n">
        <v>26.23</v>
      </c>
      <c r="W42" s="51" t="n">
        <v>28.904</v>
      </c>
      <c r="X42" s="51" t="n">
        <v>26.59</v>
      </c>
      <c r="Y42" s="51" t="n">
        <v>37.738</v>
      </c>
      <c r="Z42" s="51" t="n">
        <v>23.651</v>
      </c>
      <c r="AA42" s="51" t="n">
        <v>28.384</v>
      </c>
      <c r="AB42" s="51" t="n">
        <v>26.768</v>
      </c>
      <c r="AC42" s="51" t="n">
        <v>30</v>
      </c>
      <c r="AD42" s="51" t="n">
        <v>27.6</v>
      </c>
      <c r="AE42" s="51" t="n">
        <v>30.8</v>
      </c>
      <c r="AF42" s="51" t="n">
        <v>42.888</v>
      </c>
      <c r="AG42" s="51" t="n">
        <v>5</v>
      </c>
      <c r="AH42" s="51" t="n">
        <v>6.149</v>
      </c>
      <c r="AI42" s="51" t="n">
        <v>6.5</v>
      </c>
      <c r="AJ42" s="51" t="n">
        <v>6.5</v>
      </c>
      <c r="AK42" s="51" t="n">
        <v>30.749</v>
      </c>
      <c r="AL42" s="51" t="n">
        <v>13.7002</v>
      </c>
      <c r="AM42" s="51" t="n">
        <v>14.7572</v>
      </c>
    </row>
    <row r="43" customFormat="false" ht="12.75" hidden="false" customHeight="false" outlineLevel="0" collapsed="false">
      <c r="C43" s="52" t="n">
        <f aca="false">EOMONTH(C42,0)+1</f>
        <v>46935</v>
      </c>
      <c r="D43" s="51" t="n">
        <v>0.0394509984748024</v>
      </c>
      <c r="E43" s="51" t="n">
        <v>0.06125</v>
      </c>
      <c r="F43" s="51" t="n">
        <v>0.1283333</v>
      </c>
      <c r="G43" s="51" t="n">
        <v>5</v>
      </c>
      <c r="H43" s="51" t="n">
        <v>28.85</v>
      </c>
      <c r="I43" s="51" t="n">
        <v>5.1512</v>
      </c>
      <c r="J43" s="51" t="n">
        <v>6.5</v>
      </c>
      <c r="K43" s="51" t="n">
        <v>34.649</v>
      </c>
      <c r="L43" s="51" t="n">
        <v>27.728</v>
      </c>
      <c r="M43" s="51" t="n">
        <v>27.04</v>
      </c>
      <c r="N43" s="51" t="n">
        <v>27.384</v>
      </c>
      <c r="O43" s="51" t="n">
        <v>29</v>
      </c>
      <c r="P43" s="51" t="n">
        <v>29.15</v>
      </c>
      <c r="Q43" s="51" t="n">
        <v>27.384</v>
      </c>
      <c r="R43" s="51" t="n">
        <v>25.828</v>
      </c>
      <c r="S43" s="51" t="n">
        <v>52.429</v>
      </c>
      <c r="T43" s="51" t="n">
        <v>27.665</v>
      </c>
      <c r="U43" s="51" t="n">
        <v>28.85</v>
      </c>
      <c r="V43" s="51" t="n">
        <v>26.23</v>
      </c>
      <c r="W43" s="51" t="n">
        <v>28.904</v>
      </c>
      <c r="X43" s="51" t="n">
        <v>26.59</v>
      </c>
      <c r="Y43" s="51" t="n">
        <v>37.738</v>
      </c>
      <c r="Z43" s="51" t="n">
        <v>23.651</v>
      </c>
      <c r="AA43" s="51" t="n">
        <v>28.384</v>
      </c>
      <c r="AB43" s="51" t="n">
        <v>26.768</v>
      </c>
      <c r="AC43" s="51" t="n">
        <v>30</v>
      </c>
      <c r="AD43" s="51" t="n">
        <v>27.6</v>
      </c>
      <c r="AE43" s="51" t="n">
        <v>30.8</v>
      </c>
      <c r="AF43" s="51" t="n">
        <v>42.888</v>
      </c>
      <c r="AG43" s="51" t="n">
        <v>5</v>
      </c>
      <c r="AH43" s="51" t="n">
        <v>6.149</v>
      </c>
      <c r="AI43" s="51" t="n">
        <v>6.5</v>
      </c>
      <c r="AJ43" s="51" t="n">
        <v>6.5</v>
      </c>
      <c r="AK43" s="51" t="n">
        <v>30.749</v>
      </c>
      <c r="AL43" s="51" t="n">
        <v>13.7002</v>
      </c>
      <c r="AM43" s="51" t="n">
        <v>14.7572</v>
      </c>
    </row>
    <row r="44" customFormat="false" ht="12.75" hidden="false" customHeight="false" outlineLevel="0" collapsed="false">
      <c r="C44" s="52" t="n">
        <f aca="false">EOMONTH(C43,0)+1</f>
        <v>46966</v>
      </c>
      <c r="D44" s="51" t="n">
        <v>0.0398695219092038</v>
      </c>
      <c r="E44" s="51" t="n">
        <v>0.06083333</v>
      </c>
      <c r="F44" s="51" t="n">
        <v>0.1281666</v>
      </c>
      <c r="G44" s="51" t="n">
        <v>5</v>
      </c>
      <c r="H44" s="51" t="n">
        <v>28.85</v>
      </c>
      <c r="I44" s="51" t="n">
        <v>5.1512</v>
      </c>
      <c r="J44" s="51" t="n">
        <v>6.5</v>
      </c>
      <c r="K44" s="51" t="n">
        <v>34.649</v>
      </c>
      <c r="L44" s="51" t="n">
        <v>27.728</v>
      </c>
      <c r="M44" s="51" t="n">
        <v>27.04</v>
      </c>
      <c r="N44" s="51" t="n">
        <v>27.384</v>
      </c>
      <c r="O44" s="51" t="n">
        <v>29</v>
      </c>
      <c r="P44" s="51" t="n">
        <v>29.15</v>
      </c>
      <c r="Q44" s="51" t="n">
        <v>27.384</v>
      </c>
      <c r="R44" s="51" t="n">
        <v>25.828</v>
      </c>
      <c r="S44" s="51" t="n">
        <v>52.327</v>
      </c>
      <c r="T44" s="51" t="n">
        <v>27.665</v>
      </c>
      <c r="U44" s="51" t="n">
        <v>28.85</v>
      </c>
      <c r="V44" s="51" t="n">
        <v>26.23</v>
      </c>
      <c r="W44" s="51" t="n">
        <v>28.904</v>
      </c>
      <c r="X44" s="51" t="n">
        <v>26.59</v>
      </c>
      <c r="Y44" s="51" t="n">
        <v>37.738</v>
      </c>
      <c r="Z44" s="51" t="n">
        <v>23.651</v>
      </c>
      <c r="AA44" s="51" t="n">
        <v>28.384</v>
      </c>
      <c r="AB44" s="51" t="n">
        <v>26.768</v>
      </c>
      <c r="AC44" s="51" t="n">
        <v>30</v>
      </c>
      <c r="AD44" s="51" t="n">
        <v>27.6</v>
      </c>
      <c r="AE44" s="51" t="n">
        <v>30.8</v>
      </c>
      <c r="AF44" s="51" t="n">
        <v>42.888</v>
      </c>
      <c r="AG44" s="51" t="n">
        <v>5</v>
      </c>
      <c r="AH44" s="51" t="n">
        <v>6.149</v>
      </c>
      <c r="AI44" s="51" t="n">
        <v>6.5</v>
      </c>
      <c r="AJ44" s="51" t="n">
        <v>6.5</v>
      </c>
      <c r="AK44" s="51" t="n">
        <v>30.749</v>
      </c>
      <c r="AL44" s="51" t="n">
        <v>13.7002</v>
      </c>
      <c r="AM44" s="51" t="n">
        <v>14.7572</v>
      </c>
    </row>
    <row r="45" customFormat="false" ht="12.75" hidden="false" customHeight="false" outlineLevel="0" collapsed="false">
      <c r="C45" s="52" t="n">
        <f aca="false">EOMONTH(C44,0)+1</f>
        <v>46997</v>
      </c>
      <c r="D45" s="51" t="n">
        <v>0.0402880454023804</v>
      </c>
      <c r="E45" s="51" t="n">
        <v>0.06041666</v>
      </c>
      <c r="F45" s="51" t="n">
        <v>0.128</v>
      </c>
      <c r="G45" s="51" t="n">
        <v>5</v>
      </c>
      <c r="H45" s="51" t="n">
        <v>28.85</v>
      </c>
      <c r="I45" s="51" t="n">
        <v>5.1512</v>
      </c>
      <c r="J45" s="51" t="n">
        <v>6.5</v>
      </c>
      <c r="K45" s="51" t="n">
        <v>34.649</v>
      </c>
      <c r="L45" s="51" t="n">
        <v>27.728</v>
      </c>
      <c r="M45" s="51" t="n">
        <v>27.04</v>
      </c>
      <c r="N45" s="51" t="n">
        <v>27.384</v>
      </c>
      <c r="O45" s="51" t="n">
        <v>29</v>
      </c>
      <c r="P45" s="51" t="n">
        <v>29.15</v>
      </c>
      <c r="Q45" s="51" t="n">
        <v>27.384</v>
      </c>
      <c r="R45" s="51" t="n">
        <v>25.828</v>
      </c>
      <c r="S45" s="51" t="n">
        <v>52.225</v>
      </c>
      <c r="T45" s="51" t="n">
        <v>27.665</v>
      </c>
      <c r="U45" s="51" t="n">
        <v>28.85</v>
      </c>
      <c r="V45" s="51" t="n">
        <v>26.23</v>
      </c>
      <c r="W45" s="51" t="n">
        <v>28.904</v>
      </c>
      <c r="X45" s="51" t="n">
        <v>26.59</v>
      </c>
      <c r="Y45" s="51" t="n">
        <v>37.738</v>
      </c>
      <c r="Z45" s="51" t="n">
        <v>23.651</v>
      </c>
      <c r="AA45" s="51" t="n">
        <v>28.384</v>
      </c>
      <c r="AB45" s="51" t="n">
        <v>26.768</v>
      </c>
      <c r="AC45" s="51" t="n">
        <v>30</v>
      </c>
      <c r="AD45" s="51" t="n">
        <v>27.6</v>
      </c>
      <c r="AE45" s="51" t="n">
        <v>30.8</v>
      </c>
      <c r="AF45" s="51" t="n">
        <v>42.888</v>
      </c>
      <c r="AG45" s="51" t="n">
        <v>5</v>
      </c>
      <c r="AH45" s="51" t="n">
        <v>6.149</v>
      </c>
      <c r="AI45" s="51" t="n">
        <v>6.5</v>
      </c>
      <c r="AJ45" s="51" t="n">
        <v>6.5</v>
      </c>
      <c r="AK45" s="51" t="n">
        <v>30.749</v>
      </c>
      <c r="AL45" s="51" t="n">
        <v>13.7002</v>
      </c>
      <c r="AM45" s="51" t="n">
        <v>14.7572</v>
      </c>
    </row>
    <row r="46" customFormat="false" ht="12.75" hidden="false" customHeight="false" outlineLevel="0" collapsed="false">
      <c r="C46" s="52" t="n">
        <f aca="false">EOMONTH(C45,0)+1</f>
        <v>47027</v>
      </c>
      <c r="D46" s="51" t="n">
        <v>0.0406767109246977</v>
      </c>
      <c r="E46" s="51" t="n">
        <v>0.06</v>
      </c>
      <c r="F46" s="51" t="n">
        <v>0.1279583</v>
      </c>
      <c r="G46" s="51" t="n">
        <v>5</v>
      </c>
      <c r="H46" s="51" t="n">
        <v>28.85</v>
      </c>
      <c r="I46" s="51" t="n">
        <v>5.1512</v>
      </c>
      <c r="J46" s="51" t="n">
        <v>6.5</v>
      </c>
      <c r="K46" s="51" t="n">
        <v>34.649</v>
      </c>
      <c r="L46" s="51" t="n">
        <v>27.728</v>
      </c>
      <c r="M46" s="51" t="n">
        <v>27.04</v>
      </c>
      <c r="N46" s="51" t="n">
        <v>27.384</v>
      </c>
      <c r="O46" s="51" t="n">
        <v>29</v>
      </c>
      <c r="P46" s="51" t="n">
        <v>29.15</v>
      </c>
      <c r="Q46" s="51" t="n">
        <v>27.384</v>
      </c>
      <c r="R46" s="51" t="n">
        <v>25.828</v>
      </c>
      <c r="S46" s="51" t="n">
        <v>52.123</v>
      </c>
      <c r="T46" s="51" t="n">
        <v>27.665</v>
      </c>
      <c r="U46" s="51" t="n">
        <v>28.85</v>
      </c>
      <c r="V46" s="51" t="n">
        <v>26.23</v>
      </c>
      <c r="W46" s="51" t="n">
        <v>28.904</v>
      </c>
      <c r="X46" s="51" t="n">
        <v>26.59</v>
      </c>
      <c r="Y46" s="51" t="n">
        <v>37.738</v>
      </c>
      <c r="Z46" s="51" t="n">
        <v>23.651</v>
      </c>
      <c r="AA46" s="51" t="n">
        <v>28.384</v>
      </c>
      <c r="AB46" s="51" t="n">
        <v>26.768</v>
      </c>
      <c r="AC46" s="51" t="n">
        <v>30</v>
      </c>
      <c r="AD46" s="51" t="n">
        <v>27.6</v>
      </c>
      <c r="AE46" s="51" t="n">
        <v>30.8</v>
      </c>
      <c r="AF46" s="51" t="n">
        <v>42.888</v>
      </c>
      <c r="AG46" s="51" t="n">
        <v>5</v>
      </c>
      <c r="AH46" s="51" t="n">
        <v>6.149</v>
      </c>
      <c r="AI46" s="51" t="n">
        <v>6.5</v>
      </c>
      <c r="AJ46" s="51" t="n">
        <v>6.5</v>
      </c>
      <c r="AK46" s="51" t="n">
        <v>30.749</v>
      </c>
      <c r="AL46" s="51" t="n">
        <v>13.7002</v>
      </c>
      <c r="AM46" s="51" t="n">
        <v>14.7572</v>
      </c>
    </row>
    <row r="47" customFormat="false" ht="12.75" hidden="false" customHeight="false" outlineLevel="0" collapsed="false">
      <c r="C47" s="52" t="n">
        <f aca="false">EOMONTH(C46,0)+1</f>
        <v>47058</v>
      </c>
      <c r="D47" s="51" t="n">
        <v>0.0410626072696201</v>
      </c>
      <c r="E47" s="51" t="n">
        <v>0.05979166</v>
      </c>
      <c r="F47" s="51" t="n">
        <v>0.1279166</v>
      </c>
      <c r="G47" s="51" t="n">
        <v>5</v>
      </c>
      <c r="H47" s="51" t="n">
        <v>28.85</v>
      </c>
      <c r="I47" s="51" t="n">
        <v>5.1512</v>
      </c>
      <c r="J47" s="51" t="n">
        <v>6.5</v>
      </c>
      <c r="K47" s="51" t="n">
        <v>34.649</v>
      </c>
      <c r="L47" s="51" t="n">
        <v>27.728</v>
      </c>
      <c r="M47" s="51" t="n">
        <v>27.04</v>
      </c>
      <c r="N47" s="51" t="n">
        <v>27.384</v>
      </c>
      <c r="O47" s="51" t="n">
        <v>29</v>
      </c>
      <c r="P47" s="51" t="n">
        <v>29.15</v>
      </c>
      <c r="Q47" s="51" t="n">
        <v>27.384</v>
      </c>
      <c r="R47" s="51" t="n">
        <v>25.828</v>
      </c>
      <c r="S47" s="51" t="n">
        <v>52.02</v>
      </c>
      <c r="T47" s="51" t="n">
        <v>27.665</v>
      </c>
      <c r="U47" s="51" t="n">
        <v>28.85</v>
      </c>
      <c r="V47" s="51" t="n">
        <v>26.23</v>
      </c>
      <c r="W47" s="51" t="n">
        <v>28.904</v>
      </c>
      <c r="X47" s="51" t="n">
        <v>26.59</v>
      </c>
      <c r="Y47" s="51" t="n">
        <v>37.738</v>
      </c>
      <c r="Z47" s="51" t="n">
        <v>23.651</v>
      </c>
      <c r="AA47" s="51" t="n">
        <v>28.384</v>
      </c>
      <c r="AB47" s="51" t="n">
        <v>26.768</v>
      </c>
      <c r="AC47" s="51" t="n">
        <v>30</v>
      </c>
      <c r="AD47" s="51" t="n">
        <v>27.6</v>
      </c>
      <c r="AE47" s="51" t="n">
        <v>30.8</v>
      </c>
      <c r="AF47" s="51" t="n">
        <v>42.888</v>
      </c>
      <c r="AG47" s="51" t="n">
        <v>5</v>
      </c>
      <c r="AH47" s="51" t="n">
        <v>6.149</v>
      </c>
      <c r="AI47" s="51" t="n">
        <v>6.5</v>
      </c>
      <c r="AJ47" s="51" t="n">
        <v>6.5</v>
      </c>
      <c r="AK47" s="51" t="n">
        <v>30.749</v>
      </c>
      <c r="AL47" s="51" t="n">
        <v>13.7002</v>
      </c>
      <c r="AM47" s="51" t="n">
        <v>14.7572</v>
      </c>
    </row>
    <row r="48" customFormat="false" ht="12.75" hidden="false" customHeight="false" outlineLevel="0" collapsed="false">
      <c r="C48" s="52" t="n">
        <f aca="false">EOMONTH(C47,0)+1</f>
        <v>47088</v>
      </c>
      <c r="D48" s="51" t="n">
        <v>0.0414360553929001</v>
      </c>
      <c r="E48" s="51" t="n">
        <v>0.05958333</v>
      </c>
      <c r="F48" s="51" t="n">
        <v>0.127875</v>
      </c>
      <c r="G48" s="51" t="n">
        <v>5</v>
      </c>
      <c r="H48" s="51" t="n">
        <v>28.85</v>
      </c>
      <c r="I48" s="51" t="n">
        <v>5.1512</v>
      </c>
      <c r="J48" s="51" t="n">
        <v>6.5</v>
      </c>
      <c r="K48" s="51" t="n">
        <v>34.649</v>
      </c>
      <c r="L48" s="51" t="n">
        <v>27.728</v>
      </c>
      <c r="M48" s="51" t="n">
        <v>27.04</v>
      </c>
      <c r="N48" s="51" t="n">
        <v>27.384</v>
      </c>
      <c r="O48" s="51" t="n">
        <v>29</v>
      </c>
      <c r="P48" s="51" t="n">
        <v>29.15</v>
      </c>
      <c r="Q48" s="51" t="n">
        <v>27.384</v>
      </c>
      <c r="R48" s="51" t="n">
        <v>25.828</v>
      </c>
      <c r="S48" s="51" t="n">
        <v>51.918</v>
      </c>
      <c r="T48" s="51" t="n">
        <v>27.665</v>
      </c>
      <c r="U48" s="51" t="n">
        <v>28.85</v>
      </c>
      <c r="V48" s="51" t="n">
        <v>26.23</v>
      </c>
      <c r="W48" s="51" t="n">
        <v>28.904</v>
      </c>
      <c r="X48" s="51" t="n">
        <v>26.59</v>
      </c>
      <c r="Y48" s="51" t="n">
        <v>37.738</v>
      </c>
      <c r="Z48" s="51" t="n">
        <v>23.651</v>
      </c>
      <c r="AA48" s="51" t="n">
        <v>28.384</v>
      </c>
      <c r="AB48" s="51" t="n">
        <v>26.768</v>
      </c>
      <c r="AC48" s="51" t="n">
        <v>30</v>
      </c>
      <c r="AD48" s="51" t="n">
        <v>27.6</v>
      </c>
      <c r="AE48" s="51" t="n">
        <v>30.8</v>
      </c>
      <c r="AF48" s="51" t="n">
        <v>42.888</v>
      </c>
      <c r="AG48" s="51" t="n">
        <v>5</v>
      </c>
      <c r="AH48" s="51" t="n">
        <v>6.149</v>
      </c>
      <c r="AI48" s="51" t="n">
        <v>6.5</v>
      </c>
      <c r="AJ48" s="51" t="n">
        <v>6.5</v>
      </c>
      <c r="AK48" s="51" t="n">
        <v>30.749</v>
      </c>
      <c r="AL48" s="51" t="n">
        <v>13.7002</v>
      </c>
      <c r="AM48" s="51" t="n">
        <v>14.7572</v>
      </c>
    </row>
    <row r="49" customFormat="false" ht="12.75" hidden="false" customHeight="false" outlineLevel="0" collapsed="false">
      <c r="C49" s="52" t="n">
        <f aca="false">EOMONTH(C48,0)+1</f>
        <v>47119</v>
      </c>
      <c r="D49" s="51" t="n">
        <v>0.0418141960770351</v>
      </c>
      <c r="E49" s="51" t="n">
        <v>0.059375</v>
      </c>
      <c r="F49" s="51" t="n">
        <v>0.1278333</v>
      </c>
      <c r="G49" s="51" t="n">
        <v>5</v>
      </c>
      <c r="H49" s="51" t="n">
        <v>28.75</v>
      </c>
      <c r="I49" s="51" t="n">
        <v>5.1512</v>
      </c>
      <c r="J49" s="51" t="n">
        <v>6.5</v>
      </c>
      <c r="K49" s="51" t="n">
        <v>34.549</v>
      </c>
      <c r="L49" s="51" t="n">
        <v>27.63</v>
      </c>
      <c r="M49" s="51" t="n">
        <v>26.938</v>
      </c>
      <c r="N49" s="51" t="n">
        <v>27.284</v>
      </c>
      <c r="O49" s="51" t="n">
        <v>28.9</v>
      </c>
      <c r="P49" s="51" t="n">
        <v>29.046</v>
      </c>
      <c r="Q49" s="51" t="n">
        <v>27.284</v>
      </c>
      <c r="R49" s="51" t="n">
        <v>25.726</v>
      </c>
      <c r="S49" s="51" t="n">
        <v>51.713</v>
      </c>
      <c r="T49" s="51" t="n">
        <v>27.569</v>
      </c>
      <c r="U49" s="51" t="n">
        <v>28.75</v>
      </c>
      <c r="V49" s="51" t="n">
        <v>26.131</v>
      </c>
      <c r="W49" s="51" t="n">
        <v>28.804</v>
      </c>
      <c r="X49" s="51" t="n">
        <v>26.494</v>
      </c>
      <c r="Y49" s="51" t="n">
        <v>37.636</v>
      </c>
      <c r="Z49" s="51" t="n">
        <v>23.555</v>
      </c>
      <c r="AA49" s="51" t="n">
        <v>28.784</v>
      </c>
      <c r="AB49" s="51" t="n">
        <v>26.668</v>
      </c>
      <c r="AC49" s="51" t="n">
        <v>29.9</v>
      </c>
      <c r="AD49" s="51" t="n">
        <v>27.5</v>
      </c>
      <c r="AE49" s="51" t="n">
        <v>30.7</v>
      </c>
      <c r="AF49" s="51" t="n">
        <v>42.778</v>
      </c>
      <c r="AG49" s="51" t="n">
        <v>5</v>
      </c>
      <c r="AH49" s="51" t="n">
        <v>6.149</v>
      </c>
      <c r="AI49" s="51" t="n">
        <v>6.5</v>
      </c>
      <c r="AJ49" s="51" t="n">
        <v>6.5</v>
      </c>
      <c r="AK49" s="51" t="n">
        <v>30.649</v>
      </c>
      <c r="AL49" s="51" t="n">
        <v>13.9502</v>
      </c>
      <c r="AM49" s="51" t="n">
        <v>15.0072</v>
      </c>
    </row>
    <row r="50" customFormat="false" ht="12.75" hidden="false" customHeight="false" outlineLevel="0" collapsed="false">
      <c r="C50" s="52" t="n">
        <f aca="false">EOMONTH(C49,0)+1</f>
        <v>47150</v>
      </c>
      <c r="D50" s="51" t="n">
        <v>0.0421859497126249</v>
      </c>
      <c r="E50" s="51" t="n">
        <v>0.05916666</v>
      </c>
      <c r="F50" s="51" t="n">
        <v>0.1277916</v>
      </c>
      <c r="G50" s="51" t="n">
        <v>5</v>
      </c>
      <c r="H50" s="51" t="n">
        <v>28.75</v>
      </c>
      <c r="I50" s="51" t="n">
        <v>5.1512</v>
      </c>
      <c r="J50" s="51" t="n">
        <v>6.5</v>
      </c>
      <c r="K50" s="51" t="n">
        <v>34.549</v>
      </c>
      <c r="L50" s="51" t="n">
        <v>27.63</v>
      </c>
      <c r="M50" s="51" t="n">
        <v>26.938</v>
      </c>
      <c r="N50" s="51" t="n">
        <v>27.284</v>
      </c>
      <c r="O50" s="51" t="n">
        <v>28.9</v>
      </c>
      <c r="P50" s="51" t="n">
        <v>29.046</v>
      </c>
      <c r="Q50" s="51" t="n">
        <v>27.284</v>
      </c>
      <c r="R50" s="51" t="n">
        <v>25.726</v>
      </c>
      <c r="S50" s="51" t="n">
        <v>51.61</v>
      </c>
      <c r="T50" s="51" t="n">
        <v>27.569</v>
      </c>
      <c r="U50" s="51" t="n">
        <v>28.75</v>
      </c>
      <c r="V50" s="51" t="n">
        <v>26.131</v>
      </c>
      <c r="W50" s="51" t="n">
        <v>28.804</v>
      </c>
      <c r="X50" s="51" t="n">
        <v>26.494</v>
      </c>
      <c r="Y50" s="51" t="n">
        <v>37.636</v>
      </c>
      <c r="Z50" s="51" t="n">
        <v>23.555</v>
      </c>
      <c r="AA50" s="51" t="n">
        <v>28.784</v>
      </c>
      <c r="AB50" s="51" t="n">
        <v>26.668</v>
      </c>
      <c r="AC50" s="51" t="n">
        <v>29.9</v>
      </c>
      <c r="AD50" s="51" t="n">
        <v>27.5</v>
      </c>
      <c r="AE50" s="51" t="n">
        <v>30.7</v>
      </c>
      <c r="AF50" s="51" t="n">
        <v>42.778</v>
      </c>
      <c r="AG50" s="51" t="n">
        <v>5</v>
      </c>
      <c r="AH50" s="51" t="n">
        <v>6.149</v>
      </c>
      <c r="AI50" s="51" t="n">
        <v>6.5</v>
      </c>
      <c r="AJ50" s="51" t="n">
        <v>6.5</v>
      </c>
      <c r="AK50" s="51" t="n">
        <v>30.649</v>
      </c>
      <c r="AL50" s="51" t="n">
        <v>13.9502</v>
      </c>
      <c r="AM50" s="51" t="n">
        <v>15.0072</v>
      </c>
    </row>
    <row r="51" customFormat="false" ht="12.75" hidden="false" customHeight="false" outlineLevel="0" collapsed="false">
      <c r="C51" s="52" t="n">
        <f aca="false">EOMONTH(C50,0)+1</f>
        <v>47178</v>
      </c>
      <c r="D51" s="51" t="n">
        <v>0.0425217272297447</v>
      </c>
      <c r="E51" s="51" t="n">
        <v>0.05895833</v>
      </c>
      <c r="F51" s="51" t="n">
        <v>0.12775</v>
      </c>
      <c r="G51" s="51" t="n">
        <v>5</v>
      </c>
      <c r="H51" s="51" t="n">
        <v>28.75</v>
      </c>
      <c r="I51" s="51" t="n">
        <v>5.1512</v>
      </c>
      <c r="J51" s="51" t="n">
        <v>6.5</v>
      </c>
      <c r="K51" s="51" t="n">
        <v>34.549</v>
      </c>
      <c r="L51" s="51" t="n">
        <v>27.63</v>
      </c>
      <c r="M51" s="51" t="n">
        <v>26.938</v>
      </c>
      <c r="N51" s="51" t="n">
        <v>27.284</v>
      </c>
      <c r="O51" s="51" t="n">
        <v>28.9</v>
      </c>
      <c r="P51" s="51" t="n">
        <v>29.046</v>
      </c>
      <c r="Q51" s="51" t="n">
        <v>27.284</v>
      </c>
      <c r="R51" s="51" t="n">
        <v>25.726</v>
      </c>
      <c r="S51" s="51" t="n">
        <v>51.508</v>
      </c>
      <c r="T51" s="51" t="n">
        <v>27.569</v>
      </c>
      <c r="U51" s="51" t="n">
        <v>28.75</v>
      </c>
      <c r="V51" s="51" t="n">
        <v>26.131</v>
      </c>
      <c r="W51" s="51" t="n">
        <v>28.804</v>
      </c>
      <c r="X51" s="51" t="n">
        <v>26.494</v>
      </c>
      <c r="Y51" s="51" t="n">
        <v>37.636</v>
      </c>
      <c r="Z51" s="51" t="n">
        <v>23.555</v>
      </c>
      <c r="AA51" s="51" t="n">
        <v>28.784</v>
      </c>
      <c r="AB51" s="51" t="n">
        <v>26.668</v>
      </c>
      <c r="AC51" s="51" t="n">
        <v>29.9</v>
      </c>
      <c r="AD51" s="51" t="n">
        <v>27.5</v>
      </c>
      <c r="AE51" s="51" t="n">
        <v>30.7</v>
      </c>
      <c r="AF51" s="51" t="n">
        <v>42.778</v>
      </c>
      <c r="AG51" s="51" t="n">
        <v>5</v>
      </c>
      <c r="AH51" s="51" t="n">
        <v>6.149</v>
      </c>
      <c r="AI51" s="51" t="n">
        <v>6.5</v>
      </c>
      <c r="AJ51" s="51" t="n">
        <v>6.5</v>
      </c>
      <c r="AK51" s="51" t="n">
        <v>30.649</v>
      </c>
      <c r="AL51" s="51" t="n">
        <v>13.9502</v>
      </c>
      <c r="AM51" s="51" t="n">
        <v>15.0072</v>
      </c>
    </row>
    <row r="52" customFormat="false" ht="12.75" hidden="false" customHeight="false" outlineLevel="0" collapsed="false">
      <c r="C52" s="52" t="n">
        <f aca="false">EOMONTH(C51,0)+1</f>
        <v>47209</v>
      </c>
      <c r="D52" s="51" t="n">
        <v>0.0428698031783195</v>
      </c>
      <c r="E52" s="51" t="n">
        <v>0.05875</v>
      </c>
      <c r="F52" s="51" t="n">
        <v>0.1277083</v>
      </c>
      <c r="G52" s="51" t="n">
        <v>5</v>
      </c>
      <c r="H52" s="51" t="n">
        <v>28.75</v>
      </c>
      <c r="I52" s="51" t="n">
        <v>5.1512</v>
      </c>
      <c r="J52" s="51" t="n">
        <v>6.5</v>
      </c>
      <c r="K52" s="51" t="n">
        <v>34.549</v>
      </c>
      <c r="L52" s="51" t="n">
        <v>27.63</v>
      </c>
      <c r="M52" s="51" t="n">
        <v>26.938</v>
      </c>
      <c r="N52" s="51" t="n">
        <v>27.284</v>
      </c>
      <c r="O52" s="51" t="n">
        <v>28.9</v>
      </c>
      <c r="P52" s="51" t="n">
        <v>29.046</v>
      </c>
      <c r="Q52" s="51" t="n">
        <v>27.284</v>
      </c>
      <c r="R52" s="51" t="n">
        <v>25.726</v>
      </c>
      <c r="S52" s="51" t="n">
        <v>51.406</v>
      </c>
      <c r="T52" s="51" t="n">
        <v>27.569</v>
      </c>
      <c r="U52" s="51" t="n">
        <v>28.75</v>
      </c>
      <c r="V52" s="51" t="n">
        <v>26.131</v>
      </c>
      <c r="W52" s="51" t="n">
        <v>28.804</v>
      </c>
      <c r="X52" s="51" t="n">
        <v>26.494</v>
      </c>
      <c r="Y52" s="51" t="n">
        <v>37.636</v>
      </c>
      <c r="Z52" s="51" t="n">
        <v>23.555</v>
      </c>
      <c r="AA52" s="51" t="n">
        <v>28.784</v>
      </c>
      <c r="AB52" s="51" t="n">
        <v>26.668</v>
      </c>
      <c r="AC52" s="51" t="n">
        <v>29.9</v>
      </c>
      <c r="AD52" s="51" t="n">
        <v>27.5</v>
      </c>
      <c r="AE52" s="51" t="n">
        <v>30.7</v>
      </c>
      <c r="AF52" s="51" t="n">
        <v>42.778</v>
      </c>
      <c r="AG52" s="51" t="n">
        <v>5</v>
      </c>
      <c r="AH52" s="51" t="n">
        <v>6.149</v>
      </c>
      <c r="AI52" s="51" t="n">
        <v>6.5</v>
      </c>
      <c r="AJ52" s="51" t="n">
        <v>6.5</v>
      </c>
      <c r="AK52" s="51" t="n">
        <v>30.649</v>
      </c>
      <c r="AL52" s="51" t="n">
        <v>13.9502</v>
      </c>
      <c r="AM52" s="51" t="n">
        <v>15.0072</v>
      </c>
    </row>
    <row r="53" customFormat="false" ht="12.75" hidden="false" customHeight="false" outlineLevel="0" collapsed="false">
      <c r="C53" s="52" t="n">
        <f aca="false">EOMONTH(C52,0)+1</f>
        <v>47239</v>
      </c>
      <c r="D53" s="51" t="n">
        <v>0.0431858842613941</v>
      </c>
      <c r="E53" s="51" t="n">
        <v>0.05854166</v>
      </c>
      <c r="F53" s="51" t="n">
        <v>0.1276666</v>
      </c>
      <c r="G53" s="51" t="n">
        <v>5</v>
      </c>
      <c r="H53" s="51" t="n">
        <v>28.75</v>
      </c>
      <c r="I53" s="51" t="n">
        <v>5.1512</v>
      </c>
      <c r="J53" s="51" t="n">
        <v>6.5</v>
      </c>
      <c r="K53" s="51" t="n">
        <v>34.549</v>
      </c>
      <c r="L53" s="51" t="n">
        <v>27.63</v>
      </c>
      <c r="M53" s="51" t="n">
        <v>26.938</v>
      </c>
      <c r="N53" s="51" t="n">
        <v>27.284</v>
      </c>
      <c r="O53" s="51" t="n">
        <v>28.9</v>
      </c>
      <c r="P53" s="51" t="n">
        <v>29.046</v>
      </c>
      <c r="Q53" s="51" t="n">
        <v>27.284</v>
      </c>
      <c r="R53" s="51" t="n">
        <v>25.726</v>
      </c>
      <c r="S53" s="51" t="n">
        <v>51.304</v>
      </c>
      <c r="T53" s="51" t="n">
        <v>27.569</v>
      </c>
      <c r="U53" s="51" t="n">
        <v>28.75</v>
      </c>
      <c r="V53" s="51" t="n">
        <v>26.131</v>
      </c>
      <c r="W53" s="51" t="n">
        <v>28.804</v>
      </c>
      <c r="X53" s="51" t="n">
        <v>26.494</v>
      </c>
      <c r="Y53" s="51" t="n">
        <v>37.636</v>
      </c>
      <c r="Z53" s="51" t="n">
        <v>23.555</v>
      </c>
      <c r="AA53" s="51" t="n">
        <v>28.784</v>
      </c>
      <c r="AB53" s="51" t="n">
        <v>26.668</v>
      </c>
      <c r="AC53" s="51" t="n">
        <v>29.9</v>
      </c>
      <c r="AD53" s="51" t="n">
        <v>27.5</v>
      </c>
      <c r="AE53" s="51" t="n">
        <v>30.7</v>
      </c>
      <c r="AF53" s="51" t="n">
        <v>42.778</v>
      </c>
      <c r="AG53" s="51" t="n">
        <v>5</v>
      </c>
      <c r="AH53" s="51" t="n">
        <v>6.149</v>
      </c>
      <c r="AI53" s="51" t="n">
        <v>6.5</v>
      </c>
      <c r="AJ53" s="51" t="n">
        <v>6.5</v>
      </c>
      <c r="AK53" s="51" t="n">
        <v>30.649</v>
      </c>
      <c r="AL53" s="51" t="n">
        <v>13.9502</v>
      </c>
      <c r="AM53" s="51" t="n">
        <v>15.0072</v>
      </c>
    </row>
    <row r="54" customFormat="false" ht="12.75" hidden="false" customHeight="false" outlineLevel="0" collapsed="false">
      <c r="C54" s="52" t="n">
        <f aca="false">EOMONTH(C53,0)+1</f>
        <v>47270</v>
      </c>
      <c r="D54" s="51" t="n">
        <v>0.0435125014157318</v>
      </c>
      <c r="E54" s="51" t="n">
        <v>0.05833333</v>
      </c>
      <c r="F54" s="51" t="n">
        <v>0.127625</v>
      </c>
      <c r="G54" s="51" t="n">
        <v>5</v>
      </c>
      <c r="H54" s="51" t="n">
        <v>28.75</v>
      </c>
      <c r="I54" s="51" t="n">
        <v>5.1512</v>
      </c>
      <c r="J54" s="51" t="n">
        <v>6.5</v>
      </c>
      <c r="K54" s="51" t="n">
        <v>34.549</v>
      </c>
      <c r="L54" s="51" t="n">
        <v>27.63</v>
      </c>
      <c r="M54" s="51" t="n">
        <v>26.938</v>
      </c>
      <c r="N54" s="51" t="n">
        <v>27.284</v>
      </c>
      <c r="O54" s="51" t="n">
        <v>28.9</v>
      </c>
      <c r="P54" s="51" t="n">
        <v>29.046</v>
      </c>
      <c r="Q54" s="51" t="n">
        <v>27.284</v>
      </c>
      <c r="R54" s="51" t="n">
        <v>25.726</v>
      </c>
      <c r="S54" s="51" t="n">
        <v>51.202</v>
      </c>
      <c r="T54" s="51" t="n">
        <v>27.569</v>
      </c>
      <c r="U54" s="51" t="n">
        <v>28.75</v>
      </c>
      <c r="V54" s="51" t="n">
        <v>26.131</v>
      </c>
      <c r="W54" s="51" t="n">
        <v>28.804</v>
      </c>
      <c r="X54" s="51" t="n">
        <v>26.494</v>
      </c>
      <c r="Y54" s="51" t="n">
        <v>37.636</v>
      </c>
      <c r="Z54" s="51" t="n">
        <v>23.555</v>
      </c>
      <c r="AA54" s="51" t="n">
        <v>28.784</v>
      </c>
      <c r="AB54" s="51" t="n">
        <v>26.668</v>
      </c>
      <c r="AC54" s="51" t="n">
        <v>29.9</v>
      </c>
      <c r="AD54" s="51" t="n">
        <v>27.5</v>
      </c>
      <c r="AE54" s="51" t="n">
        <v>30.7</v>
      </c>
      <c r="AF54" s="51" t="n">
        <v>42.778</v>
      </c>
      <c r="AG54" s="51" t="n">
        <v>5</v>
      </c>
      <c r="AH54" s="51" t="n">
        <v>6.149</v>
      </c>
      <c r="AI54" s="51" t="n">
        <v>6.5</v>
      </c>
      <c r="AJ54" s="51" t="n">
        <v>6.5</v>
      </c>
      <c r="AK54" s="51" t="n">
        <v>30.649</v>
      </c>
      <c r="AL54" s="51" t="n">
        <v>13.9502</v>
      </c>
      <c r="AM54" s="51" t="n">
        <v>15.0072</v>
      </c>
    </row>
    <row r="55" customFormat="false" ht="12.75" hidden="false" customHeight="false" outlineLevel="0" collapsed="false">
      <c r="C55" s="52" t="n">
        <f aca="false">EOMONTH(C54,0)+1</f>
        <v>47300</v>
      </c>
      <c r="D55" s="51" t="n">
        <v>0.0438174518063632</v>
      </c>
      <c r="E55" s="51" t="n">
        <v>0.058125</v>
      </c>
      <c r="F55" s="51" t="n">
        <v>0.1275833</v>
      </c>
      <c r="G55" s="51" t="n">
        <v>5</v>
      </c>
      <c r="H55" s="51" t="n">
        <v>28.75</v>
      </c>
      <c r="I55" s="51" t="n">
        <v>5.1512</v>
      </c>
      <c r="J55" s="51" t="n">
        <v>6.5</v>
      </c>
      <c r="K55" s="51" t="n">
        <v>34.549</v>
      </c>
      <c r="L55" s="51" t="n">
        <v>27.63</v>
      </c>
      <c r="M55" s="51" t="n">
        <v>26.938</v>
      </c>
      <c r="N55" s="51" t="n">
        <v>27.284</v>
      </c>
      <c r="O55" s="51" t="n">
        <v>28.9</v>
      </c>
      <c r="P55" s="51" t="n">
        <v>29.046</v>
      </c>
      <c r="Q55" s="51" t="n">
        <v>27.284</v>
      </c>
      <c r="R55" s="51" t="n">
        <v>25.726</v>
      </c>
      <c r="S55" s="51" t="n">
        <v>51.1</v>
      </c>
      <c r="T55" s="51" t="n">
        <v>27.569</v>
      </c>
      <c r="U55" s="51" t="n">
        <v>28.75</v>
      </c>
      <c r="V55" s="51" t="n">
        <v>26.131</v>
      </c>
      <c r="W55" s="51" t="n">
        <v>28.804</v>
      </c>
      <c r="X55" s="51" t="n">
        <v>26.494</v>
      </c>
      <c r="Y55" s="51" t="n">
        <v>37.636</v>
      </c>
      <c r="Z55" s="51" t="n">
        <v>23.555</v>
      </c>
      <c r="AA55" s="51" t="n">
        <v>28.784</v>
      </c>
      <c r="AB55" s="51" t="n">
        <v>26.668</v>
      </c>
      <c r="AC55" s="51" t="n">
        <v>29.9</v>
      </c>
      <c r="AD55" s="51" t="n">
        <v>27.5</v>
      </c>
      <c r="AE55" s="51" t="n">
        <v>30.7</v>
      </c>
      <c r="AF55" s="51" t="n">
        <v>42.778</v>
      </c>
      <c r="AG55" s="51" t="n">
        <v>5</v>
      </c>
      <c r="AH55" s="51" t="n">
        <v>6.149</v>
      </c>
      <c r="AI55" s="51" t="n">
        <v>6.5</v>
      </c>
      <c r="AJ55" s="51" t="n">
        <v>6.5</v>
      </c>
      <c r="AK55" s="51" t="n">
        <v>30.649</v>
      </c>
      <c r="AL55" s="51" t="n">
        <v>13.9502</v>
      </c>
      <c r="AM55" s="51" t="n">
        <v>15.0072</v>
      </c>
    </row>
    <row r="56" customFormat="false" ht="12.75" hidden="false" customHeight="false" outlineLevel="0" collapsed="false">
      <c r="C56" s="52" t="n">
        <f aca="false">EOMONTH(C55,0)+1</f>
        <v>47331</v>
      </c>
      <c r="D56" s="51" t="n">
        <v>0.0441218555426688</v>
      </c>
      <c r="E56" s="51" t="n">
        <v>0.05791666</v>
      </c>
      <c r="F56" s="51" t="n">
        <v>0.1275416</v>
      </c>
      <c r="G56" s="51" t="n">
        <v>5</v>
      </c>
      <c r="H56" s="51" t="n">
        <v>28.75</v>
      </c>
      <c r="I56" s="51" t="n">
        <v>5.1512</v>
      </c>
      <c r="J56" s="51" t="n">
        <v>6.5</v>
      </c>
      <c r="K56" s="51" t="n">
        <v>34.549</v>
      </c>
      <c r="L56" s="51" t="n">
        <v>27.63</v>
      </c>
      <c r="M56" s="51" t="n">
        <v>26.938</v>
      </c>
      <c r="N56" s="51" t="n">
        <v>27.284</v>
      </c>
      <c r="O56" s="51" t="n">
        <v>28.9</v>
      </c>
      <c r="P56" s="51" t="n">
        <v>29.046</v>
      </c>
      <c r="Q56" s="51" t="n">
        <v>27.284</v>
      </c>
      <c r="R56" s="51" t="n">
        <v>25.726</v>
      </c>
      <c r="S56" s="51" t="n">
        <v>50.998</v>
      </c>
      <c r="T56" s="51" t="n">
        <v>27.569</v>
      </c>
      <c r="U56" s="51" t="n">
        <v>28.75</v>
      </c>
      <c r="V56" s="51" t="n">
        <v>26.131</v>
      </c>
      <c r="W56" s="51" t="n">
        <v>28.804</v>
      </c>
      <c r="X56" s="51" t="n">
        <v>26.494</v>
      </c>
      <c r="Y56" s="51" t="n">
        <v>37.636</v>
      </c>
      <c r="Z56" s="51" t="n">
        <v>23.555</v>
      </c>
      <c r="AA56" s="51" t="n">
        <v>28.784</v>
      </c>
      <c r="AB56" s="51" t="n">
        <v>26.668</v>
      </c>
      <c r="AC56" s="51" t="n">
        <v>29.9</v>
      </c>
      <c r="AD56" s="51" t="n">
        <v>27.5</v>
      </c>
      <c r="AE56" s="51" t="n">
        <v>30.7</v>
      </c>
      <c r="AF56" s="51" t="n">
        <v>42.778</v>
      </c>
      <c r="AG56" s="51" t="n">
        <v>5</v>
      </c>
      <c r="AH56" s="51" t="n">
        <v>6.149</v>
      </c>
      <c r="AI56" s="51" t="n">
        <v>6.5</v>
      </c>
      <c r="AJ56" s="51" t="n">
        <v>6.5</v>
      </c>
      <c r="AK56" s="51" t="n">
        <v>30.649</v>
      </c>
      <c r="AL56" s="51" t="n">
        <v>13.9502</v>
      </c>
      <c r="AM56" s="51" t="n">
        <v>15.0072</v>
      </c>
    </row>
    <row r="57" customFormat="false" ht="12.75" hidden="false" customHeight="false" outlineLevel="0" collapsed="false">
      <c r="C57" s="52" t="n">
        <f aca="false">EOMONTH(C56,0)+1</f>
        <v>47362</v>
      </c>
      <c r="D57" s="51" t="n">
        <v>0.044426259310002</v>
      </c>
      <c r="E57" s="51" t="n">
        <v>0.05770833</v>
      </c>
      <c r="F57" s="51" t="n">
        <v>0.1275</v>
      </c>
      <c r="G57" s="51" t="n">
        <v>5</v>
      </c>
      <c r="H57" s="51" t="n">
        <v>28.75</v>
      </c>
      <c r="I57" s="51" t="n">
        <v>5.1512</v>
      </c>
      <c r="J57" s="51" t="n">
        <v>6.5</v>
      </c>
      <c r="K57" s="51" t="n">
        <v>34.549</v>
      </c>
      <c r="L57" s="51" t="n">
        <v>27.63</v>
      </c>
      <c r="M57" s="51" t="n">
        <v>26.938</v>
      </c>
      <c r="N57" s="51" t="n">
        <v>27.284</v>
      </c>
      <c r="O57" s="51" t="n">
        <v>28.9</v>
      </c>
      <c r="P57" s="51" t="n">
        <v>29.046</v>
      </c>
      <c r="Q57" s="51" t="n">
        <v>27.284</v>
      </c>
      <c r="R57" s="51" t="n">
        <v>25.726</v>
      </c>
      <c r="S57" s="51" t="n">
        <v>50.895</v>
      </c>
      <c r="T57" s="51" t="n">
        <v>27.569</v>
      </c>
      <c r="U57" s="51" t="n">
        <v>28.75</v>
      </c>
      <c r="V57" s="51" t="n">
        <v>26.131</v>
      </c>
      <c r="W57" s="51" t="n">
        <v>28.804</v>
      </c>
      <c r="X57" s="51" t="n">
        <v>26.494</v>
      </c>
      <c r="Y57" s="51" t="n">
        <v>37.636</v>
      </c>
      <c r="Z57" s="51" t="n">
        <v>23.555</v>
      </c>
      <c r="AA57" s="51" t="n">
        <v>28.784</v>
      </c>
      <c r="AB57" s="51" t="n">
        <v>26.668</v>
      </c>
      <c r="AC57" s="51" t="n">
        <v>29.9</v>
      </c>
      <c r="AD57" s="51" t="n">
        <v>27.5</v>
      </c>
      <c r="AE57" s="51" t="n">
        <v>30.7</v>
      </c>
      <c r="AF57" s="51" t="n">
        <v>42.778</v>
      </c>
      <c r="AG57" s="51" t="n">
        <v>5</v>
      </c>
      <c r="AH57" s="51" t="n">
        <v>6.149</v>
      </c>
      <c r="AI57" s="51" t="n">
        <v>6.5</v>
      </c>
      <c r="AJ57" s="51" t="n">
        <v>6.5</v>
      </c>
      <c r="AK57" s="51" t="n">
        <v>30.649</v>
      </c>
      <c r="AL57" s="51" t="n">
        <v>13.9502</v>
      </c>
      <c r="AM57" s="51" t="n">
        <v>15.0072</v>
      </c>
    </row>
    <row r="58" customFormat="false" ht="12.75" hidden="false" customHeight="false" outlineLevel="0" collapsed="false">
      <c r="C58" s="52" t="n">
        <f aca="false">EOMONTH(C57,0)+1</f>
        <v>47392</v>
      </c>
      <c r="D58" s="51" t="n">
        <v>0.0446746741993733</v>
      </c>
      <c r="E58" s="51" t="n">
        <v>0.0575</v>
      </c>
      <c r="F58" s="51" t="n">
        <v>0.1274583</v>
      </c>
      <c r="G58" s="51" t="n">
        <v>5</v>
      </c>
      <c r="H58" s="51" t="n">
        <v>28.75</v>
      </c>
      <c r="I58" s="51" t="n">
        <v>5.1512</v>
      </c>
      <c r="J58" s="51" t="n">
        <v>6.5</v>
      </c>
      <c r="K58" s="51" t="n">
        <v>34.549</v>
      </c>
      <c r="L58" s="51" t="n">
        <v>27.63</v>
      </c>
      <c r="M58" s="51" t="n">
        <v>26.938</v>
      </c>
      <c r="N58" s="51" t="n">
        <v>27.284</v>
      </c>
      <c r="O58" s="51" t="n">
        <v>28.9</v>
      </c>
      <c r="P58" s="51" t="n">
        <v>29.046</v>
      </c>
      <c r="Q58" s="51" t="n">
        <v>27.284</v>
      </c>
      <c r="R58" s="51" t="n">
        <v>25.726</v>
      </c>
      <c r="S58" s="51" t="n">
        <v>50.793</v>
      </c>
      <c r="T58" s="51" t="n">
        <v>27.569</v>
      </c>
      <c r="U58" s="51" t="n">
        <v>28.75</v>
      </c>
      <c r="V58" s="51" t="n">
        <v>26.131</v>
      </c>
      <c r="W58" s="51" t="n">
        <v>28.804</v>
      </c>
      <c r="X58" s="51" t="n">
        <v>26.494</v>
      </c>
      <c r="Y58" s="51" t="n">
        <v>37.636</v>
      </c>
      <c r="Z58" s="51" t="n">
        <v>23.555</v>
      </c>
      <c r="AA58" s="51" t="n">
        <v>28.784</v>
      </c>
      <c r="AB58" s="51" t="n">
        <v>26.668</v>
      </c>
      <c r="AC58" s="51" t="n">
        <v>29.9</v>
      </c>
      <c r="AD58" s="51" t="n">
        <v>27.5</v>
      </c>
      <c r="AE58" s="51" t="n">
        <v>30.7</v>
      </c>
      <c r="AF58" s="51" t="n">
        <v>42.778</v>
      </c>
      <c r="AG58" s="51" t="n">
        <v>5</v>
      </c>
      <c r="AH58" s="51" t="n">
        <v>6.149</v>
      </c>
      <c r="AI58" s="51" t="n">
        <v>6.5</v>
      </c>
      <c r="AJ58" s="51" t="n">
        <v>6.5</v>
      </c>
      <c r="AK58" s="51" t="n">
        <v>30.649</v>
      </c>
      <c r="AL58" s="51" t="n">
        <v>13.9502</v>
      </c>
      <c r="AM58" s="51" t="n">
        <v>15.0072</v>
      </c>
    </row>
    <row r="59" customFormat="false" ht="12.75" hidden="false" customHeight="false" outlineLevel="0" collapsed="false">
      <c r="C59" s="52" t="n">
        <f aca="false">EOMONTH(C58,0)+1</f>
        <v>47423</v>
      </c>
      <c r="D59" s="51" t="n">
        <v>0.0448896247431358</v>
      </c>
      <c r="E59" s="51" t="n">
        <v>0.05729166</v>
      </c>
      <c r="F59" s="51" t="n">
        <v>0.1274166</v>
      </c>
      <c r="G59" s="51" t="n">
        <v>5</v>
      </c>
      <c r="H59" s="51" t="n">
        <v>28.75</v>
      </c>
      <c r="I59" s="51" t="n">
        <v>5.1512</v>
      </c>
      <c r="J59" s="51" t="n">
        <v>6.5</v>
      </c>
      <c r="K59" s="51" t="n">
        <v>34.549</v>
      </c>
      <c r="L59" s="51" t="n">
        <v>27.63</v>
      </c>
      <c r="M59" s="51" t="n">
        <v>26.938</v>
      </c>
      <c r="N59" s="51" t="n">
        <v>27.284</v>
      </c>
      <c r="O59" s="51" t="n">
        <v>28.9</v>
      </c>
      <c r="P59" s="51" t="n">
        <v>29.046</v>
      </c>
      <c r="Q59" s="51" t="n">
        <v>27.284</v>
      </c>
      <c r="R59" s="51" t="n">
        <v>25.726</v>
      </c>
      <c r="S59" s="51" t="n">
        <v>50.691</v>
      </c>
      <c r="T59" s="51" t="n">
        <v>27.569</v>
      </c>
      <c r="U59" s="51" t="n">
        <v>28.75</v>
      </c>
      <c r="V59" s="51" t="n">
        <v>26.131</v>
      </c>
      <c r="W59" s="51" t="n">
        <v>28.804</v>
      </c>
      <c r="X59" s="51" t="n">
        <v>26.494</v>
      </c>
      <c r="Y59" s="51" t="n">
        <v>37.636</v>
      </c>
      <c r="Z59" s="51" t="n">
        <v>23.555</v>
      </c>
      <c r="AA59" s="51" t="n">
        <v>28.784</v>
      </c>
      <c r="AB59" s="51" t="n">
        <v>26.668</v>
      </c>
      <c r="AC59" s="51" t="n">
        <v>29.9</v>
      </c>
      <c r="AD59" s="51" t="n">
        <v>27.5</v>
      </c>
      <c r="AE59" s="51" t="n">
        <v>30.7</v>
      </c>
      <c r="AF59" s="51" t="n">
        <v>42.778</v>
      </c>
      <c r="AG59" s="51" t="n">
        <v>5</v>
      </c>
      <c r="AH59" s="51" t="n">
        <v>6.149</v>
      </c>
      <c r="AI59" s="51" t="n">
        <v>6.5</v>
      </c>
      <c r="AJ59" s="51" t="n">
        <v>6.5</v>
      </c>
      <c r="AK59" s="51" t="n">
        <v>30.649</v>
      </c>
      <c r="AL59" s="51" t="n">
        <v>13.9502</v>
      </c>
      <c r="AM59" s="51" t="n">
        <v>15.0072</v>
      </c>
    </row>
    <row r="60" customFormat="false" ht="12.75" hidden="false" customHeight="false" outlineLevel="0" collapsed="false">
      <c r="C60" s="52" t="n">
        <f aca="false">EOMONTH(C59,0)+1</f>
        <v>47453</v>
      </c>
      <c r="D60" s="51" t="n">
        <v>0.0450976414131148</v>
      </c>
      <c r="E60" s="51" t="n">
        <v>0.05708333</v>
      </c>
      <c r="F60" s="51" t="n">
        <v>0.127375</v>
      </c>
      <c r="G60" s="51" t="n">
        <v>5</v>
      </c>
      <c r="H60" s="51" t="n">
        <v>28.75</v>
      </c>
      <c r="I60" s="51" t="n">
        <v>5.1512</v>
      </c>
      <c r="J60" s="51" t="n">
        <v>6.5</v>
      </c>
      <c r="K60" s="51" t="n">
        <v>34.549</v>
      </c>
      <c r="L60" s="51" t="n">
        <v>27.63</v>
      </c>
      <c r="M60" s="51" t="n">
        <v>26.938</v>
      </c>
      <c r="N60" s="51" t="n">
        <v>27.284</v>
      </c>
      <c r="O60" s="51" t="n">
        <v>28.9</v>
      </c>
      <c r="P60" s="51" t="n">
        <v>29.046</v>
      </c>
      <c r="Q60" s="51" t="n">
        <v>27.284</v>
      </c>
      <c r="R60" s="51" t="n">
        <v>25.726</v>
      </c>
      <c r="S60" s="51" t="n">
        <v>50.589</v>
      </c>
      <c r="T60" s="51" t="n">
        <v>27.569</v>
      </c>
      <c r="U60" s="51" t="n">
        <v>28.75</v>
      </c>
      <c r="V60" s="51" t="n">
        <v>26.131</v>
      </c>
      <c r="W60" s="51" t="n">
        <v>28.804</v>
      </c>
      <c r="X60" s="51" t="n">
        <v>26.494</v>
      </c>
      <c r="Y60" s="51" t="n">
        <v>37.636</v>
      </c>
      <c r="Z60" s="51" t="n">
        <v>23.555</v>
      </c>
      <c r="AA60" s="51" t="n">
        <v>28.784</v>
      </c>
      <c r="AB60" s="51" t="n">
        <v>26.668</v>
      </c>
      <c r="AC60" s="51" t="n">
        <v>29.9</v>
      </c>
      <c r="AD60" s="51" t="n">
        <v>27.5</v>
      </c>
      <c r="AE60" s="51" t="n">
        <v>30.7</v>
      </c>
      <c r="AF60" s="51" t="n">
        <v>42.778</v>
      </c>
      <c r="AG60" s="51" t="n">
        <v>5</v>
      </c>
      <c r="AH60" s="51" t="n">
        <v>6.149</v>
      </c>
      <c r="AI60" s="51" t="n">
        <v>6.5</v>
      </c>
      <c r="AJ60" s="51" t="n">
        <v>6.5</v>
      </c>
      <c r="AK60" s="51" t="n">
        <v>30.649</v>
      </c>
      <c r="AL60" s="51" t="n">
        <v>13.9502</v>
      </c>
      <c r="AM60" s="51" t="n">
        <v>15.0072</v>
      </c>
    </row>
    <row r="61" customFormat="false" ht="12.75" hidden="false" customHeight="false" outlineLevel="0" collapsed="false">
      <c r="C61" s="52" t="n">
        <f aca="false">EOMONTH(C60,0)+1</f>
        <v>47484</v>
      </c>
      <c r="D61" s="51" t="n">
        <v>0.0453125919873076</v>
      </c>
      <c r="E61" s="51" t="n">
        <v>0.056875</v>
      </c>
      <c r="F61" s="51" t="n">
        <v>0.1273333</v>
      </c>
      <c r="G61" s="51" t="n">
        <v>5</v>
      </c>
      <c r="H61" s="51" t="n">
        <v>28.65</v>
      </c>
      <c r="I61" s="51" t="n">
        <v>5.1512</v>
      </c>
      <c r="J61" s="51" t="n">
        <v>6.5</v>
      </c>
      <c r="K61" s="51" t="n">
        <v>34.449</v>
      </c>
      <c r="L61" s="51" t="n">
        <v>27.531</v>
      </c>
      <c r="M61" s="51" t="n">
        <v>26.837</v>
      </c>
      <c r="N61" s="51" t="n">
        <v>27.184</v>
      </c>
      <c r="O61" s="51" t="n">
        <v>28.8</v>
      </c>
      <c r="P61" s="51" t="n">
        <v>28.942</v>
      </c>
      <c r="Q61" s="51" t="n">
        <v>27.184</v>
      </c>
      <c r="R61" s="51" t="n">
        <v>25.625</v>
      </c>
      <c r="S61" s="51" t="n">
        <v>50.383</v>
      </c>
      <c r="T61" s="51" t="n">
        <v>27.473</v>
      </c>
      <c r="U61" s="51" t="n">
        <v>28.65</v>
      </c>
      <c r="V61" s="51" t="n">
        <v>26.032</v>
      </c>
      <c r="W61" s="51" t="n">
        <v>28.704</v>
      </c>
      <c r="X61" s="51" t="n">
        <v>26.398</v>
      </c>
      <c r="Y61" s="51" t="n">
        <v>37.535</v>
      </c>
      <c r="Z61" s="51" t="n">
        <v>23.459</v>
      </c>
      <c r="AA61" s="51" t="n">
        <v>28.684</v>
      </c>
      <c r="AB61" s="51" t="n">
        <v>26.568</v>
      </c>
      <c r="AC61" s="51" t="n">
        <v>29.8</v>
      </c>
      <c r="AD61" s="51" t="n">
        <v>27.4</v>
      </c>
      <c r="AE61" s="51" t="n">
        <v>30.6</v>
      </c>
      <c r="AF61" s="51" t="n">
        <v>42.668</v>
      </c>
      <c r="AG61" s="51" t="n">
        <v>5</v>
      </c>
      <c r="AH61" s="51" t="n">
        <v>6.149</v>
      </c>
      <c r="AI61" s="51" t="n">
        <v>6.5</v>
      </c>
      <c r="AJ61" s="51" t="n">
        <v>6.5</v>
      </c>
      <c r="AK61" s="51" t="n">
        <v>30.549</v>
      </c>
      <c r="AL61" s="51" t="n">
        <v>14.2002</v>
      </c>
      <c r="AM61" s="51" t="n">
        <v>15.2572</v>
      </c>
    </row>
    <row r="62" customFormat="false" ht="12.75" hidden="false" customHeight="false" outlineLevel="0" collapsed="false">
      <c r="C62" s="52" t="n">
        <f aca="false">EOMONTH(C61,0)+1</f>
        <v>47515</v>
      </c>
      <c r="D62" s="51" t="n">
        <v>0.0455275425769623</v>
      </c>
      <c r="E62" s="51" t="n">
        <v>0.05666666</v>
      </c>
      <c r="F62" s="51" t="n">
        <v>0.1272916</v>
      </c>
      <c r="G62" s="51" t="n">
        <v>5</v>
      </c>
      <c r="H62" s="51" t="n">
        <v>28.65</v>
      </c>
      <c r="I62" s="51" t="n">
        <v>5.1512</v>
      </c>
      <c r="J62" s="51" t="n">
        <v>6.5</v>
      </c>
      <c r="K62" s="51" t="n">
        <v>34.449</v>
      </c>
      <c r="L62" s="51" t="n">
        <v>27.531</v>
      </c>
      <c r="M62" s="51" t="n">
        <v>26.837</v>
      </c>
      <c r="N62" s="51" t="n">
        <v>27.184</v>
      </c>
      <c r="O62" s="51" t="n">
        <v>28.8</v>
      </c>
      <c r="P62" s="51" t="n">
        <v>28.942</v>
      </c>
      <c r="Q62" s="51" t="n">
        <v>27.184</v>
      </c>
      <c r="R62" s="51" t="n">
        <v>25.625</v>
      </c>
      <c r="S62" s="51" t="n">
        <v>50.281</v>
      </c>
      <c r="T62" s="51" t="n">
        <v>27.473</v>
      </c>
      <c r="U62" s="51" t="n">
        <v>28.65</v>
      </c>
      <c r="V62" s="51" t="n">
        <v>26.032</v>
      </c>
      <c r="W62" s="51" t="n">
        <v>28.704</v>
      </c>
      <c r="X62" s="51" t="n">
        <v>26.398</v>
      </c>
      <c r="Y62" s="51" t="n">
        <v>37.535</v>
      </c>
      <c r="Z62" s="51" t="n">
        <v>23.459</v>
      </c>
      <c r="AA62" s="51" t="n">
        <v>28.684</v>
      </c>
      <c r="AB62" s="51" t="n">
        <v>26.568</v>
      </c>
      <c r="AC62" s="51" t="n">
        <v>29.8</v>
      </c>
      <c r="AD62" s="51" t="n">
        <v>27.4</v>
      </c>
      <c r="AE62" s="51" t="n">
        <v>30.6</v>
      </c>
      <c r="AF62" s="51" t="n">
        <v>42.668</v>
      </c>
      <c r="AG62" s="51" t="n">
        <v>5</v>
      </c>
      <c r="AH62" s="51" t="n">
        <v>6.149</v>
      </c>
      <c r="AI62" s="51" t="n">
        <v>6.5</v>
      </c>
      <c r="AJ62" s="51" t="n">
        <v>6.5</v>
      </c>
      <c r="AK62" s="51" t="n">
        <v>30.549</v>
      </c>
      <c r="AL62" s="51" t="n">
        <v>14.2002</v>
      </c>
      <c r="AM62" s="51" t="n">
        <v>15.2572</v>
      </c>
    </row>
    <row r="63" customFormat="false" ht="12.75" hidden="false" customHeight="false" outlineLevel="0" collapsed="false">
      <c r="C63" s="52" t="n">
        <f aca="false">EOMONTH(C62,0)+1</f>
        <v>47543</v>
      </c>
      <c r="D63" s="51" t="n">
        <v>0.045721691509939</v>
      </c>
      <c r="E63" s="51" t="n">
        <v>0.05645833</v>
      </c>
      <c r="F63" s="51" t="n">
        <v>0.12725</v>
      </c>
      <c r="G63" s="51" t="n">
        <v>5</v>
      </c>
      <c r="H63" s="51" t="n">
        <v>28.65</v>
      </c>
      <c r="I63" s="51" t="n">
        <v>5.1512</v>
      </c>
      <c r="J63" s="51" t="n">
        <v>6.5</v>
      </c>
      <c r="K63" s="51" t="n">
        <v>34.449</v>
      </c>
      <c r="L63" s="51" t="n">
        <v>27.531</v>
      </c>
      <c r="M63" s="51" t="n">
        <v>26.837</v>
      </c>
      <c r="N63" s="51" t="n">
        <v>27.184</v>
      </c>
      <c r="O63" s="51" t="n">
        <v>28.8</v>
      </c>
      <c r="P63" s="51" t="n">
        <v>28.942</v>
      </c>
      <c r="Q63" s="51" t="n">
        <v>27.184</v>
      </c>
      <c r="R63" s="51" t="n">
        <v>25.625</v>
      </c>
      <c r="S63" s="51" t="n">
        <v>50.179</v>
      </c>
      <c r="T63" s="51" t="n">
        <v>27.473</v>
      </c>
      <c r="U63" s="51" t="n">
        <v>28.65</v>
      </c>
      <c r="V63" s="51" t="n">
        <v>26.032</v>
      </c>
      <c r="W63" s="51" t="n">
        <v>28.704</v>
      </c>
      <c r="X63" s="51" t="n">
        <v>26.398</v>
      </c>
      <c r="Y63" s="51" t="n">
        <v>37.535</v>
      </c>
      <c r="Z63" s="51" t="n">
        <v>23.459</v>
      </c>
      <c r="AA63" s="51" t="n">
        <v>28.684</v>
      </c>
      <c r="AB63" s="51" t="n">
        <v>26.568</v>
      </c>
      <c r="AC63" s="51" t="n">
        <v>29.8</v>
      </c>
      <c r="AD63" s="51" t="n">
        <v>27.4</v>
      </c>
      <c r="AE63" s="51" t="n">
        <v>30.6</v>
      </c>
      <c r="AF63" s="51" t="n">
        <v>42.668</v>
      </c>
      <c r="AG63" s="51" t="n">
        <v>5</v>
      </c>
      <c r="AH63" s="51" t="n">
        <v>6.149</v>
      </c>
      <c r="AI63" s="51" t="n">
        <v>6.5</v>
      </c>
      <c r="AJ63" s="51" t="n">
        <v>6.5</v>
      </c>
      <c r="AK63" s="51" t="n">
        <v>30.549</v>
      </c>
      <c r="AL63" s="51" t="n">
        <v>14.2002</v>
      </c>
      <c r="AM63" s="51" t="n">
        <v>15.2572</v>
      </c>
    </row>
    <row r="64" customFormat="false" ht="12.75" hidden="false" customHeight="false" outlineLevel="0" collapsed="false">
      <c r="C64" s="52" t="n">
        <f aca="false">EOMONTH(C63,0)+1</f>
        <v>47574</v>
      </c>
      <c r="D64" s="51" t="n">
        <v>0.0459366421290173</v>
      </c>
      <c r="E64" s="51" t="n">
        <v>0.05625</v>
      </c>
      <c r="F64" s="51" t="n">
        <v>0.1272083</v>
      </c>
      <c r="G64" s="51" t="n">
        <v>5</v>
      </c>
      <c r="H64" s="51" t="n">
        <v>28.65</v>
      </c>
      <c r="I64" s="51" t="n">
        <v>5.1512</v>
      </c>
      <c r="J64" s="51" t="n">
        <v>6.5</v>
      </c>
      <c r="K64" s="51" t="n">
        <v>34.449</v>
      </c>
      <c r="L64" s="51" t="n">
        <v>27.531</v>
      </c>
      <c r="M64" s="51" t="n">
        <v>26.837</v>
      </c>
      <c r="N64" s="51" t="n">
        <v>27.184</v>
      </c>
      <c r="O64" s="51" t="n">
        <v>28.8</v>
      </c>
      <c r="P64" s="51" t="n">
        <v>28.942</v>
      </c>
      <c r="Q64" s="51" t="n">
        <v>27.184</v>
      </c>
      <c r="R64" s="51" t="n">
        <v>25.625</v>
      </c>
      <c r="S64" s="51" t="n">
        <v>50.077</v>
      </c>
      <c r="T64" s="51" t="n">
        <v>27.473</v>
      </c>
      <c r="U64" s="51" t="n">
        <v>28.65</v>
      </c>
      <c r="V64" s="51" t="n">
        <v>26.032</v>
      </c>
      <c r="W64" s="51" t="n">
        <v>28.704</v>
      </c>
      <c r="X64" s="51" t="n">
        <v>26.398</v>
      </c>
      <c r="Y64" s="51" t="n">
        <v>37.535</v>
      </c>
      <c r="Z64" s="51" t="n">
        <v>23.459</v>
      </c>
      <c r="AA64" s="51" t="n">
        <v>28.684</v>
      </c>
      <c r="AB64" s="51" t="n">
        <v>26.568</v>
      </c>
      <c r="AC64" s="51" t="n">
        <v>29.8</v>
      </c>
      <c r="AD64" s="51" t="n">
        <v>27.4</v>
      </c>
      <c r="AE64" s="51" t="n">
        <v>30.6</v>
      </c>
      <c r="AF64" s="51" t="n">
        <v>42.668</v>
      </c>
      <c r="AG64" s="51" t="n">
        <v>5</v>
      </c>
      <c r="AH64" s="51" t="n">
        <v>6.149</v>
      </c>
      <c r="AI64" s="51" t="n">
        <v>6.5</v>
      </c>
      <c r="AJ64" s="51" t="n">
        <v>6.5</v>
      </c>
      <c r="AK64" s="51" t="n">
        <v>30.549</v>
      </c>
      <c r="AL64" s="51" t="n">
        <v>14.2002</v>
      </c>
      <c r="AM64" s="51" t="n">
        <v>15.2572</v>
      </c>
    </row>
    <row r="65" customFormat="false" ht="12.75" hidden="false" customHeight="false" outlineLevel="0" collapsed="false">
      <c r="C65" s="52" t="n">
        <f aca="false">EOMONTH(C64,0)+1</f>
        <v>47604</v>
      </c>
      <c r="D65" s="51" t="n">
        <v>0.0461446588718748</v>
      </c>
      <c r="E65" s="51" t="n">
        <v>0.05604166</v>
      </c>
      <c r="F65" s="51" t="n">
        <v>0.1271666</v>
      </c>
      <c r="G65" s="51" t="n">
        <v>5</v>
      </c>
      <c r="H65" s="51" t="n">
        <v>28.65</v>
      </c>
      <c r="I65" s="51" t="n">
        <v>5.1512</v>
      </c>
      <c r="J65" s="51" t="n">
        <v>6.5</v>
      </c>
      <c r="K65" s="51" t="n">
        <v>34.449</v>
      </c>
      <c r="L65" s="51" t="n">
        <v>27.531</v>
      </c>
      <c r="M65" s="51" t="n">
        <v>26.837</v>
      </c>
      <c r="N65" s="51" t="n">
        <v>27.184</v>
      </c>
      <c r="O65" s="51" t="n">
        <v>28.8</v>
      </c>
      <c r="P65" s="51" t="n">
        <v>28.942</v>
      </c>
      <c r="Q65" s="51" t="n">
        <v>27.184</v>
      </c>
      <c r="R65" s="51" t="n">
        <v>25.625</v>
      </c>
      <c r="S65" s="51" t="n">
        <v>49.975</v>
      </c>
      <c r="T65" s="51" t="n">
        <v>27.473</v>
      </c>
      <c r="U65" s="51" t="n">
        <v>28.65</v>
      </c>
      <c r="V65" s="51" t="n">
        <v>26.032</v>
      </c>
      <c r="W65" s="51" t="n">
        <v>28.704</v>
      </c>
      <c r="X65" s="51" t="n">
        <v>26.398</v>
      </c>
      <c r="Y65" s="51" t="n">
        <v>37.535</v>
      </c>
      <c r="Z65" s="51" t="n">
        <v>23.459</v>
      </c>
      <c r="AA65" s="51" t="n">
        <v>28.684</v>
      </c>
      <c r="AB65" s="51" t="n">
        <v>26.568</v>
      </c>
      <c r="AC65" s="51" t="n">
        <v>29.8</v>
      </c>
      <c r="AD65" s="51" t="n">
        <v>27.4</v>
      </c>
      <c r="AE65" s="51" t="n">
        <v>30.6</v>
      </c>
      <c r="AF65" s="51" t="n">
        <v>42.668</v>
      </c>
      <c r="AG65" s="51" t="n">
        <v>5</v>
      </c>
      <c r="AH65" s="51" t="n">
        <v>6.149</v>
      </c>
      <c r="AI65" s="51" t="n">
        <v>6.5</v>
      </c>
      <c r="AJ65" s="51" t="n">
        <v>6.5</v>
      </c>
      <c r="AK65" s="51" t="n">
        <v>30.549</v>
      </c>
      <c r="AL65" s="51" t="n">
        <v>14.2002</v>
      </c>
      <c r="AM65" s="51" t="n">
        <v>15.2572</v>
      </c>
    </row>
    <row r="66" customFormat="false" ht="12.75" hidden="false" customHeight="false" outlineLevel="0" collapsed="false">
      <c r="C66" s="52" t="n">
        <f aca="false">EOMONTH(C65,0)+1</f>
        <v>47635</v>
      </c>
      <c r="D66" s="51" t="n">
        <v>0.0463596095213679</v>
      </c>
      <c r="E66" s="51" t="n">
        <v>0.05583333</v>
      </c>
      <c r="F66" s="51" t="n">
        <v>0.127125</v>
      </c>
      <c r="G66" s="51" t="n">
        <v>5</v>
      </c>
      <c r="H66" s="51" t="n">
        <v>28.65</v>
      </c>
      <c r="I66" s="51" t="n">
        <v>5.1512</v>
      </c>
      <c r="J66" s="51" t="n">
        <v>6.5</v>
      </c>
      <c r="K66" s="51" t="n">
        <v>34.449</v>
      </c>
      <c r="L66" s="51" t="n">
        <v>27.531</v>
      </c>
      <c r="M66" s="51" t="n">
        <v>26.837</v>
      </c>
      <c r="N66" s="51" t="n">
        <v>27.184</v>
      </c>
      <c r="O66" s="51" t="n">
        <v>28.8</v>
      </c>
      <c r="P66" s="51" t="n">
        <v>28.942</v>
      </c>
      <c r="Q66" s="51" t="n">
        <v>27.184</v>
      </c>
      <c r="R66" s="51" t="n">
        <v>25.625</v>
      </c>
      <c r="S66" s="51" t="n">
        <v>49.873</v>
      </c>
      <c r="T66" s="51" t="n">
        <v>27.473</v>
      </c>
      <c r="U66" s="51" t="n">
        <v>28.65</v>
      </c>
      <c r="V66" s="51" t="n">
        <v>26.032</v>
      </c>
      <c r="W66" s="51" t="n">
        <v>28.704</v>
      </c>
      <c r="X66" s="51" t="n">
        <v>26.398</v>
      </c>
      <c r="Y66" s="51" t="n">
        <v>37.535</v>
      </c>
      <c r="Z66" s="51" t="n">
        <v>23.459</v>
      </c>
      <c r="AA66" s="51" t="n">
        <v>28.684</v>
      </c>
      <c r="AB66" s="51" t="n">
        <v>26.568</v>
      </c>
      <c r="AC66" s="51" t="n">
        <v>29.8</v>
      </c>
      <c r="AD66" s="51" t="n">
        <v>27.4</v>
      </c>
      <c r="AE66" s="51" t="n">
        <v>30.6</v>
      </c>
      <c r="AF66" s="51" t="n">
        <v>42.668</v>
      </c>
      <c r="AG66" s="51" t="n">
        <v>5</v>
      </c>
      <c r="AH66" s="51" t="n">
        <v>6.149</v>
      </c>
      <c r="AI66" s="51" t="n">
        <v>6.5</v>
      </c>
      <c r="AJ66" s="51" t="n">
        <v>6.5</v>
      </c>
      <c r="AK66" s="51" t="n">
        <v>30.549</v>
      </c>
      <c r="AL66" s="51" t="n">
        <v>14.2002</v>
      </c>
      <c r="AM66" s="51" t="n">
        <v>15.2572</v>
      </c>
    </row>
    <row r="67" customFormat="false" ht="12.75" hidden="false" customHeight="false" outlineLevel="0" collapsed="false">
      <c r="C67" s="52" t="n">
        <f aca="false">EOMONTH(C66,0)+1</f>
        <v>47665</v>
      </c>
      <c r="D67" s="51" t="n">
        <v>0.0465676262936552</v>
      </c>
      <c r="E67" s="51" t="n">
        <v>0.055625</v>
      </c>
      <c r="F67" s="51" t="n">
        <v>0.1270833</v>
      </c>
      <c r="G67" s="51" t="n">
        <v>5</v>
      </c>
      <c r="H67" s="51" t="n">
        <v>28.65</v>
      </c>
      <c r="I67" s="51" t="n">
        <v>5.1512</v>
      </c>
      <c r="J67" s="51" t="n">
        <v>6.5</v>
      </c>
      <c r="K67" s="51" t="n">
        <v>34.449</v>
      </c>
      <c r="L67" s="51" t="n">
        <v>27.531</v>
      </c>
      <c r="M67" s="51" t="n">
        <v>26.837</v>
      </c>
      <c r="N67" s="51" t="n">
        <v>27.184</v>
      </c>
      <c r="O67" s="51" t="n">
        <v>28.8</v>
      </c>
      <c r="P67" s="51" t="n">
        <v>28.942</v>
      </c>
      <c r="Q67" s="51" t="n">
        <v>27.184</v>
      </c>
      <c r="R67" s="51" t="n">
        <v>25.625</v>
      </c>
      <c r="S67" s="51" t="n">
        <v>49.77</v>
      </c>
      <c r="T67" s="51" t="n">
        <v>27.473</v>
      </c>
      <c r="U67" s="51" t="n">
        <v>28.65</v>
      </c>
      <c r="V67" s="51" t="n">
        <v>26.032</v>
      </c>
      <c r="W67" s="51" t="n">
        <v>28.704</v>
      </c>
      <c r="X67" s="51" t="n">
        <v>26.398</v>
      </c>
      <c r="Y67" s="51" t="n">
        <v>37.535</v>
      </c>
      <c r="Z67" s="51" t="n">
        <v>23.459</v>
      </c>
      <c r="AA67" s="51" t="n">
        <v>28.684</v>
      </c>
      <c r="AB67" s="51" t="n">
        <v>26.568</v>
      </c>
      <c r="AC67" s="51" t="n">
        <v>29.8</v>
      </c>
      <c r="AD67" s="51" t="n">
        <v>27.4</v>
      </c>
      <c r="AE67" s="51" t="n">
        <v>30.6</v>
      </c>
      <c r="AF67" s="51" t="n">
        <v>42.668</v>
      </c>
      <c r="AG67" s="51" t="n">
        <v>5</v>
      </c>
      <c r="AH67" s="51" t="n">
        <v>6.149</v>
      </c>
      <c r="AI67" s="51" t="n">
        <v>6.5</v>
      </c>
      <c r="AJ67" s="51" t="n">
        <v>6.5</v>
      </c>
      <c r="AK67" s="51" t="n">
        <v>30.549</v>
      </c>
      <c r="AL67" s="51" t="n">
        <v>14.2002</v>
      </c>
      <c r="AM67" s="51" t="n">
        <v>15.2572</v>
      </c>
    </row>
    <row r="68" customFormat="false" ht="12.75" hidden="false" customHeight="false" outlineLevel="0" collapsed="false">
      <c r="C68" s="52" t="n">
        <f aca="false">EOMONTH(C67,0)+1</f>
        <v>47696</v>
      </c>
      <c r="D68" s="51" t="n">
        <v>0.0467825769735564</v>
      </c>
      <c r="E68" s="51" t="n">
        <v>0.05541666</v>
      </c>
      <c r="F68" s="51" t="n">
        <v>0.1270416</v>
      </c>
      <c r="G68" s="51" t="n">
        <v>5</v>
      </c>
      <c r="H68" s="51" t="n">
        <v>28.65</v>
      </c>
      <c r="I68" s="51" t="n">
        <v>5.1512</v>
      </c>
      <c r="J68" s="51" t="n">
        <v>6.5</v>
      </c>
      <c r="K68" s="51" t="n">
        <v>34.449</v>
      </c>
      <c r="L68" s="51" t="n">
        <v>27.531</v>
      </c>
      <c r="M68" s="51" t="n">
        <v>26.837</v>
      </c>
      <c r="N68" s="51" t="n">
        <v>27.184</v>
      </c>
      <c r="O68" s="51" t="n">
        <v>28.8</v>
      </c>
      <c r="P68" s="51" t="n">
        <v>28.942</v>
      </c>
      <c r="Q68" s="51" t="n">
        <v>27.184</v>
      </c>
      <c r="R68" s="51" t="n">
        <v>25.625</v>
      </c>
      <c r="S68" s="51" t="n">
        <v>49.668</v>
      </c>
      <c r="T68" s="51" t="n">
        <v>27.473</v>
      </c>
      <c r="U68" s="51" t="n">
        <v>28.65</v>
      </c>
      <c r="V68" s="51" t="n">
        <v>26.032</v>
      </c>
      <c r="W68" s="51" t="n">
        <v>28.704</v>
      </c>
      <c r="X68" s="51" t="n">
        <v>26.398</v>
      </c>
      <c r="Y68" s="51" t="n">
        <v>37.535</v>
      </c>
      <c r="Z68" s="51" t="n">
        <v>23.459</v>
      </c>
      <c r="AA68" s="51" t="n">
        <v>28.684</v>
      </c>
      <c r="AB68" s="51" t="n">
        <v>26.568</v>
      </c>
      <c r="AC68" s="51" t="n">
        <v>29.8</v>
      </c>
      <c r="AD68" s="51" t="n">
        <v>27.4</v>
      </c>
      <c r="AE68" s="51" t="n">
        <v>30.6</v>
      </c>
      <c r="AF68" s="51" t="n">
        <v>42.668</v>
      </c>
      <c r="AG68" s="51" t="n">
        <v>5</v>
      </c>
      <c r="AH68" s="51" t="n">
        <v>6.149</v>
      </c>
      <c r="AI68" s="51" t="n">
        <v>6.5</v>
      </c>
      <c r="AJ68" s="51" t="n">
        <v>6.5</v>
      </c>
      <c r="AK68" s="51" t="n">
        <v>30.549</v>
      </c>
      <c r="AL68" s="51" t="n">
        <v>14.2002</v>
      </c>
      <c r="AM68" s="51" t="n">
        <v>15.2572</v>
      </c>
    </row>
    <row r="69" customFormat="false" ht="12.75" hidden="false" customHeight="false" outlineLevel="0" collapsed="false">
      <c r="C69" s="52" t="n">
        <f aca="false">EOMONTH(C68,0)+1</f>
        <v>47727</v>
      </c>
      <c r="D69" s="51" t="n">
        <v>0.0469975276689083</v>
      </c>
      <c r="E69" s="51" t="n">
        <v>0.05520833</v>
      </c>
      <c r="F69" s="51" t="n">
        <v>0.127</v>
      </c>
      <c r="G69" s="51" t="n">
        <v>5</v>
      </c>
      <c r="H69" s="51" t="n">
        <v>28.65</v>
      </c>
      <c r="I69" s="51" t="n">
        <v>5.1512</v>
      </c>
      <c r="J69" s="51" t="n">
        <v>6.5</v>
      </c>
      <c r="K69" s="51" t="n">
        <v>34.449</v>
      </c>
      <c r="L69" s="51" t="n">
        <v>27.531</v>
      </c>
      <c r="M69" s="51" t="n">
        <v>26.837</v>
      </c>
      <c r="N69" s="51" t="n">
        <v>27.184</v>
      </c>
      <c r="O69" s="51" t="n">
        <v>28.8</v>
      </c>
      <c r="P69" s="51" t="n">
        <v>28.942</v>
      </c>
      <c r="Q69" s="51" t="n">
        <v>27.184</v>
      </c>
      <c r="R69" s="51" t="n">
        <v>25.625</v>
      </c>
      <c r="S69" s="51" t="n">
        <v>49.566</v>
      </c>
      <c r="T69" s="51" t="n">
        <v>27.473</v>
      </c>
      <c r="U69" s="51" t="n">
        <v>28.65</v>
      </c>
      <c r="V69" s="51" t="n">
        <v>26.032</v>
      </c>
      <c r="W69" s="51" t="n">
        <v>28.704</v>
      </c>
      <c r="X69" s="51" t="n">
        <v>26.398</v>
      </c>
      <c r="Y69" s="51" t="n">
        <v>37.535</v>
      </c>
      <c r="Z69" s="51" t="n">
        <v>23.459</v>
      </c>
      <c r="AA69" s="51" t="n">
        <v>28.684</v>
      </c>
      <c r="AB69" s="51" t="n">
        <v>26.568</v>
      </c>
      <c r="AC69" s="51" t="n">
        <v>29.8</v>
      </c>
      <c r="AD69" s="51" t="n">
        <v>27.4</v>
      </c>
      <c r="AE69" s="51" t="n">
        <v>30.6</v>
      </c>
      <c r="AF69" s="51" t="n">
        <v>42.668</v>
      </c>
      <c r="AG69" s="51" t="n">
        <v>5</v>
      </c>
      <c r="AH69" s="51" t="n">
        <v>6.149</v>
      </c>
      <c r="AI69" s="51" t="n">
        <v>6.5</v>
      </c>
      <c r="AJ69" s="51" t="n">
        <v>6.5</v>
      </c>
      <c r="AK69" s="51" t="n">
        <v>30.549</v>
      </c>
      <c r="AL69" s="51" t="n">
        <v>14.2002</v>
      </c>
      <c r="AM69" s="51" t="n">
        <v>15.2572</v>
      </c>
    </row>
    <row r="70" customFormat="false" ht="12.75" hidden="false" customHeight="false" outlineLevel="0" collapsed="false">
      <c r="C70" s="52" t="n">
        <f aca="false">EOMONTH(C69,0)+1</f>
        <v>47757</v>
      </c>
      <c r="D70" s="51" t="n">
        <v>0.0472024450160129</v>
      </c>
      <c r="E70" s="51" t="n">
        <v>0.055</v>
      </c>
      <c r="F70" s="51" t="n">
        <v>0.1269166</v>
      </c>
      <c r="G70" s="51" t="n">
        <v>5</v>
      </c>
      <c r="H70" s="51" t="n">
        <v>28.65</v>
      </c>
      <c r="I70" s="51" t="n">
        <v>5.1512</v>
      </c>
      <c r="J70" s="51" t="n">
        <v>6.5</v>
      </c>
      <c r="K70" s="51" t="n">
        <v>34.449</v>
      </c>
      <c r="L70" s="51" t="n">
        <v>27.531</v>
      </c>
      <c r="M70" s="51" t="n">
        <v>26.837</v>
      </c>
      <c r="N70" s="51" t="n">
        <v>27.184</v>
      </c>
      <c r="O70" s="51" t="n">
        <v>28.8</v>
      </c>
      <c r="P70" s="51" t="n">
        <v>28.942</v>
      </c>
      <c r="Q70" s="51" t="n">
        <v>27.184</v>
      </c>
      <c r="R70" s="51" t="n">
        <v>25.625</v>
      </c>
      <c r="S70" s="51" t="n">
        <v>49.464</v>
      </c>
      <c r="T70" s="51" t="n">
        <v>27.473</v>
      </c>
      <c r="U70" s="51" t="n">
        <v>28.65</v>
      </c>
      <c r="V70" s="51" t="n">
        <v>26.032</v>
      </c>
      <c r="W70" s="51" t="n">
        <v>28.704</v>
      </c>
      <c r="X70" s="51" t="n">
        <v>26.398</v>
      </c>
      <c r="Y70" s="51" t="n">
        <v>37.535</v>
      </c>
      <c r="Z70" s="51" t="n">
        <v>23.459</v>
      </c>
      <c r="AA70" s="51" t="n">
        <v>28.684</v>
      </c>
      <c r="AB70" s="51" t="n">
        <v>26.568</v>
      </c>
      <c r="AC70" s="51" t="n">
        <v>29.8</v>
      </c>
      <c r="AD70" s="51" t="n">
        <v>27.4</v>
      </c>
      <c r="AE70" s="51" t="n">
        <v>30.6</v>
      </c>
      <c r="AF70" s="51" t="n">
        <v>42.668</v>
      </c>
      <c r="AG70" s="51" t="n">
        <v>5</v>
      </c>
      <c r="AH70" s="51" t="n">
        <v>6.149</v>
      </c>
      <c r="AI70" s="51" t="n">
        <v>6.5</v>
      </c>
      <c r="AJ70" s="51" t="n">
        <v>6.5</v>
      </c>
      <c r="AK70" s="51" t="n">
        <v>30.549</v>
      </c>
      <c r="AL70" s="51" t="n">
        <v>14.2002</v>
      </c>
      <c r="AM70" s="51" t="n">
        <v>15.2572</v>
      </c>
    </row>
    <row r="71" customFormat="false" ht="12.75" hidden="false" customHeight="false" outlineLevel="0" collapsed="false">
      <c r="C71" s="52" t="n">
        <f aca="false">EOMONTH(C70,0)+1</f>
        <v>47788</v>
      </c>
      <c r="D71" s="51" t="n">
        <v>0.047401381814387</v>
      </c>
      <c r="E71" s="51" t="n">
        <v>0.05479166</v>
      </c>
      <c r="F71" s="51" t="n">
        <v>0.1268333</v>
      </c>
      <c r="G71" s="51" t="n">
        <v>5</v>
      </c>
      <c r="H71" s="51" t="n">
        <v>28.65</v>
      </c>
      <c r="I71" s="51" t="n">
        <v>5.1512</v>
      </c>
      <c r="J71" s="51" t="n">
        <v>6.5</v>
      </c>
      <c r="K71" s="51" t="n">
        <v>34.449</v>
      </c>
      <c r="L71" s="51" t="n">
        <v>27.531</v>
      </c>
      <c r="M71" s="51" t="n">
        <v>26.837</v>
      </c>
      <c r="N71" s="51" t="n">
        <v>27.184</v>
      </c>
      <c r="O71" s="51" t="n">
        <v>28.8</v>
      </c>
      <c r="P71" s="51" t="n">
        <v>28.942</v>
      </c>
      <c r="Q71" s="51" t="n">
        <v>27.184</v>
      </c>
      <c r="R71" s="51" t="n">
        <v>25.625</v>
      </c>
      <c r="S71" s="51" t="n">
        <v>49.362</v>
      </c>
      <c r="T71" s="51" t="n">
        <v>27.473</v>
      </c>
      <c r="U71" s="51" t="n">
        <v>28.65</v>
      </c>
      <c r="V71" s="51" t="n">
        <v>26.032</v>
      </c>
      <c r="W71" s="51" t="n">
        <v>28.704</v>
      </c>
      <c r="X71" s="51" t="n">
        <v>26.398</v>
      </c>
      <c r="Y71" s="51" t="n">
        <v>37.535</v>
      </c>
      <c r="Z71" s="51" t="n">
        <v>23.459</v>
      </c>
      <c r="AA71" s="51" t="n">
        <v>28.684</v>
      </c>
      <c r="AB71" s="51" t="n">
        <v>26.568</v>
      </c>
      <c r="AC71" s="51" t="n">
        <v>29.8</v>
      </c>
      <c r="AD71" s="51" t="n">
        <v>27.4</v>
      </c>
      <c r="AE71" s="51" t="n">
        <v>30.6</v>
      </c>
      <c r="AF71" s="51" t="n">
        <v>42.668</v>
      </c>
      <c r="AG71" s="51" t="n">
        <v>5</v>
      </c>
      <c r="AH71" s="51" t="n">
        <v>6.149</v>
      </c>
      <c r="AI71" s="51" t="n">
        <v>6.5</v>
      </c>
      <c r="AJ71" s="51" t="n">
        <v>6.5</v>
      </c>
      <c r="AK71" s="51" t="n">
        <v>30.549</v>
      </c>
      <c r="AL71" s="51" t="n">
        <v>14.2002</v>
      </c>
      <c r="AM71" s="51" t="n">
        <v>15.2572</v>
      </c>
    </row>
    <row r="72" customFormat="false" ht="12.75" hidden="false" customHeight="false" outlineLevel="0" collapsed="false">
      <c r="C72" s="52" t="n">
        <f aca="false">EOMONTH(C71,0)+1</f>
        <v>47818</v>
      </c>
      <c r="D72" s="51" t="n">
        <v>0.0475939013092819</v>
      </c>
      <c r="E72" s="51" t="n">
        <v>0.05458333</v>
      </c>
      <c r="F72" s="51" t="n">
        <v>0.12675</v>
      </c>
      <c r="G72" s="51" t="n">
        <v>5</v>
      </c>
      <c r="H72" s="51" t="n">
        <v>28.65</v>
      </c>
      <c r="I72" s="51" t="n">
        <v>5.1512</v>
      </c>
      <c r="J72" s="51" t="n">
        <v>6.5</v>
      </c>
      <c r="K72" s="51" t="n">
        <v>34.449</v>
      </c>
      <c r="L72" s="51" t="n">
        <v>27.531</v>
      </c>
      <c r="M72" s="51" t="n">
        <v>26.837</v>
      </c>
      <c r="N72" s="51" t="n">
        <v>27.184</v>
      </c>
      <c r="O72" s="51" t="n">
        <v>28.8</v>
      </c>
      <c r="P72" s="51" t="n">
        <v>28.942</v>
      </c>
      <c r="Q72" s="51" t="n">
        <v>27.184</v>
      </c>
      <c r="R72" s="51" t="n">
        <v>25.625</v>
      </c>
      <c r="S72" s="51" t="n">
        <v>49.26</v>
      </c>
      <c r="T72" s="51" t="n">
        <v>27.473</v>
      </c>
      <c r="U72" s="51" t="n">
        <v>28.65</v>
      </c>
      <c r="V72" s="51" t="n">
        <v>26.032</v>
      </c>
      <c r="W72" s="51" t="n">
        <v>28.704</v>
      </c>
      <c r="X72" s="51" t="n">
        <v>26.398</v>
      </c>
      <c r="Y72" s="51" t="n">
        <v>37.535</v>
      </c>
      <c r="Z72" s="51" t="n">
        <v>23.459</v>
      </c>
      <c r="AA72" s="51" t="n">
        <v>28.684</v>
      </c>
      <c r="AB72" s="51" t="n">
        <v>26.568</v>
      </c>
      <c r="AC72" s="51" t="n">
        <v>29.8</v>
      </c>
      <c r="AD72" s="51" t="n">
        <v>27.4</v>
      </c>
      <c r="AE72" s="51" t="n">
        <v>30.6</v>
      </c>
      <c r="AF72" s="51" t="n">
        <v>42.668</v>
      </c>
      <c r="AG72" s="51" t="n">
        <v>5</v>
      </c>
      <c r="AH72" s="51" t="n">
        <v>6.149</v>
      </c>
      <c r="AI72" s="51" t="n">
        <v>6.5</v>
      </c>
      <c r="AJ72" s="51" t="n">
        <v>6.5</v>
      </c>
      <c r="AK72" s="51" t="n">
        <v>30.549</v>
      </c>
      <c r="AL72" s="51" t="n">
        <v>14.2002</v>
      </c>
      <c r="AM72" s="51" t="n">
        <v>15.2572</v>
      </c>
    </row>
    <row r="73" customFormat="false" ht="12.75" hidden="false" customHeight="false" outlineLevel="0" collapsed="false">
      <c r="C73" s="52" t="n">
        <f aca="false">EOMONTH(C72,0)+1</f>
        <v>47849</v>
      </c>
      <c r="D73" s="51" t="n">
        <v>0.0477928381336894</v>
      </c>
      <c r="E73" s="51" t="n">
        <v>0.054375</v>
      </c>
      <c r="F73" s="51" t="n">
        <v>0.1266666</v>
      </c>
      <c r="G73" s="51" t="n">
        <v>5</v>
      </c>
      <c r="H73" s="51" t="n">
        <v>28.55</v>
      </c>
      <c r="I73" s="51" t="n">
        <v>5.1512</v>
      </c>
      <c r="J73" s="51" t="n">
        <v>6.5</v>
      </c>
      <c r="K73" s="51" t="n">
        <v>34.349</v>
      </c>
      <c r="L73" s="51" t="n">
        <v>27.433</v>
      </c>
      <c r="M73" s="51" t="n">
        <v>26.735</v>
      </c>
      <c r="N73" s="51" t="n">
        <v>27.084</v>
      </c>
      <c r="O73" s="51" t="n">
        <v>28.7</v>
      </c>
      <c r="P73" s="51" t="n">
        <v>28.838</v>
      </c>
      <c r="Q73" s="51" t="n">
        <v>27.084</v>
      </c>
      <c r="R73" s="51" t="n">
        <v>25.523</v>
      </c>
      <c r="S73" s="51" t="n">
        <v>49.054</v>
      </c>
      <c r="T73" s="51" t="n">
        <v>27.377</v>
      </c>
      <c r="U73" s="51" t="n">
        <v>28.55</v>
      </c>
      <c r="V73" s="51" t="n">
        <v>25.933</v>
      </c>
      <c r="W73" s="51" t="n">
        <v>28.604</v>
      </c>
      <c r="X73" s="51" t="n">
        <v>26.302</v>
      </c>
      <c r="Y73" s="51" t="n">
        <v>37.433</v>
      </c>
      <c r="Z73" s="51" t="n">
        <v>23.363</v>
      </c>
      <c r="AA73" s="51" t="n">
        <v>28.584</v>
      </c>
      <c r="AB73" s="51" t="n">
        <v>26.468</v>
      </c>
      <c r="AC73" s="51" t="n">
        <v>29.7</v>
      </c>
      <c r="AD73" s="51" t="n">
        <v>27.3</v>
      </c>
      <c r="AE73" s="51" t="n">
        <v>30.5</v>
      </c>
      <c r="AF73" s="51" t="n">
        <v>42.558</v>
      </c>
      <c r="AG73" s="51" t="n">
        <v>5</v>
      </c>
      <c r="AH73" s="51" t="n">
        <v>6.149</v>
      </c>
      <c r="AI73" s="51" t="n">
        <v>6.5</v>
      </c>
      <c r="AJ73" s="51" t="n">
        <v>6.5</v>
      </c>
      <c r="AK73" s="51" t="n">
        <v>30.449</v>
      </c>
      <c r="AL73" s="51" t="n">
        <v>14.4502</v>
      </c>
      <c r="AM73" s="51" t="n">
        <v>15.5072</v>
      </c>
    </row>
    <row r="74" customFormat="false" ht="12.75" hidden="false" customHeight="false" outlineLevel="0" collapsed="false">
      <c r="C74" s="52" t="n">
        <f aca="false">EOMONTH(C73,0)+1</f>
        <v>47880</v>
      </c>
      <c r="D74" s="51" t="n">
        <v>0.047991774971325</v>
      </c>
      <c r="E74" s="51" t="n">
        <v>0.05416666</v>
      </c>
      <c r="F74" s="51" t="n">
        <v>0.1265833</v>
      </c>
      <c r="G74" s="51" t="n">
        <v>5</v>
      </c>
      <c r="H74" s="51" t="n">
        <v>28.55</v>
      </c>
      <c r="I74" s="51" t="n">
        <v>5.1512</v>
      </c>
      <c r="J74" s="51" t="n">
        <v>6.5</v>
      </c>
      <c r="K74" s="51" t="n">
        <v>34.349</v>
      </c>
      <c r="L74" s="51" t="n">
        <v>27.433</v>
      </c>
      <c r="M74" s="51" t="n">
        <v>26.735</v>
      </c>
      <c r="N74" s="51" t="n">
        <v>27.084</v>
      </c>
      <c r="O74" s="51" t="n">
        <v>28.7</v>
      </c>
      <c r="P74" s="51" t="n">
        <v>28.838</v>
      </c>
      <c r="Q74" s="51" t="n">
        <v>27.084</v>
      </c>
      <c r="R74" s="51" t="n">
        <v>25.523</v>
      </c>
      <c r="S74" s="51" t="n">
        <v>48.952</v>
      </c>
      <c r="T74" s="51" t="n">
        <v>27.377</v>
      </c>
      <c r="U74" s="51" t="n">
        <v>28.55</v>
      </c>
      <c r="V74" s="51" t="n">
        <v>25.933</v>
      </c>
      <c r="W74" s="51" t="n">
        <v>28.604</v>
      </c>
      <c r="X74" s="51" t="n">
        <v>26.302</v>
      </c>
      <c r="Y74" s="51" t="n">
        <v>37.433</v>
      </c>
      <c r="Z74" s="51" t="n">
        <v>23.363</v>
      </c>
      <c r="AA74" s="51" t="n">
        <v>28.584</v>
      </c>
      <c r="AB74" s="51" t="n">
        <v>26.468</v>
      </c>
      <c r="AC74" s="51" t="n">
        <v>29.7</v>
      </c>
      <c r="AD74" s="51" t="n">
        <v>27.3</v>
      </c>
      <c r="AE74" s="51" t="n">
        <v>30.5</v>
      </c>
      <c r="AF74" s="51" t="n">
        <v>42.558</v>
      </c>
      <c r="AG74" s="51" t="n">
        <v>5</v>
      </c>
      <c r="AH74" s="51" t="n">
        <v>6.149</v>
      </c>
      <c r="AI74" s="51" t="n">
        <v>6.5</v>
      </c>
      <c r="AJ74" s="51" t="n">
        <v>6.5</v>
      </c>
      <c r="AK74" s="51" t="n">
        <v>30.449</v>
      </c>
      <c r="AL74" s="51" t="n">
        <v>14.4502</v>
      </c>
      <c r="AM74" s="51" t="n">
        <v>15.5072</v>
      </c>
    </row>
    <row r="75" customFormat="false" ht="12.75" hidden="false" customHeight="false" outlineLevel="0" collapsed="false">
      <c r="C75" s="52" t="n">
        <f aca="false">EOMONTH(C74,0)+1</f>
        <v>47908</v>
      </c>
      <c r="D75" s="51" t="n">
        <v>0.0481714598682994</v>
      </c>
      <c r="E75" s="51" t="n">
        <v>0.05395833</v>
      </c>
      <c r="F75" s="51" t="n">
        <v>0.1265</v>
      </c>
      <c r="G75" s="51" t="n">
        <v>5</v>
      </c>
      <c r="H75" s="51" t="n">
        <v>28.55</v>
      </c>
      <c r="I75" s="51" t="n">
        <v>5.1512</v>
      </c>
      <c r="J75" s="51" t="n">
        <v>6.5</v>
      </c>
      <c r="K75" s="51" t="n">
        <v>34.349</v>
      </c>
      <c r="L75" s="51" t="n">
        <v>27.433</v>
      </c>
      <c r="M75" s="51" t="n">
        <v>26.735</v>
      </c>
      <c r="N75" s="51" t="n">
        <v>27.084</v>
      </c>
      <c r="O75" s="51" t="n">
        <v>28.7</v>
      </c>
      <c r="P75" s="51" t="n">
        <v>28.838</v>
      </c>
      <c r="Q75" s="51" t="n">
        <v>27.084</v>
      </c>
      <c r="R75" s="51" t="n">
        <v>25.523</v>
      </c>
      <c r="S75" s="51" t="n">
        <v>48.85</v>
      </c>
      <c r="T75" s="51" t="n">
        <v>27.377</v>
      </c>
      <c r="U75" s="51" t="n">
        <v>28.55</v>
      </c>
      <c r="V75" s="51" t="n">
        <v>25.933</v>
      </c>
      <c r="W75" s="51" t="n">
        <v>28.604</v>
      </c>
      <c r="X75" s="51" t="n">
        <v>26.302</v>
      </c>
      <c r="Y75" s="51" t="n">
        <v>37.433</v>
      </c>
      <c r="Z75" s="51" t="n">
        <v>23.363</v>
      </c>
      <c r="AA75" s="51" t="n">
        <v>28.584</v>
      </c>
      <c r="AB75" s="51" t="n">
        <v>26.468</v>
      </c>
      <c r="AC75" s="51" t="n">
        <v>29.7</v>
      </c>
      <c r="AD75" s="51" t="n">
        <v>27.3</v>
      </c>
      <c r="AE75" s="51" t="n">
        <v>30.5</v>
      </c>
      <c r="AF75" s="51" t="n">
        <v>42.558</v>
      </c>
      <c r="AG75" s="51" t="n">
        <v>5</v>
      </c>
      <c r="AH75" s="51" t="n">
        <v>6.149</v>
      </c>
      <c r="AI75" s="51" t="n">
        <v>6.5</v>
      </c>
      <c r="AJ75" s="51" t="n">
        <v>6.5</v>
      </c>
      <c r="AK75" s="51" t="n">
        <v>30.449</v>
      </c>
      <c r="AL75" s="51" t="n">
        <v>14.4502</v>
      </c>
      <c r="AM75" s="51" t="n">
        <v>15.5072</v>
      </c>
    </row>
    <row r="76" customFormat="false" ht="12.75" hidden="false" customHeight="false" outlineLevel="0" collapsed="false">
      <c r="C76" s="52" t="n">
        <f aca="false">EOMONTH(C75,0)+1</f>
        <v>47939</v>
      </c>
      <c r="D76" s="51" t="n">
        <v>0.0483703967311073</v>
      </c>
      <c r="E76" s="51" t="n">
        <v>0.05375</v>
      </c>
      <c r="F76" s="51" t="n">
        <v>0.1264166</v>
      </c>
      <c r="G76" s="51" t="n">
        <v>5</v>
      </c>
      <c r="H76" s="51" t="n">
        <v>28.55</v>
      </c>
      <c r="I76" s="51" t="n">
        <v>5.1512</v>
      </c>
      <c r="J76" s="51" t="n">
        <v>6.5</v>
      </c>
      <c r="K76" s="51" t="n">
        <v>34.349</v>
      </c>
      <c r="L76" s="51" t="n">
        <v>27.433</v>
      </c>
      <c r="M76" s="51" t="n">
        <v>26.735</v>
      </c>
      <c r="N76" s="51" t="n">
        <v>27.084</v>
      </c>
      <c r="O76" s="51" t="n">
        <v>28.7</v>
      </c>
      <c r="P76" s="51" t="n">
        <v>28.838</v>
      </c>
      <c r="Q76" s="51" t="n">
        <v>27.084</v>
      </c>
      <c r="R76" s="51" t="n">
        <v>25.523</v>
      </c>
      <c r="S76" s="51" t="n">
        <v>48.748</v>
      </c>
      <c r="T76" s="51" t="n">
        <v>27.377</v>
      </c>
      <c r="U76" s="51" t="n">
        <v>28.55</v>
      </c>
      <c r="V76" s="51" t="n">
        <v>25.933</v>
      </c>
      <c r="W76" s="51" t="n">
        <v>28.604</v>
      </c>
      <c r="X76" s="51" t="n">
        <v>26.302</v>
      </c>
      <c r="Y76" s="51" t="n">
        <v>37.433</v>
      </c>
      <c r="Z76" s="51" t="n">
        <v>23.363</v>
      </c>
      <c r="AA76" s="51" t="n">
        <v>28.584</v>
      </c>
      <c r="AB76" s="51" t="n">
        <v>26.468</v>
      </c>
      <c r="AC76" s="51" t="n">
        <v>29.7</v>
      </c>
      <c r="AD76" s="51" t="n">
        <v>27.3</v>
      </c>
      <c r="AE76" s="51" t="n">
        <v>30.5</v>
      </c>
      <c r="AF76" s="51" t="n">
        <v>42.558</v>
      </c>
      <c r="AG76" s="51" t="n">
        <v>5</v>
      </c>
      <c r="AH76" s="51" t="n">
        <v>6.149</v>
      </c>
      <c r="AI76" s="51" t="n">
        <v>6.5</v>
      </c>
      <c r="AJ76" s="51" t="n">
        <v>6.5</v>
      </c>
      <c r="AK76" s="51" t="n">
        <v>30.449</v>
      </c>
      <c r="AL76" s="51" t="n">
        <v>14.4502</v>
      </c>
      <c r="AM76" s="51" t="n">
        <v>15.5072</v>
      </c>
    </row>
    <row r="77" customFormat="false" ht="12.75" hidden="false" customHeight="false" outlineLevel="0" collapsed="false">
      <c r="C77" s="52" t="n">
        <f aca="false">EOMONTH(C76,0)+1</f>
        <v>47969</v>
      </c>
      <c r="D77" s="51" t="n">
        <v>0.0485629162883514</v>
      </c>
      <c r="E77" s="51" t="n">
        <v>0.05354166</v>
      </c>
      <c r="F77" s="51" t="n">
        <v>0.1263333</v>
      </c>
      <c r="G77" s="51" t="n">
        <v>5</v>
      </c>
      <c r="H77" s="51" t="n">
        <v>28.55</v>
      </c>
      <c r="I77" s="51" t="n">
        <v>5.1512</v>
      </c>
      <c r="J77" s="51" t="n">
        <v>6.5</v>
      </c>
      <c r="K77" s="51" t="n">
        <v>34.349</v>
      </c>
      <c r="L77" s="51" t="n">
        <v>27.433</v>
      </c>
      <c r="M77" s="51" t="n">
        <v>26.735</v>
      </c>
      <c r="N77" s="51" t="n">
        <v>27.084</v>
      </c>
      <c r="O77" s="51" t="n">
        <v>28.7</v>
      </c>
      <c r="P77" s="51" t="n">
        <v>28.838</v>
      </c>
      <c r="Q77" s="51" t="n">
        <v>27.084</v>
      </c>
      <c r="R77" s="51" t="n">
        <v>25.523</v>
      </c>
      <c r="S77" s="51" t="n">
        <v>48.645</v>
      </c>
      <c r="T77" s="51" t="n">
        <v>27.377</v>
      </c>
      <c r="U77" s="51" t="n">
        <v>28.55</v>
      </c>
      <c r="V77" s="51" t="n">
        <v>25.933</v>
      </c>
      <c r="W77" s="51" t="n">
        <v>28.604</v>
      </c>
      <c r="X77" s="51" t="n">
        <v>26.302</v>
      </c>
      <c r="Y77" s="51" t="n">
        <v>37.433</v>
      </c>
      <c r="Z77" s="51" t="n">
        <v>23.363</v>
      </c>
      <c r="AA77" s="51" t="n">
        <v>28.584</v>
      </c>
      <c r="AB77" s="51" t="n">
        <v>26.468</v>
      </c>
      <c r="AC77" s="51" t="n">
        <v>29.7</v>
      </c>
      <c r="AD77" s="51" t="n">
        <v>27.3</v>
      </c>
      <c r="AE77" s="51" t="n">
        <v>30.5</v>
      </c>
      <c r="AF77" s="51" t="n">
        <v>42.558</v>
      </c>
      <c r="AG77" s="51" t="n">
        <v>5</v>
      </c>
      <c r="AH77" s="51" t="n">
        <v>6.149</v>
      </c>
      <c r="AI77" s="51" t="n">
        <v>6.5</v>
      </c>
      <c r="AJ77" s="51" t="n">
        <v>6.5</v>
      </c>
      <c r="AK77" s="51" t="n">
        <v>30.449</v>
      </c>
      <c r="AL77" s="51" t="n">
        <v>14.4502</v>
      </c>
      <c r="AM77" s="51" t="n">
        <v>15.5072</v>
      </c>
    </row>
    <row r="78" customFormat="false" ht="12.75" hidden="false" customHeight="false" outlineLevel="0" collapsed="false">
      <c r="C78" s="52" t="n">
        <f aca="false">EOMONTH(C77,0)+1</f>
        <v>48000</v>
      </c>
      <c r="D78" s="51" t="n">
        <v>0.0487618531771798</v>
      </c>
      <c r="E78" s="51" t="n">
        <v>0.05395833</v>
      </c>
      <c r="F78" s="51" t="n">
        <v>0.12625</v>
      </c>
      <c r="G78" s="51" t="n">
        <v>5</v>
      </c>
      <c r="H78" s="51" t="n">
        <v>28.55</v>
      </c>
      <c r="I78" s="51" t="n">
        <v>5.1512</v>
      </c>
      <c r="J78" s="51" t="n">
        <v>6.5</v>
      </c>
      <c r="K78" s="51" t="n">
        <v>34.349</v>
      </c>
      <c r="L78" s="51" t="n">
        <v>27.433</v>
      </c>
      <c r="M78" s="51" t="n">
        <v>26.735</v>
      </c>
      <c r="N78" s="51" t="n">
        <v>27.084</v>
      </c>
      <c r="O78" s="51" t="n">
        <v>28.7</v>
      </c>
      <c r="P78" s="51" t="n">
        <v>28.838</v>
      </c>
      <c r="Q78" s="51" t="n">
        <v>27.084</v>
      </c>
      <c r="R78" s="51" t="n">
        <v>25.523</v>
      </c>
      <c r="S78" s="51" t="n">
        <v>48.543</v>
      </c>
      <c r="T78" s="51" t="n">
        <v>27.377</v>
      </c>
      <c r="U78" s="51" t="n">
        <v>28.55</v>
      </c>
      <c r="V78" s="51" t="n">
        <v>25.933</v>
      </c>
      <c r="W78" s="51" t="n">
        <v>28.604</v>
      </c>
      <c r="X78" s="51" t="n">
        <v>26.302</v>
      </c>
      <c r="Y78" s="51" t="n">
        <v>37.433</v>
      </c>
      <c r="Z78" s="51" t="n">
        <v>23.363</v>
      </c>
      <c r="AA78" s="51" t="n">
        <v>28.584</v>
      </c>
      <c r="AB78" s="51" t="n">
        <v>26.468</v>
      </c>
      <c r="AC78" s="51" t="n">
        <v>29.7</v>
      </c>
      <c r="AD78" s="51" t="n">
        <v>27.3</v>
      </c>
      <c r="AE78" s="51" t="n">
        <v>30.5</v>
      </c>
      <c r="AF78" s="51" t="n">
        <v>42.558</v>
      </c>
      <c r="AG78" s="51" t="n">
        <v>5</v>
      </c>
      <c r="AH78" s="51" t="n">
        <v>6.149</v>
      </c>
      <c r="AI78" s="51" t="n">
        <v>6.5</v>
      </c>
      <c r="AJ78" s="51" t="n">
        <v>6.5</v>
      </c>
      <c r="AK78" s="51" t="n">
        <v>30.449</v>
      </c>
      <c r="AL78" s="51" t="n">
        <v>14.4502</v>
      </c>
      <c r="AM78" s="51" t="n">
        <v>15.5072</v>
      </c>
    </row>
    <row r="79" customFormat="false" ht="12.75" hidden="false" customHeight="false" outlineLevel="0" collapsed="false">
      <c r="C79" s="52" t="n">
        <f aca="false">EOMONTH(C78,0)+1</f>
        <v>48030</v>
      </c>
      <c r="D79" s="51" t="n">
        <v>0.0489543727596025</v>
      </c>
      <c r="E79" s="51" t="n">
        <v>0.05375</v>
      </c>
      <c r="F79" s="51" t="n">
        <v>0.1261666</v>
      </c>
      <c r="G79" s="51" t="n">
        <v>5</v>
      </c>
      <c r="H79" s="51" t="n">
        <v>28.55</v>
      </c>
      <c r="I79" s="51" t="n">
        <v>5.1512</v>
      </c>
      <c r="J79" s="51" t="n">
        <v>6.5</v>
      </c>
      <c r="K79" s="51" t="n">
        <v>34.349</v>
      </c>
      <c r="L79" s="51" t="n">
        <v>27.433</v>
      </c>
      <c r="M79" s="51" t="n">
        <v>26.735</v>
      </c>
      <c r="N79" s="51" t="n">
        <v>27.084</v>
      </c>
      <c r="O79" s="51" t="n">
        <v>28.7</v>
      </c>
      <c r="P79" s="51" t="n">
        <v>28.838</v>
      </c>
      <c r="Q79" s="51" t="n">
        <v>27.084</v>
      </c>
      <c r="R79" s="51" t="n">
        <v>25.523</v>
      </c>
      <c r="S79" s="51" t="n">
        <v>48.441</v>
      </c>
      <c r="T79" s="51" t="n">
        <v>27.377</v>
      </c>
      <c r="U79" s="51" t="n">
        <v>28.55</v>
      </c>
      <c r="V79" s="51" t="n">
        <v>25.933</v>
      </c>
      <c r="W79" s="51" t="n">
        <v>28.604</v>
      </c>
      <c r="X79" s="51" t="n">
        <v>26.302</v>
      </c>
      <c r="Y79" s="51" t="n">
        <v>37.433</v>
      </c>
      <c r="Z79" s="51" t="n">
        <v>23.363</v>
      </c>
      <c r="AA79" s="51" t="n">
        <v>28.584</v>
      </c>
      <c r="AB79" s="51" t="n">
        <v>26.468</v>
      </c>
      <c r="AC79" s="51" t="n">
        <v>29.7</v>
      </c>
      <c r="AD79" s="51" t="n">
        <v>27.3</v>
      </c>
      <c r="AE79" s="51" t="n">
        <v>30.5</v>
      </c>
      <c r="AF79" s="51" t="n">
        <v>42.558</v>
      </c>
      <c r="AG79" s="51" t="n">
        <v>5</v>
      </c>
      <c r="AH79" s="51" t="n">
        <v>6.149</v>
      </c>
      <c r="AI79" s="51" t="n">
        <v>6.5</v>
      </c>
      <c r="AJ79" s="51" t="n">
        <v>6.5</v>
      </c>
      <c r="AK79" s="51" t="n">
        <v>30.449</v>
      </c>
      <c r="AL79" s="51" t="n">
        <v>14.4502</v>
      </c>
      <c r="AM79" s="51" t="n">
        <v>15.5072</v>
      </c>
    </row>
    <row r="80" customFormat="false" ht="12.75" hidden="false" customHeight="false" outlineLevel="0" collapsed="false">
      <c r="C80" s="52" t="n">
        <f aca="false">EOMONTH(C79,0)+1</f>
        <v>48061</v>
      </c>
      <c r="D80" s="51" t="n">
        <v>0.049153309674447</v>
      </c>
      <c r="E80" s="51" t="n">
        <v>0.05354166</v>
      </c>
      <c r="F80" s="51" t="n">
        <v>0.1260833</v>
      </c>
      <c r="G80" s="51" t="n">
        <v>5</v>
      </c>
      <c r="H80" s="51" t="n">
        <v>28.55</v>
      </c>
      <c r="I80" s="51" t="n">
        <v>5.1512</v>
      </c>
      <c r="J80" s="51" t="n">
        <v>6.5</v>
      </c>
      <c r="K80" s="51" t="n">
        <v>34.349</v>
      </c>
      <c r="L80" s="51" t="n">
        <v>27.433</v>
      </c>
      <c r="M80" s="51" t="n">
        <v>26.735</v>
      </c>
      <c r="N80" s="51" t="n">
        <v>27.084</v>
      </c>
      <c r="O80" s="51" t="n">
        <v>28.7</v>
      </c>
      <c r="P80" s="51" t="n">
        <v>28.838</v>
      </c>
      <c r="Q80" s="51" t="n">
        <v>27.084</v>
      </c>
      <c r="R80" s="51" t="n">
        <v>25.523</v>
      </c>
      <c r="S80" s="51" t="n">
        <v>48.339</v>
      </c>
      <c r="T80" s="51" t="n">
        <v>27.377</v>
      </c>
      <c r="U80" s="51" t="n">
        <v>28.55</v>
      </c>
      <c r="V80" s="51" t="n">
        <v>25.933</v>
      </c>
      <c r="W80" s="51" t="n">
        <v>28.604</v>
      </c>
      <c r="X80" s="51" t="n">
        <v>26.302</v>
      </c>
      <c r="Y80" s="51" t="n">
        <v>37.433</v>
      </c>
      <c r="Z80" s="51" t="n">
        <v>23.363</v>
      </c>
      <c r="AA80" s="51" t="n">
        <v>28.584</v>
      </c>
      <c r="AB80" s="51" t="n">
        <v>26.468</v>
      </c>
      <c r="AC80" s="51" t="n">
        <v>29.7</v>
      </c>
      <c r="AD80" s="51" t="n">
        <v>27.3</v>
      </c>
      <c r="AE80" s="51" t="n">
        <v>30.5</v>
      </c>
      <c r="AF80" s="51" t="n">
        <v>42.558</v>
      </c>
      <c r="AG80" s="51" t="n">
        <v>5</v>
      </c>
      <c r="AH80" s="51" t="n">
        <v>6.149</v>
      </c>
      <c r="AI80" s="51" t="n">
        <v>6.5</v>
      </c>
      <c r="AJ80" s="51" t="n">
        <v>6.5</v>
      </c>
      <c r="AK80" s="51" t="n">
        <v>30.449</v>
      </c>
      <c r="AL80" s="51" t="n">
        <v>14.4502</v>
      </c>
      <c r="AM80" s="51" t="n">
        <v>15.5072</v>
      </c>
    </row>
    <row r="81" customFormat="false" ht="12.75" hidden="false" customHeight="false" outlineLevel="0" collapsed="false">
      <c r="C81" s="52" t="n">
        <f aca="false">EOMONTH(C80,0)+1</f>
        <v>48092</v>
      </c>
      <c r="D81" s="51" t="n">
        <v>0.0493522466025102</v>
      </c>
      <c r="E81" s="51" t="n">
        <v>0.05333333</v>
      </c>
      <c r="F81" s="51" t="n">
        <v>0.126</v>
      </c>
      <c r="G81" s="51" t="n">
        <v>5</v>
      </c>
      <c r="H81" s="51" t="n">
        <v>28.55</v>
      </c>
      <c r="I81" s="51" t="n">
        <v>5.1512</v>
      </c>
      <c r="J81" s="51" t="n">
        <v>6.5</v>
      </c>
      <c r="K81" s="51" t="n">
        <v>34.349</v>
      </c>
      <c r="L81" s="51" t="n">
        <v>27.433</v>
      </c>
      <c r="M81" s="51" t="n">
        <v>26.735</v>
      </c>
      <c r="N81" s="51" t="n">
        <v>27.084</v>
      </c>
      <c r="O81" s="51" t="n">
        <v>28.7</v>
      </c>
      <c r="P81" s="51" t="n">
        <v>28.838</v>
      </c>
      <c r="Q81" s="51" t="n">
        <v>27.084</v>
      </c>
      <c r="R81" s="51" t="n">
        <v>25.523</v>
      </c>
      <c r="S81" s="51" t="n">
        <v>48.237</v>
      </c>
      <c r="T81" s="51" t="n">
        <v>27.377</v>
      </c>
      <c r="U81" s="51" t="n">
        <v>28.55</v>
      </c>
      <c r="V81" s="51" t="n">
        <v>25.933</v>
      </c>
      <c r="W81" s="51" t="n">
        <v>28.604</v>
      </c>
      <c r="X81" s="51" t="n">
        <v>26.302</v>
      </c>
      <c r="Y81" s="51" t="n">
        <v>37.433</v>
      </c>
      <c r="Z81" s="51" t="n">
        <v>23.363</v>
      </c>
      <c r="AA81" s="51" t="n">
        <v>28.584</v>
      </c>
      <c r="AB81" s="51" t="n">
        <v>26.468</v>
      </c>
      <c r="AC81" s="51" t="n">
        <v>29.7</v>
      </c>
      <c r="AD81" s="51" t="n">
        <v>27.3</v>
      </c>
      <c r="AE81" s="51" t="n">
        <v>30.5</v>
      </c>
      <c r="AF81" s="51" t="n">
        <v>42.558</v>
      </c>
      <c r="AG81" s="51" t="n">
        <v>5</v>
      </c>
      <c r="AH81" s="51" t="n">
        <v>6.149</v>
      </c>
      <c r="AI81" s="51" t="n">
        <v>6.5</v>
      </c>
      <c r="AJ81" s="51" t="n">
        <v>6.5</v>
      </c>
      <c r="AK81" s="51" t="n">
        <v>30.449</v>
      </c>
      <c r="AL81" s="51" t="n">
        <v>14.4502</v>
      </c>
      <c r="AM81" s="51" t="n">
        <v>15.5072</v>
      </c>
    </row>
    <row r="82" customFormat="false" ht="12.75" hidden="false" customHeight="false" outlineLevel="0" collapsed="false">
      <c r="C82" s="52" t="n">
        <f aca="false">EOMONTH(C81,0)+1</f>
        <v>48122</v>
      </c>
      <c r="D82" s="51" t="n">
        <v>0.0495447662228989</v>
      </c>
      <c r="E82" s="51" t="n">
        <v>0.053125</v>
      </c>
      <c r="F82" s="51" t="n">
        <v>0.1259166</v>
      </c>
      <c r="G82" s="51" t="n">
        <v>5</v>
      </c>
      <c r="H82" s="51" t="n">
        <v>28.55</v>
      </c>
      <c r="I82" s="51" t="n">
        <v>5.1512</v>
      </c>
      <c r="J82" s="51" t="n">
        <v>6.5</v>
      </c>
      <c r="K82" s="51" t="n">
        <v>34.349</v>
      </c>
      <c r="L82" s="51" t="n">
        <v>27.433</v>
      </c>
      <c r="M82" s="51" t="n">
        <v>26.735</v>
      </c>
      <c r="N82" s="51" t="n">
        <v>27.084</v>
      </c>
      <c r="O82" s="51" t="n">
        <v>28.7</v>
      </c>
      <c r="P82" s="51" t="n">
        <v>28.838</v>
      </c>
      <c r="Q82" s="51" t="n">
        <v>27.084</v>
      </c>
      <c r="R82" s="51" t="n">
        <v>25.523</v>
      </c>
      <c r="S82" s="51" t="n">
        <v>48.135</v>
      </c>
      <c r="T82" s="51" t="n">
        <v>27.377</v>
      </c>
      <c r="U82" s="51" t="n">
        <v>28.55</v>
      </c>
      <c r="V82" s="51" t="n">
        <v>25.933</v>
      </c>
      <c r="W82" s="51" t="n">
        <v>28.604</v>
      </c>
      <c r="X82" s="51" t="n">
        <v>26.302</v>
      </c>
      <c r="Y82" s="51" t="n">
        <v>37.433</v>
      </c>
      <c r="Z82" s="51" t="n">
        <v>23.363</v>
      </c>
      <c r="AA82" s="51" t="n">
        <v>28.584</v>
      </c>
      <c r="AB82" s="51" t="n">
        <v>26.468</v>
      </c>
      <c r="AC82" s="51" t="n">
        <v>29.7</v>
      </c>
      <c r="AD82" s="51" t="n">
        <v>27.3</v>
      </c>
      <c r="AE82" s="51" t="n">
        <v>30.5</v>
      </c>
      <c r="AF82" s="51" t="n">
        <v>42.558</v>
      </c>
      <c r="AG82" s="51" t="n">
        <v>5</v>
      </c>
      <c r="AH82" s="51" t="n">
        <v>6.149</v>
      </c>
      <c r="AI82" s="51" t="n">
        <v>6.5</v>
      </c>
      <c r="AJ82" s="51" t="n">
        <v>6.5</v>
      </c>
      <c r="AK82" s="51" t="n">
        <v>30.449</v>
      </c>
      <c r="AL82" s="51" t="n">
        <v>14.4502</v>
      </c>
      <c r="AM82" s="51" t="n">
        <v>15.5072</v>
      </c>
    </row>
    <row r="83" customFormat="false" ht="12.75" hidden="false" customHeight="false" outlineLevel="0" collapsed="false">
      <c r="C83" s="52" t="n">
        <f aca="false">EOMONTH(C82,0)+1</f>
        <v>48153</v>
      </c>
      <c r="D83" s="51" t="n">
        <v>0.0497437031769707</v>
      </c>
      <c r="E83" s="51" t="n">
        <v>0.05416666</v>
      </c>
      <c r="F83" s="51" t="n">
        <v>0.1258333</v>
      </c>
      <c r="G83" s="51" t="n">
        <v>5</v>
      </c>
      <c r="H83" s="51" t="n">
        <v>28.55</v>
      </c>
      <c r="I83" s="51" t="n">
        <v>5.1512</v>
      </c>
      <c r="J83" s="51" t="n">
        <v>6.5</v>
      </c>
      <c r="K83" s="51" t="n">
        <v>34.349</v>
      </c>
      <c r="L83" s="51" t="n">
        <v>27.433</v>
      </c>
      <c r="M83" s="51" t="n">
        <v>26.735</v>
      </c>
      <c r="N83" s="51" t="n">
        <v>27.084</v>
      </c>
      <c r="O83" s="51" t="n">
        <v>28.7</v>
      </c>
      <c r="P83" s="51" t="n">
        <v>28.838</v>
      </c>
      <c r="Q83" s="51" t="n">
        <v>27.084</v>
      </c>
      <c r="R83" s="51" t="n">
        <v>25.523</v>
      </c>
      <c r="S83" s="51" t="n">
        <v>48.032</v>
      </c>
      <c r="T83" s="51" t="n">
        <v>27.377</v>
      </c>
      <c r="U83" s="51" t="n">
        <v>28.55</v>
      </c>
      <c r="V83" s="51" t="n">
        <v>25.933</v>
      </c>
      <c r="W83" s="51" t="n">
        <v>28.604</v>
      </c>
      <c r="X83" s="51" t="n">
        <v>26.302</v>
      </c>
      <c r="Y83" s="51" t="n">
        <v>37.433</v>
      </c>
      <c r="Z83" s="51" t="n">
        <v>23.363</v>
      </c>
      <c r="AA83" s="51" t="n">
        <v>28.584</v>
      </c>
      <c r="AB83" s="51" t="n">
        <v>26.468</v>
      </c>
      <c r="AC83" s="51" t="n">
        <v>29.7</v>
      </c>
      <c r="AD83" s="51" t="n">
        <v>27.3</v>
      </c>
      <c r="AE83" s="51" t="n">
        <v>30.5</v>
      </c>
      <c r="AF83" s="51" t="n">
        <v>42.558</v>
      </c>
      <c r="AG83" s="51" t="n">
        <v>5</v>
      </c>
      <c r="AH83" s="51" t="n">
        <v>6.149</v>
      </c>
      <c r="AI83" s="51" t="n">
        <v>6.5</v>
      </c>
      <c r="AJ83" s="51" t="n">
        <v>6.5</v>
      </c>
      <c r="AK83" s="51" t="n">
        <v>30.449</v>
      </c>
      <c r="AL83" s="51" t="n">
        <v>14.4502</v>
      </c>
      <c r="AM83" s="51" t="n">
        <v>15.5072</v>
      </c>
    </row>
    <row r="84" customFormat="false" ht="12.75" hidden="false" customHeight="false" outlineLevel="0" collapsed="false">
      <c r="C84" s="52" t="n">
        <f aca="false">EOMONTH(C83,0)+1</f>
        <v>48183</v>
      </c>
      <c r="D84" s="51" t="n">
        <v>0.0499362228225264</v>
      </c>
      <c r="E84" s="51" t="n">
        <v>0.05395833</v>
      </c>
      <c r="F84" s="51" t="n">
        <v>0.12575</v>
      </c>
      <c r="G84" s="51" t="n">
        <v>5</v>
      </c>
      <c r="H84" s="51" t="n">
        <v>28.55</v>
      </c>
      <c r="I84" s="51" t="n">
        <v>5.1512</v>
      </c>
      <c r="J84" s="51" t="n">
        <v>6.5</v>
      </c>
      <c r="K84" s="51" t="n">
        <v>34.349</v>
      </c>
      <c r="L84" s="51" t="n">
        <v>27.433</v>
      </c>
      <c r="M84" s="51" t="n">
        <v>26.735</v>
      </c>
      <c r="N84" s="51" t="n">
        <v>27.084</v>
      </c>
      <c r="O84" s="51" t="n">
        <v>28.7</v>
      </c>
      <c r="P84" s="51" t="n">
        <v>28.838</v>
      </c>
      <c r="Q84" s="51" t="n">
        <v>27.084</v>
      </c>
      <c r="R84" s="51" t="n">
        <v>25.523</v>
      </c>
      <c r="S84" s="51" t="n">
        <v>47.93</v>
      </c>
      <c r="T84" s="51" t="n">
        <v>27.377</v>
      </c>
      <c r="U84" s="51" t="n">
        <v>28.55</v>
      </c>
      <c r="V84" s="51" t="n">
        <v>25.933</v>
      </c>
      <c r="W84" s="51" t="n">
        <v>28.604</v>
      </c>
      <c r="X84" s="51" t="n">
        <v>26.302</v>
      </c>
      <c r="Y84" s="51" t="n">
        <v>37.433</v>
      </c>
      <c r="Z84" s="51" t="n">
        <v>23.363</v>
      </c>
      <c r="AA84" s="51" t="n">
        <v>28.584</v>
      </c>
      <c r="AB84" s="51" t="n">
        <v>26.468</v>
      </c>
      <c r="AC84" s="51" t="n">
        <v>29.7</v>
      </c>
      <c r="AD84" s="51" t="n">
        <v>27.3</v>
      </c>
      <c r="AE84" s="51" t="n">
        <v>30.5</v>
      </c>
      <c r="AF84" s="51" t="n">
        <v>42.558</v>
      </c>
      <c r="AG84" s="51" t="n">
        <v>5</v>
      </c>
      <c r="AH84" s="51" t="n">
        <v>6.149</v>
      </c>
      <c r="AI84" s="51" t="n">
        <v>6.5</v>
      </c>
      <c r="AJ84" s="51" t="n">
        <v>6.5</v>
      </c>
      <c r="AK84" s="51" t="n">
        <v>30.449</v>
      </c>
      <c r="AL84" s="51" t="n">
        <v>14.4502</v>
      </c>
      <c r="AM84" s="51" t="n">
        <v>15.5072</v>
      </c>
    </row>
    <row r="85" customFormat="false" ht="12.75" hidden="false" customHeight="false" outlineLevel="0" collapsed="false">
      <c r="C85" s="52" t="n">
        <f aca="false">EOMONTH(C84,0)+1</f>
        <v>48214</v>
      </c>
      <c r="D85" s="51" t="n">
        <v>0.0501351598026014</v>
      </c>
      <c r="E85" s="51" t="n">
        <v>0.05375</v>
      </c>
      <c r="F85" s="51" t="n">
        <v>0.1256666</v>
      </c>
      <c r="G85" s="51" t="n">
        <v>5</v>
      </c>
      <c r="H85" s="51" t="n">
        <v>28.45</v>
      </c>
      <c r="I85" s="51" t="n">
        <v>5.1512</v>
      </c>
      <c r="J85" s="51" t="n">
        <v>6.5</v>
      </c>
      <c r="K85" s="51" t="n">
        <v>34.249</v>
      </c>
      <c r="L85" s="51" t="n">
        <v>27.334</v>
      </c>
      <c r="M85" s="51" t="n">
        <v>26.634</v>
      </c>
      <c r="N85" s="51" t="n">
        <v>26.984</v>
      </c>
      <c r="O85" s="51" t="n">
        <v>28.6</v>
      </c>
      <c r="P85" s="51" t="n">
        <v>28.734</v>
      </c>
      <c r="Q85" s="51" t="n">
        <v>26.984</v>
      </c>
      <c r="R85" s="51" t="n">
        <v>25.422</v>
      </c>
      <c r="S85" s="51" t="n">
        <v>47.725</v>
      </c>
      <c r="T85" s="51" t="n">
        <v>27.281</v>
      </c>
      <c r="U85" s="51" t="n">
        <v>28.45</v>
      </c>
      <c r="V85" s="51" t="n">
        <v>25.834</v>
      </c>
      <c r="W85" s="51" t="n">
        <v>28.504</v>
      </c>
      <c r="X85" s="51" t="n">
        <v>26.206</v>
      </c>
      <c r="Y85" s="51" t="n">
        <v>37.332</v>
      </c>
      <c r="Z85" s="51" t="n">
        <v>23.267</v>
      </c>
      <c r="AA85" s="51" t="n">
        <v>28.484</v>
      </c>
      <c r="AB85" s="51" t="n">
        <v>26.368</v>
      </c>
      <c r="AC85" s="51" t="n">
        <v>29.6</v>
      </c>
      <c r="AD85" s="51" t="n">
        <v>27.2</v>
      </c>
      <c r="AE85" s="51" t="n">
        <v>30.4</v>
      </c>
      <c r="AF85" s="51" t="n">
        <v>42.448</v>
      </c>
      <c r="AG85" s="51" t="n">
        <v>5</v>
      </c>
      <c r="AH85" s="51" t="n">
        <v>6.149</v>
      </c>
      <c r="AI85" s="51" t="n">
        <v>6.5</v>
      </c>
      <c r="AJ85" s="51" t="n">
        <v>6.5</v>
      </c>
      <c r="AK85" s="51" t="n">
        <v>30.349</v>
      </c>
      <c r="AL85" s="51" t="n">
        <v>14.4502</v>
      </c>
      <c r="AM85" s="51" t="n">
        <v>15.5072</v>
      </c>
    </row>
    <row r="86" customFormat="false" ht="12.75" hidden="false" customHeight="false" outlineLevel="0" collapsed="false">
      <c r="C86" s="52" t="n">
        <f aca="false">EOMONTH(C85,0)+1</f>
        <v>48245</v>
      </c>
      <c r="D86" s="51" t="n">
        <v>0.0503340967958894</v>
      </c>
      <c r="E86" s="51" t="n">
        <v>0.05354166</v>
      </c>
      <c r="F86" s="51" t="n">
        <v>0.1255833</v>
      </c>
      <c r="G86" s="51" t="n">
        <v>5</v>
      </c>
      <c r="H86" s="51" t="n">
        <v>28.45</v>
      </c>
      <c r="I86" s="51" t="n">
        <v>5.1512</v>
      </c>
      <c r="J86" s="51" t="n">
        <v>6.5</v>
      </c>
      <c r="K86" s="51" t="n">
        <v>34.249</v>
      </c>
      <c r="L86" s="51" t="n">
        <v>27.334</v>
      </c>
      <c r="M86" s="51" t="n">
        <v>26.634</v>
      </c>
      <c r="N86" s="51" t="n">
        <v>26.984</v>
      </c>
      <c r="O86" s="51" t="n">
        <v>28.6</v>
      </c>
      <c r="P86" s="51" t="n">
        <v>28.734</v>
      </c>
      <c r="Q86" s="51" t="n">
        <v>26.984</v>
      </c>
      <c r="R86" s="51" t="n">
        <v>25.422</v>
      </c>
      <c r="S86" s="51" t="n">
        <v>47.623</v>
      </c>
      <c r="T86" s="51" t="n">
        <v>27.281</v>
      </c>
      <c r="U86" s="51" t="n">
        <v>28.45</v>
      </c>
      <c r="V86" s="51" t="n">
        <v>25.834</v>
      </c>
      <c r="W86" s="51" t="n">
        <v>28.504</v>
      </c>
      <c r="X86" s="51" t="n">
        <v>26.206</v>
      </c>
      <c r="Y86" s="51" t="n">
        <v>37.332</v>
      </c>
      <c r="Z86" s="51" t="n">
        <v>23.267</v>
      </c>
      <c r="AA86" s="51" t="n">
        <v>28.484</v>
      </c>
      <c r="AB86" s="51" t="n">
        <v>26.368</v>
      </c>
      <c r="AC86" s="51" t="n">
        <v>29.6</v>
      </c>
      <c r="AD86" s="51" t="n">
        <v>27.2</v>
      </c>
      <c r="AE86" s="51" t="n">
        <v>30.4</v>
      </c>
      <c r="AF86" s="51" t="n">
        <v>42.448</v>
      </c>
      <c r="AG86" s="51" t="n">
        <v>5</v>
      </c>
      <c r="AH86" s="51" t="n">
        <v>6.149</v>
      </c>
      <c r="AI86" s="51" t="n">
        <v>6.5</v>
      </c>
      <c r="AJ86" s="51" t="n">
        <v>6.5</v>
      </c>
      <c r="AK86" s="51" t="n">
        <v>30.349</v>
      </c>
      <c r="AL86" s="51" t="n">
        <v>14.4502</v>
      </c>
      <c r="AM86" s="51" t="n">
        <v>15.5072</v>
      </c>
    </row>
    <row r="87" customFormat="false" ht="12.75" hidden="false" customHeight="false" outlineLevel="0" collapsed="false">
      <c r="C87" s="52" t="n">
        <f aca="false">EOMONTH(C86,0)+1</f>
        <v>48274</v>
      </c>
      <c r="D87" s="51" t="n">
        <v>0.0505201991564097</v>
      </c>
      <c r="E87" s="51" t="n">
        <v>0.05395833</v>
      </c>
      <c r="F87" s="51" t="n">
        <v>0.1255</v>
      </c>
      <c r="G87" s="51" t="n">
        <v>5</v>
      </c>
      <c r="H87" s="51" t="n">
        <v>28.45</v>
      </c>
      <c r="I87" s="51" t="n">
        <v>5.1512</v>
      </c>
      <c r="J87" s="51" t="n">
        <v>6.5</v>
      </c>
      <c r="K87" s="51" t="n">
        <v>34.249</v>
      </c>
      <c r="L87" s="51" t="n">
        <v>27.334</v>
      </c>
      <c r="M87" s="51" t="n">
        <v>26.634</v>
      </c>
      <c r="N87" s="51" t="n">
        <v>26.984</v>
      </c>
      <c r="O87" s="51" t="n">
        <v>28.6</v>
      </c>
      <c r="P87" s="51" t="n">
        <v>28.734</v>
      </c>
      <c r="Q87" s="51" t="n">
        <v>26.984</v>
      </c>
      <c r="R87" s="51" t="n">
        <v>25.422</v>
      </c>
      <c r="S87" s="51" t="n">
        <v>47.52</v>
      </c>
      <c r="T87" s="51" t="n">
        <v>27.281</v>
      </c>
      <c r="U87" s="51" t="n">
        <v>28.45</v>
      </c>
      <c r="V87" s="51" t="n">
        <v>25.834</v>
      </c>
      <c r="W87" s="51" t="n">
        <v>28.504</v>
      </c>
      <c r="X87" s="51" t="n">
        <v>26.206</v>
      </c>
      <c r="Y87" s="51" t="n">
        <v>37.332</v>
      </c>
      <c r="Z87" s="51" t="n">
        <v>23.267</v>
      </c>
      <c r="AA87" s="51" t="n">
        <v>28.484</v>
      </c>
      <c r="AB87" s="51" t="n">
        <v>26.368</v>
      </c>
      <c r="AC87" s="51" t="n">
        <v>29.6</v>
      </c>
      <c r="AD87" s="51" t="n">
        <v>27.2</v>
      </c>
      <c r="AE87" s="51" t="n">
        <v>30.4</v>
      </c>
      <c r="AF87" s="51" t="n">
        <v>42.448</v>
      </c>
      <c r="AG87" s="51" t="n">
        <v>5</v>
      </c>
      <c r="AH87" s="51" t="n">
        <v>6.149</v>
      </c>
      <c r="AI87" s="51" t="n">
        <v>6.5</v>
      </c>
      <c r="AJ87" s="51" t="n">
        <v>6.5</v>
      </c>
      <c r="AK87" s="51" t="n">
        <v>30.349</v>
      </c>
      <c r="AL87" s="51" t="n">
        <v>14.4502</v>
      </c>
      <c r="AM87" s="51" t="n">
        <v>15.5072</v>
      </c>
    </row>
    <row r="88" customFormat="false" ht="12.75" hidden="false" customHeight="false" outlineLevel="0" collapsed="false">
      <c r="C88" s="52" t="n">
        <f aca="false">EOMONTH(C87,0)+1</f>
        <v>48305</v>
      </c>
      <c r="D88" s="51" t="n">
        <v>0.0507191361752675</v>
      </c>
      <c r="E88" s="51" t="n">
        <v>0.05375</v>
      </c>
      <c r="F88" s="51" t="n">
        <v>0.1254166</v>
      </c>
      <c r="G88" s="51" t="n">
        <v>5</v>
      </c>
      <c r="H88" s="51" t="n">
        <v>28.45</v>
      </c>
      <c r="I88" s="51" t="n">
        <v>5.1512</v>
      </c>
      <c r="J88" s="51" t="n">
        <v>6.5</v>
      </c>
      <c r="K88" s="51" t="n">
        <v>34.249</v>
      </c>
      <c r="L88" s="51" t="n">
        <v>27.334</v>
      </c>
      <c r="M88" s="51" t="n">
        <v>26.634</v>
      </c>
      <c r="N88" s="51" t="n">
        <v>26.984</v>
      </c>
      <c r="O88" s="51" t="n">
        <v>28.6</v>
      </c>
      <c r="P88" s="51" t="n">
        <v>28.734</v>
      </c>
      <c r="Q88" s="51" t="n">
        <v>26.984</v>
      </c>
      <c r="R88" s="51" t="n">
        <v>25.422</v>
      </c>
      <c r="S88" s="51" t="n">
        <v>47.418</v>
      </c>
      <c r="T88" s="51" t="n">
        <v>27.281</v>
      </c>
      <c r="U88" s="51" t="n">
        <v>28.45</v>
      </c>
      <c r="V88" s="51" t="n">
        <v>25.834</v>
      </c>
      <c r="W88" s="51" t="n">
        <v>28.504</v>
      </c>
      <c r="X88" s="51" t="n">
        <v>26.206</v>
      </c>
      <c r="Y88" s="51" t="n">
        <v>37.332</v>
      </c>
      <c r="Z88" s="51" t="n">
        <v>23.267</v>
      </c>
      <c r="AA88" s="51" t="n">
        <v>28.484</v>
      </c>
      <c r="AB88" s="51" t="n">
        <v>26.368</v>
      </c>
      <c r="AC88" s="51" t="n">
        <v>29.6</v>
      </c>
      <c r="AD88" s="51" t="n">
        <v>27.2</v>
      </c>
      <c r="AE88" s="51" t="n">
        <v>30.4</v>
      </c>
      <c r="AF88" s="51" t="n">
        <v>42.448</v>
      </c>
      <c r="AG88" s="51" t="n">
        <v>5</v>
      </c>
      <c r="AH88" s="51" t="n">
        <v>6.149</v>
      </c>
      <c r="AI88" s="51" t="n">
        <v>6.5</v>
      </c>
      <c r="AJ88" s="51" t="n">
        <v>6.5</v>
      </c>
      <c r="AK88" s="51" t="n">
        <v>30.349</v>
      </c>
      <c r="AL88" s="51" t="n">
        <v>14.4502</v>
      </c>
      <c r="AM88" s="51" t="n">
        <v>15.5072</v>
      </c>
    </row>
    <row r="89" customFormat="false" ht="12.75" hidden="false" customHeight="false" outlineLevel="0" collapsed="false">
      <c r="C89" s="52" t="n">
        <f aca="false">EOMONTH(C88,0)+1</f>
        <v>48335</v>
      </c>
      <c r="D89" s="51" t="n">
        <v>0.0509116558835134</v>
      </c>
      <c r="E89" s="51" t="n">
        <v>0.05354166</v>
      </c>
      <c r="F89" s="51" t="n">
        <v>0.1253333</v>
      </c>
      <c r="G89" s="51" t="n">
        <v>5</v>
      </c>
      <c r="H89" s="51" t="n">
        <v>28.45</v>
      </c>
      <c r="I89" s="51" t="n">
        <v>5.1512</v>
      </c>
      <c r="J89" s="51" t="n">
        <v>6.5</v>
      </c>
      <c r="K89" s="51" t="n">
        <v>34.249</v>
      </c>
      <c r="L89" s="51" t="n">
        <v>27.334</v>
      </c>
      <c r="M89" s="51" t="n">
        <v>26.634</v>
      </c>
      <c r="N89" s="51" t="n">
        <v>26.984</v>
      </c>
      <c r="O89" s="51" t="n">
        <v>28.6</v>
      </c>
      <c r="P89" s="51" t="n">
        <v>28.734</v>
      </c>
      <c r="Q89" s="51" t="n">
        <v>26.984</v>
      </c>
      <c r="R89" s="51" t="n">
        <v>25.422</v>
      </c>
      <c r="S89" s="51" t="n">
        <v>47.316</v>
      </c>
      <c r="T89" s="51" t="n">
        <v>27.281</v>
      </c>
      <c r="U89" s="51" t="n">
        <v>28.45</v>
      </c>
      <c r="V89" s="51" t="n">
        <v>25.834</v>
      </c>
      <c r="W89" s="51" t="n">
        <v>28.504</v>
      </c>
      <c r="X89" s="51" t="n">
        <v>26.206</v>
      </c>
      <c r="Y89" s="51" t="n">
        <v>37.332</v>
      </c>
      <c r="Z89" s="51" t="n">
        <v>23.267</v>
      </c>
      <c r="AA89" s="51" t="n">
        <v>28.484</v>
      </c>
      <c r="AB89" s="51" t="n">
        <v>26.368</v>
      </c>
      <c r="AC89" s="51" t="n">
        <v>29.6</v>
      </c>
      <c r="AD89" s="51" t="n">
        <v>27.2</v>
      </c>
      <c r="AE89" s="51" t="n">
        <v>30.4</v>
      </c>
      <c r="AF89" s="51" t="n">
        <v>42.448</v>
      </c>
      <c r="AG89" s="51" t="n">
        <v>5</v>
      </c>
      <c r="AH89" s="51" t="n">
        <v>6.149</v>
      </c>
      <c r="AI89" s="51" t="n">
        <v>6.5</v>
      </c>
      <c r="AJ89" s="51" t="n">
        <v>6.5</v>
      </c>
      <c r="AK89" s="51" t="n">
        <v>30.349</v>
      </c>
      <c r="AL89" s="51" t="n">
        <v>14.4502</v>
      </c>
      <c r="AM89" s="51" t="n">
        <v>15.5072</v>
      </c>
    </row>
    <row r="90" customFormat="false" ht="12.75" hidden="false" customHeight="false" outlineLevel="0" collapsed="false">
      <c r="C90" s="52" t="n">
        <f aca="false">EOMONTH(C89,0)+1</f>
        <v>48366</v>
      </c>
      <c r="D90" s="51" t="n">
        <v>0.051110592928362</v>
      </c>
      <c r="E90" s="51" t="n">
        <v>0.05333333</v>
      </c>
      <c r="F90" s="51" t="n">
        <v>0.12525</v>
      </c>
      <c r="G90" s="51" t="n">
        <v>5</v>
      </c>
      <c r="H90" s="51" t="n">
        <v>28.45</v>
      </c>
      <c r="I90" s="51" t="n">
        <v>5.1512</v>
      </c>
      <c r="J90" s="51" t="n">
        <v>6.5</v>
      </c>
      <c r="K90" s="51" t="n">
        <v>34.249</v>
      </c>
      <c r="L90" s="51" t="n">
        <v>27.334</v>
      </c>
      <c r="M90" s="51" t="n">
        <v>26.634</v>
      </c>
      <c r="N90" s="51" t="n">
        <v>26.984</v>
      </c>
      <c r="O90" s="51" t="n">
        <v>28.6</v>
      </c>
      <c r="P90" s="51" t="n">
        <v>28.734</v>
      </c>
      <c r="Q90" s="51" t="n">
        <v>26.984</v>
      </c>
      <c r="R90" s="51" t="n">
        <v>25.422</v>
      </c>
      <c r="S90" s="51" t="n">
        <v>47.214</v>
      </c>
      <c r="T90" s="51" t="n">
        <v>27.281</v>
      </c>
      <c r="U90" s="51" t="n">
        <v>28.45</v>
      </c>
      <c r="V90" s="51" t="n">
        <v>25.834</v>
      </c>
      <c r="W90" s="51" t="n">
        <v>28.504</v>
      </c>
      <c r="X90" s="51" t="n">
        <v>26.206</v>
      </c>
      <c r="Y90" s="51" t="n">
        <v>37.332</v>
      </c>
      <c r="Z90" s="51" t="n">
        <v>23.267</v>
      </c>
      <c r="AA90" s="51" t="n">
        <v>28.484</v>
      </c>
      <c r="AB90" s="51" t="n">
        <v>26.368</v>
      </c>
      <c r="AC90" s="51" t="n">
        <v>29.6</v>
      </c>
      <c r="AD90" s="51" t="n">
        <v>27.2</v>
      </c>
      <c r="AE90" s="51" t="n">
        <v>30.4</v>
      </c>
      <c r="AF90" s="51" t="n">
        <v>42.448</v>
      </c>
      <c r="AG90" s="51" t="n">
        <v>5</v>
      </c>
      <c r="AH90" s="51" t="n">
        <v>6.149</v>
      </c>
      <c r="AI90" s="51" t="n">
        <v>6.5</v>
      </c>
      <c r="AJ90" s="51" t="n">
        <v>6.5</v>
      </c>
      <c r="AK90" s="51" t="n">
        <v>30.349</v>
      </c>
      <c r="AL90" s="51" t="n">
        <v>14.4502</v>
      </c>
      <c r="AM90" s="51" t="n">
        <v>15.5072</v>
      </c>
    </row>
    <row r="91" customFormat="false" ht="12.75" hidden="false" customHeight="false" outlineLevel="0" collapsed="false">
      <c r="C91" s="52" t="n">
        <f aca="false">EOMONTH(C90,0)+1</f>
        <v>48396</v>
      </c>
      <c r="D91" s="51" t="n">
        <v>0.0513031126617576</v>
      </c>
      <c r="E91" s="51" t="n">
        <v>0.053125</v>
      </c>
      <c r="F91" s="51" t="n">
        <v>0.1251666</v>
      </c>
      <c r="G91" s="51" t="n">
        <v>5</v>
      </c>
      <c r="H91" s="51" t="n">
        <v>28.45</v>
      </c>
      <c r="I91" s="51" t="n">
        <v>5.1512</v>
      </c>
      <c r="J91" s="51" t="n">
        <v>6.5</v>
      </c>
      <c r="K91" s="51" t="n">
        <v>34.249</v>
      </c>
      <c r="L91" s="51" t="n">
        <v>27.334</v>
      </c>
      <c r="M91" s="51" t="n">
        <v>26.634</v>
      </c>
      <c r="N91" s="51" t="n">
        <v>26.984</v>
      </c>
      <c r="O91" s="51" t="n">
        <v>28.6</v>
      </c>
      <c r="P91" s="51" t="n">
        <v>28.734</v>
      </c>
      <c r="Q91" s="51" t="n">
        <v>26.984</v>
      </c>
      <c r="R91" s="51" t="n">
        <v>25.422</v>
      </c>
      <c r="S91" s="51" t="n">
        <v>47.112</v>
      </c>
      <c r="T91" s="51" t="n">
        <v>27.281</v>
      </c>
      <c r="U91" s="51" t="n">
        <v>28.45</v>
      </c>
      <c r="V91" s="51" t="n">
        <v>25.834</v>
      </c>
      <c r="W91" s="51" t="n">
        <v>28.504</v>
      </c>
      <c r="X91" s="51" t="n">
        <v>26.206</v>
      </c>
      <c r="Y91" s="51" t="n">
        <v>37.332</v>
      </c>
      <c r="Z91" s="51" t="n">
        <v>23.267</v>
      </c>
      <c r="AA91" s="51" t="n">
        <v>28.484</v>
      </c>
      <c r="AB91" s="51" t="n">
        <v>26.368</v>
      </c>
      <c r="AC91" s="51" t="n">
        <v>29.6</v>
      </c>
      <c r="AD91" s="51" t="n">
        <v>27.2</v>
      </c>
      <c r="AE91" s="51" t="n">
        <v>30.4</v>
      </c>
      <c r="AF91" s="51" t="n">
        <v>42.448</v>
      </c>
      <c r="AG91" s="51" t="n">
        <v>5</v>
      </c>
      <c r="AH91" s="51" t="n">
        <v>6.149</v>
      </c>
      <c r="AI91" s="51" t="n">
        <v>6.5</v>
      </c>
      <c r="AJ91" s="51" t="n">
        <v>6.5</v>
      </c>
      <c r="AK91" s="51" t="n">
        <v>30.349</v>
      </c>
      <c r="AL91" s="51" t="n">
        <v>14.4502</v>
      </c>
      <c r="AM91" s="51" t="n">
        <v>15.5072</v>
      </c>
    </row>
    <row r="92" customFormat="false" ht="12.75" hidden="false" customHeight="false" outlineLevel="0" collapsed="false">
      <c r="C92" s="52" t="n">
        <f aca="false">EOMONTH(C91,0)+1</f>
        <v>48427</v>
      </c>
      <c r="D92" s="51" t="n">
        <v>0.0515020497325924</v>
      </c>
      <c r="E92" s="51" t="n">
        <v>0.05291666</v>
      </c>
      <c r="F92" s="51" t="n">
        <v>0.1250833</v>
      </c>
      <c r="G92" s="51" t="n">
        <v>5</v>
      </c>
      <c r="H92" s="51" t="n">
        <v>28.45</v>
      </c>
      <c r="I92" s="51" t="n">
        <v>5.1512</v>
      </c>
      <c r="J92" s="51" t="n">
        <v>6.5</v>
      </c>
      <c r="K92" s="51" t="n">
        <v>34.249</v>
      </c>
      <c r="L92" s="51" t="n">
        <v>27.334</v>
      </c>
      <c r="M92" s="51" t="n">
        <v>26.634</v>
      </c>
      <c r="N92" s="51" t="n">
        <v>26.984</v>
      </c>
      <c r="O92" s="51" t="n">
        <v>28.6</v>
      </c>
      <c r="P92" s="51" t="n">
        <v>28.734</v>
      </c>
      <c r="Q92" s="51" t="n">
        <v>26.984</v>
      </c>
      <c r="R92" s="51" t="n">
        <v>25.422</v>
      </c>
      <c r="S92" s="51" t="n">
        <v>47.01</v>
      </c>
      <c r="T92" s="51" t="n">
        <v>27.281</v>
      </c>
      <c r="U92" s="51" t="n">
        <v>28.45</v>
      </c>
      <c r="V92" s="51" t="n">
        <v>25.834</v>
      </c>
      <c r="W92" s="51" t="n">
        <v>28.504</v>
      </c>
      <c r="X92" s="51" t="n">
        <v>26.206</v>
      </c>
      <c r="Y92" s="51" t="n">
        <v>37.332</v>
      </c>
      <c r="Z92" s="51" t="n">
        <v>23.267</v>
      </c>
      <c r="AA92" s="51" t="n">
        <v>28.484</v>
      </c>
      <c r="AB92" s="51" t="n">
        <v>26.368</v>
      </c>
      <c r="AC92" s="51" t="n">
        <v>29.6</v>
      </c>
      <c r="AD92" s="51" t="n">
        <v>27.2</v>
      </c>
      <c r="AE92" s="51" t="n">
        <v>30.4</v>
      </c>
      <c r="AF92" s="51" t="n">
        <v>42.448</v>
      </c>
      <c r="AG92" s="51" t="n">
        <v>5</v>
      </c>
      <c r="AH92" s="51" t="n">
        <v>6.149</v>
      </c>
      <c r="AI92" s="51" t="n">
        <v>6.5</v>
      </c>
      <c r="AJ92" s="51" t="n">
        <v>6.5</v>
      </c>
      <c r="AK92" s="51" t="n">
        <v>30.349</v>
      </c>
      <c r="AL92" s="51" t="n">
        <v>14.4502</v>
      </c>
      <c r="AM92" s="51" t="n">
        <v>15.5072</v>
      </c>
    </row>
    <row r="93" customFormat="false" ht="12.75" hidden="false" customHeight="false" outlineLevel="0" collapsed="false">
      <c r="C93" s="52" t="n">
        <f aca="false">EOMONTH(C92,0)+1</f>
        <v>48458</v>
      </c>
      <c r="D93" s="51" t="n">
        <v>0.0517009868166314</v>
      </c>
      <c r="E93" s="51" t="n">
        <v>0.05270833</v>
      </c>
      <c r="F93" s="51" t="n">
        <v>0.125</v>
      </c>
      <c r="G93" s="51" t="n">
        <v>5</v>
      </c>
      <c r="H93" s="51" t="n">
        <v>28.45</v>
      </c>
      <c r="I93" s="51" t="n">
        <v>5.1512</v>
      </c>
      <c r="J93" s="51" t="n">
        <v>6.5</v>
      </c>
      <c r="K93" s="51" t="n">
        <v>34.249</v>
      </c>
      <c r="L93" s="51" t="n">
        <v>27.334</v>
      </c>
      <c r="M93" s="51" t="n">
        <v>26.634</v>
      </c>
      <c r="N93" s="51" t="n">
        <v>26.984</v>
      </c>
      <c r="O93" s="51" t="n">
        <v>28.6</v>
      </c>
      <c r="P93" s="51" t="n">
        <v>28.734</v>
      </c>
      <c r="Q93" s="51" t="n">
        <v>26.984</v>
      </c>
      <c r="R93" s="51" t="n">
        <v>25.422</v>
      </c>
      <c r="S93" s="51" t="n">
        <v>46.907</v>
      </c>
      <c r="T93" s="51" t="n">
        <v>27.281</v>
      </c>
      <c r="U93" s="51" t="n">
        <v>28.45</v>
      </c>
      <c r="V93" s="51" t="n">
        <v>25.834</v>
      </c>
      <c r="W93" s="51" t="n">
        <v>28.504</v>
      </c>
      <c r="X93" s="51" t="n">
        <v>26.206</v>
      </c>
      <c r="Y93" s="51" t="n">
        <v>37.332</v>
      </c>
      <c r="Z93" s="51" t="n">
        <v>23.267</v>
      </c>
      <c r="AA93" s="51" t="n">
        <v>28.484</v>
      </c>
      <c r="AB93" s="51" t="n">
        <v>26.368</v>
      </c>
      <c r="AC93" s="51" t="n">
        <v>29.6</v>
      </c>
      <c r="AD93" s="51" t="n">
        <v>27.2</v>
      </c>
      <c r="AE93" s="51" t="n">
        <v>30.4</v>
      </c>
      <c r="AF93" s="51" t="n">
        <v>42.448</v>
      </c>
      <c r="AG93" s="51" t="n">
        <v>5</v>
      </c>
      <c r="AH93" s="51" t="n">
        <v>6.149</v>
      </c>
      <c r="AI93" s="51" t="n">
        <v>6.5</v>
      </c>
      <c r="AJ93" s="51" t="n">
        <v>6.5</v>
      </c>
      <c r="AK93" s="51" t="n">
        <v>30.349</v>
      </c>
      <c r="AL93" s="51" t="n">
        <v>14.4502</v>
      </c>
      <c r="AM93" s="51" t="n">
        <v>15.5072</v>
      </c>
    </row>
    <row r="94" customFormat="false" ht="12.75" hidden="false" customHeight="false" outlineLevel="0" collapsed="false">
      <c r="C94" s="52" t="n">
        <f aca="false">EOMONTH(C93,0)+1</f>
        <v>48488</v>
      </c>
      <c r="D94" s="51" t="n">
        <v>0.051876762396939</v>
      </c>
      <c r="E94" s="51" t="n">
        <v>0.0525</v>
      </c>
      <c r="F94" s="51" t="n">
        <v>0.1248611</v>
      </c>
      <c r="G94" s="51" t="n">
        <v>5</v>
      </c>
      <c r="H94" s="51" t="n">
        <v>28.45</v>
      </c>
      <c r="I94" s="51" t="n">
        <v>5.1512</v>
      </c>
      <c r="J94" s="51" t="n">
        <v>6.5</v>
      </c>
      <c r="K94" s="51" t="n">
        <v>34.249</v>
      </c>
      <c r="L94" s="51" t="n">
        <v>27.334</v>
      </c>
      <c r="M94" s="51" t="n">
        <v>26.634</v>
      </c>
      <c r="N94" s="51" t="n">
        <v>26.984</v>
      </c>
      <c r="O94" s="51" t="n">
        <v>28.6</v>
      </c>
      <c r="P94" s="51" t="n">
        <v>28.734</v>
      </c>
      <c r="Q94" s="51" t="n">
        <v>26.984</v>
      </c>
      <c r="R94" s="51" t="n">
        <v>25.422</v>
      </c>
      <c r="S94" s="51" t="n">
        <v>46.805</v>
      </c>
      <c r="T94" s="51" t="n">
        <v>27.281</v>
      </c>
      <c r="U94" s="51" t="n">
        <v>28.45</v>
      </c>
      <c r="V94" s="51" t="n">
        <v>25.834</v>
      </c>
      <c r="W94" s="51" t="n">
        <v>28.504</v>
      </c>
      <c r="X94" s="51" t="n">
        <v>26.206</v>
      </c>
      <c r="Y94" s="51" t="n">
        <v>37.332</v>
      </c>
      <c r="Z94" s="51" t="n">
        <v>23.267</v>
      </c>
      <c r="AA94" s="51" t="n">
        <v>28.484</v>
      </c>
      <c r="AB94" s="51" t="n">
        <v>26.368</v>
      </c>
      <c r="AC94" s="51" t="n">
        <v>29.6</v>
      </c>
      <c r="AD94" s="51" t="n">
        <v>27.2</v>
      </c>
      <c r="AE94" s="51" t="n">
        <v>30.4</v>
      </c>
      <c r="AF94" s="51" t="n">
        <v>42.448</v>
      </c>
      <c r="AG94" s="51" t="n">
        <v>5</v>
      </c>
      <c r="AH94" s="51" t="n">
        <v>6.149</v>
      </c>
      <c r="AI94" s="51" t="n">
        <v>6.5</v>
      </c>
      <c r="AJ94" s="51" t="n">
        <v>6.5</v>
      </c>
      <c r="AK94" s="51" t="n">
        <v>30.349</v>
      </c>
      <c r="AL94" s="51" t="n">
        <v>14.4502</v>
      </c>
      <c r="AM94" s="51" t="n">
        <v>15.5072</v>
      </c>
    </row>
    <row r="95" customFormat="false" ht="12.75" hidden="false" customHeight="false" outlineLevel="0" collapsed="false">
      <c r="C95" s="52" t="n">
        <f aca="false">EOMONTH(C94,0)+1</f>
        <v>48519</v>
      </c>
      <c r="D95" s="51" t="n">
        <v>0.0520015466561463</v>
      </c>
      <c r="E95" s="51" t="n">
        <v>0.05229166</v>
      </c>
      <c r="F95" s="51" t="n">
        <v>0.1247222</v>
      </c>
      <c r="G95" s="51" t="n">
        <v>5</v>
      </c>
      <c r="H95" s="51" t="n">
        <v>28.45</v>
      </c>
      <c r="I95" s="51" t="n">
        <v>5.1512</v>
      </c>
      <c r="J95" s="51" t="n">
        <v>6.5</v>
      </c>
      <c r="K95" s="51" t="n">
        <v>34.249</v>
      </c>
      <c r="L95" s="51" t="n">
        <v>27.334</v>
      </c>
      <c r="M95" s="51" t="n">
        <v>26.634</v>
      </c>
      <c r="N95" s="51" t="n">
        <v>26.984</v>
      </c>
      <c r="O95" s="51" t="n">
        <v>28.6</v>
      </c>
      <c r="P95" s="51" t="n">
        <v>28.734</v>
      </c>
      <c r="Q95" s="51" t="n">
        <v>26.984</v>
      </c>
      <c r="R95" s="51" t="n">
        <v>25.422</v>
      </c>
      <c r="S95" s="51" t="n">
        <v>46.703</v>
      </c>
      <c r="T95" s="51" t="n">
        <v>27.281</v>
      </c>
      <c r="U95" s="51" t="n">
        <v>28.45</v>
      </c>
      <c r="V95" s="51" t="n">
        <v>25.834</v>
      </c>
      <c r="W95" s="51" t="n">
        <v>28.504</v>
      </c>
      <c r="X95" s="51" t="n">
        <v>26.206</v>
      </c>
      <c r="Y95" s="51" t="n">
        <v>37.332</v>
      </c>
      <c r="Z95" s="51" t="n">
        <v>23.267</v>
      </c>
      <c r="AA95" s="51" t="n">
        <v>28.484</v>
      </c>
      <c r="AB95" s="51" t="n">
        <v>26.368</v>
      </c>
      <c r="AC95" s="51" t="n">
        <v>29.6</v>
      </c>
      <c r="AD95" s="51" t="n">
        <v>27.2</v>
      </c>
      <c r="AE95" s="51" t="n">
        <v>30.4</v>
      </c>
      <c r="AF95" s="51" t="n">
        <v>42.448</v>
      </c>
      <c r="AG95" s="51" t="n">
        <v>5</v>
      </c>
      <c r="AH95" s="51" t="n">
        <v>6.149</v>
      </c>
      <c r="AI95" s="51" t="n">
        <v>6.5</v>
      </c>
      <c r="AJ95" s="51" t="n">
        <v>6.5</v>
      </c>
      <c r="AK95" s="51" t="n">
        <v>30.349</v>
      </c>
      <c r="AL95" s="51" t="n">
        <v>14.4502</v>
      </c>
      <c r="AM95" s="51" t="n">
        <v>15.5072</v>
      </c>
    </row>
    <row r="96" customFormat="false" ht="12.75" hidden="false" customHeight="false" outlineLevel="0" collapsed="false">
      <c r="C96" s="52" t="n">
        <f aca="false">EOMONTH(C95,0)+1</f>
        <v>48549</v>
      </c>
      <c r="D96" s="51" t="n">
        <v>0.0521223056216145</v>
      </c>
      <c r="E96" s="51" t="n">
        <v>0.05208333</v>
      </c>
      <c r="F96" s="51" t="n">
        <v>0.1245833</v>
      </c>
      <c r="G96" s="51" t="n">
        <v>5</v>
      </c>
      <c r="H96" s="51" t="n">
        <v>28.45</v>
      </c>
      <c r="I96" s="51" t="n">
        <v>5.1512</v>
      </c>
      <c r="J96" s="51" t="n">
        <v>6.5</v>
      </c>
      <c r="K96" s="51" t="n">
        <v>34.249</v>
      </c>
      <c r="L96" s="51" t="n">
        <v>27.334</v>
      </c>
      <c r="M96" s="51" t="n">
        <v>26.634</v>
      </c>
      <c r="N96" s="51" t="n">
        <v>26.984</v>
      </c>
      <c r="O96" s="51" t="n">
        <v>28.6</v>
      </c>
      <c r="P96" s="51" t="n">
        <v>28.734</v>
      </c>
      <c r="Q96" s="51" t="n">
        <v>26.984</v>
      </c>
      <c r="R96" s="51" t="n">
        <v>25.422</v>
      </c>
      <c r="S96" s="51" t="n">
        <v>46.601</v>
      </c>
      <c r="T96" s="51" t="n">
        <v>27.281</v>
      </c>
      <c r="U96" s="51" t="n">
        <v>28.45</v>
      </c>
      <c r="V96" s="51" t="n">
        <v>25.834</v>
      </c>
      <c r="W96" s="51" t="n">
        <v>28.504</v>
      </c>
      <c r="X96" s="51" t="n">
        <v>26.206</v>
      </c>
      <c r="Y96" s="51" t="n">
        <v>37.332</v>
      </c>
      <c r="Z96" s="51" t="n">
        <v>23.267</v>
      </c>
      <c r="AA96" s="51" t="n">
        <v>28.484</v>
      </c>
      <c r="AB96" s="51" t="n">
        <v>26.368</v>
      </c>
      <c r="AC96" s="51" t="n">
        <v>29.6</v>
      </c>
      <c r="AD96" s="51" t="n">
        <v>27.2</v>
      </c>
      <c r="AE96" s="51" t="n">
        <v>30.4</v>
      </c>
      <c r="AF96" s="51" t="n">
        <v>42.448</v>
      </c>
      <c r="AG96" s="51" t="n">
        <v>5</v>
      </c>
      <c r="AH96" s="51" t="n">
        <v>6.149</v>
      </c>
      <c r="AI96" s="51" t="n">
        <v>6.5</v>
      </c>
      <c r="AJ96" s="51" t="n">
        <v>6.5</v>
      </c>
      <c r="AK96" s="51" t="n">
        <v>30.349</v>
      </c>
      <c r="AL96" s="51" t="n">
        <v>14.4502</v>
      </c>
      <c r="AM96" s="51" t="n">
        <v>15.5072</v>
      </c>
    </row>
    <row r="97" customFormat="false" ht="12.75" hidden="false" customHeight="false" outlineLevel="0" collapsed="false">
      <c r="C97" s="52" t="n">
        <f aca="false">EOMONTH(C96,0)+1</f>
        <v>48580</v>
      </c>
      <c r="D97" s="51" t="n">
        <v>0.0522470898910417</v>
      </c>
      <c r="E97" s="51" t="n">
        <v>0.051875</v>
      </c>
      <c r="F97" s="51" t="n">
        <v>0.1244444</v>
      </c>
      <c r="G97" s="51" t="n">
        <v>5</v>
      </c>
      <c r="H97" s="51" t="n">
        <v>28.35</v>
      </c>
      <c r="I97" s="51" t="n">
        <v>5.1512</v>
      </c>
      <c r="J97" s="51" t="n">
        <v>6.5</v>
      </c>
      <c r="K97" s="51" t="n">
        <v>34.149</v>
      </c>
      <c r="L97" s="51" t="n">
        <v>27.236</v>
      </c>
      <c r="M97" s="51" t="n">
        <v>26.532</v>
      </c>
      <c r="N97" s="51" t="n">
        <v>26.884</v>
      </c>
      <c r="O97" s="51" t="n">
        <v>28.5</v>
      </c>
      <c r="P97" s="51" t="n">
        <v>28.63</v>
      </c>
      <c r="Q97" s="51" t="n">
        <v>26.884</v>
      </c>
      <c r="R97" s="51" t="n">
        <v>25.32</v>
      </c>
      <c r="S97" s="51" t="n">
        <v>48.847</v>
      </c>
      <c r="T97" s="51" t="n">
        <v>27.185</v>
      </c>
      <c r="U97" s="51" t="n">
        <v>28.35</v>
      </c>
      <c r="V97" s="51" t="n">
        <v>25.735</v>
      </c>
      <c r="W97" s="51" t="n">
        <v>28.404</v>
      </c>
      <c r="X97" s="51" t="n">
        <v>26.11</v>
      </c>
      <c r="Y97" s="51" t="n">
        <v>37.23</v>
      </c>
      <c r="Z97" s="51" t="n">
        <v>23.171</v>
      </c>
      <c r="AA97" s="51" t="n">
        <v>28.384</v>
      </c>
      <c r="AB97" s="51" t="n">
        <v>26.268</v>
      </c>
      <c r="AC97" s="51" t="n">
        <v>29.5</v>
      </c>
      <c r="AD97" s="51" t="n">
        <v>27.1</v>
      </c>
      <c r="AE97" s="51" t="n">
        <v>30.3</v>
      </c>
      <c r="AF97" s="51" t="n">
        <v>42.338</v>
      </c>
      <c r="AG97" s="51" t="n">
        <v>5</v>
      </c>
      <c r="AH97" s="51" t="n">
        <v>6.149</v>
      </c>
      <c r="AI97" s="51" t="n">
        <v>6.5</v>
      </c>
      <c r="AJ97" s="51" t="n">
        <v>6.5</v>
      </c>
      <c r="AK97" s="51" t="n">
        <v>30.249</v>
      </c>
      <c r="AL97" s="51" t="n">
        <v>0</v>
      </c>
      <c r="AM97" s="51" t="n">
        <v>0</v>
      </c>
    </row>
    <row r="98" customFormat="false" ht="12.75" hidden="false" customHeight="false" outlineLevel="0" collapsed="false">
      <c r="C98" s="52" t="n">
        <f aca="false">EOMONTH(C97,0)+1</f>
        <v>48611</v>
      </c>
      <c r="D98" s="51" t="n">
        <v>0.052371874165662</v>
      </c>
      <c r="E98" s="51" t="n">
        <v>0</v>
      </c>
      <c r="F98" s="51" t="n">
        <v>0.1243055</v>
      </c>
      <c r="G98" s="51" t="n">
        <v>0</v>
      </c>
      <c r="H98" s="51" t="n">
        <v>28.35</v>
      </c>
      <c r="I98" s="51" t="n">
        <v>0</v>
      </c>
      <c r="J98" s="51" t="n">
        <v>0</v>
      </c>
      <c r="K98" s="51" t="n">
        <v>34.149</v>
      </c>
      <c r="L98" s="51" t="n">
        <v>27.236</v>
      </c>
      <c r="M98" s="51" t="n">
        <v>26.532</v>
      </c>
      <c r="N98" s="51" t="n">
        <v>26.884</v>
      </c>
      <c r="O98" s="51" t="n">
        <v>28.5</v>
      </c>
      <c r="P98" s="51" t="n">
        <v>28.63</v>
      </c>
      <c r="Q98" s="51" t="n">
        <v>26.884</v>
      </c>
      <c r="R98" s="51" t="n">
        <v>25.32</v>
      </c>
      <c r="S98" s="51" t="n">
        <v>48.745</v>
      </c>
      <c r="T98" s="51" t="n">
        <v>27.185</v>
      </c>
      <c r="U98" s="51" t="n">
        <v>28.35</v>
      </c>
      <c r="V98" s="51" t="n">
        <v>25.735</v>
      </c>
      <c r="W98" s="51" t="n">
        <v>28.404</v>
      </c>
      <c r="X98" s="51" t="n">
        <v>26.11</v>
      </c>
      <c r="Y98" s="51" t="n">
        <v>37.23</v>
      </c>
      <c r="Z98" s="51" t="n">
        <v>23.171</v>
      </c>
      <c r="AA98" s="51" t="n">
        <v>28.384</v>
      </c>
      <c r="AB98" s="51" t="n">
        <v>26.268</v>
      </c>
      <c r="AC98" s="51" t="n">
        <v>29.5</v>
      </c>
      <c r="AD98" s="51" t="n">
        <v>27.1</v>
      </c>
      <c r="AE98" s="51" t="n">
        <v>30.3</v>
      </c>
      <c r="AF98" s="51" t="n">
        <v>42.338</v>
      </c>
      <c r="AG98" s="51" t="n">
        <v>0</v>
      </c>
      <c r="AH98" s="51" t="n">
        <v>0</v>
      </c>
      <c r="AI98" s="51" t="n">
        <v>0</v>
      </c>
      <c r="AJ98" s="51" t="n">
        <v>0</v>
      </c>
      <c r="AK98" s="51" t="n">
        <v>30.249</v>
      </c>
      <c r="AL98" s="51" t="n">
        <v>0</v>
      </c>
      <c r="AM98" s="51" t="n">
        <v>0</v>
      </c>
    </row>
    <row r="99" customFormat="false" ht="12.75" hidden="false" customHeight="false" outlineLevel="0" collapsed="false">
      <c r="C99" s="52" t="n">
        <f aca="false">EOMONTH(C98,0)+1</f>
        <v>48639</v>
      </c>
      <c r="D99" s="51" t="n">
        <v>0.0524845825472018</v>
      </c>
      <c r="E99" s="51" t="n">
        <v>0</v>
      </c>
      <c r="F99" s="51" t="n">
        <v>0.1241666</v>
      </c>
      <c r="G99" s="51" t="n">
        <v>0</v>
      </c>
      <c r="H99" s="51" t="n">
        <v>28.35</v>
      </c>
      <c r="I99" s="51" t="n">
        <v>0</v>
      </c>
      <c r="J99" s="51" t="n">
        <v>0</v>
      </c>
      <c r="K99" s="51" t="n">
        <v>34.149</v>
      </c>
      <c r="L99" s="51" t="n">
        <v>27.236</v>
      </c>
      <c r="M99" s="51" t="n">
        <v>26.532</v>
      </c>
      <c r="N99" s="51" t="n">
        <v>26.884</v>
      </c>
      <c r="O99" s="51" t="n">
        <v>28.5</v>
      </c>
      <c r="P99" s="51" t="n">
        <v>28.63</v>
      </c>
      <c r="Q99" s="51" t="n">
        <v>26.884</v>
      </c>
      <c r="R99" s="51" t="n">
        <v>25.32</v>
      </c>
      <c r="S99" s="51" t="n">
        <v>48.643</v>
      </c>
      <c r="T99" s="51" t="n">
        <v>27.185</v>
      </c>
      <c r="U99" s="51" t="n">
        <v>28.35</v>
      </c>
      <c r="V99" s="51" t="n">
        <v>25.735</v>
      </c>
      <c r="W99" s="51" t="n">
        <v>28.404</v>
      </c>
      <c r="X99" s="51" t="n">
        <v>26.11</v>
      </c>
      <c r="Y99" s="51" t="n">
        <v>37.23</v>
      </c>
      <c r="Z99" s="51" t="n">
        <v>23.171</v>
      </c>
      <c r="AA99" s="51" t="n">
        <v>28.384</v>
      </c>
      <c r="AB99" s="51" t="n">
        <v>26.268</v>
      </c>
      <c r="AC99" s="51" t="n">
        <v>29.5</v>
      </c>
      <c r="AD99" s="51" t="n">
        <v>27.1</v>
      </c>
      <c r="AE99" s="51" t="n">
        <v>30.3</v>
      </c>
      <c r="AF99" s="51" t="n">
        <v>42.338</v>
      </c>
      <c r="AG99" s="51" t="n">
        <v>0</v>
      </c>
      <c r="AH99" s="51" t="n">
        <v>0</v>
      </c>
      <c r="AI99" s="51" t="n">
        <v>0</v>
      </c>
      <c r="AJ99" s="51" t="n">
        <v>0</v>
      </c>
      <c r="AK99" s="51" t="n">
        <v>30.249</v>
      </c>
      <c r="AL99" s="51" t="n">
        <v>0</v>
      </c>
      <c r="AM99" s="51" t="n">
        <v>0</v>
      </c>
    </row>
    <row r="100" customFormat="false" ht="12.75" hidden="false" customHeight="false" outlineLevel="0" collapsed="false">
      <c r="C100" s="52" t="n">
        <f aca="false">EOMONTH(C99,0)+1</f>
        <v>48670</v>
      </c>
      <c r="D100" s="51" t="n">
        <v>0.0526093668317054</v>
      </c>
      <c r="E100" s="51" t="n">
        <v>0</v>
      </c>
      <c r="F100" s="51" t="n">
        <v>0.1240277</v>
      </c>
      <c r="G100" s="51" t="n">
        <v>0</v>
      </c>
      <c r="H100" s="51" t="n">
        <v>28.35</v>
      </c>
      <c r="I100" s="51" t="n">
        <v>0</v>
      </c>
      <c r="J100" s="51" t="n">
        <v>0</v>
      </c>
      <c r="K100" s="51" t="n">
        <v>34.149</v>
      </c>
      <c r="L100" s="51" t="n">
        <v>27.236</v>
      </c>
      <c r="M100" s="51" t="n">
        <v>26.532</v>
      </c>
      <c r="N100" s="51" t="n">
        <v>26.884</v>
      </c>
      <c r="O100" s="51" t="n">
        <v>28.5</v>
      </c>
      <c r="P100" s="51" t="n">
        <v>28.63</v>
      </c>
      <c r="Q100" s="51" t="n">
        <v>26.884</v>
      </c>
      <c r="R100" s="51" t="n">
        <v>25.32</v>
      </c>
      <c r="S100" s="51" t="n">
        <v>48.541</v>
      </c>
      <c r="T100" s="51" t="n">
        <v>27.185</v>
      </c>
      <c r="U100" s="51" t="n">
        <v>28.35</v>
      </c>
      <c r="V100" s="51" t="n">
        <v>25.735</v>
      </c>
      <c r="W100" s="51" t="n">
        <v>28.404</v>
      </c>
      <c r="X100" s="51" t="n">
        <v>26.11</v>
      </c>
      <c r="Y100" s="51" t="n">
        <v>37.23</v>
      </c>
      <c r="Z100" s="51" t="n">
        <v>23.171</v>
      </c>
      <c r="AA100" s="51" t="n">
        <v>28.384</v>
      </c>
      <c r="AB100" s="51" t="n">
        <v>26.268</v>
      </c>
      <c r="AC100" s="51" t="n">
        <v>29.5</v>
      </c>
      <c r="AD100" s="51" t="n">
        <v>27.1</v>
      </c>
      <c r="AE100" s="51" t="n">
        <v>30.3</v>
      </c>
      <c r="AF100" s="51" t="n">
        <v>42.338</v>
      </c>
      <c r="AG100" s="51" t="n">
        <v>0</v>
      </c>
      <c r="AH100" s="51" t="n">
        <v>0</v>
      </c>
      <c r="AI100" s="51" t="n">
        <v>0</v>
      </c>
      <c r="AJ100" s="51" t="n">
        <v>0</v>
      </c>
      <c r="AK100" s="51" t="n">
        <v>30.249</v>
      </c>
      <c r="AL100" s="51" t="n">
        <v>0</v>
      </c>
      <c r="AM100" s="51" t="n">
        <v>0</v>
      </c>
    </row>
    <row r="101" customFormat="false" ht="12.75" hidden="false" customHeight="false" outlineLevel="0" collapsed="false">
      <c r="C101" s="52" t="n">
        <f aca="false">EOMONTH(C100,0)+1</f>
        <v>48700</v>
      </c>
      <c r="D101" s="51" t="n">
        <v>0.0527301258216526</v>
      </c>
      <c r="E101" s="51" t="n">
        <v>0</v>
      </c>
      <c r="F101" s="51" t="n">
        <v>0.1238888</v>
      </c>
      <c r="G101" s="51" t="n">
        <v>0</v>
      </c>
      <c r="H101" s="51" t="n">
        <v>28.35</v>
      </c>
      <c r="I101" s="51" t="n">
        <v>0</v>
      </c>
      <c r="J101" s="51" t="n">
        <v>0</v>
      </c>
      <c r="K101" s="51" t="n">
        <v>34.149</v>
      </c>
      <c r="L101" s="51" t="n">
        <v>27.236</v>
      </c>
      <c r="M101" s="51" t="n">
        <v>26.532</v>
      </c>
      <c r="N101" s="51" t="n">
        <v>26.884</v>
      </c>
      <c r="O101" s="51" t="n">
        <v>28.5</v>
      </c>
      <c r="P101" s="51" t="n">
        <v>28.63</v>
      </c>
      <c r="Q101" s="51" t="n">
        <v>26.884</v>
      </c>
      <c r="R101" s="51" t="n">
        <v>25.32</v>
      </c>
      <c r="S101" s="51" t="n">
        <v>48.438</v>
      </c>
      <c r="T101" s="51" t="n">
        <v>27.185</v>
      </c>
      <c r="U101" s="51" t="n">
        <v>28.35</v>
      </c>
      <c r="V101" s="51" t="n">
        <v>25.735</v>
      </c>
      <c r="W101" s="51" t="n">
        <v>28.404</v>
      </c>
      <c r="X101" s="51" t="n">
        <v>26.11</v>
      </c>
      <c r="Y101" s="51" t="n">
        <v>37.23</v>
      </c>
      <c r="Z101" s="51" t="n">
        <v>23.171</v>
      </c>
      <c r="AA101" s="51" t="n">
        <v>28.384</v>
      </c>
      <c r="AB101" s="51" t="n">
        <v>26.268</v>
      </c>
      <c r="AC101" s="51" t="n">
        <v>29.5</v>
      </c>
      <c r="AD101" s="51" t="n">
        <v>27.1</v>
      </c>
      <c r="AE101" s="51" t="n">
        <v>30.3</v>
      </c>
      <c r="AF101" s="51" t="n">
        <v>42.338</v>
      </c>
      <c r="AG101" s="51" t="n">
        <v>0</v>
      </c>
      <c r="AH101" s="51" t="n">
        <v>0</v>
      </c>
      <c r="AI101" s="51" t="n">
        <v>0</v>
      </c>
      <c r="AJ101" s="51" t="n">
        <v>0</v>
      </c>
      <c r="AK101" s="51" t="n">
        <v>30.249</v>
      </c>
      <c r="AL101" s="51" t="n">
        <v>0</v>
      </c>
      <c r="AM101" s="51" t="n">
        <v>0</v>
      </c>
    </row>
    <row r="102" customFormat="false" ht="12.75" hidden="false" customHeight="false" outlineLevel="0" collapsed="false">
      <c r="C102" s="52" t="n">
        <f aca="false">EOMONTH(C101,0)+1</f>
        <v>48731</v>
      </c>
      <c r="D102" s="51" t="n">
        <v>0.0528549101163729</v>
      </c>
      <c r="E102" s="51" t="n">
        <v>0</v>
      </c>
      <c r="F102" s="51" t="n">
        <v>0.12375</v>
      </c>
      <c r="G102" s="51" t="n">
        <v>0</v>
      </c>
      <c r="H102" s="51" t="n">
        <v>28.35</v>
      </c>
      <c r="I102" s="51" t="n">
        <v>0</v>
      </c>
      <c r="J102" s="51" t="n">
        <v>0</v>
      </c>
      <c r="K102" s="51" t="n">
        <v>34.149</v>
      </c>
      <c r="L102" s="51" t="n">
        <v>27.236</v>
      </c>
      <c r="M102" s="51" t="n">
        <v>26.532</v>
      </c>
      <c r="N102" s="51" t="n">
        <v>26.884</v>
      </c>
      <c r="O102" s="51" t="n">
        <v>28.5</v>
      </c>
      <c r="P102" s="51" t="n">
        <v>28.63</v>
      </c>
      <c r="Q102" s="51" t="n">
        <v>26.884</v>
      </c>
      <c r="R102" s="51" t="n">
        <v>25.32</v>
      </c>
      <c r="S102" s="51" t="n">
        <v>48.336</v>
      </c>
      <c r="T102" s="51" t="n">
        <v>27.185</v>
      </c>
      <c r="U102" s="51" t="n">
        <v>28.35</v>
      </c>
      <c r="V102" s="51" t="n">
        <v>25.735</v>
      </c>
      <c r="W102" s="51" t="n">
        <v>28.404</v>
      </c>
      <c r="X102" s="51" t="n">
        <v>26.11</v>
      </c>
      <c r="Y102" s="51" t="n">
        <v>37.23</v>
      </c>
      <c r="Z102" s="51" t="n">
        <v>23.171</v>
      </c>
      <c r="AA102" s="51" t="n">
        <v>28.384</v>
      </c>
      <c r="AB102" s="51" t="n">
        <v>26.268</v>
      </c>
      <c r="AC102" s="51" t="n">
        <v>29.5</v>
      </c>
      <c r="AD102" s="51" t="n">
        <v>27.1</v>
      </c>
      <c r="AE102" s="51" t="n">
        <v>30.3</v>
      </c>
      <c r="AF102" s="51" t="n">
        <v>42.338</v>
      </c>
      <c r="AG102" s="51" t="n">
        <v>0</v>
      </c>
      <c r="AH102" s="51" t="n">
        <v>0</v>
      </c>
      <c r="AI102" s="51" t="n">
        <v>0</v>
      </c>
      <c r="AJ102" s="51" t="n">
        <v>0</v>
      </c>
      <c r="AK102" s="51" t="n">
        <v>30.249</v>
      </c>
      <c r="AL102" s="51" t="n">
        <v>0</v>
      </c>
      <c r="AM102" s="51" t="n">
        <v>0</v>
      </c>
    </row>
    <row r="103" customFormat="false" ht="12.75" hidden="false" customHeight="false" outlineLevel="0" collapsed="false">
      <c r="C103" s="52" t="n">
        <f aca="false">EOMONTH(C102,0)+1</f>
        <v>48761</v>
      </c>
      <c r="D103" s="51" t="n">
        <v>0.0529756691162069</v>
      </c>
      <c r="E103" s="51" t="n">
        <v>0</v>
      </c>
      <c r="F103" s="51" t="n">
        <v>0.1236111</v>
      </c>
      <c r="G103" s="51" t="n">
        <v>0</v>
      </c>
      <c r="H103" s="51" t="n">
        <v>28.35</v>
      </c>
      <c r="I103" s="51" t="n">
        <v>0</v>
      </c>
      <c r="J103" s="51" t="n">
        <v>0</v>
      </c>
      <c r="K103" s="51" t="n">
        <v>34.149</v>
      </c>
      <c r="L103" s="51" t="n">
        <v>27.236</v>
      </c>
      <c r="M103" s="51" t="n">
        <v>26.532</v>
      </c>
      <c r="N103" s="51" t="n">
        <v>26.884</v>
      </c>
      <c r="O103" s="51" t="n">
        <v>28.5</v>
      </c>
      <c r="P103" s="51" t="n">
        <v>28.63</v>
      </c>
      <c r="Q103" s="51" t="n">
        <v>26.884</v>
      </c>
      <c r="R103" s="51" t="n">
        <v>25.32</v>
      </c>
      <c r="S103" s="51" t="n">
        <v>48.234</v>
      </c>
      <c r="T103" s="51" t="n">
        <v>27.185</v>
      </c>
      <c r="U103" s="51" t="n">
        <v>28.35</v>
      </c>
      <c r="V103" s="51" t="n">
        <v>25.735</v>
      </c>
      <c r="W103" s="51" t="n">
        <v>28.404</v>
      </c>
      <c r="X103" s="51" t="n">
        <v>26.11</v>
      </c>
      <c r="Y103" s="51" t="n">
        <v>37.23</v>
      </c>
      <c r="Z103" s="51" t="n">
        <v>23.171</v>
      </c>
      <c r="AA103" s="51" t="n">
        <v>28.384</v>
      </c>
      <c r="AB103" s="51" t="n">
        <v>26.268</v>
      </c>
      <c r="AC103" s="51" t="n">
        <v>29.5</v>
      </c>
      <c r="AD103" s="51" t="n">
        <v>27.1</v>
      </c>
      <c r="AE103" s="51" t="n">
        <v>30.3</v>
      </c>
      <c r="AF103" s="51" t="n">
        <v>42.338</v>
      </c>
      <c r="AG103" s="51" t="n">
        <v>0</v>
      </c>
      <c r="AH103" s="51" t="n">
        <v>0</v>
      </c>
      <c r="AI103" s="51" t="n">
        <v>0</v>
      </c>
      <c r="AJ103" s="51" t="n">
        <v>0</v>
      </c>
      <c r="AK103" s="51" t="n">
        <v>30.249</v>
      </c>
      <c r="AL103" s="51" t="n">
        <v>0</v>
      </c>
      <c r="AM103" s="51" t="n">
        <v>0</v>
      </c>
    </row>
    <row r="104" customFormat="false" ht="12.75" hidden="false" customHeight="false" outlineLevel="0" collapsed="false">
      <c r="C104" s="52" t="n">
        <f aca="false">EOMONTH(C103,0)+1</f>
        <v>48792</v>
      </c>
      <c r="D104" s="51" t="n">
        <v>0.0531004534211426</v>
      </c>
      <c r="E104" s="51" t="n">
        <v>0</v>
      </c>
      <c r="F104" s="51" t="n">
        <v>0.1234722</v>
      </c>
      <c r="G104" s="51" t="n">
        <v>0</v>
      </c>
      <c r="H104" s="51" t="n">
        <v>28.35</v>
      </c>
      <c r="I104" s="51" t="n">
        <v>0</v>
      </c>
      <c r="J104" s="51" t="n">
        <v>0</v>
      </c>
      <c r="K104" s="51" t="n">
        <v>34.149</v>
      </c>
      <c r="L104" s="51" t="n">
        <v>27.236</v>
      </c>
      <c r="M104" s="51" t="n">
        <v>26.532</v>
      </c>
      <c r="N104" s="51" t="n">
        <v>26.884</v>
      </c>
      <c r="O104" s="51" t="n">
        <v>28.5</v>
      </c>
      <c r="P104" s="51" t="n">
        <v>28.63</v>
      </c>
      <c r="Q104" s="51" t="n">
        <v>26.884</v>
      </c>
      <c r="R104" s="51" t="n">
        <v>25.32</v>
      </c>
      <c r="S104" s="51" t="n">
        <v>48.132</v>
      </c>
      <c r="T104" s="51" t="n">
        <v>27.185</v>
      </c>
      <c r="U104" s="51" t="n">
        <v>28.35</v>
      </c>
      <c r="V104" s="51" t="n">
        <v>25.735</v>
      </c>
      <c r="W104" s="51" t="n">
        <v>28.404</v>
      </c>
      <c r="X104" s="51" t="n">
        <v>26.11</v>
      </c>
      <c r="Y104" s="51" t="n">
        <v>37.23</v>
      </c>
      <c r="Z104" s="51" t="n">
        <v>23.171</v>
      </c>
      <c r="AA104" s="51" t="n">
        <v>28.384</v>
      </c>
      <c r="AB104" s="51" t="n">
        <v>26.268</v>
      </c>
      <c r="AC104" s="51" t="n">
        <v>29.5</v>
      </c>
      <c r="AD104" s="51" t="n">
        <v>27.1</v>
      </c>
      <c r="AE104" s="51" t="n">
        <v>30.3</v>
      </c>
      <c r="AF104" s="51" t="n">
        <v>42.338</v>
      </c>
      <c r="AG104" s="51" t="n">
        <v>0</v>
      </c>
      <c r="AH104" s="51" t="n">
        <v>0</v>
      </c>
      <c r="AI104" s="51" t="n">
        <v>0</v>
      </c>
      <c r="AJ104" s="51" t="n">
        <v>0</v>
      </c>
      <c r="AK104" s="51" t="n">
        <v>30.249</v>
      </c>
      <c r="AL104" s="51" t="n">
        <v>0</v>
      </c>
      <c r="AM104" s="51" t="n">
        <v>0</v>
      </c>
    </row>
    <row r="105" customFormat="false" ht="12.75" hidden="false" customHeight="false" outlineLevel="0" collapsed="false">
      <c r="C105" s="52" t="n">
        <f aca="false">EOMONTH(C104,0)+1</f>
        <v>48823</v>
      </c>
      <c r="D105" s="51" t="n">
        <v>0.0532252377312692</v>
      </c>
      <c r="E105" s="51" t="n">
        <v>0</v>
      </c>
      <c r="F105" s="51" t="n">
        <v>0.1233333</v>
      </c>
      <c r="G105" s="51" t="n">
        <v>0</v>
      </c>
      <c r="H105" s="51" t="n">
        <v>28.35</v>
      </c>
      <c r="I105" s="51" t="n">
        <v>0</v>
      </c>
      <c r="J105" s="51" t="n">
        <v>0</v>
      </c>
      <c r="K105" s="51" t="n">
        <v>34.149</v>
      </c>
      <c r="L105" s="51" t="n">
        <v>27.236</v>
      </c>
      <c r="M105" s="51" t="n">
        <v>26.532</v>
      </c>
      <c r="N105" s="51" t="n">
        <v>26.884</v>
      </c>
      <c r="O105" s="51" t="n">
        <v>28.5</v>
      </c>
      <c r="P105" s="51" t="n">
        <v>28.63</v>
      </c>
      <c r="Q105" s="51" t="n">
        <v>26.884</v>
      </c>
      <c r="R105" s="51" t="n">
        <v>25.32</v>
      </c>
      <c r="S105" s="51" t="n">
        <v>48.03</v>
      </c>
      <c r="T105" s="51" t="n">
        <v>27.185</v>
      </c>
      <c r="U105" s="51" t="n">
        <v>28.35</v>
      </c>
      <c r="V105" s="51" t="n">
        <v>25.735</v>
      </c>
      <c r="W105" s="51" t="n">
        <v>28.404</v>
      </c>
      <c r="X105" s="51" t="n">
        <v>26.11</v>
      </c>
      <c r="Y105" s="51" t="n">
        <v>37.23</v>
      </c>
      <c r="Z105" s="51" t="n">
        <v>23.171</v>
      </c>
      <c r="AA105" s="51" t="n">
        <v>28.384</v>
      </c>
      <c r="AB105" s="51" t="n">
        <v>26.268</v>
      </c>
      <c r="AC105" s="51" t="n">
        <v>29.5</v>
      </c>
      <c r="AD105" s="51" t="n">
        <v>27.1</v>
      </c>
      <c r="AE105" s="51" t="n">
        <v>30.3</v>
      </c>
      <c r="AF105" s="51" t="n">
        <v>42.338</v>
      </c>
      <c r="AG105" s="51" t="n">
        <v>0</v>
      </c>
      <c r="AH105" s="51" t="n">
        <v>0</v>
      </c>
      <c r="AI105" s="51" t="n">
        <v>0</v>
      </c>
      <c r="AJ105" s="51" t="n">
        <v>0</v>
      </c>
      <c r="AK105" s="51" t="n">
        <v>30.249</v>
      </c>
      <c r="AL105" s="51" t="n">
        <v>0</v>
      </c>
      <c r="AM105" s="51" t="n">
        <v>0</v>
      </c>
    </row>
    <row r="106" customFormat="false" ht="12.75" hidden="false" customHeight="false" outlineLevel="0" collapsed="false">
      <c r="C106" s="52" t="n">
        <f aca="false">EOMONTH(C105,0)+1</f>
        <v>48853</v>
      </c>
      <c r="D106" s="51" t="n">
        <v>0.0533459967460122</v>
      </c>
      <c r="E106" s="51" t="n">
        <v>0</v>
      </c>
      <c r="F106" s="51" t="n">
        <v>0.1231944</v>
      </c>
      <c r="G106" s="51" t="n">
        <v>0</v>
      </c>
      <c r="H106" s="51" t="n">
        <v>28.35</v>
      </c>
      <c r="I106" s="51" t="n">
        <v>0</v>
      </c>
      <c r="J106" s="51" t="n">
        <v>0</v>
      </c>
      <c r="K106" s="51" t="n">
        <v>34.149</v>
      </c>
      <c r="L106" s="51" t="n">
        <v>27.236</v>
      </c>
      <c r="M106" s="51" t="n">
        <v>26.532</v>
      </c>
      <c r="N106" s="51" t="n">
        <v>26.884</v>
      </c>
      <c r="O106" s="51" t="n">
        <v>28.5</v>
      </c>
      <c r="P106" s="51" t="n">
        <v>28.63</v>
      </c>
      <c r="Q106" s="51" t="n">
        <v>26.884</v>
      </c>
      <c r="R106" s="51" t="n">
        <v>25.32</v>
      </c>
      <c r="S106" s="51" t="n">
        <v>47.928</v>
      </c>
      <c r="T106" s="51" t="n">
        <v>27.185</v>
      </c>
      <c r="U106" s="51" t="n">
        <v>28.35</v>
      </c>
      <c r="V106" s="51" t="n">
        <v>25.735</v>
      </c>
      <c r="W106" s="51" t="n">
        <v>28.404</v>
      </c>
      <c r="X106" s="51" t="n">
        <v>26.11</v>
      </c>
      <c r="Y106" s="51" t="n">
        <v>37.23</v>
      </c>
      <c r="Z106" s="51" t="n">
        <v>23.171</v>
      </c>
      <c r="AA106" s="51" t="n">
        <v>28.384</v>
      </c>
      <c r="AB106" s="51" t="n">
        <v>26.268</v>
      </c>
      <c r="AC106" s="51" t="n">
        <v>29.5</v>
      </c>
      <c r="AD106" s="51" t="n">
        <v>27.1</v>
      </c>
      <c r="AE106" s="51" t="n">
        <v>30.3</v>
      </c>
      <c r="AF106" s="51" t="n">
        <v>42.338</v>
      </c>
      <c r="AG106" s="51" t="n">
        <v>0</v>
      </c>
      <c r="AH106" s="51" t="n">
        <v>0</v>
      </c>
      <c r="AI106" s="51" t="n">
        <v>0</v>
      </c>
      <c r="AJ106" s="51" t="n">
        <v>0</v>
      </c>
      <c r="AK106" s="51" t="n">
        <v>30.249</v>
      </c>
      <c r="AL106" s="51" t="n">
        <v>0</v>
      </c>
      <c r="AM106" s="51" t="n">
        <v>0</v>
      </c>
    </row>
    <row r="107" customFormat="false" ht="12.75" hidden="false" customHeight="false" outlineLevel="0" collapsed="false">
      <c r="C107" s="52" t="n">
        <f aca="false">EOMONTH(C106,0)+1</f>
        <v>48884</v>
      </c>
      <c r="D107" s="51" t="n">
        <v>0.0534707810663533</v>
      </c>
      <c r="E107" s="51" t="n">
        <v>0</v>
      </c>
      <c r="F107" s="51" t="n">
        <v>0.1230555</v>
      </c>
      <c r="G107" s="51" t="n">
        <v>0</v>
      </c>
      <c r="H107" s="51" t="n">
        <v>28.35</v>
      </c>
      <c r="I107" s="51" t="n">
        <v>0</v>
      </c>
      <c r="J107" s="51" t="n">
        <v>0</v>
      </c>
      <c r="K107" s="51" t="n">
        <v>34.149</v>
      </c>
      <c r="L107" s="51" t="n">
        <v>27.236</v>
      </c>
      <c r="M107" s="51" t="n">
        <v>26.532</v>
      </c>
      <c r="N107" s="51" t="n">
        <v>26.884</v>
      </c>
      <c r="O107" s="51" t="n">
        <v>28.5</v>
      </c>
      <c r="P107" s="51" t="n">
        <v>28.63</v>
      </c>
      <c r="Q107" s="51" t="n">
        <v>26.884</v>
      </c>
      <c r="R107" s="51" t="n">
        <v>25.32</v>
      </c>
      <c r="S107" s="51" t="n">
        <v>47.825</v>
      </c>
      <c r="T107" s="51" t="n">
        <v>27.185</v>
      </c>
      <c r="U107" s="51" t="n">
        <v>28.35</v>
      </c>
      <c r="V107" s="51" t="n">
        <v>25.735</v>
      </c>
      <c r="W107" s="51" t="n">
        <v>28.404</v>
      </c>
      <c r="X107" s="51" t="n">
        <v>26.11</v>
      </c>
      <c r="Y107" s="51" t="n">
        <v>37.23</v>
      </c>
      <c r="Z107" s="51" t="n">
        <v>23.171</v>
      </c>
      <c r="AA107" s="51" t="n">
        <v>28.384</v>
      </c>
      <c r="AB107" s="51" t="n">
        <v>26.268</v>
      </c>
      <c r="AC107" s="51" t="n">
        <v>29.5</v>
      </c>
      <c r="AD107" s="51" t="n">
        <v>27.1</v>
      </c>
      <c r="AE107" s="51" t="n">
        <v>30.3</v>
      </c>
      <c r="AF107" s="51" t="n">
        <v>42.338</v>
      </c>
      <c r="AG107" s="51" t="n">
        <v>0</v>
      </c>
      <c r="AH107" s="51" t="n">
        <v>0</v>
      </c>
      <c r="AI107" s="51" t="n">
        <v>0</v>
      </c>
      <c r="AJ107" s="51" t="n">
        <v>0</v>
      </c>
      <c r="AK107" s="51" t="n">
        <v>30.249</v>
      </c>
      <c r="AL107" s="51" t="n">
        <v>0</v>
      </c>
      <c r="AM107" s="51" t="n">
        <v>0</v>
      </c>
    </row>
    <row r="108" customFormat="false" ht="12.75" hidden="false" customHeight="false" outlineLevel="0" collapsed="false">
      <c r="C108" s="52" t="n">
        <f aca="false">EOMONTH(C107,0)+1</f>
        <v>48914</v>
      </c>
      <c r="D108" s="51" t="n">
        <v>0.0535915400909799</v>
      </c>
      <c r="E108" s="51" t="n">
        <v>0</v>
      </c>
      <c r="F108" s="51" t="n">
        <v>0.1229166</v>
      </c>
      <c r="G108" s="51" t="n">
        <v>0</v>
      </c>
      <c r="H108" s="51" t="n">
        <v>28.35</v>
      </c>
      <c r="I108" s="51" t="n">
        <v>0</v>
      </c>
      <c r="J108" s="51" t="n">
        <v>0</v>
      </c>
      <c r="K108" s="51" t="n">
        <v>34.149</v>
      </c>
      <c r="L108" s="51" t="n">
        <v>27.236</v>
      </c>
      <c r="M108" s="51" t="n">
        <v>26.532</v>
      </c>
      <c r="N108" s="51" t="n">
        <v>26.884</v>
      </c>
      <c r="O108" s="51" t="n">
        <v>28.5</v>
      </c>
      <c r="P108" s="51" t="n">
        <v>28.63</v>
      </c>
      <c r="Q108" s="51" t="n">
        <v>26.884</v>
      </c>
      <c r="R108" s="51" t="n">
        <v>25.32</v>
      </c>
      <c r="S108" s="51" t="n">
        <v>47.723</v>
      </c>
      <c r="T108" s="51" t="n">
        <v>27.185</v>
      </c>
      <c r="U108" s="51" t="n">
        <v>28.35</v>
      </c>
      <c r="V108" s="51" t="n">
        <v>25.735</v>
      </c>
      <c r="W108" s="51" t="n">
        <v>28.404</v>
      </c>
      <c r="X108" s="51" t="n">
        <v>26.11</v>
      </c>
      <c r="Y108" s="51" t="n">
        <v>37.23</v>
      </c>
      <c r="Z108" s="51" t="n">
        <v>23.171</v>
      </c>
      <c r="AA108" s="51" t="n">
        <v>28.384</v>
      </c>
      <c r="AB108" s="51" t="n">
        <v>26.268</v>
      </c>
      <c r="AC108" s="51" t="n">
        <v>29.5</v>
      </c>
      <c r="AD108" s="51" t="n">
        <v>27.1</v>
      </c>
      <c r="AE108" s="51" t="n">
        <v>30.3</v>
      </c>
      <c r="AF108" s="51" t="n">
        <v>42.338</v>
      </c>
      <c r="AG108" s="51" t="n">
        <v>0</v>
      </c>
      <c r="AH108" s="51" t="n">
        <v>0</v>
      </c>
      <c r="AI108" s="51" t="n">
        <v>0</v>
      </c>
      <c r="AJ108" s="51" t="n">
        <v>0</v>
      </c>
      <c r="AK108" s="51" t="n">
        <v>30.249</v>
      </c>
      <c r="AL108" s="51" t="n">
        <v>0</v>
      </c>
      <c r="AM108" s="51" t="n">
        <v>0</v>
      </c>
    </row>
    <row r="109" customFormat="false" ht="12.75" hidden="false" customHeight="false" outlineLevel="0" collapsed="false">
      <c r="C109" s="52" t="n">
        <f aca="false">EOMONTH(C108,0)+1</f>
        <v>48945</v>
      </c>
      <c r="D109" s="51" t="n">
        <v>0.0537163244215333</v>
      </c>
      <c r="E109" s="51" t="n">
        <v>0</v>
      </c>
      <c r="F109" s="51" t="n">
        <v>0.1227777</v>
      </c>
      <c r="G109" s="51" t="n">
        <v>0</v>
      </c>
      <c r="H109" s="51" t="n">
        <v>28.25</v>
      </c>
      <c r="I109" s="51" t="n">
        <v>0</v>
      </c>
      <c r="J109" s="51" t="n">
        <v>0</v>
      </c>
      <c r="K109" s="51" t="n">
        <v>34.049</v>
      </c>
      <c r="L109" s="51" t="n">
        <v>27.138</v>
      </c>
      <c r="M109" s="51" t="n">
        <v>26.43</v>
      </c>
      <c r="N109" s="51" t="n">
        <v>26.784</v>
      </c>
      <c r="O109" s="51" t="n">
        <v>28.4</v>
      </c>
      <c r="P109" s="51" t="n">
        <v>28.526</v>
      </c>
      <c r="Q109" s="51" t="n">
        <v>26.784</v>
      </c>
      <c r="R109" s="51" t="n">
        <v>25.218</v>
      </c>
      <c r="S109" s="51" t="n">
        <v>47.518</v>
      </c>
      <c r="T109" s="51" t="n">
        <v>27.089</v>
      </c>
      <c r="U109" s="51" t="n">
        <v>28.25</v>
      </c>
      <c r="V109" s="51" t="n">
        <v>25.635</v>
      </c>
      <c r="W109" s="51" t="n">
        <v>28.304</v>
      </c>
      <c r="X109" s="51" t="n">
        <v>26.014</v>
      </c>
      <c r="Y109" s="51" t="n">
        <v>37.129</v>
      </c>
      <c r="Z109" s="51" t="n">
        <v>23.075</v>
      </c>
      <c r="AA109" s="51" t="n">
        <v>28.284</v>
      </c>
      <c r="AB109" s="51" t="n">
        <v>26.168</v>
      </c>
      <c r="AC109" s="51" t="n">
        <v>29.4</v>
      </c>
      <c r="AD109" s="51" t="n">
        <v>27</v>
      </c>
      <c r="AE109" s="51" t="n">
        <v>30.2</v>
      </c>
      <c r="AF109" s="51" t="n">
        <v>42.228</v>
      </c>
      <c r="AG109" s="51" t="n">
        <v>0</v>
      </c>
      <c r="AH109" s="51" t="n">
        <v>0</v>
      </c>
      <c r="AI109" s="51" t="n">
        <v>0</v>
      </c>
      <c r="AJ109" s="51" t="n">
        <v>0</v>
      </c>
      <c r="AK109" s="51" t="n">
        <v>30.149</v>
      </c>
      <c r="AL109" s="51" t="n">
        <v>0</v>
      </c>
      <c r="AM109" s="51" t="n">
        <v>0</v>
      </c>
    </row>
    <row r="110" customFormat="false" ht="12.75" hidden="false" customHeight="false" outlineLevel="0" collapsed="false">
      <c r="C110" s="52" t="n">
        <f aca="false">EOMONTH(C109,0)+1</f>
        <v>48976</v>
      </c>
      <c r="D110" s="51" t="n">
        <v>0.0538411087572763</v>
      </c>
      <c r="E110" s="51" t="n">
        <v>0</v>
      </c>
      <c r="F110" s="51" t="n">
        <v>0.1226388</v>
      </c>
      <c r="G110" s="51" t="n">
        <v>0</v>
      </c>
      <c r="H110" s="51" t="n">
        <v>28.25</v>
      </c>
      <c r="I110" s="51" t="n">
        <v>0</v>
      </c>
      <c r="J110" s="51" t="n">
        <v>0</v>
      </c>
      <c r="K110" s="51" t="n">
        <v>34.049</v>
      </c>
      <c r="L110" s="51" t="n">
        <v>27.138</v>
      </c>
      <c r="M110" s="51" t="n">
        <v>26.43</v>
      </c>
      <c r="N110" s="51" t="n">
        <v>26.784</v>
      </c>
      <c r="O110" s="51" t="n">
        <v>28.4</v>
      </c>
      <c r="P110" s="51" t="n">
        <v>28.526</v>
      </c>
      <c r="Q110" s="51" t="n">
        <v>26.784</v>
      </c>
      <c r="R110" s="51" t="n">
        <v>25.218</v>
      </c>
      <c r="S110" s="51" t="n">
        <v>47.416</v>
      </c>
      <c r="T110" s="51" t="n">
        <v>27.089</v>
      </c>
      <c r="U110" s="51" t="n">
        <v>28.25</v>
      </c>
      <c r="V110" s="51" t="n">
        <v>25.635</v>
      </c>
      <c r="W110" s="51" t="n">
        <v>28.304</v>
      </c>
      <c r="X110" s="51" t="n">
        <v>26.014</v>
      </c>
      <c r="Y110" s="51" t="n">
        <v>37.129</v>
      </c>
      <c r="Z110" s="51" t="n">
        <v>23.075</v>
      </c>
      <c r="AA110" s="51" t="n">
        <v>28.284</v>
      </c>
      <c r="AB110" s="51" t="n">
        <v>26.168</v>
      </c>
      <c r="AC110" s="51" t="n">
        <v>29.4</v>
      </c>
      <c r="AD110" s="51" t="n">
        <v>27</v>
      </c>
      <c r="AE110" s="51" t="n">
        <v>30.2</v>
      </c>
      <c r="AF110" s="51" t="n">
        <v>42.228</v>
      </c>
      <c r="AG110" s="51" t="n">
        <v>0</v>
      </c>
      <c r="AH110" s="51" t="n">
        <v>0</v>
      </c>
      <c r="AI110" s="51" t="n">
        <v>0</v>
      </c>
      <c r="AJ110" s="51" t="n">
        <v>0</v>
      </c>
      <c r="AK110" s="51" t="n">
        <v>30.149</v>
      </c>
      <c r="AL110" s="51" t="n">
        <v>0</v>
      </c>
      <c r="AM110" s="51" t="n">
        <v>0</v>
      </c>
    </row>
    <row r="111" customFormat="false" ht="12.75" hidden="false" customHeight="false" outlineLevel="0" collapsed="false">
      <c r="C111" s="52" t="n">
        <f aca="false">EOMONTH(C110,0)+1</f>
        <v>49004</v>
      </c>
      <c r="D111" s="51" t="n">
        <v>0.0539538171940204</v>
      </c>
      <c r="E111" s="51" t="n">
        <v>0</v>
      </c>
      <c r="F111" s="51" t="n">
        <v>0.1225</v>
      </c>
      <c r="G111" s="51" t="n">
        <v>0</v>
      </c>
      <c r="H111" s="51" t="n">
        <v>28.25</v>
      </c>
      <c r="I111" s="51" t="n">
        <v>0</v>
      </c>
      <c r="J111" s="51" t="n">
        <v>0</v>
      </c>
      <c r="K111" s="51" t="n">
        <v>34.049</v>
      </c>
      <c r="L111" s="51" t="n">
        <v>27.138</v>
      </c>
      <c r="M111" s="51" t="n">
        <v>26.43</v>
      </c>
      <c r="N111" s="51" t="n">
        <v>26.784</v>
      </c>
      <c r="O111" s="51" t="n">
        <v>28.4</v>
      </c>
      <c r="P111" s="51" t="n">
        <v>28.526</v>
      </c>
      <c r="Q111" s="51" t="n">
        <v>26.784</v>
      </c>
      <c r="R111" s="51" t="n">
        <v>25.218</v>
      </c>
      <c r="S111" s="51" t="n">
        <v>47.313</v>
      </c>
      <c r="T111" s="51" t="n">
        <v>27.089</v>
      </c>
      <c r="U111" s="51" t="n">
        <v>28.25</v>
      </c>
      <c r="V111" s="51" t="n">
        <v>25.635</v>
      </c>
      <c r="W111" s="51" t="n">
        <v>28.304</v>
      </c>
      <c r="X111" s="51" t="n">
        <v>26.014</v>
      </c>
      <c r="Y111" s="51" t="n">
        <v>37.129</v>
      </c>
      <c r="Z111" s="51" t="n">
        <v>23.075</v>
      </c>
      <c r="AA111" s="51" t="n">
        <v>28.284</v>
      </c>
      <c r="AB111" s="51" t="n">
        <v>26.168</v>
      </c>
      <c r="AC111" s="51" t="n">
        <v>29.4</v>
      </c>
      <c r="AD111" s="51" t="n">
        <v>27</v>
      </c>
      <c r="AE111" s="51" t="n">
        <v>30.2</v>
      </c>
      <c r="AF111" s="51" t="n">
        <v>42.228</v>
      </c>
      <c r="AG111" s="51" t="n">
        <v>0</v>
      </c>
      <c r="AH111" s="51" t="n">
        <v>0</v>
      </c>
      <c r="AI111" s="51" t="n">
        <v>0</v>
      </c>
      <c r="AJ111" s="51" t="n">
        <v>0</v>
      </c>
      <c r="AK111" s="51" t="n">
        <v>30.149</v>
      </c>
      <c r="AL111" s="51" t="n">
        <v>0</v>
      </c>
      <c r="AM111" s="51" t="n">
        <v>0</v>
      </c>
    </row>
    <row r="112" customFormat="false" ht="12.75" hidden="false" customHeight="false" outlineLevel="0" collapsed="false">
      <c r="C112" s="52" t="n">
        <f aca="false">EOMONTH(C111,0)+1</f>
        <v>49035</v>
      </c>
      <c r="D112" s="51" t="n">
        <v>0.0540786015396395</v>
      </c>
      <c r="E112" s="51" t="n">
        <v>0</v>
      </c>
      <c r="F112" s="51" t="n">
        <v>0.1223611</v>
      </c>
      <c r="G112" s="51" t="n">
        <v>0</v>
      </c>
      <c r="H112" s="51" t="n">
        <v>28.25</v>
      </c>
      <c r="I112" s="51" t="n">
        <v>0</v>
      </c>
      <c r="J112" s="51" t="n">
        <v>0</v>
      </c>
      <c r="K112" s="51" t="n">
        <v>34.049</v>
      </c>
      <c r="L112" s="51" t="n">
        <v>27.138</v>
      </c>
      <c r="M112" s="51" t="n">
        <v>26.43</v>
      </c>
      <c r="N112" s="51" t="n">
        <v>26.784</v>
      </c>
      <c r="O112" s="51" t="n">
        <v>28.4</v>
      </c>
      <c r="P112" s="51" t="n">
        <v>28.526</v>
      </c>
      <c r="Q112" s="51" t="n">
        <v>26.784</v>
      </c>
      <c r="R112" s="51" t="n">
        <v>25.218</v>
      </c>
      <c r="S112" s="51" t="n">
        <v>47.211</v>
      </c>
      <c r="T112" s="51" t="n">
        <v>27.089</v>
      </c>
      <c r="U112" s="51" t="n">
        <v>28.25</v>
      </c>
      <c r="V112" s="51" t="n">
        <v>25.635</v>
      </c>
      <c r="W112" s="51" t="n">
        <v>28.304</v>
      </c>
      <c r="X112" s="51" t="n">
        <v>26.014</v>
      </c>
      <c r="Y112" s="51" t="n">
        <v>37.129</v>
      </c>
      <c r="Z112" s="51" t="n">
        <v>23.075</v>
      </c>
      <c r="AA112" s="51" t="n">
        <v>28.284</v>
      </c>
      <c r="AB112" s="51" t="n">
        <v>26.168</v>
      </c>
      <c r="AC112" s="51" t="n">
        <v>29.4</v>
      </c>
      <c r="AD112" s="51" t="n">
        <v>27</v>
      </c>
      <c r="AE112" s="51" t="n">
        <v>30.2</v>
      </c>
      <c r="AF112" s="51" t="n">
        <v>42.228</v>
      </c>
      <c r="AG112" s="51" t="n">
        <v>0</v>
      </c>
      <c r="AH112" s="51" t="n">
        <v>0</v>
      </c>
      <c r="AI112" s="51" t="n">
        <v>0</v>
      </c>
      <c r="AJ112" s="51" t="n">
        <v>0</v>
      </c>
      <c r="AK112" s="51" t="n">
        <v>30.149</v>
      </c>
      <c r="AL112" s="51" t="n">
        <v>0</v>
      </c>
      <c r="AM112" s="51" t="n">
        <v>0</v>
      </c>
    </row>
    <row r="113" customFormat="false" ht="12.75" hidden="false" customHeight="false" outlineLevel="0" collapsed="false">
      <c r="C113" s="52" t="n">
        <f aca="false">EOMONTH(C112,0)+1</f>
        <v>49065</v>
      </c>
      <c r="D113" s="51" t="n">
        <v>0.0541993605887274</v>
      </c>
      <c r="E113" s="51" t="n">
        <v>0</v>
      </c>
      <c r="F113" s="51" t="n">
        <v>0.1222222</v>
      </c>
      <c r="G113" s="51" t="n">
        <v>0</v>
      </c>
      <c r="H113" s="51" t="n">
        <v>28.25</v>
      </c>
      <c r="I113" s="51" t="n">
        <v>0</v>
      </c>
      <c r="J113" s="51" t="n">
        <v>0</v>
      </c>
      <c r="K113" s="51" t="n">
        <v>34.049</v>
      </c>
      <c r="L113" s="51" t="n">
        <v>27.138</v>
      </c>
      <c r="M113" s="51" t="n">
        <v>26.43</v>
      </c>
      <c r="N113" s="51" t="n">
        <v>26.784</v>
      </c>
      <c r="O113" s="51" t="n">
        <v>28.4</v>
      </c>
      <c r="P113" s="51" t="n">
        <v>28.526</v>
      </c>
      <c r="Q113" s="51" t="n">
        <v>26.784</v>
      </c>
      <c r="R113" s="51" t="n">
        <v>25.218</v>
      </c>
      <c r="S113" s="51" t="n">
        <v>47.109</v>
      </c>
      <c r="T113" s="51" t="n">
        <v>27.089</v>
      </c>
      <c r="U113" s="51" t="n">
        <v>28.25</v>
      </c>
      <c r="V113" s="51" t="n">
        <v>25.635</v>
      </c>
      <c r="W113" s="51" t="n">
        <v>28.304</v>
      </c>
      <c r="X113" s="51" t="n">
        <v>26.014</v>
      </c>
      <c r="Y113" s="51" t="n">
        <v>37.129</v>
      </c>
      <c r="Z113" s="51" t="n">
        <v>23.075</v>
      </c>
      <c r="AA113" s="51" t="n">
        <v>28.284</v>
      </c>
      <c r="AB113" s="51" t="n">
        <v>26.168</v>
      </c>
      <c r="AC113" s="51" t="n">
        <v>29.4</v>
      </c>
      <c r="AD113" s="51" t="n">
        <v>27</v>
      </c>
      <c r="AE113" s="51" t="n">
        <v>30.2</v>
      </c>
      <c r="AF113" s="51" t="n">
        <v>42.228</v>
      </c>
      <c r="AG113" s="51" t="n">
        <v>0</v>
      </c>
      <c r="AH113" s="51" t="n">
        <v>0</v>
      </c>
      <c r="AI113" s="51" t="n">
        <v>0</v>
      </c>
      <c r="AJ113" s="51" t="n">
        <v>0</v>
      </c>
      <c r="AK113" s="51" t="n">
        <v>30.149</v>
      </c>
      <c r="AL113" s="51" t="n">
        <v>0</v>
      </c>
      <c r="AM113" s="51" t="n">
        <v>0</v>
      </c>
    </row>
    <row r="114" customFormat="false" ht="12.75" hidden="false" customHeight="false" outlineLevel="0" collapsed="false">
      <c r="C114" s="52" t="n">
        <f aca="false">EOMONTH(C113,0)+1</f>
        <v>49096</v>
      </c>
      <c r="D114" s="51" t="n">
        <v>0.0543241449445562</v>
      </c>
      <c r="E114" s="51" t="n">
        <v>0</v>
      </c>
      <c r="F114" s="51" t="n">
        <v>0.1220833</v>
      </c>
      <c r="G114" s="51" t="n">
        <v>0</v>
      </c>
      <c r="H114" s="51" t="n">
        <v>28.25</v>
      </c>
      <c r="I114" s="51" t="n">
        <v>0</v>
      </c>
      <c r="J114" s="51" t="n">
        <v>0</v>
      </c>
      <c r="K114" s="51" t="n">
        <v>34.049</v>
      </c>
      <c r="L114" s="51" t="n">
        <v>27.138</v>
      </c>
      <c r="M114" s="51" t="n">
        <v>26.43</v>
      </c>
      <c r="N114" s="51" t="n">
        <v>26.784</v>
      </c>
      <c r="O114" s="51" t="n">
        <v>28.4</v>
      </c>
      <c r="P114" s="51" t="n">
        <v>28.526</v>
      </c>
      <c r="Q114" s="51" t="n">
        <v>26.784</v>
      </c>
      <c r="R114" s="51" t="n">
        <v>25.218</v>
      </c>
      <c r="S114" s="51" t="n">
        <v>47.007</v>
      </c>
      <c r="T114" s="51" t="n">
        <v>27.089</v>
      </c>
      <c r="U114" s="51" t="n">
        <v>28.25</v>
      </c>
      <c r="V114" s="51" t="n">
        <v>25.635</v>
      </c>
      <c r="W114" s="51" t="n">
        <v>28.304</v>
      </c>
      <c r="X114" s="51" t="n">
        <v>26.014</v>
      </c>
      <c r="Y114" s="51" t="n">
        <v>37.129</v>
      </c>
      <c r="Z114" s="51" t="n">
        <v>23.075</v>
      </c>
      <c r="AA114" s="51" t="n">
        <v>28.284</v>
      </c>
      <c r="AB114" s="51" t="n">
        <v>26.168</v>
      </c>
      <c r="AC114" s="51" t="n">
        <v>29.4</v>
      </c>
      <c r="AD114" s="51" t="n">
        <v>27</v>
      </c>
      <c r="AE114" s="51" t="n">
        <v>30.2</v>
      </c>
      <c r="AF114" s="51" t="n">
        <v>42.228</v>
      </c>
      <c r="AG114" s="51" t="n">
        <v>0</v>
      </c>
      <c r="AH114" s="51" t="n">
        <v>0</v>
      </c>
      <c r="AI114" s="51" t="n">
        <v>0</v>
      </c>
      <c r="AJ114" s="51" t="n">
        <v>0</v>
      </c>
      <c r="AK114" s="51" t="n">
        <v>30.149</v>
      </c>
      <c r="AL114" s="51" t="n">
        <v>0</v>
      </c>
      <c r="AM114" s="51" t="n">
        <v>0</v>
      </c>
    </row>
    <row r="115" customFormat="false" ht="12.75" hidden="false" customHeight="false" outlineLevel="0" collapsed="false">
      <c r="C115" s="52" t="n">
        <f aca="false">EOMONTH(C114,0)+1</f>
        <v>49126</v>
      </c>
      <c r="D115" s="51" t="n">
        <v>0.0544449040035233</v>
      </c>
      <c r="E115" s="51" t="n">
        <v>0</v>
      </c>
      <c r="F115" s="51" t="n">
        <v>0.1219444</v>
      </c>
      <c r="G115" s="51" t="n">
        <v>0</v>
      </c>
      <c r="H115" s="51" t="n">
        <v>28.25</v>
      </c>
      <c r="I115" s="51" t="n">
        <v>0</v>
      </c>
      <c r="J115" s="51" t="n">
        <v>0</v>
      </c>
      <c r="K115" s="51" t="n">
        <v>34.049</v>
      </c>
      <c r="L115" s="51" t="n">
        <v>27.138</v>
      </c>
      <c r="M115" s="51" t="n">
        <v>26.43</v>
      </c>
      <c r="N115" s="51" t="n">
        <v>26.784</v>
      </c>
      <c r="O115" s="51" t="n">
        <v>28.4</v>
      </c>
      <c r="P115" s="51" t="n">
        <v>28.526</v>
      </c>
      <c r="Q115" s="51" t="n">
        <v>26.784</v>
      </c>
      <c r="R115" s="51" t="n">
        <v>25.218</v>
      </c>
      <c r="S115" s="51" t="n">
        <v>46.905</v>
      </c>
      <c r="T115" s="51" t="n">
        <v>27.089</v>
      </c>
      <c r="U115" s="51" t="n">
        <v>28.25</v>
      </c>
      <c r="V115" s="51" t="n">
        <v>25.635</v>
      </c>
      <c r="W115" s="51" t="n">
        <v>28.304</v>
      </c>
      <c r="X115" s="51" t="n">
        <v>26.014</v>
      </c>
      <c r="Y115" s="51" t="n">
        <v>37.129</v>
      </c>
      <c r="Z115" s="51" t="n">
        <v>23.075</v>
      </c>
      <c r="AA115" s="51" t="n">
        <v>28.284</v>
      </c>
      <c r="AB115" s="51" t="n">
        <v>26.168</v>
      </c>
      <c r="AC115" s="51" t="n">
        <v>29.4</v>
      </c>
      <c r="AD115" s="51" t="n">
        <v>27</v>
      </c>
      <c r="AE115" s="51" t="n">
        <v>30.2</v>
      </c>
      <c r="AF115" s="51" t="n">
        <v>42.228</v>
      </c>
      <c r="AG115" s="51" t="n">
        <v>0</v>
      </c>
      <c r="AH115" s="51" t="n">
        <v>0</v>
      </c>
      <c r="AI115" s="51" t="n">
        <v>0</v>
      </c>
      <c r="AJ115" s="51" t="n">
        <v>0</v>
      </c>
      <c r="AK115" s="51" t="n">
        <v>30.149</v>
      </c>
      <c r="AL115" s="51" t="n">
        <v>0</v>
      </c>
      <c r="AM115" s="51" t="n">
        <v>0</v>
      </c>
    </row>
    <row r="116" customFormat="false" ht="12.75" hidden="false" customHeight="false" outlineLevel="0" collapsed="false">
      <c r="C116" s="52" t="n">
        <f aca="false">EOMONTH(C115,0)+1</f>
        <v>49157</v>
      </c>
      <c r="D116" s="51" t="n">
        <v>0.0545696883695603</v>
      </c>
      <c r="E116" s="51" t="n">
        <v>0</v>
      </c>
      <c r="F116" s="51" t="n">
        <v>0.1218055</v>
      </c>
      <c r="G116" s="51" t="n">
        <v>0</v>
      </c>
      <c r="H116" s="51" t="n">
        <v>28.25</v>
      </c>
      <c r="I116" s="51" t="n">
        <v>0</v>
      </c>
      <c r="J116" s="51" t="n">
        <v>0</v>
      </c>
      <c r="K116" s="51" t="n">
        <v>34.049</v>
      </c>
      <c r="L116" s="51" t="n">
        <v>27.138</v>
      </c>
      <c r="M116" s="51" t="n">
        <v>26.43</v>
      </c>
      <c r="N116" s="51" t="n">
        <v>26.784</v>
      </c>
      <c r="O116" s="51" t="n">
        <v>28.4</v>
      </c>
      <c r="P116" s="51" t="n">
        <v>28.526</v>
      </c>
      <c r="Q116" s="51" t="n">
        <v>26.784</v>
      </c>
      <c r="R116" s="51" t="n">
        <v>25.218</v>
      </c>
      <c r="S116" s="51" t="n">
        <v>46.803</v>
      </c>
      <c r="T116" s="51" t="n">
        <v>27.089</v>
      </c>
      <c r="U116" s="51" t="n">
        <v>28.25</v>
      </c>
      <c r="V116" s="51" t="n">
        <v>25.635</v>
      </c>
      <c r="W116" s="51" t="n">
        <v>28.304</v>
      </c>
      <c r="X116" s="51" t="n">
        <v>26.014</v>
      </c>
      <c r="Y116" s="51" t="n">
        <v>37.129</v>
      </c>
      <c r="Z116" s="51" t="n">
        <v>23.075</v>
      </c>
      <c r="AA116" s="51" t="n">
        <v>28.284</v>
      </c>
      <c r="AB116" s="51" t="n">
        <v>26.168</v>
      </c>
      <c r="AC116" s="51" t="n">
        <v>29.4</v>
      </c>
      <c r="AD116" s="51" t="n">
        <v>27</v>
      </c>
      <c r="AE116" s="51" t="n">
        <v>30.2</v>
      </c>
      <c r="AF116" s="51" t="n">
        <v>42.228</v>
      </c>
      <c r="AG116" s="51" t="n">
        <v>0</v>
      </c>
      <c r="AH116" s="51" t="n">
        <v>0</v>
      </c>
      <c r="AI116" s="51" t="n">
        <v>0</v>
      </c>
      <c r="AJ116" s="51" t="n">
        <v>0</v>
      </c>
      <c r="AK116" s="51" t="n">
        <v>30.149</v>
      </c>
      <c r="AL116" s="51" t="n">
        <v>0</v>
      </c>
      <c r="AM116" s="51" t="n">
        <v>0</v>
      </c>
    </row>
    <row r="117" customFormat="false" ht="12.75" hidden="false" customHeight="false" outlineLevel="0" collapsed="false">
      <c r="C117" s="52" t="n">
        <f aca="false">EOMONTH(C116,0)+1</f>
        <v>49188</v>
      </c>
      <c r="D117" s="51" t="n">
        <v>0.0546944727407848</v>
      </c>
      <c r="E117" s="51" t="n">
        <v>0</v>
      </c>
      <c r="F117" s="51" t="n">
        <v>0.1216666</v>
      </c>
      <c r="G117" s="51" t="n">
        <v>0</v>
      </c>
      <c r="H117" s="51" t="n">
        <v>28.25</v>
      </c>
      <c r="I117" s="51" t="n">
        <v>0</v>
      </c>
      <c r="J117" s="51" t="n">
        <v>0</v>
      </c>
      <c r="K117" s="51" t="n">
        <v>34.049</v>
      </c>
      <c r="L117" s="51" t="n">
        <v>27.138</v>
      </c>
      <c r="M117" s="51" t="n">
        <v>26.43</v>
      </c>
      <c r="N117" s="51" t="n">
        <v>26.784</v>
      </c>
      <c r="O117" s="51" t="n">
        <v>28.4</v>
      </c>
      <c r="P117" s="51" t="n">
        <v>28.526</v>
      </c>
      <c r="Q117" s="51" t="n">
        <v>26.784</v>
      </c>
      <c r="R117" s="51" t="n">
        <v>25.218</v>
      </c>
      <c r="S117" s="51" t="n">
        <v>46.7</v>
      </c>
      <c r="T117" s="51" t="n">
        <v>27.089</v>
      </c>
      <c r="U117" s="51" t="n">
        <v>28.25</v>
      </c>
      <c r="V117" s="51" t="n">
        <v>25.635</v>
      </c>
      <c r="W117" s="51" t="n">
        <v>28.304</v>
      </c>
      <c r="X117" s="51" t="n">
        <v>26.014</v>
      </c>
      <c r="Y117" s="51" t="n">
        <v>37.129</v>
      </c>
      <c r="Z117" s="51" t="n">
        <v>23.075</v>
      </c>
      <c r="AA117" s="51" t="n">
        <v>28.284</v>
      </c>
      <c r="AB117" s="51" t="n">
        <v>26.168</v>
      </c>
      <c r="AC117" s="51" t="n">
        <v>29.4</v>
      </c>
      <c r="AD117" s="51" t="n">
        <v>27</v>
      </c>
      <c r="AE117" s="51" t="n">
        <v>30.2</v>
      </c>
      <c r="AF117" s="51" t="n">
        <v>42.228</v>
      </c>
      <c r="AG117" s="51" t="n">
        <v>0</v>
      </c>
      <c r="AH117" s="51" t="n">
        <v>0</v>
      </c>
      <c r="AI117" s="51" t="n">
        <v>0</v>
      </c>
      <c r="AJ117" s="51" t="n">
        <v>0</v>
      </c>
      <c r="AK117" s="51" t="n">
        <v>30.149</v>
      </c>
      <c r="AL117" s="51" t="n">
        <v>0</v>
      </c>
      <c r="AM117" s="51" t="n">
        <v>0</v>
      </c>
    </row>
    <row r="118" customFormat="false" ht="12.75" hidden="false" customHeight="false" outlineLevel="0" collapsed="false">
      <c r="C118" s="52" t="n">
        <f aca="false">EOMONTH(C117,0)+1</f>
        <v>49218</v>
      </c>
      <c r="D118" s="51" t="n">
        <v>0.0548152318146502</v>
      </c>
      <c r="E118" s="51" t="n">
        <v>0</v>
      </c>
      <c r="F118" s="51" t="n">
        <v>0.1215277</v>
      </c>
      <c r="G118" s="51" t="n">
        <v>0</v>
      </c>
      <c r="H118" s="51" t="n">
        <v>28.25</v>
      </c>
      <c r="I118" s="51" t="n">
        <v>0</v>
      </c>
      <c r="J118" s="51" t="n">
        <v>0</v>
      </c>
      <c r="K118" s="51" t="n">
        <v>34.049</v>
      </c>
      <c r="L118" s="51" t="n">
        <v>27.138</v>
      </c>
      <c r="M118" s="51" t="n">
        <v>26.43</v>
      </c>
      <c r="N118" s="51" t="n">
        <v>26.784</v>
      </c>
      <c r="O118" s="51" t="n">
        <v>28.4</v>
      </c>
      <c r="P118" s="51" t="n">
        <v>28.526</v>
      </c>
      <c r="Q118" s="51" t="n">
        <v>26.784</v>
      </c>
      <c r="R118" s="51" t="n">
        <v>25.218</v>
      </c>
      <c r="S118" s="51" t="n">
        <v>46.598</v>
      </c>
      <c r="T118" s="51" t="n">
        <v>27.089</v>
      </c>
      <c r="U118" s="51" t="n">
        <v>28.25</v>
      </c>
      <c r="V118" s="51" t="n">
        <v>25.635</v>
      </c>
      <c r="W118" s="51" t="n">
        <v>28.304</v>
      </c>
      <c r="X118" s="51" t="n">
        <v>26.014</v>
      </c>
      <c r="Y118" s="51" t="n">
        <v>37.129</v>
      </c>
      <c r="Z118" s="51" t="n">
        <v>23.075</v>
      </c>
      <c r="AA118" s="51" t="n">
        <v>28.284</v>
      </c>
      <c r="AB118" s="51" t="n">
        <v>26.168</v>
      </c>
      <c r="AC118" s="51" t="n">
        <v>29.4</v>
      </c>
      <c r="AD118" s="51" t="n">
        <v>27</v>
      </c>
      <c r="AE118" s="51" t="n">
        <v>30.2</v>
      </c>
      <c r="AF118" s="51" t="n">
        <v>42.228</v>
      </c>
      <c r="AG118" s="51" t="n">
        <v>0</v>
      </c>
      <c r="AH118" s="51" t="n">
        <v>0</v>
      </c>
      <c r="AI118" s="51" t="n">
        <v>0</v>
      </c>
      <c r="AJ118" s="51" t="n">
        <v>0</v>
      </c>
      <c r="AK118" s="51" t="n">
        <v>30.149</v>
      </c>
      <c r="AL118" s="51" t="n">
        <v>0</v>
      </c>
      <c r="AM118" s="51" t="n">
        <v>0</v>
      </c>
    </row>
    <row r="119" customFormat="false" ht="12.75" hidden="false" customHeight="false" outlineLevel="0" collapsed="false">
      <c r="C119" s="52" t="n">
        <f aca="false">EOMONTH(C118,0)+1</f>
        <v>49249</v>
      </c>
      <c r="D119" s="51" t="n">
        <v>0.0549400161960816</v>
      </c>
      <c r="E119" s="51" t="n">
        <v>0</v>
      </c>
      <c r="F119" s="51" t="n">
        <v>0.1213888</v>
      </c>
      <c r="G119" s="51" t="n">
        <v>0</v>
      </c>
      <c r="H119" s="51" t="n">
        <v>28.25</v>
      </c>
      <c r="I119" s="51" t="n">
        <v>0</v>
      </c>
      <c r="J119" s="51" t="n">
        <v>0</v>
      </c>
      <c r="K119" s="51" t="n">
        <v>34.049</v>
      </c>
      <c r="L119" s="51" t="n">
        <v>27.138</v>
      </c>
      <c r="M119" s="51" t="n">
        <v>26.43</v>
      </c>
      <c r="N119" s="51" t="n">
        <v>26.784</v>
      </c>
      <c r="O119" s="51" t="n">
        <v>28.4</v>
      </c>
      <c r="P119" s="51" t="n">
        <v>28.526</v>
      </c>
      <c r="Q119" s="51" t="n">
        <v>26.784</v>
      </c>
      <c r="R119" s="51" t="n">
        <v>25.218</v>
      </c>
      <c r="S119" s="51" t="n">
        <v>46.496</v>
      </c>
      <c r="T119" s="51" t="n">
        <v>27.089</v>
      </c>
      <c r="U119" s="51" t="n">
        <v>28.25</v>
      </c>
      <c r="V119" s="51" t="n">
        <v>25.635</v>
      </c>
      <c r="W119" s="51" t="n">
        <v>28.304</v>
      </c>
      <c r="X119" s="51" t="n">
        <v>26.014</v>
      </c>
      <c r="Y119" s="51" t="n">
        <v>37.129</v>
      </c>
      <c r="Z119" s="51" t="n">
        <v>23.075</v>
      </c>
      <c r="AA119" s="51" t="n">
        <v>28.284</v>
      </c>
      <c r="AB119" s="51" t="n">
        <v>26.168</v>
      </c>
      <c r="AC119" s="51" t="n">
        <v>29.4</v>
      </c>
      <c r="AD119" s="51" t="n">
        <v>27</v>
      </c>
      <c r="AE119" s="51" t="n">
        <v>30.2</v>
      </c>
      <c r="AF119" s="51" t="n">
        <v>42.228</v>
      </c>
      <c r="AG119" s="51" t="n">
        <v>0</v>
      </c>
      <c r="AH119" s="51" t="n">
        <v>0</v>
      </c>
      <c r="AI119" s="51" t="n">
        <v>0</v>
      </c>
      <c r="AJ119" s="51" t="n">
        <v>0</v>
      </c>
      <c r="AK119" s="51" t="n">
        <v>30.149</v>
      </c>
      <c r="AL119" s="51" t="n">
        <v>0</v>
      </c>
      <c r="AM119" s="51" t="n">
        <v>0</v>
      </c>
    </row>
    <row r="120" customFormat="false" ht="12.75" hidden="false" customHeight="false" outlineLevel="0" collapsed="false">
      <c r="C120" s="52" t="n">
        <f aca="false">EOMONTH(C119,0)+1</f>
        <v>49279</v>
      </c>
      <c r="D120" s="51" t="n">
        <v>0.055060775279824</v>
      </c>
      <c r="E120" s="51" t="n">
        <v>0</v>
      </c>
      <c r="F120" s="51" t="n">
        <v>0.12125</v>
      </c>
      <c r="G120" s="51" t="n">
        <v>0</v>
      </c>
      <c r="H120" s="51" t="n">
        <v>28.25</v>
      </c>
      <c r="I120" s="51" t="n">
        <v>0</v>
      </c>
      <c r="J120" s="51" t="n">
        <v>0</v>
      </c>
      <c r="K120" s="51" t="n">
        <v>34.049</v>
      </c>
      <c r="L120" s="51" t="n">
        <v>27.138</v>
      </c>
      <c r="M120" s="51" t="n">
        <v>26.43</v>
      </c>
      <c r="N120" s="51" t="n">
        <v>26.784</v>
      </c>
      <c r="O120" s="51" t="n">
        <v>28.4</v>
      </c>
      <c r="P120" s="51" t="n">
        <v>28.526</v>
      </c>
      <c r="Q120" s="51" t="n">
        <v>26.784</v>
      </c>
      <c r="R120" s="51" t="n">
        <v>25.218</v>
      </c>
      <c r="S120" s="51" t="n">
        <v>46.394</v>
      </c>
      <c r="T120" s="51" t="n">
        <v>27.089</v>
      </c>
      <c r="U120" s="51" t="n">
        <v>28.25</v>
      </c>
      <c r="V120" s="51" t="n">
        <v>25.635</v>
      </c>
      <c r="W120" s="51" t="n">
        <v>28.304</v>
      </c>
      <c r="X120" s="51" t="n">
        <v>26.014</v>
      </c>
      <c r="Y120" s="51" t="n">
        <v>37.129</v>
      </c>
      <c r="Z120" s="51" t="n">
        <v>23.075</v>
      </c>
      <c r="AA120" s="51" t="n">
        <v>28.284</v>
      </c>
      <c r="AB120" s="51" t="n">
        <v>26.168</v>
      </c>
      <c r="AC120" s="51" t="n">
        <v>29.4</v>
      </c>
      <c r="AD120" s="51" t="n">
        <v>27</v>
      </c>
      <c r="AE120" s="51" t="n">
        <v>30.2</v>
      </c>
      <c r="AF120" s="51" t="n">
        <v>42.228</v>
      </c>
      <c r="AG120" s="51" t="n">
        <v>0</v>
      </c>
      <c r="AH120" s="51" t="n">
        <v>0</v>
      </c>
      <c r="AI120" s="51" t="n">
        <v>0</v>
      </c>
      <c r="AJ120" s="51" t="n">
        <v>0</v>
      </c>
      <c r="AK120" s="51" t="n">
        <v>30.149</v>
      </c>
      <c r="AL120" s="51" t="n">
        <v>0</v>
      </c>
      <c r="AM120" s="51" t="n">
        <v>0</v>
      </c>
    </row>
    <row r="121" customFormat="false" ht="12.75" hidden="false" customHeight="false" outlineLevel="0" collapsed="false">
      <c r="C121" s="52" t="n">
        <f aca="false">EOMONTH(C120,0)+1</f>
        <v>49310</v>
      </c>
      <c r="D121" s="51" t="n">
        <v>0.0551855596714601</v>
      </c>
      <c r="E121" s="51" t="n">
        <v>0</v>
      </c>
      <c r="F121" s="51" t="n">
        <v>0</v>
      </c>
      <c r="G121" s="51" t="n">
        <v>0</v>
      </c>
      <c r="H121" s="51" t="n">
        <v>0</v>
      </c>
      <c r="I121" s="51" t="n">
        <v>0</v>
      </c>
      <c r="J121" s="51" t="n">
        <v>0</v>
      </c>
      <c r="K121" s="51" t="n">
        <v>0</v>
      </c>
      <c r="L121" s="51" t="n">
        <v>0</v>
      </c>
      <c r="M121" s="51" t="n">
        <v>0</v>
      </c>
      <c r="N121" s="51" t="n">
        <v>0</v>
      </c>
      <c r="O121" s="51" t="n">
        <v>0</v>
      </c>
      <c r="P121" s="51" t="n">
        <v>0</v>
      </c>
      <c r="Q121" s="51" t="n">
        <v>0</v>
      </c>
      <c r="R121" s="51" t="n">
        <v>0</v>
      </c>
      <c r="S121" s="51" t="n">
        <v>0</v>
      </c>
      <c r="T121" s="51" t="n">
        <v>0</v>
      </c>
      <c r="U121" s="51" t="n">
        <v>0</v>
      </c>
      <c r="V121" s="51" t="n">
        <v>0</v>
      </c>
      <c r="W121" s="51" t="n">
        <v>0</v>
      </c>
      <c r="X121" s="51" t="n">
        <v>0</v>
      </c>
      <c r="Y121" s="51" t="n">
        <v>0</v>
      </c>
      <c r="Z121" s="51" t="n">
        <v>0</v>
      </c>
      <c r="AA121" s="51" t="n">
        <v>0</v>
      </c>
      <c r="AB121" s="51" t="n">
        <v>0</v>
      </c>
      <c r="AC121" s="51" t="n">
        <v>0</v>
      </c>
      <c r="AD121" s="51" t="n">
        <v>0</v>
      </c>
      <c r="AE121" s="51" t="n">
        <v>0</v>
      </c>
      <c r="AF121" s="51" t="n">
        <v>0</v>
      </c>
      <c r="AG121" s="51" t="n">
        <v>0</v>
      </c>
      <c r="AH121" s="51" t="n">
        <v>0</v>
      </c>
      <c r="AI121" s="51" t="n">
        <v>0</v>
      </c>
      <c r="AJ121" s="51" t="n">
        <v>0</v>
      </c>
      <c r="AK121" s="51" t="n">
        <v>0</v>
      </c>
      <c r="AL121" s="51" t="n">
        <v>0</v>
      </c>
      <c r="AM121" s="51" t="n">
        <v>0</v>
      </c>
    </row>
    <row r="122" customFormat="false" ht="12.75" hidden="false" customHeight="false" outlineLevel="0" collapsed="false">
      <c r="C122" s="52" t="n">
        <f aca="false">EOMONTH(C121,0)+1</f>
        <v>49341</v>
      </c>
      <c r="D122" s="51" t="n">
        <v>0.0553103440682823</v>
      </c>
    </row>
    <row r="123" customFormat="false" ht="12.75" hidden="false" customHeight="false" outlineLevel="0" collapsed="false">
      <c r="C123" s="52" t="n">
        <f aca="false">EOMONTH(C122,0)+1</f>
        <v>49369</v>
      </c>
      <c r="D123" s="51" t="n">
        <v>0.0554230525601915</v>
      </c>
    </row>
    <row r="124" customFormat="false" ht="12.75" hidden="false" customHeight="false" outlineLevel="0" collapsed="false">
      <c r="C124" s="52" t="n">
        <f aca="false">EOMONTH(C123,0)+1</f>
        <v>49400</v>
      </c>
      <c r="D124" s="51" t="n">
        <v>0.0555478369668827</v>
      </c>
    </row>
    <row r="125" customFormat="false" ht="12.75" hidden="false" customHeight="false" outlineLevel="0" collapsed="false">
      <c r="C125" s="52" t="n">
        <f aca="false">EOMONTH(C124,0)+1</f>
        <v>49430</v>
      </c>
      <c r="D125" s="51" t="n">
        <v>0.0556685960750687</v>
      </c>
    </row>
    <row r="126" customFormat="false" ht="12.75" hidden="false" customHeight="false" outlineLevel="0" collapsed="false">
      <c r="C126" s="52" t="n">
        <f aca="false">EOMONTH(C125,0)+1</f>
        <v>49461</v>
      </c>
      <c r="D126" s="51" t="n">
        <v>0.0557933804919624</v>
      </c>
    </row>
    <row r="127" customFormat="false" ht="12.75" hidden="false" customHeight="false" outlineLevel="0" collapsed="false">
      <c r="C127" s="52" t="n">
        <f aca="false">EOMONTH(C126,0)+1</f>
        <v>49491</v>
      </c>
      <c r="D127" s="51" t="n">
        <v>0.0559141396100209</v>
      </c>
    </row>
    <row r="128" customFormat="false" ht="12.75" hidden="false" customHeight="false" outlineLevel="0" collapsed="false">
      <c r="C128" s="52" t="n">
        <f aca="false">EOMONTH(C127,0)+1</f>
        <v>49522</v>
      </c>
      <c r="D128" s="51" t="n">
        <v>0.0560389240371153</v>
      </c>
    </row>
    <row r="129" customFormat="false" ht="12.75" hidden="false" customHeight="false" outlineLevel="0" collapsed="false">
      <c r="C129" s="52" t="n">
        <f aca="false">EOMONTH(C128,0)+1</f>
        <v>49553</v>
      </c>
      <c r="D129" s="51" t="n">
        <v>0.0561637084693936</v>
      </c>
    </row>
    <row r="130" customFormat="false" ht="12.75" hidden="false" customHeight="false" outlineLevel="0" collapsed="false">
      <c r="C130" s="52" t="n">
        <f aca="false">EOMONTH(C129,0)+1</f>
        <v>49583</v>
      </c>
      <c r="D130" s="51" t="n">
        <v>0.0562750789319204</v>
      </c>
    </row>
    <row r="131" customFormat="false" ht="12.75" hidden="false" customHeight="false" outlineLevel="0" collapsed="false">
      <c r="C131" s="52" t="n">
        <f aca="false">EOMONTH(C130,0)+1</f>
        <v>49614</v>
      </c>
      <c r="D131" s="51" t="n">
        <v>0.0563416536156436</v>
      </c>
    </row>
    <row r="132" customFormat="false" ht="12.75" hidden="false" customHeight="false" outlineLevel="0" collapsed="false">
      <c r="C132" s="52" t="n">
        <f aca="false">EOMONTH(C131,0)+1</f>
        <v>49644</v>
      </c>
      <c r="D132" s="51" t="n">
        <v>0.0564060807303282</v>
      </c>
    </row>
    <row r="133" customFormat="false" ht="12.75" hidden="false" customHeight="false" outlineLevel="0" collapsed="false">
      <c r="C133" s="52" t="n">
        <f aca="false">EOMONTH(C132,0)+1</f>
        <v>49675</v>
      </c>
      <c r="D133" s="51" t="n">
        <v>0.0564726554169539</v>
      </c>
    </row>
    <row r="134" customFormat="false" ht="12.75" hidden="false" customHeight="false" outlineLevel="0" collapsed="false">
      <c r="C134" s="52" t="n">
        <f aca="false">EOMONTH(C133,0)+1</f>
        <v>49706</v>
      </c>
      <c r="D134" s="51" t="n">
        <v>0.0565392301050554</v>
      </c>
    </row>
    <row r="135" customFormat="false" ht="12.75" hidden="false" customHeight="false" outlineLevel="0" collapsed="false">
      <c r="C135" s="52" t="n">
        <f aca="false">EOMONTH(C134,0)+1</f>
        <v>49735</v>
      </c>
      <c r="D135" s="51" t="n">
        <v>0.0566015096533241</v>
      </c>
    </row>
    <row r="136" customFormat="false" ht="12.75" hidden="false" customHeight="false" outlineLevel="0" collapsed="false">
      <c r="C136" s="52" t="n">
        <f aca="false">EOMONTH(C135,0)+1</f>
        <v>49766</v>
      </c>
      <c r="D136" s="51" t="n">
        <v>0.0566680843442797</v>
      </c>
    </row>
    <row r="137" customFormat="false" ht="12.75" hidden="false" customHeight="false" outlineLevel="0" collapsed="false">
      <c r="C137" s="52" t="n">
        <f aca="false">EOMONTH(C136,0)+1</f>
        <v>49796</v>
      </c>
      <c r="D137" s="51" t="n">
        <v>0.0567325114659645</v>
      </c>
    </row>
    <row r="138" customFormat="false" ht="12.75" hidden="false" customHeight="false" outlineLevel="0" collapsed="false">
      <c r="C138" s="52" t="n">
        <f aca="false">EOMONTH(C137,0)+1</f>
        <v>49827</v>
      </c>
      <c r="D138" s="51" t="n">
        <v>0.0567990861598231</v>
      </c>
    </row>
    <row r="139" customFormat="false" ht="12.75" hidden="false" customHeight="false" outlineLevel="0" collapsed="false">
      <c r="C139" s="52" t="n">
        <f aca="false">EOMONTH(C138,0)+1</f>
        <v>49857</v>
      </c>
      <c r="D139" s="51" t="n">
        <v>0.0568635132843167</v>
      </c>
    </row>
    <row r="140" customFormat="false" ht="12.75" hidden="false" customHeight="false" outlineLevel="0" collapsed="false">
      <c r="C140" s="52" t="n">
        <f aca="false">EOMONTH(C139,0)+1</f>
        <v>49888</v>
      </c>
      <c r="D140" s="51" t="n">
        <v>0.056930087981077</v>
      </c>
    </row>
    <row r="141" customFormat="false" ht="12.75" hidden="false" customHeight="false" outlineLevel="0" collapsed="false">
      <c r="C141" s="52" t="n">
        <f aca="false">EOMONTH(C140,0)+1</f>
        <v>49919</v>
      </c>
      <c r="D141" s="51" t="n">
        <v>0.056996662679313</v>
      </c>
    </row>
    <row r="142" customFormat="false" ht="12.75" hidden="false" customHeight="false" outlineLevel="0" collapsed="false">
      <c r="C142" s="52" t="n">
        <f aca="false">EOMONTH(C141,0)+1</f>
        <v>49949</v>
      </c>
      <c r="D142" s="51" t="n">
        <v>0.0570610898080424</v>
      </c>
    </row>
    <row r="143" customFormat="false" ht="12.75" hidden="false" customHeight="false" outlineLevel="0" collapsed="false">
      <c r="C143" s="52" t="n">
        <f aca="false">EOMONTH(C142,0)+1</f>
        <v>49980</v>
      </c>
      <c r="D143" s="51" t="n">
        <v>0.0571276645091796</v>
      </c>
    </row>
    <row r="144" customFormat="false" ht="12.75" hidden="false" customHeight="false" outlineLevel="0" collapsed="false">
      <c r="C144" s="52" t="n">
        <f aca="false">EOMONTH(C143,0)+1</f>
        <v>50010</v>
      </c>
      <c r="D144" s="51" t="n">
        <v>0.0571920916407169</v>
      </c>
    </row>
    <row r="145" customFormat="false" ht="12.75" hidden="false" customHeight="false" outlineLevel="0" collapsed="false">
      <c r="C145" s="52" t="n">
        <f aca="false">EOMONTH(C144,0)+1</f>
        <v>50041</v>
      </c>
      <c r="D145" s="51" t="n">
        <v>0.0572586663447567</v>
      </c>
    </row>
    <row r="146" customFormat="false" ht="12.75" hidden="false" customHeight="false" outlineLevel="0" collapsed="false">
      <c r="C146" s="52" t="n">
        <f aca="false">EOMONTH(C145,0)+1</f>
        <v>50072</v>
      </c>
      <c r="D146" s="51" t="n">
        <v>0.0573252410502705</v>
      </c>
    </row>
    <row r="147" customFormat="false" ht="12.75" hidden="false" customHeight="false" outlineLevel="0" collapsed="false">
      <c r="C147" s="52" t="n">
        <f aca="false">EOMONTH(C146,0)+1</f>
        <v>50100</v>
      </c>
      <c r="D147" s="51" t="n">
        <v>0.0573853730436151</v>
      </c>
    </row>
    <row r="148" customFormat="false" ht="12.75" hidden="false" customHeight="false" outlineLevel="0" collapsed="false">
      <c r="C148" s="52" t="n">
        <f aca="false">EOMONTH(C147,0)+1</f>
        <v>50131</v>
      </c>
      <c r="D148" s="51" t="n">
        <v>0.057451947751936</v>
      </c>
    </row>
    <row r="149" customFormat="false" ht="12.75" hidden="false" customHeight="false" outlineLevel="0" collapsed="false">
      <c r="C149" s="52" t="n">
        <f aca="false">EOMONTH(C148,0)+1</f>
        <v>50161</v>
      </c>
      <c r="D149" s="51" t="n">
        <v>0.0575163748904242</v>
      </c>
    </row>
    <row r="150" customFormat="false" ht="12.75" hidden="false" customHeight="false" outlineLevel="0" collapsed="false">
      <c r="C150" s="52" t="n">
        <f aca="false">EOMONTH(C149,0)+1</f>
        <v>50192</v>
      </c>
      <c r="D150" s="51" t="n">
        <v>0.0575829496016462</v>
      </c>
    </row>
    <row r="151" customFormat="false" ht="12.75" hidden="false" customHeight="false" outlineLevel="0" collapsed="false">
      <c r="C151" s="52" t="n">
        <f aca="false">EOMONTH(C150,0)+1</f>
        <v>50222</v>
      </c>
      <c r="D151" s="51" t="n">
        <v>0.057647376742942</v>
      </c>
    </row>
    <row r="152" customFormat="false" ht="12.75" hidden="false" customHeight="false" outlineLevel="0" collapsed="false">
      <c r="C152" s="52" t="n">
        <f aca="false">EOMONTH(C151,0)+1</f>
        <v>50253</v>
      </c>
      <c r="D152" s="51" t="n">
        <v>0.0577139514570653</v>
      </c>
    </row>
    <row r="153" customFormat="false" ht="12.75" hidden="false" customHeight="false" outlineLevel="0" collapsed="false">
      <c r="C153" s="52" t="n">
        <f aca="false">EOMONTH(C152,0)+1</f>
        <v>50284</v>
      </c>
      <c r="D153" s="51" t="n">
        <v>0.0577805261726625</v>
      </c>
    </row>
    <row r="154" customFormat="false" ht="12.75" hidden="false" customHeight="false" outlineLevel="0" collapsed="false">
      <c r="C154" s="52" t="n">
        <f aca="false">EOMONTH(C153,0)+1</f>
        <v>50314</v>
      </c>
      <c r="D154" s="51" t="n">
        <v>0.0578449533181922</v>
      </c>
    </row>
    <row r="155" customFormat="false" ht="12.75" hidden="false" customHeight="false" outlineLevel="0" collapsed="false">
      <c r="C155" s="52" t="n">
        <f aca="false">EOMONTH(C154,0)+1</f>
        <v>50345</v>
      </c>
      <c r="D155" s="51" t="n">
        <v>0.0579115280366906</v>
      </c>
    </row>
    <row r="156" customFormat="false" ht="12.75" hidden="false" customHeight="false" outlineLevel="0" collapsed="false">
      <c r="C156" s="52" t="n">
        <f aca="false">EOMONTH(C155,0)+1</f>
        <v>50375</v>
      </c>
      <c r="D156" s="51" t="n">
        <v>0.0579759551850283</v>
      </c>
    </row>
    <row r="157" customFormat="false" ht="12.75" hidden="false" customHeight="false" outlineLevel="0" collapsed="false">
      <c r="C157" s="52" t="n">
        <f aca="false">EOMONTH(C156,0)+1</f>
        <v>50406</v>
      </c>
      <c r="D157" s="51" t="n">
        <v>0.0580425299064267</v>
      </c>
    </row>
    <row r="158" customFormat="false" ht="12.75" hidden="false" customHeight="false" outlineLevel="0" collapsed="false">
      <c r="C158" s="52" t="n">
        <f aca="false">EOMONTH(C157,0)+1</f>
        <v>50437</v>
      </c>
      <c r="D158" s="51" t="n">
        <v>0.0581091046292999</v>
      </c>
    </row>
    <row r="159" customFormat="false" ht="12.75" hidden="false" customHeight="false" outlineLevel="0" collapsed="false">
      <c r="C159" s="52" t="n">
        <f aca="false">EOMONTH(C158,0)+1</f>
        <v>50465</v>
      </c>
      <c r="D159" s="51" t="n">
        <v>0.0581692366383231</v>
      </c>
    </row>
    <row r="160" customFormat="false" ht="12.75" hidden="false" customHeight="false" outlineLevel="0" collapsed="false">
      <c r="C160" s="52" t="n">
        <f aca="false">EOMONTH(C159,0)+1</f>
        <v>50496</v>
      </c>
      <c r="D160" s="51" t="n">
        <v>0.0582358113640016</v>
      </c>
    </row>
    <row r="161" customFormat="false" ht="12.75" hidden="false" customHeight="false" outlineLevel="0" collapsed="false">
      <c r="C161" s="52" t="n">
        <f aca="false">EOMONTH(C160,0)+1</f>
        <v>50526</v>
      </c>
      <c r="D161" s="51" t="n">
        <v>0.058300238519287</v>
      </c>
    </row>
    <row r="162" customFormat="false" ht="12.75" hidden="false" customHeight="false" outlineLevel="0" collapsed="false">
      <c r="C162" s="52" t="n">
        <f aca="false">EOMONTH(C161,0)+1</f>
        <v>50557</v>
      </c>
      <c r="D162" s="51" t="n">
        <v>0.0583668132478654</v>
      </c>
    </row>
    <row r="163" customFormat="false" ht="12.75" hidden="false" customHeight="false" outlineLevel="0" collapsed="false">
      <c r="C163" s="52" t="n">
        <f aca="false">EOMONTH(C162,0)+1</f>
        <v>50587</v>
      </c>
      <c r="D163" s="51" t="n">
        <v>0.0584312404059575</v>
      </c>
    </row>
    <row r="164" customFormat="false" ht="12.75" hidden="false" customHeight="false" outlineLevel="0" collapsed="false">
      <c r="C164" s="52" t="n">
        <f aca="false">EOMONTH(C163,0)+1</f>
        <v>50618</v>
      </c>
      <c r="D164" s="51" t="n">
        <v>0.0584978151374362</v>
      </c>
    </row>
    <row r="165" customFormat="false" ht="12.75" hidden="false" customHeight="false" outlineLevel="0" collapsed="false">
      <c r="C165" s="52" t="n">
        <f aca="false">EOMONTH(C164,0)+1</f>
        <v>50649</v>
      </c>
      <c r="D165" s="51" t="n">
        <v>0.0585643898703885</v>
      </c>
    </row>
    <row r="166" customFormat="false" ht="12.75" hidden="false" customHeight="false" outlineLevel="0" collapsed="false">
      <c r="C166" s="52" t="n">
        <f aca="false">EOMONTH(C165,0)+1</f>
        <v>50679</v>
      </c>
      <c r="D166" s="51" t="n">
        <v>0.0586288170327132</v>
      </c>
    </row>
    <row r="167" customFormat="false" ht="12.75" hidden="false" customHeight="false" outlineLevel="0" collapsed="false">
      <c r="C167" s="52" t="n">
        <f aca="false">EOMONTH(C166,0)+1</f>
        <v>50710</v>
      </c>
      <c r="D167" s="51" t="n">
        <v>0.0586953917685658</v>
      </c>
    </row>
    <row r="168" customFormat="false" ht="12.75" hidden="false" customHeight="false" outlineLevel="0" collapsed="false">
      <c r="C168" s="52" t="n">
        <f aca="false">EOMONTH(C167,0)+1</f>
        <v>50740</v>
      </c>
      <c r="D168" s="51" t="n">
        <v>0.0587598189336966</v>
      </c>
    </row>
    <row r="169" customFormat="false" ht="12.75" hidden="false" customHeight="false" outlineLevel="0" collapsed="false">
      <c r="C169" s="52" t="n">
        <f aca="false">EOMONTH(C168,0)+1</f>
        <v>50771</v>
      </c>
      <c r="D169" s="51" t="n">
        <v>0.0588263936724478</v>
      </c>
    </row>
    <row r="170" customFormat="false" ht="12.75" hidden="false" customHeight="false" outlineLevel="0" collapsed="false">
      <c r="C170" s="52" t="n">
        <f aca="false">EOMONTH(C169,0)+1</f>
        <v>50802</v>
      </c>
      <c r="D170" s="51" t="n">
        <v>0.0588929684126733</v>
      </c>
    </row>
    <row r="171" customFormat="false" ht="12.75" hidden="false" customHeight="false" outlineLevel="0" collapsed="false">
      <c r="C171" s="52" t="n">
        <f aca="false">EOMONTH(C170,0)+1</f>
        <v>50830</v>
      </c>
      <c r="D171" s="51" t="n">
        <v>0.0589531004373689</v>
      </c>
    </row>
    <row r="172" customFormat="false" ht="12.75" hidden="false" customHeight="false" outlineLevel="0" collapsed="false">
      <c r="C172" s="52" t="n">
        <f aca="false">EOMONTH(C171,0)+1</f>
        <v>50861</v>
      </c>
      <c r="D172" s="51" t="n">
        <v>0.0590196751803989</v>
      </c>
    </row>
    <row r="173" customFormat="false" ht="12.75" hidden="false" customHeight="false" outlineLevel="0" collapsed="false">
      <c r="C173" s="52" t="n">
        <f aca="false">EOMONTH(C172,0)+1</f>
        <v>50891</v>
      </c>
      <c r="D173" s="51" t="n">
        <v>0.0590841023524753</v>
      </c>
    </row>
    <row r="174" customFormat="false" ht="12.75" hidden="false" customHeight="false" outlineLevel="0" collapsed="false">
      <c r="C174" s="52" t="n">
        <f aca="false">EOMONTH(C173,0)+1</f>
        <v>50922</v>
      </c>
      <c r="D174" s="51" t="n">
        <v>0.0591506770984034</v>
      </c>
    </row>
    <row r="175" customFormat="false" ht="12.75" hidden="false" customHeight="false" outlineLevel="0" collapsed="false">
      <c r="C175" s="52" t="n">
        <f aca="false">EOMONTH(C174,0)+1</f>
        <v>50952</v>
      </c>
      <c r="D175" s="51" t="n">
        <v>0.0592151042732856</v>
      </c>
    </row>
    <row r="176" customFormat="false" ht="12.75" hidden="false" customHeight="false" outlineLevel="0" collapsed="false">
      <c r="C176" s="52" t="n">
        <f aca="false">EOMONTH(C175,0)+1</f>
        <v>50983</v>
      </c>
      <c r="D176" s="51" t="n">
        <v>0.0592816790221136</v>
      </c>
    </row>
    <row r="177" customFormat="false" ht="12.75" hidden="false" customHeight="false" outlineLevel="0" collapsed="false">
      <c r="C177" s="52" t="n">
        <f aca="false">EOMONTH(C176,0)+1</f>
        <v>51014</v>
      </c>
      <c r="D177" s="51" t="n">
        <v>0.0593482537724142</v>
      </c>
    </row>
    <row r="178" customFormat="false" ht="12.75" hidden="false" customHeight="false" outlineLevel="0" collapsed="false">
      <c r="C178" s="52" t="n">
        <f aca="false">EOMONTH(C177,0)+1</f>
        <v>51044</v>
      </c>
      <c r="D178" s="51" t="n">
        <v>0.0594126809515272</v>
      </c>
    </row>
    <row r="179" customFormat="false" ht="12.75" hidden="false" customHeight="false" outlineLevel="0" collapsed="false">
      <c r="C179" s="52" t="n">
        <f aca="false">EOMONTH(C178,0)+1</f>
        <v>51075</v>
      </c>
      <c r="D179" s="51" t="n">
        <v>0.0594792557047268</v>
      </c>
    </row>
    <row r="180" customFormat="false" ht="12.75" hidden="false" customHeight="false" outlineLevel="0" collapsed="false">
      <c r="C180" s="52" t="n">
        <f aca="false">EOMONTH(C179,0)+1</f>
        <v>51105</v>
      </c>
      <c r="D180" s="51" t="n">
        <v>0.0595436828866442</v>
      </c>
    </row>
    <row r="181" customFormat="false" ht="12.75" hidden="false" customHeight="false" outlineLevel="0" collapsed="false">
      <c r="C181" s="52" t="n">
        <f aca="false">EOMONTH(C180,0)+1</f>
        <v>51136</v>
      </c>
      <c r="D181" s="51" t="n">
        <v>0.0596102576427424</v>
      </c>
    </row>
    <row r="182" customFormat="false" ht="12.75" hidden="false" customHeight="false" outlineLevel="0" collapsed="false">
      <c r="C182" s="52" t="n">
        <f aca="false">EOMONTH(C181,0)+1</f>
        <v>51167</v>
      </c>
      <c r="D182" s="51" t="n">
        <v>0.0596768324003136</v>
      </c>
    </row>
    <row r="183" customFormat="false" ht="12.75" hidden="false" customHeight="false" outlineLevel="0" collapsed="false">
      <c r="C183" s="52" t="n">
        <f aca="false">EOMONTH(C182,0)+1</f>
        <v>51196</v>
      </c>
      <c r="D183" s="51" t="n">
        <v>0.0597391120135682</v>
      </c>
    </row>
    <row r="184" customFormat="false" ht="12.75" hidden="false" customHeight="false" outlineLevel="0" collapsed="false">
      <c r="C184" s="52" t="n">
        <f aca="false">EOMONTH(C183,0)+1</f>
        <v>51227</v>
      </c>
      <c r="D184" s="51" t="n">
        <v>0.0598056867739896</v>
      </c>
    </row>
    <row r="185" customFormat="false" ht="12.75" hidden="false" customHeight="false" outlineLevel="0" collapsed="false">
      <c r="C185" s="52" t="n">
        <f aca="false">EOMONTH(C184,0)+1</f>
        <v>51257</v>
      </c>
      <c r="D185" s="51" t="n">
        <v>0.0598701139628965</v>
      </c>
    </row>
    <row r="186" customFormat="false" ht="12.75" hidden="false" customHeight="false" outlineLevel="0" collapsed="false">
      <c r="C186" s="52" t="n">
        <f aca="false">EOMONTH(C185,0)+1</f>
        <v>51288</v>
      </c>
      <c r="D186" s="51" t="n">
        <v>0.059936688726216</v>
      </c>
    </row>
    <row r="187" customFormat="false" ht="12.75" hidden="false" customHeight="false" outlineLevel="0" collapsed="false">
      <c r="C187" s="52" t="n">
        <f aca="false">EOMONTH(C186,0)+1</f>
        <v>51318</v>
      </c>
      <c r="D187" s="51" t="n">
        <v>0.0600011159179279</v>
      </c>
    </row>
    <row r="188" customFormat="false" ht="12.75" hidden="false" customHeight="false" outlineLevel="0" collapsed="false">
      <c r="C188" s="52" t="n">
        <f aca="false">EOMONTH(C187,0)+1</f>
        <v>51349</v>
      </c>
      <c r="D188" s="51" t="n">
        <v>0.0600676906841451</v>
      </c>
    </row>
    <row r="189" customFormat="false" ht="12.75" hidden="false" customHeight="false" outlineLevel="0" collapsed="false">
      <c r="C189" s="52" t="n">
        <f aca="false">EOMONTH(C188,0)+1</f>
        <v>51380</v>
      </c>
      <c r="D189" s="51" t="n">
        <v>0.0601342654518353</v>
      </c>
    </row>
    <row r="190" customFormat="false" ht="12.75" hidden="false" customHeight="false" outlineLevel="0" collapsed="false">
      <c r="C190" s="52" t="n">
        <f aca="false">EOMONTH(C189,0)+1</f>
        <v>51410</v>
      </c>
      <c r="D190" s="51" t="n">
        <v>0.0601986926477762</v>
      </c>
    </row>
    <row r="191" customFormat="false" ht="12.75" hidden="false" customHeight="false" outlineLevel="0" collapsed="false">
      <c r="C191" s="52" t="n">
        <f aca="false">EOMONTH(C190,0)+1</f>
        <v>51441</v>
      </c>
      <c r="D191" s="51" t="n">
        <v>0.0602652674183637</v>
      </c>
    </row>
    <row r="192" customFormat="false" ht="12.75" hidden="false" customHeight="false" outlineLevel="0" collapsed="false">
      <c r="C192" s="52" t="n">
        <f aca="false">EOMONTH(C191,0)+1</f>
        <v>51471</v>
      </c>
      <c r="D192" s="51" t="n">
        <v>0.0603296946171086</v>
      </c>
    </row>
    <row r="193" customFormat="false" ht="12.75" hidden="false" customHeight="false" outlineLevel="0" collapsed="false">
      <c r="C193" s="52" t="n">
        <f aca="false">EOMONTH(C192,0)+1</f>
        <v>51502</v>
      </c>
      <c r="D193" s="51" t="n">
        <v>0.0603962693905937</v>
      </c>
    </row>
    <row r="194" customFormat="false" ht="12.75" hidden="false" customHeight="false" outlineLevel="0" collapsed="false">
      <c r="C194" s="52" t="n">
        <f aca="false">EOMONTH(C193,0)+1</f>
        <v>51533</v>
      </c>
      <c r="D194" s="51" t="n">
        <v>0.060462844165551</v>
      </c>
    </row>
    <row r="195" customFormat="false" ht="12.75" hidden="false" customHeight="false" outlineLevel="0" collapsed="false">
      <c r="C195" s="52" t="n">
        <f aca="false">EOMONTH(C194,0)+1</f>
        <v>51561</v>
      </c>
      <c r="D195" s="51" t="n">
        <v>0.0605229762216171</v>
      </c>
    </row>
    <row r="196" customFormat="false" ht="12.75" hidden="false" customHeight="false" outlineLevel="0" collapsed="false">
      <c r="C196" s="52" t="n">
        <f aca="false">EOMONTH(C195,0)+1</f>
        <v>51592</v>
      </c>
      <c r="D196" s="51" t="n">
        <v>0.0605895509993761</v>
      </c>
    </row>
    <row r="197" customFormat="false" ht="12.75" hidden="false" customHeight="false" outlineLevel="0" collapsed="false">
      <c r="C197" s="52" t="n">
        <f aca="false">EOMONTH(C196,0)+1</f>
        <v>51622</v>
      </c>
      <c r="D197" s="51" t="n">
        <v>0.0606539782050617</v>
      </c>
    </row>
    <row r="198" customFormat="false" ht="12.75" hidden="false" customHeight="false" outlineLevel="0" collapsed="false">
      <c r="C198" s="52" t="n">
        <f aca="false">EOMONTH(C197,0)+1</f>
        <v>51653</v>
      </c>
      <c r="D198" s="51" t="n">
        <v>0.0607205529857184</v>
      </c>
    </row>
    <row r="199" customFormat="false" ht="12.75" hidden="false" customHeight="false" outlineLevel="0" collapsed="false">
      <c r="C199" s="52" t="n">
        <f aca="false">EOMONTH(C198,0)+1</f>
        <v>51683</v>
      </c>
      <c r="D199" s="51" t="n">
        <v>0.0607849801942066</v>
      </c>
    </row>
    <row r="200" customFormat="false" ht="12.75" hidden="false" customHeight="false" outlineLevel="0" collapsed="false">
      <c r="C200" s="52" t="n">
        <f aca="false">EOMONTH(C199,0)+1</f>
        <v>51714</v>
      </c>
      <c r="D200" s="51" t="n">
        <v>0.0608515549777597</v>
      </c>
    </row>
    <row r="201" customFormat="false" ht="12.75" hidden="false" customHeight="false" outlineLevel="0" collapsed="false">
      <c r="C201" s="52" t="n">
        <f aca="false">EOMONTH(C200,0)+1</f>
        <v>51745</v>
      </c>
      <c r="D201" s="51" t="n">
        <v>0.0609181297627854</v>
      </c>
    </row>
    <row r="202" customFormat="false" ht="12.75" hidden="false" customHeight="false" outlineLevel="0" collapsed="false">
      <c r="C202" s="52" t="n">
        <f aca="false">EOMONTH(C201,0)+1</f>
        <v>51775</v>
      </c>
      <c r="D202" s="51" t="n">
        <v>0.0609825569755014</v>
      </c>
    </row>
    <row r="203" customFormat="false" ht="12.75" hidden="false" customHeight="false" outlineLevel="0" collapsed="false">
      <c r="C203" s="52" t="n">
        <f aca="false">EOMONTH(C202,0)+1</f>
        <v>51806</v>
      </c>
      <c r="D203" s="51" t="n">
        <v>0.0610491317634234</v>
      </c>
    </row>
    <row r="204" customFormat="false" ht="12.75" hidden="false" customHeight="false" outlineLevel="0" collapsed="false">
      <c r="C204" s="52" t="n">
        <f aca="false">EOMONTH(C203,0)+1</f>
        <v>51836</v>
      </c>
      <c r="D204" s="51" t="n">
        <v>0.0611135589789424</v>
      </c>
    </row>
    <row r="205" customFormat="false" ht="12.75" hidden="false" customHeight="false" outlineLevel="0" collapsed="false">
      <c r="C205" s="52" t="n">
        <f aca="false">EOMONTH(C204,0)+1</f>
        <v>51867</v>
      </c>
      <c r="D205" s="51" t="n">
        <v>0.0611801337697608</v>
      </c>
    </row>
    <row r="206" customFormat="false" ht="12.75" hidden="false" customHeight="false" outlineLevel="0" collapsed="false">
      <c r="C206" s="52" t="n">
        <f aca="false">EOMONTH(C205,0)+1</f>
        <v>51898</v>
      </c>
      <c r="D206" s="51" t="n">
        <v>0.0612467085620505</v>
      </c>
    </row>
    <row r="207" customFormat="false" ht="12.75" hidden="false" customHeight="false" outlineLevel="0" collapsed="false">
      <c r="C207" s="52" t="n">
        <f aca="false">EOMONTH(C206,0)+1</f>
        <v>51926</v>
      </c>
      <c r="D207" s="51" t="n">
        <v>0.0613068406337707</v>
      </c>
    </row>
    <row r="208" customFormat="false" ht="12.75" hidden="false" customHeight="false" outlineLevel="0" collapsed="false">
      <c r="C208" s="52" t="n">
        <f aca="false">EOMONTH(C207,0)+1</f>
        <v>51957</v>
      </c>
      <c r="D208" s="51" t="n">
        <v>0.0613734154288621</v>
      </c>
    </row>
    <row r="209" customFormat="false" ht="12.75" hidden="false" customHeight="false" outlineLevel="0" collapsed="false">
      <c r="C209" s="52" t="n">
        <f aca="false">EOMONTH(C208,0)+1</f>
        <v>51987</v>
      </c>
      <c r="D209" s="51" t="n">
        <v>0.0614378426513191</v>
      </c>
    </row>
    <row r="210" customFormat="false" ht="12.75" hidden="false" customHeight="false" outlineLevel="0" collapsed="false">
      <c r="C210" s="52" t="n">
        <f aca="false">EOMONTH(C209,0)+1</f>
        <v>52018</v>
      </c>
      <c r="D210" s="51" t="n">
        <v>0.0615044174493056</v>
      </c>
    </row>
    <row r="211" customFormat="false" ht="12.75" hidden="false" customHeight="false" outlineLevel="0" collapsed="false">
      <c r="C211" s="52" t="n">
        <f aca="false">EOMONTH(C210,0)+1</f>
        <v>52048</v>
      </c>
      <c r="D211" s="51" t="n">
        <v>0.0615688446745648</v>
      </c>
    </row>
    <row r="212" customFormat="false" ht="12.75" hidden="false" customHeight="false" outlineLevel="0" collapsed="false">
      <c r="C212" s="52" t="n">
        <f aca="false">EOMONTH(C211,0)+1</f>
        <v>52079</v>
      </c>
      <c r="D212" s="51" t="n">
        <v>0.0616354194754476</v>
      </c>
    </row>
    <row r="213" customFormat="false" ht="12.75" hidden="false" customHeight="false" outlineLevel="0" collapsed="false">
      <c r="C213" s="52" t="n">
        <f aca="false">EOMONTH(C212,0)+1</f>
        <v>52110</v>
      </c>
      <c r="D213" s="51" t="n">
        <v>0.0617019942778012</v>
      </c>
    </row>
    <row r="214" customFormat="false" ht="12.75" hidden="false" customHeight="false" outlineLevel="0" collapsed="false">
      <c r="C214" s="52" t="n">
        <f aca="false">EOMONTH(C213,0)+1</f>
        <v>52140</v>
      </c>
      <c r="D214" s="51" t="n">
        <v>0.0617664215072868</v>
      </c>
    </row>
    <row r="215" customFormat="false" ht="12.75" hidden="false" customHeight="false" outlineLevel="0" collapsed="false">
      <c r="C215" s="52" t="n">
        <f aca="false">EOMONTH(C214,0)+1</f>
        <v>52171</v>
      </c>
      <c r="D215" s="51" t="n">
        <v>0.0618329963125359</v>
      </c>
    </row>
    <row r="216" customFormat="false" ht="12.75" hidden="false" customHeight="false" outlineLevel="0" collapsed="false">
      <c r="C216" s="52" t="n">
        <f aca="false">EOMONTH(C215,0)+1</f>
        <v>52201</v>
      </c>
      <c r="D216" s="51" t="n">
        <v>0.0618974235448238</v>
      </c>
    </row>
    <row r="217" customFormat="false" ht="12.75" hidden="false" customHeight="false" outlineLevel="0" collapsed="false">
      <c r="C217" s="52" t="n">
        <f aca="false">EOMONTH(C216,0)+1</f>
        <v>52232</v>
      </c>
      <c r="D217" s="51" t="n">
        <v>0.0619639983529678</v>
      </c>
    </row>
    <row r="218" customFormat="false" ht="12.75" hidden="false" customHeight="false" outlineLevel="0" collapsed="false">
      <c r="C218" s="52" t="n">
        <f aca="false">EOMONTH(C217,0)+1</f>
        <v>52263</v>
      </c>
      <c r="D218" s="51" t="n">
        <v>0.0620305731625836</v>
      </c>
    </row>
    <row r="219" customFormat="false" ht="12.75" hidden="false" customHeight="false" outlineLevel="0" collapsed="false">
      <c r="C219" s="52" t="n">
        <f aca="false">EOMONTH(C218,0)+1</f>
        <v>52291</v>
      </c>
      <c r="D219" s="51" t="n">
        <v>0.0620907052499526</v>
      </c>
    </row>
    <row r="220" customFormat="false" ht="12.75" hidden="false" customHeight="false" outlineLevel="0" collapsed="false">
      <c r="C220" s="52" t="n">
        <f aca="false">EOMONTH(C219,0)+1</f>
        <v>52322</v>
      </c>
      <c r="D220" s="51" t="n">
        <v>0.0621572800623684</v>
      </c>
    </row>
    <row r="221" customFormat="false" ht="12.75" hidden="false" customHeight="false" outlineLevel="0" collapsed="false">
      <c r="C221" s="52" t="n">
        <f aca="false">EOMONTH(C220,0)+1</f>
        <v>52352</v>
      </c>
      <c r="D221" s="51" t="n">
        <v>0.0622217073015912</v>
      </c>
    </row>
    <row r="222" customFormat="false" ht="12.75" hidden="false" customHeight="false" outlineLevel="0" collapsed="false">
      <c r="C222" s="52" t="n">
        <f aca="false">EOMONTH(C221,0)+1</f>
        <v>52383</v>
      </c>
      <c r="D222" s="51" t="n">
        <v>0.0622882821169011</v>
      </c>
    </row>
    <row r="223" customFormat="false" ht="12.75" hidden="false" customHeight="false" outlineLevel="0" collapsed="false">
      <c r="C223" s="52" t="n">
        <f aca="false">EOMONTH(C222,0)+1</f>
        <v>52413</v>
      </c>
      <c r="D223" s="51" t="n">
        <v>0.0623527093589251</v>
      </c>
    </row>
    <row r="224" customFormat="false" ht="12.75" hidden="false" customHeight="false" outlineLevel="0" collapsed="false">
      <c r="C224" s="52" t="n">
        <f aca="false">EOMONTH(C223,0)+1</f>
        <v>52444</v>
      </c>
      <c r="D224" s="51" t="n">
        <v>0.06241928417713</v>
      </c>
    </row>
    <row r="225" customFormat="false" ht="12.75" hidden="false" customHeight="false" outlineLevel="0" collapsed="false">
      <c r="C225" s="52" t="n">
        <f aca="false">EOMONTH(C224,0)+1</f>
        <v>52475</v>
      </c>
      <c r="D225" s="51" t="n">
        <v>0.0624858589968058</v>
      </c>
    </row>
    <row r="226" customFormat="false" ht="12.75" hidden="false" customHeight="false" outlineLevel="0" collapsed="false">
      <c r="C226" s="52" t="n">
        <f aca="false">EOMONTH(C225,0)+1</f>
        <v>52505</v>
      </c>
      <c r="D226" s="51" t="n">
        <v>0.062550286243054</v>
      </c>
    </row>
    <row r="227" customFormat="false" ht="12.75" hidden="false" customHeight="false" outlineLevel="0" collapsed="false">
      <c r="C227" s="52" t="n">
        <f aca="false">EOMONTH(C226,0)+1</f>
        <v>52536</v>
      </c>
      <c r="D227" s="51" t="n">
        <v>0.0626168610656248</v>
      </c>
    </row>
    <row r="228" customFormat="false" ht="12.75" hidden="false" customHeight="false" outlineLevel="0" collapsed="false">
      <c r="C228" s="52" t="n">
        <f aca="false">EOMONTH(C227,0)+1</f>
        <v>52566</v>
      </c>
      <c r="D228" s="51" t="n">
        <v>0.0626812883146739</v>
      </c>
    </row>
    <row r="229" customFormat="false" ht="12.75" hidden="false" customHeight="false" outlineLevel="0" collapsed="false">
      <c r="C229" s="52" t="n">
        <f aca="false">EOMONTH(C228,0)+1</f>
        <v>52597</v>
      </c>
      <c r="D229" s="51" t="n">
        <v>0.0627478631401379</v>
      </c>
    </row>
    <row r="230" customFormat="false" ht="12.75" hidden="false" customHeight="false" outlineLevel="0" collapsed="false">
      <c r="C230" s="52" t="n">
        <f aca="false">EOMONTH(C229,0)+1</f>
        <v>52628</v>
      </c>
      <c r="D230" s="51" t="n">
        <v>0.0628144379670732</v>
      </c>
    </row>
    <row r="231" customFormat="false" ht="12.75" hidden="false" customHeight="false" outlineLevel="0" collapsed="false">
      <c r="C231" s="52" t="n">
        <f aca="false">EOMONTH(C230,0)+1</f>
        <v>52657</v>
      </c>
      <c r="D231" s="51" t="n">
        <v>0.0628767176452145</v>
      </c>
    </row>
    <row r="232" customFormat="false" ht="12.75" hidden="false" customHeight="false" outlineLevel="0" collapsed="false">
      <c r="C232" s="52" t="n">
        <f aca="false">EOMONTH(C231,0)+1</f>
        <v>52688</v>
      </c>
      <c r="D232" s="51" t="n">
        <v>0.062943292474996</v>
      </c>
    </row>
    <row r="233" customFormat="false" ht="12.75" hidden="false" customHeight="false" outlineLevel="0" collapsed="false">
      <c r="C233" s="52" t="n">
        <f aca="false">EOMONTH(C232,0)+1</f>
        <v>52718</v>
      </c>
      <c r="D233" s="51" t="n">
        <v>0.0630077197310235</v>
      </c>
    </row>
    <row r="234" customFormat="false" ht="12.75" hidden="false" customHeight="false" outlineLevel="0" collapsed="false">
      <c r="C234" s="52" t="n">
        <f aca="false">EOMONTH(C233,0)+1</f>
        <v>52749</v>
      </c>
      <c r="D234" s="51" t="n">
        <v>0.0630742945636986</v>
      </c>
    </row>
    <row r="235" customFormat="false" ht="12.75" hidden="false" customHeight="false" outlineLevel="0" collapsed="false">
      <c r="C235" s="52" t="n">
        <f aca="false">EOMONTH(C234,0)+1</f>
        <v>52779</v>
      </c>
      <c r="D235" s="51" t="n">
        <v>0.0631387218225261</v>
      </c>
    </row>
    <row r="236" customFormat="false" ht="12.75" hidden="false" customHeight="false" outlineLevel="0" collapsed="false">
      <c r="C236" s="52" t="n">
        <f aca="false">EOMONTH(C235,0)+1</f>
        <v>52810</v>
      </c>
      <c r="D236" s="51" t="n">
        <v>0.0632052966580945</v>
      </c>
    </row>
    <row r="237" customFormat="false" ht="12.75" hidden="false" customHeight="false" outlineLevel="0" collapsed="false">
      <c r="C237" s="52" t="n">
        <f aca="false">EOMONTH(C236,0)+1</f>
        <v>52841</v>
      </c>
      <c r="D237" s="51" t="n">
        <v>0.0632718714951332</v>
      </c>
    </row>
    <row r="238" customFormat="false" ht="12.75" hidden="false" customHeight="false" outlineLevel="0" collapsed="false">
      <c r="C238" s="52" t="n">
        <f aca="false">EOMONTH(C237,0)+1</f>
        <v>52871</v>
      </c>
      <c r="D238" s="51" t="n">
        <v>0.063336298758184</v>
      </c>
    </row>
    <row r="239" customFormat="false" ht="12.75" hidden="false" customHeight="false" outlineLevel="0" collapsed="false">
      <c r="C239" s="52" t="n">
        <f aca="false">EOMONTH(C238,0)+1</f>
        <v>52902</v>
      </c>
      <c r="D239" s="51" t="n">
        <v>0.063402873598116</v>
      </c>
    </row>
    <row r="240" customFormat="false" ht="12.75" hidden="false" customHeight="false" outlineLevel="0" collapsed="false">
      <c r="C240" s="52" t="n">
        <f aca="false">EOMONTH(C239,0)+1</f>
        <v>52932</v>
      </c>
      <c r="D240" s="51" t="n">
        <v>0.0634673008639664</v>
      </c>
    </row>
    <row r="241" customFormat="false" ht="12.75" hidden="false" customHeight="false" outlineLevel="0" collapsed="false">
      <c r="C241" s="52" t="n">
        <f aca="false">EOMONTH(C240,0)+1</f>
        <v>52963</v>
      </c>
      <c r="D241" s="51" t="n">
        <v>0.0635338757067916</v>
      </c>
    </row>
    <row r="242" customFormat="false" ht="12.75" hidden="false" customHeight="false" outlineLevel="0" collapsed="false">
      <c r="C242" s="52" t="n">
        <f aca="false">EOMONTH(C241,0)+1</f>
        <v>52994</v>
      </c>
      <c r="D242" s="51" t="n">
        <v>0.0636004505510863</v>
      </c>
    </row>
    <row r="243" customFormat="false" ht="12.75" hidden="false" customHeight="false" outlineLevel="0" collapsed="false">
      <c r="C243" s="52" t="n">
        <f aca="false">EOMONTH(C242,0)+1</f>
        <v>53022</v>
      </c>
      <c r="D243" s="51" t="n">
        <v>0.0636605826697782</v>
      </c>
    </row>
    <row r="244" customFormat="false" ht="12.75" hidden="false" customHeight="false" outlineLevel="0" collapsed="false">
      <c r="C244" s="52" t="n">
        <f aca="false">EOMONTH(C243,0)+1</f>
        <v>53053</v>
      </c>
      <c r="D244" s="51" t="n">
        <v>0.0637271575168708</v>
      </c>
    </row>
    <row r="245" customFormat="false" ht="12.75" hidden="false" customHeight="false" outlineLevel="0" collapsed="false">
      <c r="C245" s="52" t="n">
        <f aca="false">EOMONTH(C244,0)+1</f>
        <v>53083</v>
      </c>
      <c r="D245" s="51" t="n">
        <v>0.0637915847896511</v>
      </c>
    </row>
    <row r="246" customFormat="false" ht="12.75" hidden="false" customHeight="false" outlineLevel="0" collapsed="false">
      <c r="C246" s="52" t="n">
        <f aca="false">EOMONTH(C245,0)+1</f>
        <v>53114</v>
      </c>
      <c r="D246" s="51" t="n">
        <v>0.0638581596396368</v>
      </c>
    </row>
    <row r="247" customFormat="false" ht="12.75" hidden="false" customHeight="false" outlineLevel="0" collapsed="false">
      <c r="C247" s="52" t="n">
        <f aca="false">EOMONTH(C246,0)+1</f>
        <v>53144</v>
      </c>
      <c r="D247" s="51" t="n">
        <v>0.0639225869152162</v>
      </c>
    </row>
    <row r="248" customFormat="false" ht="12.75" hidden="false" customHeight="false" outlineLevel="0" collapsed="false">
      <c r="C248" s="52" t="n">
        <f aca="false">EOMONTH(C247,0)+1</f>
        <v>53175</v>
      </c>
      <c r="D248" s="51" t="n">
        <v>0.0639891617680939</v>
      </c>
    </row>
    <row r="249" customFormat="false" ht="12.75" hidden="false" customHeight="false" outlineLevel="0" collapsed="false">
      <c r="C249" s="52" t="n">
        <f aca="false">EOMONTH(C248,0)+1</f>
        <v>53206</v>
      </c>
      <c r="D249" s="51" t="n">
        <v>0.0640557366224419</v>
      </c>
    </row>
    <row r="250" customFormat="false" ht="12.75" hidden="false" customHeight="false" outlineLevel="0" collapsed="false">
      <c r="C250" s="52" t="n">
        <f aca="false">EOMONTH(C249,0)+1</f>
        <v>53236</v>
      </c>
      <c r="D250" s="51" t="n">
        <v>0.0641075179831256</v>
      </c>
    </row>
    <row r="251" customFormat="false" ht="12.75" hidden="false" customHeight="false" outlineLevel="0" collapsed="false">
      <c r="C251" s="52" t="n">
        <f aca="false">EOMONTH(C250,0)+1</f>
        <v>53267</v>
      </c>
      <c r="D251" s="51" t="n">
        <v>0.0641180894834021</v>
      </c>
    </row>
    <row r="252" customFormat="false" ht="12.75" hidden="false" customHeight="false" outlineLevel="0" collapsed="false">
      <c r="C252" s="52" t="n">
        <f aca="false">EOMONTH(C251,0)+1</f>
        <v>53297</v>
      </c>
      <c r="D252" s="51" t="n">
        <v>0.0641283199675757</v>
      </c>
    </row>
    <row r="253" customFormat="false" ht="12.75" hidden="false" customHeight="false" outlineLevel="0" collapsed="false">
      <c r="C253" s="52" t="n">
        <f aca="false">EOMONTH(C252,0)+1</f>
        <v>53328</v>
      </c>
      <c r="D253" s="51" t="n">
        <v>0.0641388914679246</v>
      </c>
    </row>
    <row r="254" customFormat="false" ht="12.75" hidden="false" customHeight="false" outlineLevel="0" collapsed="false">
      <c r="C254" s="52" t="n">
        <f aca="false">EOMONTH(C253,0)+1</f>
        <v>53359</v>
      </c>
      <c r="D254" s="51" t="n">
        <v>0.0641494629683104</v>
      </c>
    </row>
    <row r="255" customFormat="false" ht="12.75" hidden="false" customHeight="false" outlineLevel="0" collapsed="false">
      <c r="C255" s="52" t="n">
        <f aca="false">EOMONTH(C254,0)+1</f>
        <v>53387</v>
      </c>
      <c r="D255" s="51" t="n">
        <v>0.0641590114203043</v>
      </c>
    </row>
    <row r="256" customFormat="false" ht="12.75" hidden="false" customHeight="false" outlineLevel="0" collapsed="false">
      <c r="C256" s="52" t="n">
        <f aca="false">EOMONTH(C255,0)+1</f>
        <v>53418</v>
      </c>
      <c r="D256" s="51" t="n">
        <v>0.0641695829207611</v>
      </c>
    </row>
    <row r="257" customFormat="false" ht="12.75" hidden="false" customHeight="false" outlineLevel="0" collapsed="false">
      <c r="C257" s="52" t="n">
        <f aca="false">EOMONTH(C256,0)+1</f>
        <v>53448</v>
      </c>
      <c r="D257" s="51" t="n">
        <v>0.0641798134051088</v>
      </c>
    </row>
    <row r="258" customFormat="false" ht="12.75" hidden="false" customHeight="false" outlineLevel="0" collapsed="false">
      <c r="C258" s="52" t="n">
        <f aca="false">EOMONTH(C257,0)+1</f>
        <v>53479</v>
      </c>
      <c r="D258" s="51" t="n">
        <v>0.0641903849056384</v>
      </c>
    </row>
    <row r="259" customFormat="false" ht="12.75" hidden="false" customHeight="false" outlineLevel="0" collapsed="false">
      <c r="C259" s="52" t="n">
        <f aca="false">EOMONTH(C258,0)+1</f>
        <v>53509</v>
      </c>
      <c r="D259" s="51" t="n">
        <v>0.0642006153900572</v>
      </c>
    </row>
    <row r="260" customFormat="false" ht="12.75" hidden="false" customHeight="false" outlineLevel="0" collapsed="false">
      <c r="C260" s="52" t="n">
        <f aca="false">EOMONTH(C259,0)+1</f>
        <v>53540</v>
      </c>
      <c r="D260" s="51" t="n">
        <v>0.0642111868906592</v>
      </c>
    </row>
    <row r="261" customFormat="false" ht="12.75" hidden="false" customHeight="false" outlineLevel="0" collapsed="false">
      <c r="C261" s="52" t="n">
        <f aca="false">EOMONTH(C260,0)+1</f>
        <v>53571</v>
      </c>
      <c r="D261" s="51" t="n">
        <v>0.064221758391299</v>
      </c>
    </row>
    <row r="262" customFormat="false" ht="12.75" hidden="false" customHeight="false" outlineLevel="0" collapsed="false">
      <c r="C262" s="52" t="n">
        <f aca="false">EOMONTH(C261,0)+1</f>
        <v>53601</v>
      </c>
      <c r="D262" s="51" t="n">
        <v>0.0642319888758243</v>
      </c>
    </row>
    <row r="263" customFormat="false" ht="12.75" hidden="false" customHeight="false" outlineLevel="0" collapsed="false">
      <c r="C263" s="52" t="n">
        <f aca="false">EOMONTH(C262,0)+1</f>
        <v>53632</v>
      </c>
      <c r="D263" s="51" t="n">
        <v>0.0642425603765369</v>
      </c>
    </row>
    <row r="264" customFormat="false" ht="12.75" hidden="false" customHeight="false" outlineLevel="0" collapsed="false">
      <c r="C264" s="52" t="n">
        <f aca="false">EOMONTH(C263,0)+1</f>
        <v>53662</v>
      </c>
      <c r="D264" s="51" t="n">
        <v>0.0642527908611323</v>
      </c>
    </row>
    <row r="265" customFormat="false" ht="12.75" hidden="false" customHeight="false" outlineLevel="0" collapsed="false">
      <c r="C265" s="52" t="n">
        <f aca="false">EOMONTH(C264,0)+1</f>
        <v>53693</v>
      </c>
      <c r="D265" s="51" t="n">
        <v>0.0642633623619178</v>
      </c>
    </row>
    <row r="266" customFormat="false" ht="12.75" hidden="false" customHeight="false" outlineLevel="0" collapsed="false">
      <c r="C266" s="52" t="n">
        <f aca="false">EOMONTH(C265,0)+1</f>
        <v>53724</v>
      </c>
      <c r="D266" s="51" t="n">
        <v>0.06427393386274</v>
      </c>
    </row>
    <row r="267" customFormat="false" ht="12.75" hidden="false" customHeight="false" outlineLevel="0" collapsed="false">
      <c r="C267" s="52" t="n">
        <f aca="false">EOMONTH(C266,0)+1</f>
        <v>53752</v>
      </c>
      <c r="D267" s="51" t="n">
        <v>0.0642834823151275</v>
      </c>
    </row>
    <row r="268" customFormat="false" ht="12.75" hidden="false" customHeight="false" outlineLevel="0" collapsed="false">
      <c r="C268" s="52" t="n">
        <f aca="false">EOMONTH(C267,0)+1</f>
        <v>53783</v>
      </c>
      <c r="D268" s="51" t="n">
        <v>0.0642940538160204</v>
      </c>
    </row>
    <row r="269" customFormat="false" ht="12.75" hidden="false" customHeight="false" outlineLevel="0" collapsed="false">
      <c r="C269" s="52" t="n">
        <f aca="false">EOMONTH(C268,0)+1</f>
        <v>53813</v>
      </c>
      <c r="D269" s="51" t="n">
        <v>0.0643042843007908</v>
      </c>
    </row>
    <row r="270" customFormat="false" ht="12.75" hidden="false" customHeight="false" outlineLevel="0" collapsed="false">
      <c r="C270" s="52" t="n">
        <f aca="false">EOMONTH(C269,0)+1</f>
        <v>53844</v>
      </c>
      <c r="D270" s="51" t="n">
        <v>0.064314855801757</v>
      </c>
    </row>
    <row r="271" customFormat="false" ht="12.75" hidden="false" customHeight="false" outlineLevel="0" collapsed="false">
      <c r="C271" s="52" t="n">
        <f aca="false">EOMONTH(C270,0)+1</f>
        <v>53874</v>
      </c>
      <c r="D271" s="51" t="n">
        <v>0.0643250862865976</v>
      </c>
    </row>
    <row r="272" customFormat="false" ht="12.75" hidden="false" customHeight="false" outlineLevel="0" collapsed="false">
      <c r="C272" s="52" t="n">
        <f aca="false">EOMONTH(C271,0)+1</f>
        <v>53905</v>
      </c>
      <c r="D272" s="51" t="n">
        <v>0.0643356577876362</v>
      </c>
    </row>
    <row r="273" customFormat="false" ht="12.75" hidden="false" customHeight="false" outlineLevel="0" collapsed="false">
      <c r="C273" s="52" t="n">
        <f aca="false">EOMONTH(C272,0)+1</f>
        <v>53936</v>
      </c>
      <c r="D273" s="51" t="n">
        <v>0.0643462292887125</v>
      </c>
    </row>
    <row r="274" customFormat="false" ht="12.75" hidden="false" customHeight="false" outlineLevel="0" collapsed="false">
      <c r="C274" s="52" t="n">
        <f aca="false">EOMONTH(C273,0)+1</f>
        <v>53966</v>
      </c>
      <c r="D274" s="51" t="n">
        <v>0.0643564597736592</v>
      </c>
    </row>
    <row r="275" customFormat="false" ht="12.75" hidden="false" customHeight="false" outlineLevel="0" collapsed="false">
      <c r="C275" s="52" t="n">
        <f aca="false">EOMONTH(C274,0)+1</f>
        <v>53997</v>
      </c>
      <c r="D275" s="51" t="n">
        <v>0.0643670312748084</v>
      </c>
    </row>
    <row r="276" customFormat="false" ht="12.75" hidden="false" customHeight="false" outlineLevel="0" collapsed="false">
      <c r="C276" s="52" t="n">
        <f aca="false">EOMONTH(C275,0)+1</f>
        <v>54027</v>
      </c>
      <c r="D276" s="51" t="n">
        <v>0.0643772617598262</v>
      </c>
    </row>
    <row r="277" customFormat="false" ht="12.75" hidden="false" customHeight="false" outlineLevel="0" collapsed="false">
      <c r="C277" s="52" t="n">
        <f aca="false">EOMONTH(C276,0)+1</f>
        <v>54058</v>
      </c>
      <c r="D277" s="51" t="n">
        <v>0.0643878332610481</v>
      </c>
    </row>
    <row r="278" customFormat="false" ht="12.75" hidden="false" customHeight="false" outlineLevel="0" collapsed="false">
      <c r="C278" s="52" t="n">
        <f aca="false">EOMONTH(C277,0)+1</f>
        <v>54089</v>
      </c>
      <c r="D278" s="51" t="n">
        <v>0.0643984047623065</v>
      </c>
    </row>
    <row r="279" customFormat="false" ht="12.75" hidden="false" customHeight="false" outlineLevel="0" collapsed="false">
      <c r="C279" s="52" t="n">
        <f aca="false">EOMONTH(C278,0)+1</f>
        <v>54118</v>
      </c>
      <c r="D279" s="51" t="n">
        <v>0.0644082942312596</v>
      </c>
    </row>
    <row r="280" customFormat="false" ht="12.75" hidden="false" customHeight="false" outlineLevel="0" collapsed="false">
      <c r="C280" s="52" t="n">
        <f aca="false">EOMONTH(C279,0)+1</f>
        <v>54149</v>
      </c>
      <c r="D280" s="51" t="n">
        <v>0.0644188657325899</v>
      </c>
    </row>
    <row r="281" customFormat="false" ht="12.75" hidden="false" customHeight="false" outlineLevel="0" collapsed="false">
      <c r="C281" s="52" t="n">
        <f aca="false">EOMONTH(C280,0)+1</f>
        <v>54179</v>
      </c>
      <c r="D281" s="51" t="n">
        <v>0.0644290962177836</v>
      </c>
    </row>
    <row r="282" customFormat="false" ht="12.75" hidden="false" customHeight="false" outlineLevel="0" collapsed="false">
      <c r="C282" s="52" t="n">
        <f aca="false">EOMONTH(C281,0)+1</f>
        <v>54210</v>
      </c>
      <c r="D282" s="51" t="n">
        <v>0.0644396677191867</v>
      </c>
    </row>
    <row r="283" customFormat="false" ht="12.75" hidden="false" customHeight="false" outlineLevel="0" collapsed="false">
      <c r="C283" s="52" t="n">
        <f aca="false">EOMONTH(C282,0)+1</f>
        <v>54240</v>
      </c>
      <c r="D283" s="51" t="n">
        <v>0.0644498982044515</v>
      </c>
    </row>
    <row r="284" customFormat="false" ht="12.75" hidden="false" customHeight="false" outlineLevel="0" collapsed="false">
      <c r="C284" s="52" t="n">
        <f aca="false">EOMONTH(C283,0)+1</f>
        <v>54271</v>
      </c>
      <c r="D284" s="51" t="n">
        <v>0.064460469705927</v>
      </c>
    </row>
    <row r="285" customFormat="false" ht="12.75" hidden="false" customHeight="false" outlineLevel="0" collapsed="false">
      <c r="C285" s="52" t="n">
        <f aca="false">EOMONTH(C284,0)+1</f>
        <v>54302</v>
      </c>
      <c r="D285" s="51" t="n">
        <v>0.0644710412074407</v>
      </c>
    </row>
    <row r="286" customFormat="false" ht="12.75" hidden="false" customHeight="false" outlineLevel="0" collapsed="false">
      <c r="C286" s="52" t="n">
        <f aca="false">EOMONTH(C285,0)+1</f>
        <v>54332</v>
      </c>
      <c r="D286" s="51" t="n">
        <v>0.0644812716928112</v>
      </c>
    </row>
    <row r="287" customFormat="false" ht="12.75" hidden="false" customHeight="false" outlineLevel="0" collapsed="false">
      <c r="C287" s="52" t="n">
        <f aca="false">EOMONTH(C286,0)+1</f>
        <v>54363</v>
      </c>
      <c r="D287" s="51" t="n">
        <v>0.0644918431943977</v>
      </c>
    </row>
    <row r="288" customFormat="false" ht="12.75" hidden="false" customHeight="false" outlineLevel="0" collapsed="false">
      <c r="C288" s="52" t="n">
        <f aca="false">EOMONTH(C287,0)+1</f>
        <v>54393</v>
      </c>
      <c r="D288" s="51" t="n">
        <v>0.0645020736798387</v>
      </c>
    </row>
    <row r="289" customFormat="false" ht="12.75" hidden="false" customHeight="false" outlineLevel="0" collapsed="false">
      <c r="C289" s="52" t="n">
        <f aca="false">EOMONTH(C288,0)+1</f>
        <v>54424</v>
      </c>
      <c r="D289" s="51" t="n">
        <v>0.0645126451814977</v>
      </c>
    </row>
    <row r="290" customFormat="false" ht="12.75" hidden="false" customHeight="false" outlineLevel="0" collapsed="false">
      <c r="C290" s="52" t="n">
        <f aca="false">EOMONTH(C289,0)+1</f>
        <v>54455</v>
      </c>
      <c r="D290" s="51" t="n">
        <v>0.0645232166831939</v>
      </c>
    </row>
    <row r="291" customFormat="false" ht="12.75" hidden="false" customHeight="false" outlineLevel="0" collapsed="false">
      <c r="C291" s="52" t="n">
        <f aca="false">EOMONTH(C290,0)+1</f>
        <v>54483</v>
      </c>
      <c r="D291" s="51" t="n">
        <v>0.0645327651363705</v>
      </c>
    </row>
    <row r="292" customFormat="false" ht="12.75" hidden="false" customHeight="false" outlineLevel="0" collapsed="false">
      <c r="C292" s="52" t="n">
        <f aca="false">EOMONTH(C291,0)+1</f>
        <v>54514</v>
      </c>
      <c r="D292" s="51" t="n">
        <v>0.0645433366381374</v>
      </c>
    </row>
    <row r="293" customFormat="false" ht="12.75" hidden="false" customHeight="false" outlineLevel="0" collapsed="false">
      <c r="C293" s="52" t="n">
        <f aca="false">EOMONTH(C292,0)+1</f>
        <v>54544</v>
      </c>
      <c r="D293" s="51" t="n">
        <v>0.0645535671237534</v>
      </c>
    </row>
    <row r="294" customFormat="false" ht="12.75" hidden="false" customHeight="false" outlineLevel="0" collapsed="false">
      <c r="C294" s="52" t="n">
        <f aca="false">EOMONTH(C293,0)+1</f>
        <v>54575</v>
      </c>
      <c r="D294" s="51" t="n">
        <v>0.0645641386255931</v>
      </c>
    </row>
    <row r="295" customFormat="false" ht="12.75" hidden="false" customHeight="false" outlineLevel="0" collapsed="false">
      <c r="C295" s="52" t="n">
        <f aca="false">EOMONTH(C294,0)+1</f>
        <v>54605</v>
      </c>
      <c r="D295" s="51" t="n">
        <v>0.0645743691112792</v>
      </c>
    </row>
    <row r="296" customFormat="false" ht="12.75" hidden="false" customHeight="false" outlineLevel="0" collapsed="false">
      <c r="C296" s="52" t="n">
        <f aca="false">EOMONTH(C295,0)+1</f>
        <v>54636</v>
      </c>
      <c r="D296" s="51" t="n">
        <v>0.0645849406131918</v>
      </c>
    </row>
    <row r="297" customFormat="false" ht="12.75" hidden="false" customHeight="false" outlineLevel="0" collapsed="false">
      <c r="C297" s="52" t="n">
        <f aca="false">EOMONTH(C296,0)+1</f>
        <v>54667</v>
      </c>
      <c r="D297" s="51" t="n">
        <v>0.0645955121151416</v>
      </c>
    </row>
    <row r="298" customFormat="false" ht="12.75" hidden="false" customHeight="false" outlineLevel="0" collapsed="false">
      <c r="C298" s="52" t="n">
        <f aca="false">EOMONTH(C297,0)+1</f>
        <v>54697</v>
      </c>
      <c r="D298" s="51" t="n">
        <v>0.0646057426009339</v>
      </c>
    </row>
    <row r="299" customFormat="false" ht="12.75" hidden="false" customHeight="false" outlineLevel="0" collapsed="false">
      <c r="C299" s="52" t="n">
        <f aca="false">EOMONTH(C298,0)+1</f>
        <v>54728</v>
      </c>
      <c r="D299" s="51" t="n">
        <v>0.0646163141029565</v>
      </c>
    </row>
    <row r="300" customFormat="false" ht="12.75" hidden="false" customHeight="false" outlineLevel="0" collapsed="false">
      <c r="C300" s="52" t="n">
        <f aca="false">EOMONTH(C299,0)+1</f>
        <v>54758</v>
      </c>
      <c r="D300" s="51" t="n">
        <v>0.0646265445888203</v>
      </c>
    </row>
    <row r="301" customFormat="false" ht="12.75" hidden="false" customHeight="false" outlineLevel="0" collapsed="false">
      <c r="C301" s="52" t="n">
        <f aca="false">EOMONTH(C300,0)+1</f>
        <v>54789</v>
      </c>
      <c r="D301" s="51" t="n">
        <v>0.0646371160909154</v>
      </c>
    </row>
    <row r="302" customFormat="false" ht="12.75" hidden="false" customHeight="false" outlineLevel="0" collapsed="false">
      <c r="C302" s="52" t="n">
        <f aca="false">EOMONTH(C301,0)+1</f>
        <v>54820</v>
      </c>
      <c r="D302" s="51" t="n">
        <v>0.0646476875930477</v>
      </c>
    </row>
    <row r="303" customFormat="false" ht="12.75" hidden="false" customHeight="false" outlineLevel="0" collapsed="false">
      <c r="C303" s="52" t="n">
        <f aca="false">EOMONTH(C302,0)+1</f>
        <v>54848</v>
      </c>
      <c r="D303" s="51" t="n">
        <v>0.0646572360466187</v>
      </c>
    </row>
    <row r="304" customFormat="false" ht="12.75" hidden="false" customHeight="false" outlineLevel="0" collapsed="false">
      <c r="C304" s="52" t="n">
        <f aca="false">EOMONTH(C303,0)+1</f>
        <v>54879</v>
      </c>
      <c r="D304" s="51" t="n">
        <v>0.0646678075488216</v>
      </c>
    </row>
    <row r="305" customFormat="false" ht="12.75" hidden="false" customHeight="false" outlineLevel="0" collapsed="false">
      <c r="C305" s="52" t="n">
        <f aca="false">EOMONTH(C304,0)+1</f>
        <v>54909</v>
      </c>
      <c r="D305" s="51" t="n">
        <v>0.0646780380348595</v>
      </c>
    </row>
    <row r="306" customFormat="false" ht="12.75" hidden="false" customHeight="false" outlineLevel="0" collapsed="false">
      <c r="C306" s="52" t="n">
        <f aca="false">EOMONTH(C305,0)+1</f>
        <v>54940</v>
      </c>
      <c r="D306" s="51" t="n">
        <v>0.0646886095371353</v>
      </c>
    </row>
    <row r="307" customFormat="false" ht="12.75" hidden="false" customHeight="false" outlineLevel="0" collapsed="false">
      <c r="C307" s="52" t="n">
        <f aca="false">EOMONTH(C306,0)+1</f>
        <v>54970</v>
      </c>
      <c r="D307" s="51" t="n">
        <v>0.0646988400232442</v>
      </c>
    </row>
    <row r="308" customFormat="false" ht="12.75" hidden="false" customHeight="false" outlineLevel="0" collapsed="false">
      <c r="C308" s="52" t="n">
        <f aca="false">EOMONTH(C307,0)+1</f>
        <v>55001</v>
      </c>
      <c r="D308" s="51" t="n">
        <v>0.0647094115255924</v>
      </c>
    </row>
    <row r="309" customFormat="false" ht="12.75" hidden="false" customHeight="false" outlineLevel="0" collapsed="false">
      <c r="C309" s="52" t="n">
        <f aca="false">EOMONTH(C308,0)+1</f>
        <v>55032</v>
      </c>
      <c r="D309" s="51" t="n">
        <v>0.0647199830279783</v>
      </c>
    </row>
    <row r="310" customFormat="false" ht="12.75" hidden="false" customHeight="false" outlineLevel="0" collapsed="false">
      <c r="C310" s="52" t="n">
        <f aca="false">EOMONTH(C309,0)+1</f>
        <v>55062</v>
      </c>
      <c r="D310" s="51" t="n">
        <v>0.0647302135141934</v>
      </c>
    </row>
    <row r="311" customFormat="false" ht="12.75" hidden="false" customHeight="false" outlineLevel="0" collapsed="false">
      <c r="C311" s="52" t="n">
        <f aca="false">EOMONTH(C310,0)+1</f>
        <v>55093</v>
      </c>
      <c r="D311" s="51" t="n">
        <v>0.0647407850166522</v>
      </c>
    </row>
    <row r="312" customFormat="false" ht="12.75" hidden="false" customHeight="false" outlineLevel="0" collapsed="false">
      <c r="C312" s="52" t="n">
        <f aca="false">EOMONTH(C311,0)+1</f>
        <v>55123</v>
      </c>
      <c r="D312" s="51" t="n">
        <v>0.0647510155029374</v>
      </c>
    </row>
    <row r="313" customFormat="false" ht="12.75" hidden="false" customHeight="false" outlineLevel="0" collapsed="false">
      <c r="C313" s="52" t="n">
        <f aca="false">EOMONTH(C312,0)+1</f>
        <v>55154</v>
      </c>
      <c r="D313" s="51" t="n">
        <v>0.064761587005469</v>
      </c>
    </row>
    <row r="314" customFormat="false" ht="12.75" hidden="false" customHeight="false" outlineLevel="0" collapsed="false">
      <c r="C314" s="52" t="n">
        <f aca="false">EOMONTH(C313,0)+1</f>
        <v>55185</v>
      </c>
      <c r="D314" s="51" t="n">
        <v>0.0647721585080379</v>
      </c>
    </row>
    <row r="315" customFormat="false" ht="12.75" hidden="false" customHeight="false" outlineLevel="0" collapsed="false">
      <c r="C315" s="52" t="n">
        <f aca="false">EOMONTH(C314,0)+1</f>
        <v>55213</v>
      </c>
      <c r="D315" s="51" t="n">
        <v>0.0647817069620022</v>
      </c>
    </row>
    <row r="316" customFormat="false" ht="12.75" hidden="false" customHeight="false" outlineLevel="0" collapsed="false">
      <c r="C316" s="52" t="n">
        <f aca="false">EOMONTH(C315,0)+1</f>
        <v>55244</v>
      </c>
      <c r="D316" s="51" t="n">
        <v>0.0647922784646418</v>
      </c>
    </row>
    <row r="317" customFormat="false" ht="12.75" hidden="false" customHeight="false" outlineLevel="0" collapsed="false">
      <c r="C317" s="52" t="n">
        <f aca="false">EOMONTH(C316,0)+1</f>
        <v>55274</v>
      </c>
      <c r="D317" s="51" t="n">
        <v>0.064802508951102</v>
      </c>
    </row>
    <row r="318" customFormat="false" ht="12.75" hidden="false" customHeight="false" outlineLevel="0" collapsed="false">
      <c r="C318" s="52" t="n">
        <f aca="false">EOMONTH(C317,0)+1</f>
        <v>55305</v>
      </c>
      <c r="D318" s="51" t="n">
        <v>0.0648130804538138</v>
      </c>
    </row>
    <row r="319" customFormat="false" ht="12.75" hidden="false" customHeight="false" outlineLevel="0" collapsed="false">
      <c r="C319" s="52" t="n">
        <f aca="false">EOMONTH(C318,0)+1</f>
        <v>55335</v>
      </c>
      <c r="D319" s="51" t="n">
        <v>0.0648233109403447</v>
      </c>
    </row>
    <row r="320" customFormat="false" ht="12.75" hidden="false" customHeight="false" outlineLevel="0" collapsed="false">
      <c r="C320" s="52" t="n">
        <f aca="false">EOMONTH(C319,0)+1</f>
        <v>55366</v>
      </c>
      <c r="D320" s="51" t="n">
        <v>0.0648338824431294</v>
      </c>
    </row>
    <row r="321" customFormat="false" ht="12.75" hidden="false" customHeight="false" outlineLevel="0" collapsed="false">
      <c r="C321" s="52" t="n">
        <f aca="false">EOMONTH(C320,0)+1</f>
        <v>55397</v>
      </c>
      <c r="D321" s="51" t="n">
        <v>0.0648444539459514</v>
      </c>
    </row>
    <row r="322" customFormat="false" ht="12.75" hidden="false" customHeight="false" outlineLevel="0" collapsed="false">
      <c r="C322" s="52" t="n">
        <f aca="false">EOMONTH(C321,0)+1</f>
        <v>55427</v>
      </c>
      <c r="D322" s="51" t="n">
        <v>0.0648546844325884</v>
      </c>
    </row>
    <row r="323" customFormat="false" ht="12.75" hidden="false" customHeight="false" outlineLevel="0" collapsed="false">
      <c r="C323" s="52" t="n">
        <f aca="false">EOMONTH(C322,0)+1</f>
        <v>55458</v>
      </c>
      <c r="D323" s="51" t="n">
        <v>0.0648652559354832</v>
      </c>
    </row>
    <row r="324" customFormat="false" ht="12.75" hidden="false" customHeight="false" outlineLevel="0" collapsed="false">
      <c r="C324" s="52" t="n">
        <f aca="false">EOMONTH(C323,0)+1</f>
        <v>55488</v>
      </c>
      <c r="D324" s="51" t="n">
        <v>0.0648754864221912</v>
      </c>
    </row>
    <row r="325" customFormat="false" ht="12.75" hidden="false" customHeight="false" outlineLevel="0" collapsed="false">
      <c r="C325" s="52" t="n">
        <f aca="false">EOMONTH(C324,0)+1</f>
        <v>55519</v>
      </c>
      <c r="D325" s="51" t="n">
        <v>0.0648860579251589</v>
      </c>
    </row>
    <row r="326" customFormat="false" ht="12.75" hidden="false" customHeight="false" outlineLevel="0" collapsed="false">
      <c r="C326" s="52" t="n">
        <f aca="false">EOMONTH(C325,0)+1</f>
        <v>55550</v>
      </c>
      <c r="D326" s="51" t="n">
        <v>0.0648966294281634</v>
      </c>
    </row>
    <row r="327" customFormat="false" ht="12.75" hidden="false" customHeight="false" outlineLevel="0" collapsed="false">
      <c r="C327" s="52" t="n">
        <f aca="false">EOMONTH(C326,0)+1</f>
        <v>55579</v>
      </c>
      <c r="D327" s="51" t="n">
        <v>0.0649065188987499</v>
      </c>
    </row>
    <row r="328" customFormat="false" ht="12.75" hidden="false" customHeight="false" outlineLevel="0" collapsed="false">
      <c r="C328" s="52" t="n">
        <f aca="false">EOMONTH(C327,0)+1</f>
        <v>55610</v>
      </c>
      <c r="D328" s="51" t="n">
        <v>0.0649170904018268</v>
      </c>
    </row>
    <row r="329" customFormat="false" ht="12.75" hidden="false" customHeight="false" outlineLevel="0" collapsed="false">
      <c r="C329" s="52" t="n">
        <f aca="false">EOMONTH(C328,0)+1</f>
        <v>55640</v>
      </c>
      <c r="D329" s="51" t="n">
        <v>0.0649273208887098</v>
      </c>
    </row>
    <row r="330" customFormat="false" ht="12.75" hidden="false" customHeight="false" outlineLevel="0" collapsed="false">
      <c r="C330" s="52" t="n">
        <f aca="false">EOMONTH(C329,0)+1</f>
        <v>55671</v>
      </c>
      <c r="D330" s="51" t="n">
        <v>0.0649378923918591</v>
      </c>
    </row>
    <row r="331" customFormat="false" ht="12.75" hidden="false" customHeight="false" outlineLevel="0" collapsed="false">
      <c r="C331" s="52" t="n">
        <f aca="false">EOMONTH(C330,0)+1</f>
        <v>55701</v>
      </c>
      <c r="D331" s="51" t="n">
        <v>0.0649481228788136</v>
      </c>
    </row>
    <row r="332" customFormat="false" ht="12.75" hidden="false" customHeight="false" outlineLevel="0" collapsed="false">
      <c r="C332" s="52" t="n">
        <f aca="false">EOMONTH(C331,0)+1</f>
        <v>55732</v>
      </c>
      <c r="D332" s="51" t="n">
        <v>0.0649586943820353</v>
      </c>
    </row>
    <row r="333" customFormat="false" ht="12.75" hidden="false" customHeight="false" outlineLevel="0" collapsed="false">
      <c r="C333" s="52" t="n">
        <f aca="false">EOMONTH(C332,0)+1</f>
        <v>55763</v>
      </c>
      <c r="D333" s="51" t="n">
        <v>0.0649692658852947</v>
      </c>
    </row>
    <row r="334" customFormat="false" ht="12.75" hidden="false" customHeight="false" outlineLevel="0" collapsed="false">
      <c r="C334" s="52" t="n">
        <f aca="false">EOMONTH(C333,0)+1</f>
        <v>55793</v>
      </c>
      <c r="D334" s="51" t="n">
        <v>0.0649794963723553</v>
      </c>
    </row>
    <row r="335" customFormat="false" ht="12.75" hidden="false" customHeight="false" outlineLevel="0" collapsed="false">
      <c r="C335" s="52" t="n">
        <f aca="false">EOMONTH(C334,0)+1</f>
        <v>55824</v>
      </c>
      <c r="D335" s="51" t="n">
        <v>0.0649900678756876</v>
      </c>
    </row>
    <row r="336" customFormat="false" ht="12.75" hidden="false" customHeight="false" outlineLevel="0" collapsed="false">
      <c r="C336" s="52" t="n">
        <f aca="false">EOMONTH(C335,0)+1</f>
        <v>55854</v>
      </c>
      <c r="D336" s="51" t="n">
        <v>0.0650002983628184</v>
      </c>
    </row>
    <row r="337" customFormat="false" ht="12.75" hidden="false" customHeight="false" outlineLevel="0" collapsed="false">
      <c r="C337" s="52" t="n">
        <f aca="false">EOMONTH(C336,0)+1</f>
        <v>55885</v>
      </c>
      <c r="D337" s="51" t="n">
        <v>0.0650108698662235</v>
      </c>
    </row>
    <row r="338" customFormat="false" ht="12.75" hidden="false" customHeight="false" outlineLevel="0" collapsed="false">
      <c r="C338" s="52" t="n">
        <f aca="false">EOMONTH(C337,0)+1</f>
        <v>55916</v>
      </c>
      <c r="D338" s="51" t="n">
        <v>0.0650214413696655</v>
      </c>
    </row>
    <row r="339" customFormat="false" ht="12.75" hidden="false" customHeight="false" outlineLevel="0" collapsed="false">
      <c r="C339" s="52" t="n">
        <f aca="false">EOMONTH(C338,0)+1</f>
        <v>55944</v>
      </c>
      <c r="D339" s="51" t="n">
        <v>0.065030989824419</v>
      </c>
    </row>
    <row r="340" customFormat="false" ht="12.75" hidden="false" customHeight="false" outlineLevel="0" collapsed="false">
      <c r="C340" s="52" t="n">
        <f aca="false">EOMONTH(C339,0)+1</f>
        <v>55975</v>
      </c>
      <c r="D340" s="51" t="n">
        <v>0.065041561327932</v>
      </c>
    </row>
    <row r="341" customFormat="false" ht="12.75" hidden="false" customHeight="false" outlineLevel="0" collapsed="false">
      <c r="C341" s="52" t="n">
        <f aca="false">EOMONTH(C340,0)+1</f>
        <v>56005</v>
      </c>
      <c r="D341" s="51" t="n">
        <v>0.0650517918152378</v>
      </c>
    </row>
    <row r="342" customFormat="false" ht="12.75" hidden="false" customHeight="false" outlineLevel="0" collapsed="false">
      <c r="C342" s="52" t="n">
        <f aca="false">EOMONTH(C341,0)+1</f>
        <v>56036</v>
      </c>
      <c r="D342" s="51" t="n">
        <v>0.0650623633188232</v>
      </c>
    </row>
    <row r="343" customFormat="false" ht="12.75" hidden="false" customHeight="false" outlineLevel="0" collapsed="false">
      <c r="C343" s="52" t="n">
        <f aca="false">EOMONTH(C342,0)+1</f>
        <v>56066</v>
      </c>
      <c r="D343" s="51" t="n">
        <v>0.0650725938061991</v>
      </c>
    </row>
    <row r="344" customFormat="false" ht="12.75" hidden="false" customHeight="false" outlineLevel="0" collapsed="false">
      <c r="C344" s="52" t="n">
        <f aca="false">EOMONTH(C343,0)+1</f>
        <v>56097</v>
      </c>
      <c r="D344" s="51" t="n">
        <v>0.0650831653098574</v>
      </c>
    </row>
    <row r="345" customFormat="false" ht="12.75" hidden="false" customHeight="false" outlineLevel="0" collapsed="false">
      <c r="C345" s="52" t="n">
        <f aca="false">EOMONTH(C344,0)+1</f>
        <v>56128</v>
      </c>
      <c r="D345" s="51" t="n">
        <v>0.0650937368135529</v>
      </c>
    </row>
    <row r="346" customFormat="false" ht="12.75" hidden="false" customHeight="false" outlineLevel="0" collapsed="false">
      <c r="C346" s="52" t="n">
        <f aca="false">EOMONTH(C345,0)+1</f>
        <v>56158</v>
      </c>
      <c r="D346" s="51" t="n">
        <v>0.0651039673010354</v>
      </c>
    </row>
    <row r="347" customFormat="false" ht="12.75" hidden="false" customHeight="false" outlineLevel="0" collapsed="false">
      <c r="C347" s="52" t="n">
        <f aca="false">EOMONTH(C346,0)+1</f>
        <v>56189</v>
      </c>
      <c r="D347" s="51" t="n">
        <v>0.0651145388048038</v>
      </c>
    </row>
    <row r="348" customFormat="false" ht="12.75" hidden="false" customHeight="false" outlineLevel="0" collapsed="false">
      <c r="C348" s="52" t="n">
        <f aca="false">EOMONTH(C347,0)+1</f>
        <v>56219</v>
      </c>
      <c r="D348" s="51" t="n">
        <v>0.0651247692923569</v>
      </c>
    </row>
    <row r="349" customFormat="false" ht="12.75" hidden="false" customHeight="false" outlineLevel="0" collapsed="false">
      <c r="C349" s="52" t="n">
        <f aca="false">EOMONTH(C348,0)+1</f>
        <v>56250</v>
      </c>
      <c r="D349" s="51" t="n">
        <v>0.0651353407961981</v>
      </c>
    </row>
    <row r="350" customFormat="false" ht="12.75" hidden="false" customHeight="false" outlineLevel="0" collapsed="false">
      <c r="C350" s="52" t="n">
        <f aca="false">EOMONTH(C349,0)+1</f>
        <v>56281</v>
      </c>
      <c r="D350" s="51" t="n">
        <v>0.0651459123000762</v>
      </c>
    </row>
    <row r="351" customFormat="false" ht="12.75" hidden="false" customHeight="false" outlineLevel="0" collapsed="false">
      <c r="C351" s="52" t="n">
        <f aca="false">EOMONTH(C350,0)+1</f>
        <v>56309</v>
      </c>
      <c r="D351" s="51" t="n">
        <v>0.065155460755224</v>
      </c>
    </row>
    <row r="352" customFormat="false" ht="12.75" hidden="false" customHeight="false" outlineLevel="0" collapsed="false">
      <c r="C352" s="52" t="n">
        <f aca="false">EOMONTH(C351,0)+1</f>
        <v>56340</v>
      </c>
      <c r="D352" s="51" t="n">
        <v>0.0651660322591727</v>
      </c>
    </row>
    <row r="353" customFormat="false" ht="12.75" hidden="false" customHeight="false" outlineLevel="0" collapsed="false">
      <c r="C353" s="52" t="n">
        <f aca="false">EOMONTH(C352,0)+1</f>
        <v>56370</v>
      </c>
      <c r="D353" s="51" t="n">
        <v>0.0651762627469004</v>
      </c>
    </row>
    <row r="354" customFormat="false" ht="12.75" hidden="false" customHeight="false" outlineLevel="0" collapsed="false">
      <c r="C354" s="52" t="n">
        <f aca="false">EOMONTH(C353,0)+1</f>
        <v>56401</v>
      </c>
      <c r="D354" s="51" t="n">
        <v>0.0651868342509219</v>
      </c>
    </row>
    <row r="355" customFormat="false" ht="12.75" hidden="false" customHeight="false" outlineLevel="0" collapsed="false">
      <c r="C355" s="52" t="n">
        <f aca="false">EOMONTH(C354,0)+1</f>
        <v>56431</v>
      </c>
      <c r="D355" s="51" t="n">
        <v>0.0651970647387201</v>
      </c>
    </row>
    <row r="356" customFormat="false" ht="12.75" hidden="false" customHeight="false" outlineLevel="0" collapsed="false">
      <c r="C356" s="52" t="n">
        <f aca="false">EOMONTH(C355,0)+1</f>
        <v>56462</v>
      </c>
      <c r="D356" s="51" t="n">
        <v>0.0652076362428144</v>
      </c>
    </row>
    <row r="357" customFormat="false" ht="12.75" hidden="false" customHeight="false" outlineLevel="0" collapsed="false">
      <c r="C357" s="52" t="n">
        <f aca="false">EOMONTH(C356,0)+1</f>
        <v>56493</v>
      </c>
      <c r="D357" s="51" t="n">
        <v>0.0652182077469461</v>
      </c>
    </row>
    <row r="358" customFormat="false" ht="12.75" hidden="false" customHeight="false" outlineLevel="0" collapsed="false">
      <c r="C358" s="52" t="n">
        <f aca="false">EOMONTH(C357,0)+1</f>
        <v>56523</v>
      </c>
      <c r="D358" s="51" t="n">
        <v>0.0652284382348509</v>
      </c>
    </row>
    <row r="359" customFormat="false" ht="12.75" hidden="false" customHeight="false" outlineLevel="0" collapsed="false">
      <c r="C359" s="52" t="n">
        <f aca="false">EOMONTH(C358,0)+1</f>
        <v>56554</v>
      </c>
      <c r="D359" s="51" t="n">
        <v>0.0652390097390554</v>
      </c>
    </row>
    <row r="360" customFormat="false" ht="12.75" hidden="false" customHeight="false" outlineLevel="0" collapsed="false">
      <c r="C360" s="52" t="n">
        <f aca="false">EOMONTH(C359,0)+1</f>
        <v>56584</v>
      </c>
      <c r="D360" s="51" t="n">
        <v>0.0652492402270299</v>
      </c>
    </row>
    <row r="361" customFormat="false" ht="12.75" hidden="false" customHeight="false" outlineLevel="0" collapsed="false">
      <c r="C361" s="52" t="n">
        <f aca="false">EOMONTH(C360,0)+1</f>
        <v>56615</v>
      </c>
      <c r="D361" s="51" t="n">
        <v>0.0652598117313077</v>
      </c>
    </row>
    <row r="362" customFormat="false" ht="12.75" hidden="false" customHeight="false" outlineLevel="0" collapsed="false">
      <c r="C362" s="52" t="n">
        <f aca="false">EOMONTH(C361,0)+1</f>
        <v>56646</v>
      </c>
      <c r="D362" s="51" t="n">
        <v>0.0652703832356218</v>
      </c>
    </row>
    <row r="363" customFormat="false" ht="12.75" hidden="false" customHeight="false" outlineLevel="0" collapsed="false">
      <c r="C363" s="52" t="n">
        <f aca="false">EOMONTH(C362,0)+1</f>
        <v>56674</v>
      </c>
      <c r="D363" s="51" t="n">
        <v>0.0652799316911632</v>
      </c>
    </row>
    <row r="364" customFormat="false" ht="12.75" hidden="false" customHeight="false" outlineLevel="0" collapsed="false">
      <c r="C364" s="52" t="n">
        <f aca="false">EOMONTH(C363,0)+1</f>
        <v>56705</v>
      </c>
      <c r="D364" s="51" t="n">
        <v>0.0652905031955484</v>
      </c>
    </row>
    <row r="365" customFormat="false" ht="12.75" hidden="false" customHeight="false" outlineLevel="0" collapsed="false">
      <c r="C365" s="52" t="n">
        <f aca="false">EOMONTH(C364,0)+1</f>
        <v>56735</v>
      </c>
      <c r="D365" s="51" t="n">
        <v>0.0653007336836979</v>
      </c>
    </row>
    <row r="366" customFormat="false" ht="12.75" hidden="false" customHeight="false" outlineLevel="0" collapsed="false">
      <c r="C366" s="52" t="n">
        <f aca="false">EOMONTH(C365,0)+1</f>
        <v>56766</v>
      </c>
      <c r="D366" s="51" t="n">
        <v>0.065311305188156</v>
      </c>
    </row>
    <row r="367" customFormat="false" ht="12.75" hidden="false" customHeight="false" outlineLevel="0" collapsed="false">
      <c r="C367" s="52" t="n">
        <f aca="false">EOMONTH(C366,0)+1</f>
        <v>56796</v>
      </c>
      <c r="D367" s="51" t="n">
        <v>0.0653215356763757</v>
      </c>
    </row>
    <row r="368" customFormat="false" ht="12.75" hidden="false" customHeight="false" outlineLevel="0" collapsed="false">
      <c r="C368" s="52" t="n">
        <f aca="false">EOMONTH(C367,0)+1</f>
        <v>56827</v>
      </c>
      <c r="D368" s="51" t="n">
        <v>0.0653321071809065</v>
      </c>
    </row>
    <row r="369" customFormat="false" ht="12.75" hidden="false" customHeight="false" outlineLevel="0" collapsed="false">
      <c r="C369" s="52" t="n">
        <f aca="false">EOMONTH(C368,0)+1</f>
        <v>56858</v>
      </c>
      <c r="D369" s="51" t="n">
        <v>0.0653426786854743</v>
      </c>
    </row>
  </sheetData>
  <mergeCells count="1">
    <mergeCell ref="C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5</xdr:col>
                    <xdr:colOff>230760</xdr:colOff>
                    <xdr:row>1</xdr:row>
                    <xdr:rowOff>9000</xdr:rowOff>
                  </from>
                  <to>
                    <xdr:col>6</xdr:col>
                    <xdr:colOff>413280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2001-03-29T17:12:46Z</dcterms:created>
  <dc:creator>gcouch</dc:creator>
  <dc:description/>
  <dc:language>en-US</dc:language>
  <cp:lastModifiedBy>mfriedm</cp:lastModifiedBy>
  <dcterms:modified xsi:type="dcterms:W3CDTF">2001-09-21T15:17:41Z</dcterms:modified>
  <cp:revision>0</cp:revision>
  <dc:subject/>
  <dc:title/>
</cp:coreProperties>
</file>