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NM 500617" sheetId="2" state="visible" r:id="rId4"/>
    <sheet name="USGT cr 27268 " sheetId="3" state="visible" r:id="rId5"/>
    <sheet name="USGT 500621" sheetId="4" state="visible" r:id="rId6"/>
    <sheet name="Richardson 500622" sheetId="5" state="visible" r:id="rId7"/>
    <sheet name="USGT 500622" sheetId="6" state="visible" r:id="rId8"/>
    <sheet name="PG&amp;E 500622" sheetId="7" state="visible" r:id="rId9"/>
    <sheet name="USGT 500615" sheetId="8" state="visible" r:id="rId10"/>
    <sheet name="USGT Nov-Dec" sheetId="9" state="visible" r:id="rId11"/>
    <sheet name="Control" sheetId="10" state="visible" r:id="rId12"/>
    <sheet name="TEST" sheetId="11" state="visible" r:id="rId13"/>
  </sheets>
  <definedNames>
    <definedName function="false" hidden="false" localSheetId="0" name="_xlnm.Print_Area" vbProcedure="false">Summary!$A$1:$K$17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<sst xmlns="http://schemas.openxmlformats.org/spreadsheetml/2006/main" count="351" uniqueCount="60">
  <si>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</si>
  <si>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</si>
  <si>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</si>
  <si>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</si>
  <si>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</si>
  <si>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</si>
  <si>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</si>
  <si>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</si>
  <si>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</si>
  <si>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</si>
  <si>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</si>
  <si>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</si>
  <si>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</si>
  <si>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</si>
  <si>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TOTALS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</si>
  <si>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</si>
  <si>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</si>
  <si>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</si>
  <si>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</si>
  <si>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</si>
  <si>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</si>
  <si>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</si>
  <si>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</si>
  <si>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</si>
  <si>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</si>
  <si>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</si>
  <si>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</si>
  <si>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</si>
  <si>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</si>
  <si>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</si>
  <si>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</si>
  <si>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</si>
  <si>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</si>
  <si>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</si>
  <si>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</si>
  <si>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</si>
  <si>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</si>
  <si>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PNM</t>
  </si>
  <si>
    <t xml:space="preserve">00/11</t>
  </si>
  <si>
    <t xml:space="preserve">PnR</t>
  </si>
  <si>
    <t xml:space="preserve"> </t>
  </si>
  <si>
    <t xml:space="preserve">Total Invoice Amount</t>
  </si>
  <si>
    <t xml:space="preserve">Absolute Max Inv</t>
  </si>
  <si>
    <t xml:space="preserve">Total Injection</t>
  </si>
  <si>
    <t xml:space="preserve">Total W/D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</si>
  <si>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</si>
  <si>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</si>
  <si>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</si>
  <si>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</si>
  <si>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</si>
  <si>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</si>
  <si>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USGT</t>
  </si>
  <si>
    <t xml:space="preserve">Richardson</t>
  </si>
  <si>
    <t xml:space="preserve">PG&amp;E</t>
  </si>
  <si>
    <t xml:space="preserve">00/10</t>
  </si>
  <si>
    <t xml:space="preserve">Deal Rate</t>
  </si>
  <si>
    <t xml:space="preserve">Total Invoice</t>
  </si>
  <si>
    <t xml:space="preserve">Ratable Payback in December </t>
  </si>
  <si>
    <t xml:space="preserve">Rate/Dth</t>
  </si>
  <si>
    <t xml:space="preserve">To be Invoiced with December Activity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</si>
</sst>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[$-409]#,##0_);\(#,##0\)"/>
    <numFmt numFmtId="171" formatCode="_(\$* #,##0.000_);_(\$* \(#,##0.000\);_(\$* \-???_);_(@_)"/>
    <numFmt numFmtId="172" formatCode="yy/mm"/>
    <numFmt numFmtId="173" formatCode="[$-409]#,##0.00_);[RED]\(#,##0.00\)"/>
    <numFmt numFmtId="174" formatCode="\$#,##0.00_);[RED]&quot;($&quot;#,##0.00\)"/>
    <numFmt numFmtId="175" formatCode="_(\$* #,##0.0000_);_(\$* \(#,##0.0000\);_(\$* \-??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2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9" fillId="0" borderId="6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0" borderId="7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6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8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9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1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1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1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1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1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9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39960</xdr:colOff>
      <xdr:row>25</xdr:row>
      <xdr:rowOff>19080</xdr:rowOff>
    </xdr:from>
    <xdr:to>
      <xdr:col>20</xdr:col>
      <xdr:colOff>51120</xdr:colOff>
      <xdr:row>29</xdr:row>
      <xdr:rowOff>161640</xdr:rowOff>
    </xdr:to>
    <xdr:sp>
      <xdr:nvSpPr>
        <xdr:cNvPr id="0" name="Text 1"/>
        <xdr:cNvSpPr/>
      </xdr:nvSpPr>
      <xdr:spPr>
        <a:xfrm>
          <a:off x="10594440" y="4495680"/>
          <a:ext cx="866520" cy="790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No charge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Ride was Unavailable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1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2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3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4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5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6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7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8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9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9.28"/>
    <col collapsed="false" customWidth="true" hidden="false" outlineLevel="0" max="9" min="3" style="0" width="10.71"/>
    <col collapsed="false" customWidth="true" hidden="false" outlineLevel="0" max="10" min="10" style="0" width="13.56"/>
    <col collapsed="false" customWidth="true" hidden="false" outlineLevel="0" max="11" min="11" style="0" width="12.7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26.25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8" t="s">
        <v>11</v>
      </c>
      <c r="J6" s="12" t="s">
        <v>12</v>
      </c>
      <c r="K6" s="13" t="s">
        <v>13</v>
      </c>
    </row>
    <row r="7" customFormat="false" ht="12.75" hidden="false" customHeight="false" outlineLevel="0" collapsed="false">
      <c r="A7" s="14" t="n">
        <v>36831</v>
      </c>
      <c r="B7" s="0" t="str">
        <f aca="false">'PNM 500617'!$B$11</f>
        <v>PNM</v>
      </c>
      <c r="C7" s="0" t="n">
        <f aca="false">'PNM 500617'!$C$11</f>
        <v>27267</v>
      </c>
      <c r="E7" s="0" t="n">
        <f aca="false">'PNM 500617'!$E$11</f>
        <v>500617</v>
      </c>
      <c r="F7" s="15" t="n">
        <f aca="false">'PNM 500617'!$G$46</f>
        <v>9000</v>
      </c>
      <c r="G7" s="16" t="n">
        <v>0.1</v>
      </c>
      <c r="H7" s="17" t="n">
        <f aca="false">J7/F7</f>
        <v>0.105</v>
      </c>
      <c r="J7" s="17" t="n">
        <f aca="false">'PNM 500617'!$U$44</f>
        <v>945</v>
      </c>
    </row>
    <row r="8" customFormat="false" ht="12.75" hidden="false" customHeight="false" outlineLevel="0" collapsed="false">
      <c r="B8" s="0" t="str">
        <f aca="false">'USGT cr 27268 '!$B$11</f>
        <v>USGT</v>
      </c>
      <c r="C8" s="0" t="n">
        <f aca="false">'USGT cr 27268 '!$C$11</f>
        <v>27268</v>
      </c>
      <c r="E8" s="0" t="n">
        <f aca="false">'USGT cr 27268 '!$E$11</f>
        <v>500617</v>
      </c>
      <c r="F8" s="15" t="n">
        <f aca="false">'USGT cr 27268 '!$G$46</f>
        <v>5000</v>
      </c>
      <c r="G8" s="16" t="n">
        <v>0.08</v>
      </c>
      <c r="H8" s="17" t="n">
        <f aca="false">J8/F8</f>
        <v>0.16</v>
      </c>
      <c r="J8" s="17" t="n">
        <f aca="false">'USGT cr 27268 '!$U$45</f>
        <v>800</v>
      </c>
    </row>
    <row r="9" customFormat="false" ht="12.75" hidden="false" customHeight="false" outlineLevel="0" collapsed="false">
      <c r="B9" s="0" t="str">
        <f aca="false">'USGT 500621'!$B$11</f>
        <v>USGT</v>
      </c>
      <c r="C9" s="0" t="n">
        <f aca="false">'USGT 500621'!$C$11</f>
        <v>27268</v>
      </c>
      <c r="E9" s="0" t="n">
        <f aca="false">'USGT 500621'!$E$11</f>
        <v>500621</v>
      </c>
      <c r="F9" s="15" t="n">
        <f aca="false">'USGT 500621'!$G$46</f>
        <v>8334</v>
      </c>
      <c r="G9" s="16" t="n">
        <v>0.03</v>
      </c>
      <c r="H9" s="17" t="n">
        <f aca="false">J9/F9</f>
        <v>0.00933765298776098</v>
      </c>
      <c r="J9" s="17" t="n">
        <f aca="false">'USGT 500621'!$T$45</f>
        <v>77.82</v>
      </c>
    </row>
    <row r="10" customFormat="false" ht="12.75" hidden="false" customHeight="false" outlineLevel="0" collapsed="false">
      <c r="B10" s="0" t="str">
        <f aca="false">'Richardson 500622'!$B$11</f>
        <v>Richardson</v>
      </c>
      <c r="C10" s="0" t="n">
        <f aca="false">'Richardson 500622'!$C$11</f>
        <v>27249</v>
      </c>
      <c r="E10" s="0" t="n">
        <f aca="false">'Richardson 500622'!$E$11</f>
        <v>500622</v>
      </c>
      <c r="F10" s="15" t="n">
        <f aca="false">'Richardson 500622'!$G$46</f>
        <v>40000</v>
      </c>
      <c r="G10" s="16" t="n">
        <v>0.05</v>
      </c>
      <c r="H10" s="17" t="n">
        <f aca="false">J10/F10</f>
        <v>0.075</v>
      </c>
      <c r="J10" s="17" t="n">
        <f aca="false">'Richardson 500622'!$T$45</f>
        <v>3000</v>
      </c>
    </row>
    <row r="11" customFormat="false" ht="12.75" hidden="false" customHeight="false" outlineLevel="0" collapsed="false">
      <c r="B11" s="0" t="str">
        <f aca="false">'USGT 500622'!$B$11</f>
        <v>USGT</v>
      </c>
      <c r="C11" s="0" t="n">
        <f aca="false">'USGT 500622'!$C$11</f>
        <v>27268</v>
      </c>
      <c r="E11" s="0" t="n">
        <f aca="false">'USGT 500622'!$E$11</f>
        <v>500622</v>
      </c>
      <c r="F11" s="15" t="n">
        <v>12036</v>
      </c>
      <c r="G11" s="16" t="n">
        <v>0.1</v>
      </c>
      <c r="H11" s="17" t="n">
        <f aca="false">J11/F11</f>
        <v>0.22203888334995</v>
      </c>
      <c r="J11" s="17" t="n">
        <f aca="false">'USGT 500622'!$U$46</f>
        <v>2672.46</v>
      </c>
    </row>
    <row r="12" customFormat="false" ht="12.75" hidden="false" customHeight="false" outlineLevel="0" collapsed="false">
      <c r="B12" s="0" t="str">
        <f aca="false">'USGT 500622'!$B$11</f>
        <v>USGT</v>
      </c>
      <c r="C12" s="0" t="n">
        <f aca="false">'USGT 500622'!$C$11</f>
        <v>27268</v>
      </c>
      <c r="E12" s="0" t="n">
        <f aca="false">'USGT 500622'!$E$11</f>
        <v>500622</v>
      </c>
      <c r="F12" s="15" t="n">
        <v>34688</v>
      </c>
      <c r="G12" s="16" t="n">
        <v>0.03</v>
      </c>
      <c r="H12" s="17" t="n">
        <f aca="false">J12/F12</f>
        <v>0.0770427813653137</v>
      </c>
      <c r="J12" s="17" t="n">
        <f aca="false">'USGT 500622'!$U$46</f>
        <v>2672.46</v>
      </c>
    </row>
    <row r="13" customFormat="false" ht="12.75" hidden="false" customHeight="false" outlineLevel="0" collapsed="false">
      <c r="B13" s="0" t="str">
        <f aca="false">'PG&amp;E 500622'!$B$11</f>
        <v>PG&amp;E</v>
      </c>
      <c r="C13" s="0" t="n">
        <f aca="false">'PG&amp;E 500622'!$C$11</f>
        <v>27404</v>
      </c>
      <c r="E13" s="0" t="n">
        <f aca="false">'PG&amp;E 500622'!$E$11</f>
        <v>500622</v>
      </c>
      <c r="F13" s="15" t="n">
        <f aca="false">'PG&amp;E 500622'!$G$46</f>
        <v>8998</v>
      </c>
      <c r="G13" s="16" t="n">
        <v>0.03</v>
      </c>
      <c r="H13" s="17" t="n">
        <f aca="false">J13/F13</f>
        <v>0.190132251611469</v>
      </c>
      <c r="J13" s="18" t="n">
        <f aca="false">'PG&amp;E 500622'!$T$45</f>
        <v>1710.81</v>
      </c>
      <c r="K13" s="0" t="n">
        <v>866</v>
      </c>
    </row>
    <row r="14" customFormat="false" ht="12.75" hidden="false" customHeight="false" outlineLevel="0" collapsed="false">
      <c r="B14" s="19" t="str">
        <f aca="false">'USGT 500615'!$B$11</f>
        <v>USGT</v>
      </c>
      <c r="C14" s="19" t="n">
        <f aca="false">'USGT 500615'!$C$11</f>
        <v>27268</v>
      </c>
      <c r="D14" s="19"/>
      <c r="E14" s="19" t="n">
        <f aca="false">'USGT 500615'!$E$11</f>
        <v>500615</v>
      </c>
      <c r="F14" s="20" t="n">
        <f aca="false">'USGT 500615'!$G$46</f>
        <v>30000</v>
      </c>
      <c r="G14" s="21" t="n">
        <v>0.1</v>
      </c>
      <c r="H14" s="22" t="n">
        <f aca="false">J14/F14</f>
        <v>0.1</v>
      </c>
      <c r="I14" s="19"/>
      <c r="J14" s="22" t="n">
        <f aca="false">'USGT 500615'!$I$47</f>
        <v>3000</v>
      </c>
    </row>
    <row r="16" customFormat="false" ht="13.5" hidden="false" customHeight="false" outlineLevel="0" collapsed="false">
      <c r="B16" s="23" t="s">
        <v>14</v>
      </c>
      <c r="C16" s="23"/>
      <c r="D16" s="23"/>
      <c r="E16" s="23"/>
      <c r="F16" s="24" t="n">
        <f aca="false">SUM(F7:F15)</f>
        <v>148056</v>
      </c>
      <c r="G16" s="23"/>
      <c r="H16" s="23"/>
      <c r="I16" s="23"/>
      <c r="J16" s="25" t="n">
        <f aca="false">SUM(J7:J15)</f>
        <v>14878.55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F31" activePane="bottomRight" state="frozen"/>
      <selection pane="topLeft" activeCell="A1" activeCellId="0" sqref="A1"/>
      <selection pane="topRight" activeCell="F1" activeCellId="0" sqref="F1"/>
      <selection pane="bottomLeft" activeCell="A31" activeCellId="0" sqref="A31"/>
      <selection pane="bottomRigh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false" outlineLevel="0" max="14" min="14" style="26" width="11.42"/>
    <col collapsed="false" customWidth="true" hidden="fals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1.85"/>
    <col collapsed="false" customWidth="true" hidden="false" outlineLevel="0" max="21" min="21" style="26" width="11.13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9"/>
      <c r="U10" s="39"/>
      <c r="V10" s="39"/>
      <c r="W10" s="39"/>
    </row>
    <row r="11" customFormat="false" ht="12.75" hidden="false" customHeight="false" outlineLevel="0" collapsed="false">
      <c r="A11" s="40"/>
      <c r="B11" s="41"/>
      <c r="C11" s="41"/>
      <c r="D11" s="42" t="s">
        <v>38</v>
      </c>
      <c r="E11" s="43"/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0</v>
      </c>
      <c r="P24" s="29" t="n">
        <f aca="false">+IF($K24&gt;0,$K24,0)</f>
        <v>0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  <c r="T24" s="52" t="n">
        <f aca="false">IF(K24&gt;0,K24*L24,0)</f>
        <v>0</v>
      </c>
      <c r="U24" s="53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0</v>
      </c>
      <c r="U25" s="53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0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0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 t="n">
        <f aca="false">IF(K26&gt;0,K26*L26,0)</f>
        <v>0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0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0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0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0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0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0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/>
      <c r="I33" s="49" t="n">
        <f aca="false">+G33+H33</f>
        <v>0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0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0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0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0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0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53" t="n">
        <f aca="false">IF(K41&lt;0,K41*M41,0)</f>
        <v>0</v>
      </c>
    </row>
    <row r="42" customFormat="false" ht="12.75" hidden="false" customHeight="false" outlineLevel="0" collapsed="false">
      <c r="A42" s="43" t="n">
        <v>31</v>
      </c>
      <c r="B42" s="47"/>
      <c r="C42" s="43"/>
      <c r="D42" s="54"/>
      <c r="E42" s="43"/>
      <c r="F42" s="47"/>
      <c r="G42" s="55"/>
      <c r="H42" s="55"/>
      <c r="I42" s="56" t="n">
        <f aca="false">+G42+H42</f>
        <v>0</v>
      </c>
      <c r="J42" s="49"/>
      <c r="K42" s="49" t="n">
        <f aca="false">+K41+I42</f>
        <v>0</v>
      </c>
      <c r="L42" s="50" t="n">
        <v>0.04</v>
      </c>
      <c r="M42" s="50" t="n">
        <v>0.3883</v>
      </c>
      <c r="N42" s="51" t="n">
        <f aca="false">IF(L42="Not Available",0.0889*G42,L42*G42)</f>
        <v>0</v>
      </c>
      <c r="O42" s="51" t="n">
        <f aca="false">IF(M42="Not Available",0.0889*ABS(H42),M42*ABS(H42))</f>
        <v>0</v>
      </c>
      <c r="P42" s="29" t="n">
        <f aca="false">+IF($K42&gt;0,$K42,0)</f>
        <v>0</v>
      </c>
      <c r="Q42" s="29" t="n">
        <f aca="false">+IF($K42&lt;0,$K42,0)</f>
        <v>0</v>
      </c>
      <c r="R42" s="29" t="n">
        <f aca="false">IF(P42&gt;P41,P42-P41,0)</f>
        <v>0</v>
      </c>
      <c r="S42" s="29" t="n">
        <f aca="false">IF(Q42&lt;Q41,Q42-Q41,0)</f>
        <v>0</v>
      </c>
      <c r="T42" s="52" t="n">
        <f aca="false">IF(K42&gt;0,K42*L42,0)</f>
        <v>0</v>
      </c>
      <c r="U42" s="53" t="n">
        <f aca="false">IF(K42&lt;0,K42*M42,0)</f>
        <v>0</v>
      </c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0</v>
      </c>
      <c r="H43" s="15" t="n">
        <f aca="false">+SUM(H12:H42)</f>
        <v>0</v>
      </c>
      <c r="I43" s="15" t="n">
        <f aca="false">+SUM(I12:I42)</f>
        <v>0</v>
      </c>
      <c r="N43" s="76" t="n">
        <f aca="false">SUM(N12:N42)</f>
        <v>0</v>
      </c>
      <c r="O43" s="76" t="n">
        <f aca="false">SUM(O12:O42)</f>
        <v>0</v>
      </c>
      <c r="P43" s="76" t="n">
        <f aca="false">SUM(P12:P42)</f>
        <v>0</v>
      </c>
      <c r="Q43" s="76" t="n">
        <f aca="false">SUM(Q12:Q42)</f>
        <v>0</v>
      </c>
      <c r="R43" s="76" t="n">
        <f aca="false">SUM(R12:R42)</f>
        <v>0</v>
      </c>
      <c r="S43" s="76" t="n">
        <f aca="false">SUM(S12:S42)</f>
        <v>0</v>
      </c>
      <c r="T43" s="76" t="n">
        <f aca="false">SUM(T12:T42)</f>
        <v>0</v>
      </c>
      <c r="U43" s="76" t="n">
        <f aca="false">SUM(U12:U42)</f>
        <v>0</v>
      </c>
    </row>
    <row r="44" customFormat="false" ht="12.75" hidden="false" customHeight="false" outlineLevel="0" collapsed="false">
      <c r="A44" s="43"/>
      <c r="E44" s="0"/>
      <c r="F44" s="0"/>
      <c r="G44" s="0"/>
    </row>
    <row r="45" customFormat="false" ht="12.75" hidden="false" customHeight="false" outlineLevel="0" collapsed="false">
      <c r="A45" s="43"/>
      <c r="E45" s="0"/>
      <c r="F45" s="0"/>
      <c r="G45" s="0"/>
      <c r="R45" s="60" t="s">
        <v>42</v>
      </c>
      <c r="S45" s="29" t="n">
        <f aca="false">+R43-S43</f>
        <v>0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0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0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0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-0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0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0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false" outlineLevel="0" max="14" min="14" style="26" width="11.42"/>
    <col collapsed="false" customWidth="true" hidden="false" outlineLevel="0" max="15" min="15" style="26" width="13.7"/>
    <col collapsed="false" customWidth="false" hidden="false" outlineLevel="0" max="16" min="16" style="29" width="9.14"/>
    <col collapsed="false" customWidth="true" hidden="false" outlineLevel="0" max="17" min="17" style="29" width="11.7"/>
    <col collapsed="false" customWidth="true" hidden="false" outlineLevel="0" max="18" min="18" style="29" width="12.14"/>
    <col collapsed="false" customWidth="true" hidden="false" outlineLevel="0" max="19" min="19" style="29" width="11.42"/>
    <col collapsed="false" customWidth="false" hidden="false" outlineLevel="0" max="257" min="20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9"/>
      <c r="U10" s="39"/>
      <c r="V10" s="39"/>
      <c r="W10" s="39"/>
    </row>
    <row r="11" customFormat="false" ht="12.75" hidden="false" customHeight="false" outlineLevel="0" collapsed="false">
      <c r="A11" s="40"/>
      <c r="B11" s="41"/>
      <c r="C11" s="41"/>
      <c r="D11" s="42" t="s">
        <v>54</v>
      </c>
      <c r="E11" s="43"/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0</v>
      </c>
      <c r="P24" s="29" t="n">
        <f aca="false">+IF($K24&gt;0,$K24,0)</f>
        <v>0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0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0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/>
      <c r="I33" s="49" t="n">
        <f aca="false">+G33+H33</f>
        <v>0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0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</row>
    <row r="42" customFormat="false" ht="12.75" hidden="false" customHeight="false" outlineLevel="0" collapsed="false">
      <c r="A42" s="43" t="n">
        <v>31</v>
      </c>
      <c r="B42" s="47"/>
      <c r="C42" s="43"/>
      <c r="D42" s="54"/>
      <c r="E42" s="43"/>
      <c r="F42" s="47"/>
      <c r="G42" s="55"/>
      <c r="H42" s="55"/>
      <c r="I42" s="56" t="n">
        <f aca="false">+G42+H42</f>
        <v>0</v>
      </c>
      <c r="J42" s="49"/>
      <c r="K42" s="49" t="n">
        <f aca="false">+K41+I42</f>
        <v>0</v>
      </c>
      <c r="L42" s="50" t="n">
        <v>0.04</v>
      </c>
      <c r="M42" s="50" t="n">
        <v>0.3883</v>
      </c>
      <c r="N42" s="51" t="n">
        <f aca="false">IF(L42="Not Available",0.0889*G42,L42*G42)</f>
        <v>0</v>
      </c>
      <c r="O42" s="51" t="n">
        <f aca="false">IF(M42="Not Available",0.0889*ABS(H42),M42*ABS(H42))</f>
        <v>0</v>
      </c>
      <c r="P42" s="29" t="n">
        <f aca="false">+IF($K42&gt;0,$K42,0)</f>
        <v>0</v>
      </c>
      <c r="Q42" s="29" t="n">
        <f aca="false">+IF($K42&lt;0,$K42,0)</f>
        <v>0</v>
      </c>
      <c r="R42" s="29" t="n">
        <f aca="false">IF(P42&gt;P41,P42-P41,0)</f>
        <v>0</v>
      </c>
      <c r="S42" s="29" t="n">
        <f aca="false">IF(Q42&lt;Q41,Q42-Q41,0)</f>
        <v>0</v>
      </c>
    </row>
    <row r="43" customFormat="false" ht="13.5" hidden="false" customHeight="false" outlineLevel="0" collapsed="false">
      <c r="A43" s="43" t="s">
        <v>40</v>
      </c>
      <c r="E43" s="0"/>
      <c r="F43" s="0"/>
      <c r="G43" s="15" t="n">
        <f aca="false">+SUM(G12:G42)</f>
        <v>0</v>
      </c>
      <c r="H43" s="15" t="n">
        <f aca="false">+SUM(H12:H42)</f>
        <v>0</v>
      </c>
      <c r="I43" s="15" t="n">
        <f aca="false">+SUM(I12:I42)</f>
        <v>0</v>
      </c>
      <c r="N43" s="76" t="n">
        <f aca="false">SUM(N12:N42)</f>
        <v>0</v>
      </c>
      <c r="O43" s="76" t="n">
        <f aca="false">SUM(O12:O42)</f>
        <v>0</v>
      </c>
      <c r="R43" s="95" t="n">
        <f aca="false">+SUM(R11:R42)</f>
        <v>0</v>
      </c>
      <c r="S43" s="95" t="n">
        <f aca="false">+SUM(S11:S42)</f>
        <v>0</v>
      </c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2.75" hidden="false" customHeight="false" outlineLevel="0" collapsed="false">
      <c r="A45" s="43"/>
      <c r="E45" s="0"/>
      <c r="F45" s="0"/>
      <c r="G45" s="0"/>
      <c r="R45" s="60" t="s">
        <v>42</v>
      </c>
      <c r="S45" s="29" t="n">
        <f aca="false">+R43-S43</f>
        <v>0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0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0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0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-0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0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0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U44" activeCellId="0" sqref="U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3.14"/>
    <col collapsed="false" customWidth="true" hidden="false" outlineLevel="0" max="21" min="21" style="26" width="13.28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37</v>
      </c>
      <c r="C11" s="41" t="n">
        <v>27267</v>
      </c>
      <c r="D11" s="42" t="s">
        <v>38</v>
      </c>
      <c r="E11" s="43" t="n">
        <v>500617</v>
      </c>
      <c r="F11" s="44" t="s">
        <v>39</v>
      </c>
      <c r="G11" s="45"/>
      <c r="H11" s="45"/>
      <c r="I11" s="45"/>
      <c r="J11" s="45" t="n">
        <v>-9000</v>
      </c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-9000</v>
      </c>
      <c r="R11" s="29" t="n">
        <f aca="false">+P11</f>
        <v>0</v>
      </c>
      <c r="S11" s="29" t="n">
        <f aca="false">+Q11</f>
        <v>-9000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-9000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-9000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-270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-9000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-9000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-270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-9000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-9000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-270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 t="n">
        <v>4500</v>
      </c>
      <c r="H15" s="48"/>
      <c r="I15" s="49" t="n">
        <f aca="false">+G15+H15</f>
        <v>4500</v>
      </c>
      <c r="J15" s="49"/>
      <c r="K15" s="49" t="n">
        <f aca="false">+K14+I15</f>
        <v>-4500</v>
      </c>
      <c r="L15" s="50" t="n">
        <v>0.1</v>
      </c>
      <c r="M15" s="50" t="n">
        <v>0.03</v>
      </c>
      <c r="N15" s="51" t="n">
        <f aca="false">IF(L15="Not Available",0.0889*G15,L15*G15)</f>
        <v>450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-4500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-135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 t="n">
        <v>4500</v>
      </c>
      <c r="H16" s="49"/>
      <c r="I16" s="49" t="n">
        <f aca="false">+G16+H16</f>
        <v>4500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450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0</v>
      </c>
      <c r="P24" s="29" t="n">
        <f aca="false">+IF($K24&gt;0,$K24,0)</f>
        <v>0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  <c r="T24" s="52" t="n">
        <f aca="false">IF(K24&gt;0,K24*L24,0)</f>
        <v>0</v>
      </c>
      <c r="U24" s="53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0</v>
      </c>
      <c r="U25" s="53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0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0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 t="n">
        <f aca="false">IF(K26&gt;0,K26*L26,0)</f>
        <v>0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0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0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0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0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0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0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/>
      <c r="I33" s="49" t="n">
        <f aca="false">+G33+H33</f>
        <v>0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0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0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0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0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0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53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53"/>
    </row>
    <row r="43" customFormat="false" ht="13.5" hidden="false" customHeight="false" outlineLevel="0" collapsed="false">
      <c r="A43" s="43" t="s">
        <v>40</v>
      </c>
      <c r="E43" s="0"/>
      <c r="F43" s="0"/>
      <c r="G43" s="15" t="n">
        <f aca="false">+SUM(G12:G42)</f>
        <v>9000</v>
      </c>
      <c r="H43" s="15" t="n">
        <f aca="false">+SUM(H12:H42)</f>
        <v>0</v>
      </c>
      <c r="I43" s="15" t="n">
        <f aca="false">+SUM(I12:I42)</f>
        <v>9000</v>
      </c>
      <c r="N43" s="57" t="n">
        <f aca="false">SUM(N12:N42)</f>
        <v>900</v>
      </c>
      <c r="O43" s="57" t="n">
        <f aca="false">SUM(O12:O42)</f>
        <v>0</v>
      </c>
      <c r="P43" s="57" t="n">
        <f aca="false">SUM(P12:P42)</f>
        <v>0</v>
      </c>
      <c r="Q43" s="57" t="n">
        <f aca="false">SUM(Q12:Q42)</f>
        <v>-31500</v>
      </c>
      <c r="R43" s="57" t="n">
        <f aca="false">SUM(R12:R42)</f>
        <v>0</v>
      </c>
      <c r="S43" s="57" t="n">
        <f aca="false">SUM(S12:S42)</f>
        <v>0</v>
      </c>
      <c r="T43" s="57" t="n">
        <f aca="false">SUM(T12:T42)</f>
        <v>0</v>
      </c>
      <c r="U43" s="57" t="n">
        <f aca="false">SUM(U12:U42)</f>
        <v>-945</v>
      </c>
    </row>
    <row r="44" customFormat="false" ht="13.5" hidden="false" customHeight="false" outlineLevel="0" collapsed="false">
      <c r="A44" s="43"/>
      <c r="E44" s="0"/>
      <c r="F44" s="0"/>
      <c r="G44" s="0"/>
      <c r="M44" s="58" t="s">
        <v>41</v>
      </c>
      <c r="N44" s="58"/>
      <c r="O44" s="58"/>
      <c r="P44" s="58"/>
      <c r="Q44" s="58"/>
      <c r="R44" s="58"/>
      <c r="S44" s="58"/>
      <c r="T44" s="58"/>
      <c r="U44" s="59" t="n">
        <f aca="false">ABS(U43)</f>
        <v>945</v>
      </c>
    </row>
    <row r="45" customFormat="false" ht="12.75" hidden="false" customHeight="false" outlineLevel="0" collapsed="false">
      <c r="A45" s="43"/>
      <c r="E45" s="0"/>
      <c r="F45" s="0"/>
      <c r="G45" s="0"/>
      <c r="R45" s="60" t="s">
        <v>42</v>
      </c>
      <c r="S45" s="29" t="n">
        <f aca="false">+R43-S43</f>
        <v>0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9000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0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115.2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-0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115.2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115.2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M44:T4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0" activeCellId="0" sqref="B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2.99"/>
    <col collapsed="false" customWidth="true" hidden="false" outlineLevel="0" max="21" min="21" style="26" width="14.56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51</v>
      </c>
      <c r="C11" s="41" t="n">
        <v>27268</v>
      </c>
      <c r="D11" s="42" t="s">
        <v>38</v>
      </c>
      <c r="E11" s="43" t="n">
        <v>500617</v>
      </c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 t="n">
        <v>-5000</v>
      </c>
      <c r="I24" s="49" t="n">
        <f aca="false">+G24+H24</f>
        <v>-5000</v>
      </c>
      <c r="J24" s="49"/>
      <c r="K24" s="49" t="n">
        <f aca="false">+K23+I24</f>
        <v>-5000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400</v>
      </c>
      <c r="P24" s="29" t="n">
        <f aca="false">+IF($K24&gt;0,$K24,0)</f>
        <v>0</v>
      </c>
      <c r="Q24" s="29" t="n">
        <f aca="false">+IF($K24&lt;0,$K24,0)</f>
        <v>-5000</v>
      </c>
      <c r="R24" s="29" t="n">
        <f aca="false">IF(P24&gt;P23,P24-P23,0)</f>
        <v>0</v>
      </c>
      <c r="S24" s="29" t="n">
        <f aca="false">IF(Q24&lt;Q23,Q24-Q23,0)</f>
        <v>-5000</v>
      </c>
      <c r="T24" s="52" t="n">
        <f aca="false">IF(K24&gt;0,K24*L24,0)</f>
        <v>0</v>
      </c>
      <c r="U24" s="53" t="n">
        <f aca="false">IF(K24&lt;0,K24*M24,0)</f>
        <v>-400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-5000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-5000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0</v>
      </c>
      <c r="U25" s="53" t="n">
        <f aca="false">IF(K25&lt;0,K25*M25,0)</f>
        <v>-400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 t="n">
        <v>5000</v>
      </c>
      <c r="H26" s="49"/>
      <c r="I26" s="49" t="n">
        <f aca="false">+G26+H26</f>
        <v>5000</v>
      </c>
      <c r="J26" s="49"/>
      <c r="K26" s="49" t="n">
        <f aca="false">+K25+I26</f>
        <v>0</v>
      </c>
      <c r="L26" s="50" t="n">
        <v>0.03</v>
      </c>
      <c r="M26" s="50" t="n">
        <v>0.25</v>
      </c>
      <c r="N26" s="51" t="n">
        <f aca="false">IF(L26="Not Available",0.0889*G26,L26*G26)</f>
        <v>150</v>
      </c>
      <c r="O26" s="51" t="n">
        <f aca="false">IF(M26="Not Available",0.0889*ABS(H26),M26*ABS(H26))</f>
        <v>0</v>
      </c>
      <c r="P26" s="29" t="n">
        <f aca="false">+IF($K26&gt;0,$K26,0)</f>
        <v>0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 t="n">
        <f aca="false">IF(K26&gt;0,K26*L26,0)</f>
        <v>0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0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0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0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0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0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0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/>
      <c r="I33" s="49" t="n">
        <f aca="false">+G33+H33</f>
        <v>0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0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0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0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0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0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53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53"/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5000</v>
      </c>
      <c r="H43" s="15" t="n">
        <f aca="false">+SUM(H12:H42)</f>
        <v>-5000</v>
      </c>
      <c r="I43" s="15" t="n">
        <f aca="false">+SUM(I12:I42)</f>
        <v>0</v>
      </c>
      <c r="N43" s="76" t="n">
        <f aca="false">SUM(N12:N42)</f>
        <v>150</v>
      </c>
      <c r="O43" s="76" t="n">
        <f aca="false">SUM(O12:O42)</f>
        <v>400</v>
      </c>
      <c r="P43" s="76" t="n">
        <f aca="false">SUM(P12:P42)</f>
        <v>0</v>
      </c>
      <c r="Q43" s="76" t="n">
        <f aca="false">SUM(Q12:Q42)</f>
        <v>-10000</v>
      </c>
      <c r="R43" s="76" t="n">
        <f aca="false">SUM(R12:R42)</f>
        <v>0</v>
      </c>
      <c r="S43" s="76" t="n">
        <f aca="false">SUM(S12:S42)</f>
        <v>-5000</v>
      </c>
      <c r="T43" s="76" t="n">
        <f aca="false">SUM(T12:T42)</f>
        <v>0</v>
      </c>
      <c r="U43" s="76" t="n">
        <f aca="false">SUM(U12:U42)</f>
        <v>-800</v>
      </c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M45" s="58" t="s">
        <v>41</v>
      </c>
      <c r="N45" s="58"/>
      <c r="O45" s="58"/>
      <c r="P45" s="58"/>
      <c r="Q45" s="58"/>
      <c r="R45" s="58"/>
      <c r="S45" s="58"/>
      <c r="T45" s="58"/>
      <c r="U45" s="59" t="n">
        <f aca="false">ABS(U43)</f>
        <v>800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5000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-5000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64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64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128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128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E17" colorId="64" zoomScale="100" zoomScaleNormal="100" zoomScalePageLayoutView="100" workbookViewId="0">
      <selection pane="topLeft" activeCell="T45" activeCellId="0" sqref="T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99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1.85"/>
    <col collapsed="false" customWidth="true" hidden="false" outlineLevel="0" max="21" min="21" style="26" width="11.13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51</v>
      </c>
      <c r="C11" s="41" t="n">
        <v>27268</v>
      </c>
      <c r="D11" s="42" t="s">
        <v>38</v>
      </c>
      <c r="E11" s="43" t="n">
        <v>500621</v>
      </c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 t="n">
        <v>5000</v>
      </c>
      <c r="H22" s="48" t="n">
        <v>-5000</v>
      </c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150</v>
      </c>
      <c r="O22" s="51" t="n">
        <f aca="false">IF(M22="Not Available",0.0889*ABS(H22),M22*ABS(H22))</f>
        <v>400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 t="n">
        <v>1667</v>
      </c>
      <c r="H23" s="49"/>
      <c r="I23" s="49" t="n">
        <f aca="false">+G23+H23</f>
        <v>1667</v>
      </c>
      <c r="J23" s="49"/>
      <c r="K23" s="49" t="n">
        <f aca="false">+K22+I23</f>
        <v>1667</v>
      </c>
      <c r="L23" s="50" t="n">
        <v>0.03</v>
      </c>
      <c r="M23" s="50" t="n">
        <v>0.08</v>
      </c>
      <c r="N23" s="51" t="n">
        <f aca="false">IF(L23="Not Available",0.0889*G23,L23*G23)</f>
        <v>50.01</v>
      </c>
      <c r="O23" s="51" t="n">
        <f aca="false">IF(M23="Not Available",0.0889*ABS(H23),M23*ABS(H23))</f>
        <v>0</v>
      </c>
      <c r="P23" s="29" t="n">
        <f aca="false">+IF($K23&gt;0,$K23,0)</f>
        <v>1667</v>
      </c>
      <c r="Q23" s="29" t="n">
        <f aca="false">+IF($K23&lt;0,$K23,0)</f>
        <v>0</v>
      </c>
      <c r="R23" s="29" t="n">
        <f aca="false">IF(P23&gt;P22,P23-P22,0)</f>
        <v>1667</v>
      </c>
      <c r="S23" s="29" t="n">
        <f aca="false">IF(Q23&lt;Q22,Q23-Q22,0)</f>
        <v>0</v>
      </c>
      <c r="T23" s="52" t="n">
        <f aca="false">IF(K23&gt;0,K23*L23,0)</f>
        <v>50.01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 t="n">
        <v>1667</v>
      </c>
      <c r="H24" s="48" t="n">
        <v>-3025</v>
      </c>
      <c r="I24" s="49" t="n">
        <f aca="false">+G24+H24</f>
        <v>-1358</v>
      </c>
      <c r="J24" s="49"/>
      <c r="K24" s="49" t="n">
        <f aca="false">+K23+I24</f>
        <v>309</v>
      </c>
      <c r="L24" s="50" t="n">
        <v>0.03</v>
      </c>
      <c r="M24" s="50" t="n">
        <v>0.08</v>
      </c>
      <c r="N24" s="51" t="n">
        <f aca="false">IF(L24="Not Available",0.0889*G24,L24*G24)</f>
        <v>50.01</v>
      </c>
      <c r="O24" s="51" t="n">
        <f aca="false">IF(M24="Not Available",0.0889*ABS(H24),M24*ABS(H24))</f>
        <v>242</v>
      </c>
      <c r="P24" s="29" t="n">
        <f aca="false">+IF($K24&gt;0,$K24,0)</f>
        <v>309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  <c r="T24" s="52" t="n">
        <f aca="false">IF(K24&gt;0,K24*L24,0)</f>
        <v>9.27</v>
      </c>
      <c r="U24" s="53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309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309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9.27</v>
      </c>
      <c r="U25" s="53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309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309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 t="n">
        <f aca="false">IF(K26&gt;0,K26*L26,0)</f>
        <v>9.27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 t="n">
        <v>-309</v>
      </c>
      <c r="I27" s="49" t="n">
        <f aca="false">+G27+H27</f>
        <v>-309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77.25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0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0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0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0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0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0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/>
      <c r="I33" s="49" t="n">
        <f aca="false">+G33+H33</f>
        <v>0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0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0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0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0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0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53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53"/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8334</v>
      </c>
      <c r="H43" s="15" t="n">
        <f aca="false">+SUM(H12:H42)</f>
        <v>-8334</v>
      </c>
      <c r="I43" s="15" t="n">
        <f aca="false">+SUM(I12:I42)</f>
        <v>0</v>
      </c>
      <c r="N43" s="76" t="n">
        <f aca="false">SUM(N12:N42)</f>
        <v>250.02</v>
      </c>
      <c r="O43" s="76" t="n">
        <f aca="false">SUM(O12:O42)</f>
        <v>719.25</v>
      </c>
      <c r="P43" s="76" t="n">
        <f aca="false">SUM(P12:P42)</f>
        <v>2594</v>
      </c>
      <c r="Q43" s="76" t="n">
        <f aca="false">SUM(Q12:Q42)</f>
        <v>0</v>
      </c>
      <c r="R43" s="76" t="n">
        <f aca="false">SUM(R12:R42)</f>
        <v>1667</v>
      </c>
      <c r="S43" s="76" t="n">
        <f aca="false">SUM(S12:S42)</f>
        <v>0</v>
      </c>
      <c r="T43" s="76" t="n">
        <f aca="false">SUM(T12:T42)</f>
        <v>77.82</v>
      </c>
      <c r="U43" s="76" t="n">
        <f aca="false">SUM(U12:U42)</f>
        <v>0</v>
      </c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L45" s="58" t="s">
        <v>41</v>
      </c>
      <c r="M45" s="58"/>
      <c r="N45" s="58"/>
      <c r="O45" s="58"/>
      <c r="P45" s="58"/>
      <c r="Q45" s="58"/>
      <c r="R45" s="58"/>
      <c r="S45" s="58"/>
      <c r="T45" s="59" t="n">
        <f aca="false">T43</f>
        <v>77.82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8334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-8334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106.6752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106.6752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213.3504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213.3504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L45:S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D12" colorId="64" zoomScale="100" zoomScaleNormal="100" zoomScalePageLayoutView="100" workbookViewId="0">
      <selection pane="topLeft" activeCell="T45" activeCellId="0" sqref="T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1.85"/>
    <col collapsed="false" customWidth="true" hidden="false" outlineLevel="0" max="21" min="21" style="26" width="11.13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52</v>
      </c>
      <c r="C11" s="41" t="n">
        <v>27249</v>
      </c>
      <c r="D11" s="42" t="s">
        <v>38</v>
      </c>
      <c r="E11" s="43" t="n">
        <v>500622</v>
      </c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 t="n">
        <v>15000</v>
      </c>
      <c r="H19" s="48"/>
      <c r="I19" s="49" t="n">
        <f aca="false">+G19+H19</f>
        <v>15000</v>
      </c>
      <c r="J19" s="49"/>
      <c r="K19" s="49" t="n">
        <f aca="false">+K18+I19</f>
        <v>15000</v>
      </c>
      <c r="L19" s="50" t="n">
        <v>0.05</v>
      </c>
      <c r="M19" s="50" t="n">
        <v>0.03</v>
      </c>
      <c r="N19" s="51" t="n">
        <f aca="false">IF(L19="Not Available",0.0889*G19,L19*G19)</f>
        <v>750</v>
      </c>
      <c r="O19" s="51" t="n">
        <f aca="false">IF(M19="Not Available",0.0889*ABS(H19),M19*ABS(H19))</f>
        <v>0</v>
      </c>
      <c r="P19" s="29" t="n">
        <f aca="false">+IF($K19&gt;0,$K19,0)</f>
        <v>15000</v>
      </c>
      <c r="Q19" s="29" t="n">
        <f aca="false">+IF($K19&lt;0,$K19,0)</f>
        <v>0</v>
      </c>
      <c r="R19" s="29" t="n">
        <f aca="false">IF(P19&gt;P18,P19-P18,0)</f>
        <v>15000</v>
      </c>
      <c r="S19" s="29" t="n">
        <f aca="false">IF(Q19&lt;Q18,Q19-Q18,0)</f>
        <v>0</v>
      </c>
      <c r="T19" s="52" t="n">
        <f aca="false">IF(K19&gt;0,K19*L19,0)</f>
        <v>750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 t="n">
        <v>15000</v>
      </c>
      <c r="H20" s="48" t="n">
        <v>-15000</v>
      </c>
      <c r="I20" s="49" t="n">
        <f aca="false">+G20+H20</f>
        <v>0</v>
      </c>
      <c r="J20" s="49"/>
      <c r="K20" s="49" t="n">
        <f aca="false">+K19+I20</f>
        <v>15000</v>
      </c>
      <c r="L20" s="50" t="n">
        <v>0.05</v>
      </c>
      <c r="M20" s="50" t="n">
        <v>0.05</v>
      </c>
      <c r="N20" s="51" t="n">
        <f aca="false">IF(L20="Not Available",0.0889*G20,L20*G20)</f>
        <v>750</v>
      </c>
      <c r="O20" s="51" t="n">
        <f aca="false">IF(M20="Not Available",0.0889*ABS(H20),M20*ABS(H20))</f>
        <v>750</v>
      </c>
      <c r="P20" s="29" t="n">
        <f aca="false">+IF($K20&gt;0,$K20,0)</f>
        <v>15000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750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 t="n">
        <v>-15000</v>
      </c>
      <c r="I21" s="49" t="n">
        <f aca="false">+G21+H21</f>
        <v>-15000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1200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0</v>
      </c>
      <c r="P24" s="29" t="n">
        <f aca="false">+IF($K24&gt;0,$K24,0)</f>
        <v>0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  <c r="T24" s="52" t="n">
        <f aca="false">IF(K24&gt;0,K24*L24,0)</f>
        <v>0</v>
      </c>
      <c r="U24" s="53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0</v>
      </c>
      <c r="U25" s="53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0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0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 t="n">
        <f aca="false">IF(K26&gt;0,K26*L26,0)</f>
        <v>0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0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0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0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0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0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0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0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0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0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0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0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0</v>
      </c>
      <c r="P31" s="29" t="n">
        <f aca="false">+IF($K31&gt;0,$K31,0)</f>
        <v>0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0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0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0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0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 t="n">
        <v>10000</v>
      </c>
      <c r="H33" s="48"/>
      <c r="I33" s="49" t="n">
        <f aca="false">+G33+H33</f>
        <v>10000</v>
      </c>
      <c r="J33" s="49"/>
      <c r="K33" s="49" t="n">
        <f aca="false">+K32+I33</f>
        <v>10000</v>
      </c>
      <c r="L33" s="50" t="n">
        <v>0.03</v>
      </c>
      <c r="M33" s="50" t="n">
        <v>0.3883</v>
      </c>
      <c r="N33" s="51" t="n">
        <f aca="false">IF(L33="Not Available",0.0889*G33,L33*G33)</f>
        <v>300</v>
      </c>
      <c r="O33" s="51" t="n">
        <f aca="false">IF(M33="Not Available",0.0889*ABS(H33),M33*ABS(H33))</f>
        <v>0</v>
      </c>
      <c r="P33" s="29" t="n">
        <f aca="false">+IF($K33&gt;0,$K33,0)</f>
        <v>10000</v>
      </c>
      <c r="Q33" s="29" t="n">
        <f aca="false">+IF($K33&lt;0,$K33,0)</f>
        <v>0</v>
      </c>
      <c r="R33" s="29" t="n">
        <f aca="false">IF(P33&gt;P32,P33-P32,0)</f>
        <v>10000</v>
      </c>
      <c r="S33" s="29" t="n">
        <f aca="false">IF(Q33&lt;Q32,Q33-Q32,0)</f>
        <v>0</v>
      </c>
      <c r="T33" s="52" t="n">
        <f aca="false">IF(K33&gt;0,K33*L33,0)</f>
        <v>300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10000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10000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400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10000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10000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400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10000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10000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400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 t="n">
        <v>-10000</v>
      </c>
      <c r="I37" s="49" t="n">
        <f aca="false">+G37+H37</f>
        <v>-10000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3883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53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53"/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40000</v>
      </c>
      <c r="H43" s="15" t="n">
        <f aca="false">+SUM(H12:H42)</f>
        <v>-40000</v>
      </c>
      <c r="I43" s="15" t="n">
        <f aca="false">+SUM(I12:I42)</f>
        <v>0</v>
      </c>
      <c r="N43" s="76" t="n">
        <f aca="false">SUM(N12:N42)</f>
        <v>1800</v>
      </c>
      <c r="O43" s="76" t="n">
        <f aca="false">SUM(O12:O42)</f>
        <v>5833</v>
      </c>
      <c r="P43" s="76" t="n">
        <f aca="false">SUM(P12:P42)</f>
        <v>70000</v>
      </c>
      <c r="Q43" s="76" t="n">
        <f aca="false">SUM(Q12:Q42)</f>
        <v>0</v>
      </c>
      <c r="R43" s="76" t="n">
        <f aca="false">SUM(R12:R42)</f>
        <v>25000</v>
      </c>
      <c r="S43" s="76" t="n">
        <f aca="false">SUM(S12:S42)</f>
        <v>0</v>
      </c>
      <c r="T43" s="76" t="n">
        <f aca="false">SUM(T12:T42)</f>
        <v>3000</v>
      </c>
      <c r="U43" s="76" t="n">
        <f aca="false">SUM(U12:U42)</f>
        <v>0</v>
      </c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L45" s="58" t="s">
        <v>41</v>
      </c>
      <c r="M45" s="58"/>
      <c r="N45" s="58"/>
      <c r="O45" s="58"/>
      <c r="P45" s="58"/>
      <c r="Q45" s="58"/>
      <c r="R45" s="58"/>
      <c r="S45" s="58"/>
      <c r="T45" s="59" t="n">
        <f aca="false">T43</f>
        <v>3000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40000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-40000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512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512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1024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1024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L45:S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IW62"/>
  <sheetViews>
    <sheetView showFormulas="false" showGridLines="true" showRowColHeaders="true" showZeros="true" rightToLeft="false" tabSelected="false" showOutlineSymbols="true" defaultGridColor="true" view="normal" topLeftCell="G15" colorId="64" zoomScale="100" zoomScaleNormal="100" zoomScalePageLayoutView="100" workbookViewId="0">
      <selection pane="topLeft" activeCell="U46" activeCellId="0" sqref="U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2.14"/>
    <col collapsed="false" customWidth="true" hidden="false" outlineLevel="0" max="21" min="21" style="26" width="11.13"/>
    <col collapsed="false" customWidth="false" hidden="false" outlineLevel="0" max="257" min="22" style="26" width="9.14"/>
  </cols>
  <sheetData>
    <row r="6" customFormat="false" ht="12.75" hidden="false" customHeight="false" outlineLevel="0" collapsed="false">
      <c r="T6" s="52" t="n">
        <f aca="false">IF(K6&gt;0,K6*L6,0)</f>
        <v>0</v>
      </c>
    </row>
    <row r="8" customFormat="false" ht="12.75" hidden="false" customHeight="false" outlineLevel="0" collapsed="false">
      <c r="U8" s="5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51</v>
      </c>
      <c r="C11" s="41" t="n">
        <v>27268</v>
      </c>
      <c r="D11" s="42" t="s">
        <v>38</v>
      </c>
      <c r="E11" s="43" t="n">
        <v>500622</v>
      </c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2" t="n">
        <f aca="false">IF(K12&gt;0,L12*M12,0)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 t="n">
        <v>-12036</v>
      </c>
      <c r="I13" s="49" t="n">
        <f aca="false">+G13+H13</f>
        <v>-12036</v>
      </c>
      <c r="J13" s="49"/>
      <c r="K13" s="49" t="n">
        <f aca="false">+K12+I13</f>
        <v>-12036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361.08</v>
      </c>
      <c r="P13" s="29" t="n">
        <f aca="false">+IF($K13&gt;0,$K13,0)</f>
        <v>0</v>
      </c>
      <c r="Q13" s="29" t="n">
        <f aca="false">+IF($K13&lt;0,$K13,0)</f>
        <v>-12036</v>
      </c>
      <c r="R13" s="29" t="n">
        <f aca="false">IF(P13&gt;P12,P13-P12,0)</f>
        <v>0</v>
      </c>
      <c r="S13" s="29" t="n">
        <f aca="false">IF(Q13&lt;Q12,Q13-Q12,0)</f>
        <v>-12036</v>
      </c>
      <c r="T13" s="52" t="n">
        <f aca="false">IF(K13&gt;0,K13*L13,0)</f>
        <v>0</v>
      </c>
      <c r="U13" s="77" t="n">
        <f aca="false">IF(K13&lt;0,K13*M13,0)</f>
        <v>-361.08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 t="n">
        <v>12036</v>
      </c>
      <c r="H14" s="48"/>
      <c r="I14" s="49" t="n">
        <f aca="false">+G14+H14</f>
        <v>12036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1203.6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77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77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77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77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77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77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77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77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77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77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 t="n">
        <v>34688</v>
      </c>
      <c r="H24" s="48"/>
      <c r="I24" s="49" t="n">
        <f aca="false">+G24+H24</f>
        <v>34688</v>
      </c>
      <c r="J24" s="49"/>
      <c r="K24" s="49" t="n">
        <f aca="false">+K23+I24</f>
        <v>34688</v>
      </c>
      <c r="L24" s="50" t="n">
        <v>0.03</v>
      </c>
      <c r="M24" s="50" t="n">
        <v>0.08</v>
      </c>
      <c r="N24" s="51" t="n">
        <f aca="false">IF(L24="Not Available",0.0889*G24,L24*G24)</f>
        <v>1040.64</v>
      </c>
      <c r="O24" s="51" t="n">
        <f aca="false">IF(M24="Not Available",0.0889*ABS(H24),M24*ABS(H24))</f>
        <v>0</v>
      </c>
      <c r="P24" s="29" t="n">
        <f aca="false">+IF($K24&gt;0,$K24,0)</f>
        <v>34688</v>
      </c>
      <c r="Q24" s="29" t="n">
        <f aca="false">+IF($K24&lt;0,$K24,0)</f>
        <v>0</v>
      </c>
      <c r="R24" s="29" t="n">
        <f aca="false">IF(P24&gt;P23,P24-P23,0)</f>
        <v>34688</v>
      </c>
      <c r="S24" s="29" t="n">
        <f aca="false">IF(Q24&lt;Q23,Q24-Q23,0)</f>
        <v>0</v>
      </c>
      <c r="T24" s="52" t="n">
        <f aca="false">IF(K24&gt;0,K24*L24,0)</f>
        <v>1040.64</v>
      </c>
      <c r="U24" s="77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 t="n">
        <v>-14993</v>
      </c>
      <c r="I25" s="49" t="n">
        <f aca="false">+G25+H25</f>
        <v>-14993</v>
      </c>
      <c r="J25" s="49"/>
      <c r="K25" s="49" t="n">
        <f aca="false">+K24+I25</f>
        <v>19695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1199.44</v>
      </c>
      <c r="P25" s="29" t="n">
        <f aca="false">+IF($K25&gt;0,$K25,0)</f>
        <v>19695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590.85</v>
      </c>
      <c r="U25" s="77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19695</v>
      </c>
      <c r="L26" s="50" t="n">
        <v>0.03</v>
      </c>
      <c r="M26" s="50" t="n">
        <v>0.25</v>
      </c>
      <c r="N26" s="51" t="n">
        <f aca="false">IF(L26="Not Available",0.0889*G26,L26*G26)</f>
        <v>0</v>
      </c>
      <c r="O26" s="51" t="n">
        <f aca="false">IF(M26="Not Available",0.0889*ABS(H26),M26*ABS(H26))</f>
        <v>0</v>
      </c>
      <c r="P26" s="29" t="n">
        <f aca="false">+IF($K26&gt;0,$K26,0)</f>
        <v>19695</v>
      </c>
      <c r="Q26" s="29" t="n">
        <f aca="false">+IF($K26&lt;0,$K26,0)</f>
        <v>0</v>
      </c>
      <c r="R26" s="29" t="n">
        <f aca="false">IF(P26&gt;P25,P26-P25,0)</f>
        <v>0</v>
      </c>
      <c r="S26" s="29" t="n">
        <f aca="false">IF(Q26&lt;Q25,Q26-Q25,0)</f>
        <v>0</v>
      </c>
      <c r="T26" s="52"/>
      <c r="U26" s="77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19695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19695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/>
      <c r="U27" s="77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19695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19695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/>
      <c r="U28" s="77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19695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19695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/>
      <c r="U29" s="77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19695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0</v>
      </c>
      <c r="P30" s="29" t="n">
        <f aca="false">+IF($K30&gt;0,$K30,0)</f>
        <v>19695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/>
      <c r="U30" s="77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 t="n">
        <v>-677</v>
      </c>
      <c r="I31" s="49" t="n">
        <f aca="false">+G31+H31</f>
        <v>-677</v>
      </c>
      <c r="J31" s="49"/>
      <c r="K31" s="49" t="n">
        <f aca="false">+K30+I31</f>
        <v>19018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169.25</v>
      </c>
      <c r="P31" s="29" t="n">
        <f aca="false">+IF($K31&gt;0,$K31,0)</f>
        <v>19018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570.54</v>
      </c>
      <c r="U31" s="77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 t="n">
        <v>-15373</v>
      </c>
      <c r="I32" s="49" t="n">
        <f aca="false">+G32+H32</f>
        <v>-15373</v>
      </c>
      <c r="J32" s="49"/>
      <c r="K32" s="49" t="n">
        <f aca="false">+K31+I32</f>
        <v>3645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5969.3359</v>
      </c>
      <c r="P32" s="29" t="n">
        <f aca="false">+IF($K32&gt;0,$K32,0)</f>
        <v>3645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109.35</v>
      </c>
      <c r="U32" s="77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 t="n">
        <v>-3645</v>
      </c>
      <c r="I33" s="49" t="n">
        <f aca="false">+G33+H33</f>
        <v>-3645</v>
      </c>
      <c r="J33" s="49"/>
      <c r="K33" s="49" t="n">
        <f aca="false">+K32+I33</f>
        <v>0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1415.3535</v>
      </c>
      <c r="P33" s="29" t="n">
        <f aca="false">+IF($K33&gt;0,$K33,0)</f>
        <v>0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0</v>
      </c>
      <c r="U33" s="77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0</v>
      </c>
      <c r="L34" s="50" t="n">
        <v>0.04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0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0</v>
      </c>
      <c r="U34" s="77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0</v>
      </c>
      <c r="L35" s="50" t="n">
        <v>0.04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0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0</v>
      </c>
      <c r="U35" s="77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0</v>
      </c>
      <c r="L36" s="50" t="n">
        <v>0.04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0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0</v>
      </c>
      <c r="U36" s="77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0</v>
      </c>
      <c r="L37" s="50" t="n">
        <v>0.04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0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0</v>
      </c>
      <c r="U37" s="77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0</v>
      </c>
      <c r="L38" s="50" t="n">
        <v>0.04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0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0</v>
      </c>
      <c r="U38" s="77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0</v>
      </c>
      <c r="L39" s="50" t="n">
        <v>0.04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0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0</v>
      </c>
      <c r="U39" s="77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0</v>
      </c>
      <c r="L40" s="50" t="n">
        <v>0.04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0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0</v>
      </c>
      <c r="U40" s="77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50" t="n">
        <v>0.04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0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0</v>
      </c>
      <c r="U41" s="77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77" t="n">
        <f aca="false">SUM(U12:U41)</f>
        <v>-361.08</v>
      </c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46724</v>
      </c>
      <c r="H43" s="15" t="n">
        <f aca="false">+SUM(H12:H42)</f>
        <v>-46724</v>
      </c>
      <c r="I43" s="15" t="n">
        <f aca="false">+SUM(I12:I42)</f>
        <v>0</v>
      </c>
      <c r="N43" s="76" t="n">
        <f aca="false">SUM(N12:N42)</f>
        <v>2244.24</v>
      </c>
      <c r="O43" s="76" t="n">
        <f aca="false">SUM(O12:O42)</f>
        <v>9114.4594</v>
      </c>
      <c r="P43" s="76" t="n">
        <f aca="false">SUM(P12:P42)</f>
        <v>175521</v>
      </c>
      <c r="Q43" s="76" t="n">
        <f aca="false">SUM(Q12:Q42)</f>
        <v>-12036</v>
      </c>
      <c r="R43" s="76" t="n">
        <f aca="false">SUM(R12:R42)</f>
        <v>34688</v>
      </c>
      <c r="S43" s="76" t="n">
        <f aca="false">SUM(S12:S42)</f>
        <v>-12036</v>
      </c>
      <c r="T43" s="76" t="n">
        <f aca="false">SUM(T12:T42)</f>
        <v>2311.38</v>
      </c>
      <c r="U43" s="76" t="n">
        <f aca="false">ABS(U42)</f>
        <v>361.08</v>
      </c>
    </row>
    <row r="44" customFormat="false" ht="12.7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R45" s="60" t="s">
        <v>42</v>
      </c>
      <c r="S45" s="29" t="n">
        <f aca="false">+R43-S43</f>
        <v>46724</v>
      </c>
      <c r="T45" s="78"/>
    </row>
    <row r="46" customFormat="false" ht="13.5" hidden="false" customHeight="false" outlineLevel="0" collapsed="false">
      <c r="A46" s="43"/>
      <c r="E46" s="61" t="s">
        <v>43</v>
      </c>
      <c r="G46" s="28" t="n">
        <f aca="false">+G43</f>
        <v>46724</v>
      </c>
      <c r="M46" s="58" t="s">
        <v>41</v>
      </c>
      <c r="N46" s="58"/>
      <c r="O46" s="58"/>
      <c r="P46" s="58"/>
      <c r="Q46" s="58"/>
      <c r="R46" s="58"/>
      <c r="S46" s="58"/>
      <c r="T46" s="58"/>
      <c r="U46" s="79" t="n">
        <f aca="false">T43+U43</f>
        <v>2672.46</v>
      </c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-46724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598.0672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598.0672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3555.6964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4751.8308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4751.8308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M46:T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E21" colorId="64" zoomScale="100" zoomScaleNormal="100" zoomScalePageLayoutView="100" workbookViewId="0">
      <selection pane="topLeft" activeCell="L33" activeCellId="0" sqref="L33:L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6" width="13.14"/>
    <col collapsed="false" customWidth="true" hidden="false" outlineLevel="0" max="13" min="13" style="26" width="14.14"/>
    <col collapsed="false" customWidth="true" hidden="true" outlineLevel="0" max="14" min="14" style="26" width="11.42"/>
    <col collapsed="false" customWidth="true" hidden="true" outlineLevel="0" max="15" min="15" style="26" width="13.7"/>
    <col collapsed="false" customWidth="true" hidden="true" outlineLevel="0" max="16" min="16" style="29" width="9.06"/>
    <col collapsed="false" customWidth="true" hidden="true" outlineLevel="0" max="17" min="17" style="29" width="11.7"/>
    <col collapsed="false" customWidth="true" hidden="true" outlineLevel="0" max="18" min="18" style="29" width="12.14"/>
    <col collapsed="false" customWidth="true" hidden="true" outlineLevel="0" max="19" min="19" style="29" width="11.42"/>
    <col collapsed="false" customWidth="true" hidden="false" outlineLevel="0" max="20" min="20" style="26" width="11.85"/>
    <col collapsed="false" customWidth="true" hidden="false" outlineLevel="0" max="21" min="21" style="26" width="11.13"/>
    <col collapsed="false" customWidth="false" hidden="false" outlineLevel="0" max="257" min="22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0"/>
      <c r="M9" s="0"/>
      <c r="N9" s="0"/>
      <c r="O9" s="0"/>
      <c r="P9" s="30" t="s">
        <v>15</v>
      </c>
      <c r="Q9" s="30"/>
      <c r="R9" s="30"/>
      <c r="S9" s="3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36" t="s">
        <v>27</v>
      </c>
      <c r="M10" s="36" t="s">
        <v>28</v>
      </c>
      <c r="N10" s="36" t="s">
        <v>29</v>
      </c>
      <c r="O10" s="36" t="s">
        <v>30</v>
      </c>
      <c r="P10" s="37" t="s">
        <v>31</v>
      </c>
      <c r="Q10" s="37" t="s">
        <v>32</v>
      </c>
      <c r="R10" s="37" t="s">
        <v>33</v>
      </c>
      <c r="S10" s="37" t="s">
        <v>34</v>
      </c>
      <c r="T10" s="38" t="s">
        <v>35</v>
      </c>
      <c r="U10" s="38" t="s">
        <v>36</v>
      </c>
      <c r="V10" s="39"/>
      <c r="W10" s="39"/>
    </row>
    <row r="11" customFormat="false" ht="12.75" hidden="false" customHeight="false" outlineLevel="0" collapsed="false">
      <c r="A11" s="40"/>
      <c r="B11" s="41" t="s">
        <v>53</v>
      </c>
      <c r="C11" s="41" t="n">
        <v>27404</v>
      </c>
      <c r="D11" s="42" t="s">
        <v>38</v>
      </c>
      <c r="E11" s="43" t="n">
        <v>500622</v>
      </c>
      <c r="F11" s="44" t="s">
        <v>39</v>
      </c>
      <c r="G11" s="45"/>
      <c r="H11" s="45"/>
      <c r="I11" s="45"/>
      <c r="J11" s="45"/>
      <c r="K11" s="45"/>
      <c r="L11" s="46"/>
      <c r="M11" s="46"/>
      <c r="N11" s="46"/>
      <c r="O11" s="46"/>
      <c r="P11" s="29" t="n">
        <f aca="false">IF($J11&gt;0,$J11,0)</f>
        <v>0</v>
      </c>
      <c r="Q11" s="29" t="n">
        <f aca="false">IF($J11&lt;0,$J11,0)</f>
        <v>0</v>
      </c>
      <c r="R11" s="29" t="n">
        <f aca="false">+P11</f>
        <v>0</v>
      </c>
      <c r="S11" s="29" t="n">
        <f aca="false">+Q11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/>
      <c r="I12" s="49" t="n">
        <f aca="false">+G12+H12</f>
        <v>0</v>
      </c>
      <c r="J12" s="49"/>
      <c r="K12" s="49" t="n">
        <f aca="false">+J11+I12</f>
        <v>0</v>
      </c>
      <c r="L12" s="50" t="n">
        <v>0.1</v>
      </c>
      <c r="M12" s="50" t="n">
        <v>0.03</v>
      </c>
      <c r="N12" s="51" t="n">
        <f aca="false">IF(L12="Not Available",0.0889*G12,L12*G12)</f>
        <v>0</v>
      </c>
      <c r="O12" s="51" t="n">
        <f aca="false">IF(M12="Not Available",0.0889*ABS(H12),M12*ABS(H12))</f>
        <v>0</v>
      </c>
      <c r="P12" s="29" t="n">
        <f aca="false">+IF($K12&gt;0,$K12,0)</f>
        <v>0</v>
      </c>
      <c r="Q12" s="29" t="n">
        <f aca="false">+IF($K12&lt;0,$K12,0)</f>
        <v>0</v>
      </c>
      <c r="R12" s="29" t="n">
        <f aca="false">IF(P12&gt;P11,P12-P11,0)</f>
        <v>0</v>
      </c>
      <c r="S12" s="29" t="n">
        <f aca="false">IF(Q12&lt;Q11,Q12-Q11,0)</f>
        <v>0</v>
      </c>
      <c r="T12" s="52" t="n">
        <f aca="false">IF(K12&gt;0,K12*L12,0)</f>
        <v>0</v>
      </c>
      <c r="U12" s="53" t="n">
        <f aca="false">IF(K12&lt;0,K12*M12,0)</f>
        <v>0</v>
      </c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L13" s="50" t="n">
        <v>0.1</v>
      </c>
      <c r="M13" s="50" t="n">
        <v>0.03</v>
      </c>
      <c r="N13" s="51" t="n">
        <f aca="false">IF(L13="Not Available",0.0889*G13,L13*G13)</f>
        <v>0</v>
      </c>
      <c r="O13" s="51" t="n">
        <f aca="false">IF(M13="Not Available",0.0889*ABS(H13),M13*ABS(H13))</f>
        <v>0</v>
      </c>
      <c r="P13" s="29" t="n">
        <f aca="false">+IF($K13&gt;0,$K13,0)</f>
        <v>0</v>
      </c>
      <c r="Q13" s="29" t="n">
        <f aca="false">+IF($K13&lt;0,$K13,0)</f>
        <v>0</v>
      </c>
      <c r="R13" s="29" t="n">
        <f aca="false">IF(P13&gt;P12,P13-P12,0)</f>
        <v>0</v>
      </c>
      <c r="S13" s="29" t="n">
        <f aca="false">IF(Q13&lt;Q12,Q13-Q12,0)</f>
        <v>0</v>
      </c>
      <c r="T13" s="52" t="n">
        <f aca="false">IF(K13&gt;0,K13*L13,0)</f>
        <v>0</v>
      </c>
      <c r="U13" s="53" t="n">
        <f aca="false">IF(K13&lt;0,K13*M13,0)</f>
        <v>0</v>
      </c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L14" s="50" t="n">
        <v>0.1</v>
      </c>
      <c r="M14" s="50" t="n">
        <v>0.03</v>
      </c>
      <c r="N14" s="51" t="n">
        <f aca="false">IF(L14="Not Available",0.0889*G14,L14*G14)</f>
        <v>0</v>
      </c>
      <c r="O14" s="51" t="n">
        <f aca="false">IF(M14="Not Available",0.0889*ABS(H14),M14*ABS(H14))</f>
        <v>0</v>
      </c>
      <c r="P14" s="29" t="n">
        <f aca="false">+IF($K14&gt;0,$K14,0)</f>
        <v>0</v>
      </c>
      <c r="Q14" s="29" t="n">
        <f aca="false">+IF($K14&lt;0,$K14,0)</f>
        <v>0</v>
      </c>
      <c r="R14" s="29" t="n">
        <f aca="false">IF(P14&gt;P13,P14-P13,0)</f>
        <v>0</v>
      </c>
      <c r="S14" s="29" t="n">
        <f aca="false">IF(Q14&lt;Q13,Q14-Q13,0)</f>
        <v>0</v>
      </c>
      <c r="T14" s="52" t="n">
        <f aca="false">IF(K14&gt;0,K14*L14,0)</f>
        <v>0</v>
      </c>
      <c r="U14" s="53" t="n">
        <f aca="false">IF(K14&lt;0,K14*M14,0)</f>
        <v>0</v>
      </c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L15" s="50" t="n">
        <v>0.1</v>
      </c>
      <c r="M15" s="50" t="n">
        <v>0.03</v>
      </c>
      <c r="N15" s="51" t="n">
        <f aca="false">IF(L15="Not Available",0.0889*G15,L15*G15)</f>
        <v>0</v>
      </c>
      <c r="O15" s="51" t="n">
        <f aca="false">IF(M15="Not Available",0.0889*ABS(H15),M15*ABS(H15))</f>
        <v>0</v>
      </c>
      <c r="P15" s="29" t="n">
        <f aca="false">+IF($K15&gt;0,$K15,0)</f>
        <v>0</v>
      </c>
      <c r="Q15" s="29" t="n">
        <f aca="false">+IF($K15&lt;0,$K15,0)</f>
        <v>0</v>
      </c>
      <c r="R15" s="29" t="n">
        <f aca="false">IF(P15&gt;P14,P15-P14,0)</f>
        <v>0</v>
      </c>
      <c r="S15" s="29" t="n">
        <f aca="false">IF(Q15&lt;Q14,Q15-Q14,0)</f>
        <v>0</v>
      </c>
      <c r="T15" s="52" t="n">
        <f aca="false">IF(K15&gt;0,K15*L15,0)</f>
        <v>0</v>
      </c>
      <c r="U15" s="53" t="n">
        <f aca="false">IF(K15&lt;0,K15*M15,0)</f>
        <v>0</v>
      </c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L16" s="50" t="n">
        <v>0.1</v>
      </c>
      <c r="M16" s="50" t="n">
        <v>0.03</v>
      </c>
      <c r="N16" s="51" t="n">
        <f aca="false">IF(L16="Not Available",0.0889*G16,L16*G16)</f>
        <v>0</v>
      </c>
      <c r="O16" s="51" t="n">
        <f aca="false">IF(M16="Not Available",0.0889*ABS(H16),M16*ABS(H16))</f>
        <v>0</v>
      </c>
      <c r="P16" s="29" t="n">
        <f aca="false">+IF($K16&gt;0,$K16,0)</f>
        <v>0</v>
      </c>
      <c r="Q16" s="29" t="n">
        <f aca="false">+IF($K16&lt;0,$K16,0)</f>
        <v>0</v>
      </c>
      <c r="R16" s="29" t="n">
        <f aca="false">IF(P16&gt;P15,P16-P15,0)</f>
        <v>0</v>
      </c>
      <c r="S16" s="29" t="n">
        <f aca="false">IF(Q16&lt;Q15,Q16-Q15,0)</f>
        <v>0</v>
      </c>
      <c r="T16" s="52" t="n">
        <f aca="false">IF(K16&gt;0,K16*L16,0)</f>
        <v>0</v>
      </c>
      <c r="U16" s="53" t="n">
        <f aca="false">IF(K16&lt;0,K16*M16,0)</f>
        <v>0</v>
      </c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L17" s="50" t="n">
        <v>0.1</v>
      </c>
      <c r="M17" s="50" t="n">
        <v>0.03</v>
      </c>
      <c r="N17" s="51" t="n">
        <f aca="false">IF(L17="Not Available",0.0889*G17,L17*G17)</f>
        <v>0</v>
      </c>
      <c r="O17" s="51" t="n">
        <f aca="false">IF(M17="Not Available",0.0889*ABS(H17),M17*ABS(H17))</f>
        <v>0</v>
      </c>
      <c r="P17" s="29" t="n">
        <f aca="false">+IF($K17&gt;0,$K17,0)</f>
        <v>0</v>
      </c>
      <c r="Q17" s="29" t="n">
        <f aca="false">+IF($K17&lt;0,$K17,0)</f>
        <v>0</v>
      </c>
      <c r="R17" s="29" t="n">
        <f aca="false">IF(P17&gt;P16,P17-P16,0)</f>
        <v>0</v>
      </c>
      <c r="S17" s="29" t="n">
        <f aca="false">IF(Q17&lt;Q16,Q17-Q16,0)</f>
        <v>0</v>
      </c>
      <c r="T17" s="52" t="n">
        <f aca="false">IF(K17&gt;0,K17*L17,0)</f>
        <v>0</v>
      </c>
      <c r="U17" s="53" t="n">
        <f aca="false">IF(K17&lt;0,K17*M17,0)</f>
        <v>0</v>
      </c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0</v>
      </c>
      <c r="L18" s="50" t="n">
        <v>0.05</v>
      </c>
      <c r="M18" s="50" t="n">
        <v>0.03</v>
      </c>
      <c r="N18" s="51" t="n">
        <f aca="false">IF(L18="Not Available",0.0889*G18,L18*G18)</f>
        <v>0</v>
      </c>
      <c r="O18" s="51" t="n">
        <f aca="false">IF(M18="Not Available",0.0889*ABS(H18),M18*ABS(H18))</f>
        <v>0</v>
      </c>
      <c r="P18" s="29" t="n">
        <f aca="false">+IF($K18&gt;0,$K18,0)</f>
        <v>0</v>
      </c>
      <c r="Q18" s="29" t="n">
        <f aca="false">+IF($K18&lt;0,$K18,0)</f>
        <v>0</v>
      </c>
      <c r="R18" s="29" t="n">
        <f aca="false">IF(P18&gt;P17,P18-P17,0)</f>
        <v>0</v>
      </c>
      <c r="S18" s="29" t="n">
        <f aca="false">IF(Q18&lt;Q17,Q18-Q17,0)</f>
        <v>0</v>
      </c>
      <c r="T18" s="52" t="n">
        <f aca="false">IF(K18&gt;0,K18*L18,0)</f>
        <v>0</v>
      </c>
      <c r="U18" s="53" t="n">
        <f aca="false">IF(K18&lt;0,K18*M18,0)</f>
        <v>0</v>
      </c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L19" s="50" t="n">
        <v>0.05</v>
      </c>
      <c r="M19" s="50" t="n">
        <v>0.03</v>
      </c>
      <c r="N19" s="51" t="n">
        <f aca="false">IF(L19="Not Available",0.0889*G19,L19*G19)</f>
        <v>0</v>
      </c>
      <c r="O19" s="51" t="n">
        <f aca="false">IF(M19="Not Available",0.0889*ABS(H19),M19*ABS(H19))</f>
        <v>0</v>
      </c>
      <c r="P19" s="29" t="n">
        <f aca="false">+IF($K19&gt;0,$K19,0)</f>
        <v>0</v>
      </c>
      <c r="Q19" s="29" t="n">
        <f aca="false">+IF($K19&lt;0,$K19,0)</f>
        <v>0</v>
      </c>
      <c r="R19" s="29" t="n">
        <f aca="false">IF(P19&gt;P18,P19-P18,0)</f>
        <v>0</v>
      </c>
      <c r="S19" s="29" t="n">
        <f aca="false">IF(Q19&lt;Q18,Q19-Q18,0)</f>
        <v>0</v>
      </c>
      <c r="T19" s="52" t="n">
        <f aca="false">IF(K19&gt;0,K19*L19,0)</f>
        <v>0</v>
      </c>
      <c r="U19" s="53" t="n">
        <f aca="false">IF(K19&lt;0,K19*M19,0)</f>
        <v>0</v>
      </c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L20" s="50" t="n">
        <v>0.05</v>
      </c>
      <c r="M20" s="50" t="n">
        <v>0.05</v>
      </c>
      <c r="N20" s="51" t="n">
        <f aca="false">IF(L20="Not Available",0.0889*G20,L20*G20)</f>
        <v>0</v>
      </c>
      <c r="O20" s="51" t="n">
        <f aca="false">IF(M20="Not Available",0.0889*ABS(H20),M20*ABS(H20))</f>
        <v>0</v>
      </c>
      <c r="P20" s="29" t="n">
        <f aca="false">+IF($K20&gt;0,$K20,0)</f>
        <v>0</v>
      </c>
      <c r="Q20" s="29" t="n">
        <f aca="false">+IF($K20&lt;0,$K20,0)</f>
        <v>0</v>
      </c>
      <c r="R20" s="29" t="n">
        <f aca="false">IF(P20&gt;P19,P20-P19,0)</f>
        <v>0</v>
      </c>
      <c r="S20" s="29" t="n">
        <f aca="false">IF(Q20&lt;Q19,Q20-Q19,0)</f>
        <v>0</v>
      </c>
      <c r="T20" s="52" t="n">
        <f aca="false">IF(K20&gt;0,K20*L20,0)</f>
        <v>0</v>
      </c>
      <c r="U20" s="53" t="n">
        <f aca="false">IF(K20&lt;0,K20*M20,0)</f>
        <v>0</v>
      </c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L21" s="50" t="n">
        <v>0.03</v>
      </c>
      <c r="M21" s="50" t="n">
        <v>0.08</v>
      </c>
      <c r="N21" s="51" t="n">
        <f aca="false">IF(L21="Not Available",0.0889*G21,L21*G21)</f>
        <v>0</v>
      </c>
      <c r="O21" s="51" t="n">
        <f aca="false">IF(M21="Not Available",0.0889*ABS(H21),M21*ABS(H21))</f>
        <v>0</v>
      </c>
      <c r="P21" s="29" t="n">
        <f aca="false">+IF($K21&gt;0,$K21,0)</f>
        <v>0</v>
      </c>
      <c r="Q21" s="29" t="n">
        <f aca="false">+IF($K21&lt;0,$K21,0)</f>
        <v>0</v>
      </c>
      <c r="R21" s="29" t="n">
        <f aca="false">IF(P21&gt;P20,P21-P20,0)</f>
        <v>0</v>
      </c>
      <c r="S21" s="29" t="n">
        <f aca="false">IF(Q21&lt;Q20,Q21-Q20,0)</f>
        <v>0</v>
      </c>
      <c r="T21" s="52" t="n">
        <f aca="false">IF(K21&gt;0,K21*L21,0)</f>
        <v>0</v>
      </c>
      <c r="U21" s="53" t="n">
        <f aca="false">IF(K21&lt;0,K21*M21,0)</f>
        <v>0</v>
      </c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L22" s="50" t="n">
        <v>0.03</v>
      </c>
      <c r="M22" s="50" t="n">
        <v>0.08</v>
      </c>
      <c r="N22" s="51" t="n">
        <f aca="false">IF(L22="Not Available",0.0889*G22,L22*G22)</f>
        <v>0</v>
      </c>
      <c r="O22" s="51" t="n">
        <f aca="false">IF(M22="Not Available",0.0889*ABS(H22),M22*ABS(H22))</f>
        <v>0</v>
      </c>
      <c r="P22" s="29" t="n">
        <f aca="false">+IF($K22&gt;0,$K22,0)</f>
        <v>0</v>
      </c>
      <c r="Q22" s="29" t="n">
        <f aca="false">+IF($K22&lt;0,$K22,0)</f>
        <v>0</v>
      </c>
      <c r="R22" s="29" t="n">
        <f aca="false">IF(P22&gt;P21,P22-P21,0)</f>
        <v>0</v>
      </c>
      <c r="S22" s="29" t="n">
        <f aca="false">IF(Q22&lt;Q21,Q22-Q21,0)</f>
        <v>0</v>
      </c>
      <c r="T22" s="52" t="n">
        <f aca="false">IF(K22&gt;0,K22*L22,0)</f>
        <v>0</v>
      </c>
      <c r="U22" s="53" t="n">
        <f aca="false">IF(K22&lt;0,K22*M22,0)</f>
        <v>0</v>
      </c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0</v>
      </c>
      <c r="L23" s="50" t="n">
        <v>0.03</v>
      </c>
      <c r="M23" s="50" t="n">
        <v>0.08</v>
      </c>
      <c r="N23" s="51" t="n">
        <f aca="false">IF(L23="Not Available",0.0889*G23,L23*G23)</f>
        <v>0</v>
      </c>
      <c r="O23" s="51" t="n">
        <f aca="false">IF(M23="Not Available",0.0889*ABS(H23),M23*ABS(H23))</f>
        <v>0</v>
      </c>
      <c r="P23" s="29" t="n">
        <f aca="false">+IF($K23&gt;0,$K23,0)</f>
        <v>0</v>
      </c>
      <c r="Q23" s="29" t="n">
        <f aca="false">+IF($K23&lt;0,$K23,0)</f>
        <v>0</v>
      </c>
      <c r="R23" s="29" t="n">
        <f aca="false">IF(P23&gt;P22,P23-P22,0)</f>
        <v>0</v>
      </c>
      <c r="S23" s="29" t="n">
        <f aca="false">IF(Q23&lt;Q22,Q23-Q22,0)</f>
        <v>0</v>
      </c>
      <c r="T23" s="52" t="n">
        <f aca="false">IF(K23&gt;0,K23*L23,0)</f>
        <v>0</v>
      </c>
      <c r="U23" s="53" t="n">
        <f aca="false">IF(K23&lt;0,K23*M23,0)</f>
        <v>0</v>
      </c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0</v>
      </c>
      <c r="L24" s="50" t="n">
        <v>0.03</v>
      </c>
      <c r="M24" s="50" t="n">
        <v>0.08</v>
      </c>
      <c r="N24" s="51" t="n">
        <f aca="false">IF(L24="Not Available",0.0889*G24,L24*G24)</f>
        <v>0</v>
      </c>
      <c r="O24" s="51" t="n">
        <f aca="false">IF(M24="Not Available",0.0889*ABS(H24),M24*ABS(H24))</f>
        <v>0</v>
      </c>
      <c r="P24" s="29" t="n">
        <f aca="false">+IF($K24&gt;0,$K24,0)</f>
        <v>0</v>
      </c>
      <c r="Q24" s="29" t="n">
        <f aca="false">+IF($K24&lt;0,$K24,0)</f>
        <v>0</v>
      </c>
      <c r="R24" s="29" t="n">
        <f aca="false">IF(P24&gt;P23,P24-P23,0)</f>
        <v>0</v>
      </c>
      <c r="S24" s="29" t="n">
        <f aca="false">IF(Q24&lt;Q23,Q24-Q23,0)</f>
        <v>0</v>
      </c>
      <c r="T24" s="52" t="n">
        <f aca="false">IF(K24&gt;0,K24*L24,0)</f>
        <v>0</v>
      </c>
      <c r="U24" s="53" t="n">
        <f aca="false">IF(K24&lt;0,K24*M24,0)</f>
        <v>0</v>
      </c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0</v>
      </c>
      <c r="L25" s="50" t="n">
        <v>0.03</v>
      </c>
      <c r="M25" s="50" t="n">
        <v>0.08</v>
      </c>
      <c r="N25" s="51" t="n">
        <f aca="false">IF(L25="Not Available",0.0889*G25,L25*G25)</f>
        <v>0</v>
      </c>
      <c r="O25" s="51" t="n">
        <f aca="false">IF(M25="Not Available",0.0889*ABS(H25),M25*ABS(H25))</f>
        <v>0</v>
      </c>
      <c r="P25" s="29" t="n">
        <f aca="false">+IF($K25&gt;0,$K25,0)</f>
        <v>0</v>
      </c>
      <c r="Q25" s="29" t="n">
        <f aca="false">+IF($K25&lt;0,$K25,0)</f>
        <v>0</v>
      </c>
      <c r="R25" s="29" t="n">
        <f aca="false">IF(P25&gt;P24,P25-P24,0)</f>
        <v>0</v>
      </c>
      <c r="S25" s="29" t="n">
        <f aca="false">IF(Q25&lt;Q24,Q25-Q24,0)</f>
        <v>0</v>
      </c>
      <c r="T25" s="52" t="n">
        <f aca="false">IF(K25&gt;0,K25*L25,0)</f>
        <v>0</v>
      </c>
      <c r="U25" s="53" t="n">
        <f aca="false">IF(K25&lt;0,K25*M25,0)</f>
        <v>0</v>
      </c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 t="n">
        <v>8998</v>
      </c>
      <c r="H26" s="49"/>
      <c r="I26" s="49" t="n">
        <f aca="false">+G26+H26</f>
        <v>8998</v>
      </c>
      <c r="J26" s="49"/>
      <c r="K26" s="49" t="n">
        <f aca="false">+K25+I26</f>
        <v>8998</v>
      </c>
      <c r="L26" s="50" t="n">
        <v>0.03</v>
      </c>
      <c r="M26" s="50" t="n">
        <v>0.25</v>
      </c>
      <c r="N26" s="51" t="n">
        <f aca="false">IF(L26="Not Available",0.0889*G26,L26*G26)</f>
        <v>269.94</v>
      </c>
      <c r="O26" s="51" t="n">
        <f aca="false">IF(M26="Not Available",0.0889*ABS(H26),M26*ABS(H26))</f>
        <v>0</v>
      </c>
      <c r="P26" s="29" t="n">
        <f aca="false">+IF($K26&gt;0,$K26,0)</f>
        <v>8998</v>
      </c>
      <c r="Q26" s="29" t="n">
        <f aca="false">+IF($K26&lt;0,$K26,0)</f>
        <v>0</v>
      </c>
      <c r="R26" s="29" t="n">
        <f aca="false">IF(P26&gt;P25,P26-P25,0)</f>
        <v>8998</v>
      </c>
      <c r="S26" s="29" t="n">
        <f aca="false">IF(Q26&lt;Q25,Q26-Q25,0)</f>
        <v>0</v>
      </c>
      <c r="T26" s="52" t="n">
        <f aca="false">IF(K26&gt;0,K26*L26,0)</f>
        <v>269.94</v>
      </c>
      <c r="U26" s="53" t="n">
        <f aca="false">IF(K26&lt;0,K26*M26,0)</f>
        <v>0</v>
      </c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8998</v>
      </c>
      <c r="L27" s="50" t="n">
        <v>0.03</v>
      </c>
      <c r="M27" s="50" t="n">
        <v>0.25</v>
      </c>
      <c r="N27" s="51" t="n">
        <f aca="false">IF(L27="Not Available",0.0889*G27,L27*G27)</f>
        <v>0</v>
      </c>
      <c r="O27" s="51" t="n">
        <f aca="false">IF(M27="Not Available",0.0889*ABS(H27),M27*ABS(H27))</f>
        <v>0</v>
      </c>
      <c r="P27" s="29" t="n">
        <f aca="false">+IF($K27&gt;0,$K27,0)</f>
        <v>8998</v>
      </c>
      <c r="Q27" s="29" t="n">
        <f aca="false">+IF($K27&lt;0,$K27,0)</f>
        <v>0</v>
      </c>
      <c r="R27" s="29" t="n">
        <f aca="false">IF(P27&gt;P26,P27-P26,0)</f>
        <v>0</v>
      </c>
      <c r="S27" s="29" t="n">
        <f aca="false">IF(Q27&lt;Q26,Q27-Q26,0)</f>
        <v>0</v>
      </c>
      <c r="T27" s="52" t="n">
        <f aca="false">IF(K27&gt;0,K27*L27,0)</f>
        <v>269.94</v>
      </c>
      <c r="U27" s="53" t="n">
        <f aca="false">IF(K27&lt;0,K27*M27,0)</f>
        <v>0</v>
      </c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8998</v>
      </c>
      <c r="L28" s="50" t="n">
        <v>0.03</v>
      </c>
      <c r="M28" s="50" t="n">
        <v>0.25</v>
      </c>
      <c r="N28" s="51" t="n">
        <f aca="false">IF(L28="Not Available",0.0889*G28,L28*G28)</f>
        <v>0</v>
      </c>
      <c r="O28" s="51" t="n">
        <f aca="false">IF(M28="Not Available",0.0889*ABS(H28),M28*ABS(H28))</f>
        <v>0</v>
      </c>
      <c r="P28" s="29" t="n">
        <f aca="false">+IF($K28&gt;0,$K28,0)</f>
        <v>8998</v>
      </c>
      <c r="Q28" s="29" t="n">
        <f aca="false">+IF($K28&lt;0,$K28,0)</f>
        <v>0</v>
      </c>
      <c r="R28" s="29" t="n">
        <f aca="false">IF(P28&gt;P27,P28-P27,0)</f>
        <v>0</v>
      </c>
      <c r="S28" s="29" t="n">
        <f aca="false">IF(Q28&lt;Q27,Q28-Q27,0)</f>
        <v>0</v>
      </c>
      <c r="T28" s="52" t="n">
        <f aca="false">IF(K28&gt;0,K28*L28,0)</f>
        <v>269.94</v>
      </c>
      <c r="U28" s="53" t="n">
        <f aca="false">IF(K28&lt;0,K28*M28,0)</f>
        <v>0</v>
      </c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8998</v>
      </c>
      <c r="L29" s="50" t="n">
        <v>0.03</v>
      </c>
      <c r="M29" s="50" t="n">
        <v>0.25</v>
      </c>
      <c r="N29" s="51" t="n">
        <f aca="false">IF(L29="Not Available",0.0889*G29,L29*G29)</f>
        <v>0</v>
      </c>
      <c r="O29" s="51" t="n">
        <f aca="false">IF(M29="Not Available",0.0889*ABS(H29),M29*ABS(H29))</f>
        <v>0</v>
      </c>
      <c r="P29" s="29" t="n">
        <f aca="false">+IF($K29&gt;0,$K29,0)</f>
        <v>8998</v>
      </c>
      <c r="Q29" s="29" t="n">
        <f aca="false">+IF($K29&lt;0,$K29,0)</f>
        <v>0</v>
      </c>
      <c r="R29" s="29" t="n">
        <f aca="false">IF(P29&gt;P28,P29-P28,0)</f>
        <v>0</v>
      </c>
      <c r="S29" s="29" t="n">
        <f aca="false">IF(Q29&lt;Q28,Q29-Q28,0)</f>
        <v>0</v>
      </c>
      <c r="T29" s="52" t="n">
        <f aca="false">IF(K29&gt;0,K29*L29,0)</f>
        <v>269.94</v>
      </c>
      <c r="U29" s="53" t="n">
        <f aca="false">IF(K29&lt;0,K29*M29,0)</f>
        <v>0</v>
      </c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 t="n">
        <v>-2587</v>
      </c>
      <c r="I30" s="49" t="n">
        <f aca="false">+G30+H30</f>
        <v>-2587</v>
      </c>
      <c r="J30" s="49"/>
      <c r="K30" s="49" t="n">
        <f aca="false">+K29+I30</f>
        <v>6411</v>
      </c>
      <c r="L30" s="50" t="n">
        <v>0.03</v>
      </c>
      <c r="M30" s="50" t="n">
        <v>0.25</v>
      </c>
      <c r="N30" s="51" t="n">
        <f aca="false">IF(L30="Not Available",0.0889*G30,L30*G30)</f>
        <v>0</v>
      </c>
      <c r="O30" s="51" t="n">
        <f aca="false">IF(M30="Not Available",0.0889*ABS(H30),M30*ABS(H30))</f>
        <v>646.75</v>
      </c>
      <c r="P30" s="29" t="n">
        <f aca="false">+IF($K30&gt;0,$K30,0)</f>
        <v>6411</v>
      </c>
      <c r="Q30" s="29" t="n">
        <f aca="false">+IF($K30&lt;0,$K30,0)</f>
        <v>0</v>
      </c>
      <c r="R30" s="29" t="n">
        <f aca="false">IF(P30&gt;P29,P30-P29,0)</f>
        <v>0</v>
      </c>
      <c r="S30" s="29" t="n">
        <f aca="false">IF(Q30&lt;Q29,Q30-Q29,0)</f>
        <v>0</v>
      </c>
      <c r="T30" s="52" t="n">
        <f aca="false">IF(K30&gt;0,K30*L30,0)</f>
        <v>192.33</v>
      </c>
      <c r="U30" s="53" t="n">
        <f aca="false">IF(K30&lt;0,K30*M30,0)</f>
        <v>0</v>
      </c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 t="n">
        <v>-2996</v>
      </c>
      <c r="I31" s="49" t="n">
        <f aca="false">+G31+H31</f>
        <v>-2996</v>
      </c>
      <c r="J31" s="49"/>
      <c r="K31" s="49" t="n">
        <f aca="false">+K30+I31</f>
        <v>3415</v>
      </c>
      <c r="L31" s="50" t="n">
        <v>0.03</v>
      </c>
      <c r="M31" s="50" t="n">
        <v>0.25</v>
      </c>
      <c r="N31" s="51" t="n">
        <f aca="false">IF(L31="Not Available",0.0889*G31,L31*G31)</f>
        <v>0</v>
      </c>
      <c r="O31" s="51" t="n">
        <f aca="false">IF(M31="Not Available",0.0889*ABS(H31),M31*ABS(H31))</f>
        <v>749</v>
      </c>
      <c r="P31" s="29" t="n">
        <f aca="false">+IF($K31&gt;0,$K31,0)</f>
        <v>3415</v>
      </c>
      <c r="Q31" s="29" t="n">
        <f aca="false">+IF($K31&lt;0,$K31,0)</f>
        <v>0</v>
      </c>
      <c r="R31" s="29" t="n">
        <f aca="false">IF(P31&gt;P30,P31-P30,0)</f>
        <v>0</v>
      </c>
      <c r="S31" s="29" t="n">
        <f aca="false">IF(Q31&lt;Q30,Q31-Q30,0)</f>
        <v>0</v>
      </c>
      <c r="T31" s="52" t="n">
        <f aca="false">IF(K31&gt;0,K31*L31,0)</f>
        <v>102.45</v>
      </c>
      <c r="U31" s="53" t="n">
        <f aca="false">IF(K31&lt;0,K31*M31,0)</f>
        <v>0</v>
      </c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3415</v>
      </c>
      <c r="L32" s="50" t="n">
        <v>0.03</v>
      </c>
      <c r="M32" s="50" t="n">
        <v>0.3883</v>
      </c>
      <c r="N32" s="51" t="n">
        <f aca="false">IF(L32="Not Available",0.0889*G32,L32*G32)</f>
        <v>0</v>
      </c>
      <c r="O32" s="51" t="n">
        <f aca="false">IF(M32="Not Available",0.0889*ABS(H32),M32*ABS(H32))</f>
        <v>0</v>
      </c>
      <c r="P32" s="29" t="n">
        <f aca="false">+IF($K32&gt;0,$K32,0)</f>
        <v>3415</v>
      </c>
      <c r="Q32" s="29" t="n">
        <f aca="false">+IF($K32&lt;0,$K32,0)</f>
        <v>0</v>
      </c>
      <c r="R32" s="29" t="n">
        <f aca="false">IF(P32&gt;P31,P32-P31,0)</f>
        <v>0</v>
      </c>
      <c r="S32" s="29" t="n">
        <f aca="false">IF(Q32&lt;Q31,Q32-Q31,0)</f>
        <v>0</v>
      </c>
      <c r="T32" s="52" t="n">
        <f aca="false">IF(K32&gt;0,K32*L32,0)</f>
        <v>102.45</v>
      </c>
      <c r="U32" s="53" t="n">
        <f aca="false">IF(K32&lt;0,K32*M32,0)</f>
        <v>0</v>
      </c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/>
      <c r="H33" s="48" t="n">
        <v>-2549</v>
      </c>
      <c r="I33" s="49" t="n">
        <f aca="false">+G33+H33</f>
        <v>-2549</v>
      </c>
      <c r="J33" s="49"/>
      <c r="K33" s="49" t="n">
        <f aca="false">+K32+I33</f>
        <v>866</v>
      </c>
      <c r="L33" s="50" t="n">
        <v>0.03</v>
      </c>
      <c r="M33" s="50" t="n">
        <v>0.3883</v>
      </c>
      <c r="N33" s="51" t="n">
        <f aca="false">IF(L33="Not Available",0.0889*G33,L33*G33)</f>
        <v>0</v>
      </c>
      <c r="O33" s="51" t="n">
        <f aca="false">IF(M33="Not Available",0.0889*ABS(H33),M33*ABS(H33))</f>
        <v>989.7767</v>
      </c>
      <c r="P33" s="29" t="n">
        <f aca="false">+IF($K33&gt;0,$K33,0)</f>
        <v>866</v>
      </c>
      <c r="Q33" s="29" t="n">
        <f aca="false">+IF($K33&lt;0,$K33,0)</f>
        <v>0</v>
      </c>
      <c r="R33" s="29" t="n">
        <f aca="false">IF(P33&gt;P32,P33-P32,0)</f>
        <v>0</v>
      </c>
      <c r="S33" s="29" t="n">
        <f aca="false">IF(Q33&lt;Q32,Q33-Q32,0)</f>
        <v>0</v>
      </c>
      <c r="T33" s="52" t="n">
        <f aca="false">IF(K33&gt;0,K33*L33,0)</f>
        <v>25.98</v>
      </c>
      <c r="U33" s="53" t="n">
        <f aca="false">IF(K33&lt;0,K33*M33,0)</f>
        <v>0</v>
      </c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866</v>
      </c>
      <c r="L34" s="50" t="n">
        <v>0.03</v>
      </c>
      <c r="M34" s="50" t="n">
        <v>0.3883</v>
      </c>
      <c r="N34" s="51" t="n">
        <f aca="false">IF(L34="Not Available",0.0889*G34,L34*G34)</f>
        <v>0</v>
      </c>
      <c r="O34" s="51" t="n">
        <f aca="false">IF(M34="Not Available",0.0889*ABS(H34),M34*ABS(H34))</f>
        <v>0</v>
      </c>
      <c r="P34" s="29" t="n">
        <f aca="false">+IF($K34&gt;0,$K34,0)</f>
        <v>866</v>
      </c>
      <c r="Q34" s="29" t="n">
        <f aca="false">+IF($K34&lt;0,$K34,0)</f>
        <v>0</v>
      </c>
      <c r="R34" s="29" t="n">
        <f aca="false">IF(P34&gt;P33,P34-P33,0)</f>
        <v>0</v>
      </c>
      <c r="S34" s="29" t="n">
        <f aca="false">IF(Q34&lt;Q33,Q34-Q33,0)</f>
        <v>0</v>
      </c>
      <c r="T34" s="52" t="n">
        <f aca="false">IF(K34&gt;0,K34*L34,0)</f>
        <v>25.98</v>
      </c>
      <c r="U34" s="53" t="n">
        <f aca="false">IF(K34&lt;0,K34*M34,0)</f>
        <v>0</v>
      </c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866</v>
      </c>
      <c r="L35" s="50" t="n">
        <v>0.03</v>
      </c>
      <c r="M35" s="50" t="n">
        <v>0.3883</v>
      </c>
      <c r="N35" s="51" t="n">
        <f aca="false">IF(L35="Not Available",0.0889*G35,L35*G35)</f>
        <v>0</v>
      </c>
      <c r="O35" s="51" t="n">
        <f aca="false">IF(M35="Not Available",0.0889*ABS(H35),M35*ABS(H35))</f>
        <v>0</v>
      </c>
      <c r="P35" s="29" t="n">
        <f aca="false">+IF($K35&gt;0,$K35,0)</f>
        <v>866</v>
      </c>
      <c r="Q35" s="29" t="n">
        <f aca="false">+IF($K35&lt;0,$K35,0)</f>
        <v>0</v>
      </c>
      <c r="R35" s="29" t="n">
        <f aca="false">IF(P35&gt;P34,P35-P34,0)</f>
        <v>0</v>
      </c>
      <c r="S35" s="29" t="n">
        <f aca="false">IF(Q35&lt;Q34,Q35-Q34,0)</f>
        <v>0</v>
      </c>
      <c r="T35" s="52" t="n">
        <f aca="false">IF(K35&gt;0,K35*L35,0)</f>
        <v>25.98</v>
      </c>
      <c r="U35" s="53" t="n">
        <f aca="false">IF(K35&lt;0,K35*M35,0)</f>
        <v>0</v>
      </c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866</v>
      </c>
      <c r="L36" s="50" t="n">
        <v>0.03</v>
      </c>
      <c r="M36" s="50" t="n">
        <v>0.3883</v>
      </c>
      <c r="N36" s="51" t="n">
        <f aca="false">IF(L36="Not Available",0.0889*G36,L36*G36)</f>
        <v>0</v>
      </c>
      <c r="O36" s="51" t="n">
        <f aca="false">IF(M36="Not Available",0.0889*ABS(H36),M36*ABS(H36))</f>
        <v>0</v>
      </c>
      <c r="P36" s="29" t="n">
        <f aca="false">+IF($K36&gt;0,$K36,0)</f>
        <v>866</v>
      </c>
      <c r="Q36" s="29" t="n">
        <f aca="false">+IF($K36&lt;0,$K36,0)</f>
        <v>0</v>
      </c>
      <c r="R36" s="29" t="n">
        <f aca="false">IF(P36&gt;P35,P36-P35,0)</f>
        <v>0</v>
      </c>
      <c r="S36" s="29" t="n">
        <f aca="false">IF(Q36&lt;Q35,Q36-Q35,0)</f>
        <v>0</v>
      </c>
      <c r="T36" s="52" t="n">
        <f aca="false">IF(K36&gt;0,K36*L36,0)</f>
        <v>25.98</v>
      </c>
      <c r="U36" s="53" t="n">
        <f aca="false">IF(K36&lt;0,K36*M36,0)</f>
        <v>0</v>
      </c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866</v>
      </c>
      <c r="L37" s="50" t="n">
        <v>0.03</v>
      </c>
      <c r="M37" s="50" t="n">
        <v>0.3883</v>
      </c>
      <c r="N37" s="51" t="n">
        <f aca="false">IF(L37="Not Available",0.0889*G37,L37*G37)</f>
        <v>0</v>
      </c>
      <c r="O37" s="51" t="n">
        <f aca="false">IF(M37="Not Available",0.0889*ABS(H37),M37*ABS(H37))</f>
        <v>0</v>
      </c>
      <c r="P37" s="29" t="n">
        <f aca="false">+IF($K37&gt;0,$K37,0)</f>
        <v>866</v>
      </c>
      <c r="Q37" s="29" t="n">
        <f aca="false">+IF($K37&lt;0,$K37,0)</f>
        <v>0</v>
      </c>
      <c r="R37" s="29" t="n">
        <f aca="false">IF(P37&gt;P36,P37-P36,0)</f>
        <v>0</v>
      </c>
      <c r="S37" s="29" t="n">
        <f aca="false">IF(Q37&lt;Q36,Q37-Q36,0)</f>
        <v>0</v>
      </c>
      <c r="T37" s="52" t="n">
        <f aca="false">IF(K37&gt;0,K37*L37,0)</f>
        <v>25.98</v>
      </c>
      <c r="U37" s="53" t="n">
        <f aca="false">IF(K37&lt;0,K37*M37,0)</f>
        <v>0</v>
      </c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866</v>
      </c>
      <c r="L38" s="50" t="n">
        <v>0.03</v>
      </c>
      <c r="M38" s="50" t="n">
        <v>0.3883</v>
      </c>
      <c r="N38" s="51" t="n">
        <f aca="false">IF(L38="Not Available",0.0889*G38,L38*G38)</f>
        <v>0</v>
      </c>
      <c r="O38" s="51" t="n">
        <f aca="false">IF(M38="Not Available",0.0889*ABS(H38),M38*ABS(H38))</f>
        <v>0</v>
      </c>
      <c r="P38" s="29" t="n">
        <f aca="false">+IF($K38&gt;0,$K38,0)</f>
        <v>866</v>
      </c>
      <c r="Q38" s="29" t="n">
        <f aca="false">+IF($K38&lt;0,$K38,0)</f>
        <v>0</v>
      </c>
      <c r="R38" s="29" t="n">
        <f aca="false">IF(P38&gt;P37,P38-P37,0)</f>
        <v>0</v>
      </c>
      <c r="S38" s="29" t="n">
        <f aca="false">IF(Q38&lt;Q37,Q38-Q37,0)</f>
        <v>0</v>
      </c>
      <c r="T38" s="52" t="n">
        <f aca="false">IF(K38&gt;0,K38*L38,0)</f>
        <v>25.98</v>
      </c>
      <c r="U38" s="53" t="n">
        <f aca="false">IF(K38&lt;0,K38*M38,0)</f>
        <v>0</v>
      </c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866</v>
      </c>
      <c r="L39" s="50" t="n">
        <v>0.03</v>
      </c>
      <c r="M39" s="50" t="n">
        <v>0.3883</v>
      </c>
      <c r="N39" s="51" t="n">
        <f aca="false">IF(L39="Not Available",0.0889*G39,L39*G39)</f>
        <v>0</v>
      </c>
      <c r="O39" s="51" t="n">
        <f aca="false">IF(M39="Not Available",0.0889*ABS(H39),M39*ABS(H39))</f>
        <v>0</v>
      </c>
      <c r="P39" s="29" t="n">
        <f aca="false">+IF($K39&gt;0,$K39,0)</f>
        <v>866</v>
      </c>
      <c r="Q39" s="29" t="n">
        <f aca="false">+IF($K39&lt;0,$K39,0)</f>
        <v>0</v>
      </c>
      <c r="R39" s="29" t="n">
        <f aca="false">IF(P39&gt;P38,P39-P38,0)</f>
        <v>0</v>
      </c>
      <c r="S39" s="29" t="n">
        <f aca="false">IF(Q39&lt;Q38,Q39-Q38,0)</f>
        <v>0</v>
      </c>
      <c r="T39" s="52" t="n">
        <f aca="false">IF(K39&gt;0,K39*L39,0)</f>
        <v>25.98</v>
      </c>
      <c r="U39" s="53" t="n">
        <f aca="false">IF(K39&lt;0,K39*M39,0)</f>
        <v>0</v>
      </c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/>
      <c r="H40" s="48"/>
      <c r="I40" s="49" t="n">
        <f aca="false">+G40+H40</f>
        <v>0</v>
      </c>
      <c r="J40" s="49"/>
      <c r="K40" s="49" t="n">
        <f aca="false">+K39+I40</f>
        <v>866</v>
      </c>
      <c r="L40" s="50" t="n">
        <v>0.03</v>
      </c>
      <c r="M40" s="50" t="n">
        <v>0.3883</v>
      </c>
      <c r="N40" s="51" t="n">
        <f aca="false">IF(L40="Not Available",0.0889*G40,L40*G40)</f>
        <v>0</v>
      </c>
      <c r="O40" s="51" t="n">
        <f aca="false">IF(M40="Not Available",0.0889*ABS(H40),M40*ABS(H40))</f>
        <v>0</v>
      </c>
      <c r="P40" s="29" t="n">
        <f aca="false">+IF($K40&gt;0,$K40,0)</f>
        <v>866</v>
      </c>
      <c r="Q40" s="29" t="n">
        <f aca="false">+IF($K40&lt;0,$K40,0)</f>
        <v>0</v>
      </c>
      <c r="R40" s="29" t="n">
        <f aca="false">IF(P40&gt;P39,P40-P39,0)</f>
        <v>0</v>
      </c>
      <c r="S40" s="29" t="n">
        <f aca="false">IF(Q40&lt;Q39,Q40-Q39,0)</f>
        <v>0</v>
      </c>
      <c r="T40" s="52" t="n">
        <f aca="false">IF(K40&gt;0,K40*L40,0)</f>
        <v>25.98</v>
      </c>
      <c r="U40" s="53" t="n">
        <f aca="false">IF(K40&lt;0,K40*M40,0)</f>
        <v>0</v>
      </c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866</v>
      </c>
      <c r="L41" s="50" t="n">
        <v>0.03</v>
      </c>
      <c r="M41" s="50" t="n">
        <v>0.3883</v>
      </c>
      <c r="N41" s="51" t="n">
        <f aca="false">IF(L41="Not Available",0.0889*G41,L41*G41)</f>
        <v>0</v>
      </c>
      <c r="O41" s="51" t="n">
        <f aca="false">IF(M41="Not Available",0.0889*ABS(H41),M41*ABS(H41))</f>
        <v>0</v>
      </c>
      <c r="P41" s="29" t="n">
        <f aca="false">+IF($K41&gt;0,$K41,0)</f>
        <v>866</v>
      </c>
      <c r="Q41" s="29" t="n">
        <f aca="false">+IF($K41&lt;0,$K41,0)</f>
        <v>0</v>
      </c>
      <c r="R41" s="29" t="n">
        <f aca="false">IF(P41&gt;P40,P41-P40,0)</f>
        <v>0</v>
      </c>
      <c r="S41" s="29" t="n">
        <f aca="false">IF(Q41&lt;Q40,Q41-Q40,0)</f>
        <v>0</v>
      </c>
      <c r="T41" s="52" t="n">
        <f aca="false">IF(K41&gt;0,K41*L41,0)</f>
        <v>25.98</v>
      </c>
      <c r="U41" s="53" t="n">
        <f aca="false">IF(K41&lt;0,K41*M41,0)</f>
        <v>0</v>
      </c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50"/>
      <c r="M42" s="50"/>
      <c r="N42" s="51"/>
      <c r="O42" s="51"/>
      <c r="T42" s="52"/>
      <c r="U42" s="53"/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8998</v>
      </c>
      <c r="H43" s="15" t="n">
        <f aca="false">+SUM(H12:H42)</f>
        <v>-8132</v>
      </c>
      <c r="I43" s="15" t="n">
        <f aca="false">+SUM(I12:I42)</f>
        <v>866</v>
      </c>
      <c r="N43" s="76" t="n">
        <f aca="false">SUM(N12:N42)</f>
        <v>269.94</v>
      </c>
      <c r="O43" s="76" t="n">
        <f aca="false">SUM(O12:O42)</f>
        <v>2385.5267</v>
      </c>
      <c r="P43" s="76" t="n">
        <f aca="false">SUM(P12:P42)</f>
        <v>57027</v>
      </c>
      <c r="Q43" s="76" t="n">
        <f aca="false">SUM(Q12:Q42)</f>
        <v>0</v>
      </c>
      <c r="R43" s="76" t="n">
        <f aca="false">SUM(R12:R42)</f>
        <v>8998</v>
      </c>
      <c r="S43" s="76" t="n">
        <f aca="false">SUM(S12:S42)</f>
        <v>0</v>
      </c>
      <c r="T43" s="76" t="n">
        <f aca="false">SUM(T12:T42)</f>
        <v>1710.81</v>
      </c>
      <c r="U43" s="76" t="n">
        <f aca="false">SUM(U12:U42)</f>
        <v>0</v>
      </c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L45" s="58" t="s">
        <v>41</v>
      </c>
      <c r="M45" s="58"/>
      <c r="N45" s="58"/>
      <c r="O45" s="58"/>
      <c r="P45" s="58"/>
      <c r="Q45" s="58"/>
      <c r="R45" s="58"/>
      <c r="S45" s="58"/>
      <c r="T45" s="59" t="n">
        <f aca="false">T43</f>
        <v>1710.81</v>
      </c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8998</v>
      </c>
      <c r="N46" s="62"/>
      <c r="O46" s="63"/>
      <c r="S46" s="64"/>
      <c r="T46" s="65"/>
    </row>
    <row r="47" customFormat="false" ht="12.75" hidden="false" customHeight="false" outlineLevel="0" collapsed="false">
      <c r="A47" s="43"/>
      <c r="E47" s="61" t="s">
        <v>44</v>
      </c>
      <c r="G47" s="28" t="n">
        <f aca="false">+H43</f>
        <v>-8132</v>
      </c>
      <c r="N47" s="65"/>
      <c r="O47" s="65"/>
      <c r="S47" s="64"/>
      <c r="T47" s="65"/>
    </row>
    <row r="48" customFormat="false" ht="12.75" hidden="false" customHeight="false" outlineLevel="0" collapsed="false">
      <c r="A48" s="43"/>
      <c r="N48" s="65"/>
      <c r="O48" s="65"/>
      <c r="S48" s="64"/>
      <c r="T48" s="65"/>
    </row>
    <row r="49" customFormat="false" ht="22.5" hidden="false" customHeight="false" outlineLevel="0" collapsed="false">
      <c r="A49" s="43"/>
      <c r="N49" s="66" t="s">
        <v>45</v>
      </c>
      <c r="O49" s="67"/>
      <c r="S49" s="64"/>
      <c r="T49" s="65"/>
    </row>
    <row r="50" customFormat="false" ht="12.75" hidden="false" customHeight="false" outlineLevel="0" collapsed="false">
      <c r="A50" s="43"/>
      <c r="N50" s="68" t="s">
        <v>46</v>
      </c>
      <c r="O50" s="69" t="n">
        <f aca="false">+G43*0.0128</f>
        <v>115.1744</v>
      </c>
      <c r="S50" s="64"/>
      <c r="T50" s="65"/>
    </row>
    <row r="51" customFormat="false" ht="12.75" hidden="false" customHeight="false" outlineLevel="0" collapsed="false">
      <c r="A51" s="43"/>
      <c r="N51" s="68" t="s">
        <v>47</v>
      </c>
      <c r="O51" s="69" t="n">
        <f aca="false">+H43*-0.0128</f>
        <v>104.0896</v>
      </c>
    </row>
    <row r="52" customFormat="false" ht="12.75" hidden="false" customHeight="false" outlineLevel="0" collapsed="false">
      <c r="A52" s="43"/>
      <c r="N52" s="68" t="s">
        <v>48</v>
      </c>
      <c r="O52" s="69" t="n">
        <f aca="false">0.0761*S45</f>
        <v>0</v>
      </c>
    </row>
    <row r="53" customFormat="false" ht="12.75" hidden="false" customHeight="false" outlineLevel="0" collapsed="false">
      <c r="A53" s="43"/>
      <c r="N53" s="70" t="s">
        <v>49</v>
      </c>
      <c r="O53" s="71" t="n">
        <f aca="false">SUM(O50:O52)</f>
        <v>219.264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N55" s="72" t="s">
        <v>50</v>
      </c>
      <c r="O55" s="73" t="n">
        <f aca="false">MIN(O53,O46)</f>
        <v>219.264</v>
      </c>
    </row>
    <row r="57" customFormat="false" ht="12.75" hidden="false" customHeight="false" outlineLevel="0" collapsed="false">
      <c r="N57" s="74"/>
      <c r="O57" s="75"/>
    </row>
    <row r="58" customFormat="false" ht="12.75" hidden="false" customHeight="false" outlineLevel="0" collapsed="false">
      <c r="N58" s="75"/>
      <c r="O58" s="63"/>
    </row>
    <row r="59" customFormat="false" ht="12.75" hidden="false" customHeight="false" outlineLevel="0" collapsed="false">
      <c r="N59" s="75"/>
      <c r="O59" s="63"/>
    </row>
    <row r="60" customFormat="false" ht="12.75" hidden="false" customHeight="false" outlineLevel="0" collapsed="false">
      <c r="N60" s="75"/>
      <c r="O60" s="63"/>
    </row>
    <row r="61" customFormat="false" ht="12.75" hidden="false" customHeight="false" outlineLevel="0" collapsed="false">
      <c r="N61" s="75"/>
      <c r="O61" s="63"/>
    </row>
    <row r="62" customFormat="false" ht="12.75" hidden="false" customHeight="false" outlineLevel="0" collapsed="false">
      <c r="N62" s="65"/>
      <c r="O62" s="65"/>
    </row>
  </sheetData>
  <mergeCells count="2">
    <mergeCell ref="P9:S9"/>
    <mergeCell ref="L45:S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E18" colorId="64" zoomScale="100" zoomScaleNormal="100" zoomScalePageLayoutView="100" workbookViewId="0">
      <selection pane="topLeft" activeCell="I47" activeCellId="0" sqref="I47:J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6" width="5.99"/>
    <col collapsed="false" customWidth="true" hidden="false" outlineLevel="0" max="2" min="2" style="26" width="26.7"/>
    <col collapsed="false" customWidth="true" hidden="false" outlineLevel="0" max="3" min="3" style="26" width="10.13"/>
    <col collapsed="false" customWidth="true" hidden="false" outlineLevel="0" max="4" min="4" style="27" width="9.28"/>
    <col collapsed="false" customWidth="true" hidden="false" outlineLevel="0" max="5" min="5" style="26" width="6.99"/>
    <col collapsed="false" customWidth="true" hidden="false" outlineLevel="0" max="6" min="6" style="26" width="7.7"/>
    <col collapsed="false" customWidth="true" hidden="false" outlineLevel="0" max="7" min="7" style="28" width="11.28"/>
    <col collapsed="false" customWidth="true" hidden="false" outlineLevel="0" max="8" min="8" style="28" width="13.7"/>
    <col collapsed="false" customWidth="true" hidden="false" outlineLevel="0" max="9" min="9" style="28" width="11.28"/>
    <col collapsed="false" customWidth="true" hidden="false" outlineLevel="0" max="10" min="10" style="28" width="10.71"/>
    <col collapsed="false" customWidth="true" hidden="false" outlineLevel="0" max="11" min="11" style="28" width="8.7"/>
    <col collapsed="false" customWidth="true" hidden="false" outlineLevel="0" max="12" min="12" style="28" width="12.99"/>
    <col collapsed="false" customWidth="true" hidden="true" outlineLevel="0" max="13" min="13" style="26" width="13.14"/>
    <col collapsed="false" customWidth="true" hidden="true" outlineLevel="0" max="14" min="14" style="26" width="14.14"/>
    <col collapsed="false" customWidth="true" hidden="true" outlineLevel="0" max="15" min="15" style="26" width="11.42"/>
    <col collapsed="false" customWidth="true" hidden="true" outlineLevel="0" max="16" min="16" style="26" width="13.7"/>
    <col collapsed="false" customWidth="true" hidden="true" outlineLevel="0" max="17" min="17" style="29" width="9.06"/>
    <col collapsed="false" customWidth="true" hidden="true" outlineLevel="0" max="18" min="18" style="29" width="11.7"/>
    <col collapsed="false" customWidth="true" hidden="true" outlineLevel="0" max="19" min="19" style="29" width="12.14"/>
    <col collapsed="false" customWidth="true" hidden="true" outlineLevel="0" max="20" min="20" style="29" width="11.42"/>
    <col collapsed="false" customWidth="true" hidden="true" outlineLevel="0" max="21" min="21" style="26" width="11.85"/>
    <col collapsed="false" customWidth="true" hidden="true" outlineLevel="0" max="22" min="22" style="26" width="11.13"/>
    <col collapsed="false" customWidth="false" hidden="false" outlineLevel="0" max="24" min="23" style="26" width="9.14"/>
    <col collapsed="false" customWidth="true" hidden="false" outlineLevel="0" max="25" min="25" style="26" width="11.28"/>
    <col collapsed="false" customWidth="false" hidden="false" outlineLevel="0" max="26" min="26" style="26" width="9.14"/>
    <col collapsed="false" customWidth="true" hidden="false" outlineLevel="0" max="27" min="27" style="26" width="10.71"/>
    <col collapsed="false" customWidth="false" hidden="false" outlineLevel="0" max="257" min="28" style="26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15"/>
      <c r="H9" s="15"/>
      <c r="I9" s="15"/>
      <c r="J9" s="15"/>
      <c r="K9" s="15"/>
      <c r="L9" s="15"/>
      <c r="M9" s="0"/>
      <c r="N9" s="0"/>
      <c r="O9" s="0"/>
      <c r="P9" s="0"/>
      <c r="Q9" s="30" t="s">
        <v>15</v>
      </c>
      <c r="R9" s="30"/>
      <c r="S9" s="30"/>
      <c r="T9" s="3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31" t="s">
        <v>16</v>
      </c>
      <c r="B10" s="31" t="s">
        <v>17</v>
      </c>
      <c r="C10" s="32" t="s">
        <v>18</v>
      </c>
      <c r="D10" s="33" t="s">
        <v>19</v>
      </c>
      <c r="E10" s="31" t="s">
        <v>20</v>
      </c>
      <c r="F10" s="31" t="s">
        <v>21</v>
      </c>
      <c r="G10" s="34" t="s">
        <v>22</v>
      </c>
      <c r="H10" s="34" t="s">
        <v>23</v>
      </c>
      <c r="I10" s="34" t="s">
        <v>24</v>
      </c>
      <c r="J10" s="35" t="s">
        <v>25</v>
      </c>
      <c r="K10" s="34" t="s">
        <v>26</v>
      </c>
      <c r="L10" s="80"/>
      <c r="M10" s="36" t="s">
        <v>27</v>
      </c>
      <c r="N10" s="36" t="s">
        <v>28</v>
      </c>
      <c r="O10" s="36" t="s">
        <v>29</v>
      </c>
      <c r="P10" s="36" t="s">
        <v>30</v>
      </c>
      <c r="Q10" s="37" t="s">
        <v>31</v>
      </c>
      <c r="R10" s="37" t="s">
        <v>32</v>
      </c>
      <c r="S10" s="37" t="s">
        <v>33</v>
      </c>
      <c r="T10" s="37" t="s">
        <v>34</v>
      </c>
      <c r="U10" s="38" t="s">
        <v>35</v>
      </c>
      <c r="V10" s="38" t="s">
        <v>36</v>
      </c>
      <c r="W10" s="39"/>
      <c r="X10" s="39"/>
    </row>
    <row r="11" customFormat="false" ht="12.75" hidden="false" customHeight="false" outlineLevel="0" collapsed="false">
      <c r="A11" s="40"/>
      <c r="B11" s="41" t="s">
        <v>51</v>
      </c>
      <c r="C11" s="41" t="n">
        <v>27268</v>
      </c>
      <c r="D11" s="42" t="s">
        <v>54</v>
      </c>
      <c r="E11" s="43" t="n">
        <v>500615</v>
      </c>
      <c r="F11" s="44" t="s">
        <v>39</v>
      </c>
      <c r="G11" s="45"/>
      <c r="H11" s="45"/>
      <c r="I11" s="45"/>
      <c r="J11" s="45"/>
      <c r="K11" s="45"/>
      <c r="L11" s="45"/>
      <c r="M11" s="46"/>
      <c r="N11" s="46"/>
      <c r="O11" s="46"/>
      <c r="P11" s="46"/>
      <c r="Q11" s="29" t="n">
        <f aca="false">IF($J11&gt;0,$J11,0)</f>
        <v>0</v>
      </c>
      <c r="R11" s="29" t="n">
        <f aca="false">IF($J11&lt;0,$J11,0)</f>
        <v>0</v>
      </c>
      <c r="S11" s="29" t="n">
        <f aca="false">+Q11</f>
        <v>0</v>
      </c>
      <c r="T11" s="29" t="n">
        <f aca="false">+R11</f>
        <v>0</v>
      </c>
    </row>
    <row r="12" customFormat="false" ht="12.75" hidden="false" customHeight="false" outlineLevel="0" collapsed="false">
      <c r="A12" s="43" t="n">
        <v>1</v>
      </c>
      <c r="B12" s="47"/>
      <c r="C12" s="43"/>
      <c r="D12" s="0"/>
      <c r="E12" s="0"/>
      <c r="F12" s="0"/>
      <c r="G12" s="48"/>
      <c r="H12" s="48" t="n">
        <v>-10000</v>
      </c>
      <c r="I12" s="49" t="n">
        <f aca="false">+G12+H12</f>
        <v>-10000</v>
      </c>
      <c r="J12" s="49"/>
      <c r="K12" s="49" t="n">
        <f aca="false">+J11+I12</f>
        <v>-10000</v>
      </c>
      <c r="L12" s="81"/>
      <c r="M12" s="50" t="n">
        <v>0.1</v>
      </c>
      <c r="N12" s="50" t="n">
        <v>0.03</v>
      </c>
      <c r="O12" s="51" t="n">
        <f aca="false">IF(M12="Not Available",0.0889*G12,M12*G12)</f>
        <v>0</v>
      </c>
      <c r="P12" s="51" t="n">
        <f aca="false">IF(N12="Not Available",0.0889*ABS(H12),N12*ABS(H12))</f>
        <v>300</v>
      </c>
      <c r="Q12" s="29" t="n">
        <f aca="false">+IF($K12&gt;0,$K12,0)</f>
        <v>0</v>
      </c>
      <c r="R12" s="29" t="n">
        <f aca="false">+IF($K12&lt;0,$K12,0)</f>
        <v>-10000</v>
      </c>
      <c r="S12" s="29" t="n">
        <f aca="false">IF(Q12&gt;Q11,Q12-Q11,0)</f>
        <v>0</v>
      </c>
      <c r="T12" s="29" t="n">
        <f aca="false">IF(R12&lt;R11,R12-R11,0)</f>
        <v>-10000</v>
      </c>
      <c r="U12" s="52" t="n">
        <f aca="false">IF(K12&gt;0,K12*M12,0)</f>
        <v>0</v>
      </c>
      <c r="V12" s="82" t="n">
        <f aca="false">IF(K12&lt;0,K12*N12,"o")</f>
        <v>-300</v>
      </c>
      <c r="X12" s="65"/>
      <c r="Y12" s="65"/>
      <c r="Z12" s="65"/>
      <c r="AA12" s="65"/>
    </row>
    <row r="13" customFormat="false" ht="12.75" hidden="false" customHeight="false" outlineLevel="0" collapsed="false">
      <c r="A13" s="43" t="n">
        <v>2</v>
      </c>
      <c r="B13" s="47"/>
      <c r="C13" s="43"/>
      <c r="D13" s="54"/>
      <c r="E13" s="43"/>
      <c r="F13" s="47"/>
      <c r="G13" s="48"/>
      <c r="H13" s="48" t="n">
        <v>-10000</v>
      </c>
      <c r="I13" s="49" t="n">
        <f aca="false">+G13+H13</f>
        <v>-10000</v>
      </c>
      <c r="J13" s="49"/>
      <c r="K13" s="49" t="n">
        <f aca="false">+K12+I13</f>
        <v>-20000</v>
      </c>
      <c r="L13" s="81"/>
      <c r="M13" s="50" t="n">
        <v>0.1</v>
      </c>
      <c r="N13" s="50" t="n">
        <v>0.03</v>
      </c>
      <c r="O13" s="51" t="n">
        <f aca="false">IF(M13="Not Available",0.0889*G13,M13*G13)</f>
        <v>0</v>
      </c>
      <c r="P13" s="51" t="n">
        <f aca="false">IF(N13="Not Available",0.0889*ABS(H13),N13*ABS(H13))</f>
        <v>300</v>
      </c>
      <c r="Q13" s="29" t="n">
        <f aca="false">+IF($K13&gt;0,$K13,0)</f>
        <v>0</v>
      </c>
      <c r="R13" s="29" t="n">
        <f aca="false">+IF($K13&lt;0,$K13,0)</f>
        <v>-20000</v>
      </c>
      <c r="S13" s="29" t="n">
        <f aca="false">IF(Q13&gt;Q12,Q13-Q12,0)</f>
        <v>0</v>
      </c>
      <c r="T13" s="29" t="n">
        <f aca="false">IF(R13&lt;R12,R13-R12,0)</f>
        <v>-10000</v>
      </c>
      <c r="U13" s="52" t="n">
        <f aca="false">IF(K13&gt;0,K13*M13,0)</f>
        <v>0</v>
      </c>
      <c r="V13" s="82" t="n">
        <f aca="false">IF(K13&lt;0,K13*N13,"o")</f>
        <v>-600</v>
      </c>
      <c r="X13" s="65"/>
      <c r="Y13" s="65"/>
      <c r="Z13" s="65"/>
      <c r="AA13" s="65"/>
    </row>
    <row r="14" customFormat="false" ht="12.75" hidden="false" customHeight="false" outlineLevel="0" collapsed="false">
      <c r="A14" s="43" t="n">
        <v>3</v>
      </c>
      <c r="B14" s="47"/>
      <c r="C14" s="43"/>
      <c r="D14" s="54"/>
      <c r="E14" s="43"/>
      <c r="F14" s="47"/>
      <c r="G14" s="48"/>
      <c r="H14" s="48" t="n">
        <v>-10000</v>
      </c>
      <c r="I14" s="49" t="n">
        <f aca="false">+G14+H14</f>
        <v>-10000</v>
      </c>
      <c r="J14" s="49"/>
      <c r="K14" s="49" t="n">
        <f aca="false">+K13+I14</f>
        <v>-30000</v>
      </c>
      <c r="L14" s="81"/>
      <c r="M14" s="50" t="n">
        <v>0.1</v>
      </c>
      <c r="N14" s="50" t="n">
        <v>0.03</v>
      </c>
      <c r="O14" s="51" t="n">
        <f aca="false">IF(M14="Not Available",0.0889*G14,M14*G14)</f>
        <v>0</v>
      </c>
      <c r="P14" s="51" t="n">
        <f aca="false">IF(N14="Not Available",0.0889*ABS(H14),N14*ABS(H14))</f>
        <v>300</v>
      </c>
      <c r="Q14" s="29" t="n">
        <f aca="false">+IF($K14&gt;0,$K14,0)</f>
        <v>0</v>
      </c>
      <c r="R14" s="29" t="n">
        <f aca="false">+IF($K14&lt;0,$K14,0)</f>
        <v>-30000</v>
      </c>
      <c r="S14" s="29" t="n">
        <f aca="false">IF(Q14&gt;Q13,Q14-Q13,0)</f>
        <v>0</v>
      </c>
      <c r="T14" s="29" t="n">
        <f aca="false">IF(R14&lt;R13,R14-R13,0)</f>
        <v>-10000</v>
      </c>
      <c r="U14" s="52" t="n">
        <f aca="false">IF(K14&gt;0,K14*M14,0)</f>
        <v>0</v>
      </c>
      <c r="V14" s="82" t="n">
        <f aca="false">IF(K14&lt;0,K14*N14,"o")</f>
        <v>-900</v>
      </c>
      <c r="X14" s="65"/>
      <c r="Y14" s="65"/>
      <c r="Z14" s="65"/>
      <c r="AA14" s="65"/>
    </row>
    <row r="15" customFormat="false" ht="12.75" hidden="false" customHeight="false" outlineLevel="0" collapsed="false">
      <c r="A15" s="43" t="n">
        <v>4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-30000</v>
      </c>
      <c r="L15" s="81"/>
      <c r="M15" s="50" t="n">
        <v>0.1</v>
      </c>
      <c r="N15" s="50" t="n">
        <v>0.03</v>
      </c>
      <c r="O15" s="51" t="n">
        <f aca="false">IF(M15="Not Available",0.0889*G15,M15*G15)</f>
        <v>0</v>
      </c>
      <c r="P15" s="51" t="n">
        <f aca="false">IF(N15="Not Available",0.0889*ABS(H15),N15*ABS(H15))</f>
        <v>0</v>
      </c>
      <c r="Q15" s="29" t="n">
        <f aca="false">+IF($K15&gt;0,$K15,0)</f>
        <v>0</v>
      </c>
      <c r="R15" s="29" t="n">
        <f aca="false">+IF($K15&lt;0,$K15,0)</f>
        <v>-30000</v>
      </c>
      <c r="S15" s="29" t="n">
        <f aca="false">IF(Q15&gt;Q14,Q15-Q14,0)</f>
        <v>0</v>
      </c>
      <c r="T15" s="29" t="n">
        <f aca="false">IF(R15&lt;R14,R15-R14,0)</f>
        <v>0</v>
      </c>
      <c r="U15" s="52" t="n">
        <f aca="false">IF(K15&gt;0,K15*M15,0)</f>
        <v>0</v>
      </c>
      <c r="V15" s="82" t="n">
        <f aca="false">IF(K15&lt;0,K15*N15,"o")</f>
        <v>-900</v>
      </c>
      <c r="X15" s="65"/>
      <c r="Y15" s="65"/>
      <c r="Z15" s="65"/>
      <c r="AA15" s="65"/>
    </row>
    <row r="16" customFormat="false" ht="12.75" hidden="false" customHeight="false" outlineLevel="0" collapsed="false">
      <c r="A16" s="43" t="n">
        <v>5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-30000</v>
      </c>
      <c r="L16" s="81"/>
      <c r="M16" s="50" t="n">
        <v>0.1</v>
      </c>
      <c r="N16" s="50" t="n">
        <v>0.03</v>
      </c>
      <c r="O16" s="51" t="n">
        <f aca="false">IF(M16="Not Available",0.0889*G16,M16*G16)</f>
        <v>0</v>
      </c>
      <c r="P16" s="51" t="n">
        <f aca="false">IF(N16="Not Available",0.0889*ABS(H16),N16*ABS(H16))</f>
        <v>0</v>
      </c>
      <c r="Q16" s="29" t="n">
        <f aca="false">+IF($K16&gt;0,$K16,0)</f>
        <v>0</v>
      </c>
      <c r="R16" s="29" t="n">
        <f aca="false">+IF($K16&lt;0,$K16,0)</f>
        <v>-30000</v>
      </c>
      <c r="S16" s="29" t="n">
        <f aca="false">IF(Q16&gt;Q15,Q16-Q15,0)</f>
        <v>0</v>
      </c>
      <c r="T16" s="29" t="n">
        <f aca="false">IF(R16&lt;R15,R16-R15,0)</f>
        <v>0</v>
      </c>
      <c r="U16" s="52" t="n">
        <f aca="false">IF(K16&gt;0,K16*M16,0)</f>
        <v>0</v>
      </c>
      <c r="V16" s="82" t="n">
        <f aca="false">IF(K16&lt;0,K16*N16,"o")</f>
        <v>-900</v>
      </c>
      <c r="X16" s="65"/>
      <c r="Y16" s="65"/>
      <c r="Z16" s="65"/>
      <c r="AA16" s="65"/>
    </row>
    <row r="17" customFormat="false" ht="12.75" hidden="false" customHeight="false" outlineLevel="0" collapsed="false">
      <c r="A17" s="43" t="n">
        <v>6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-30000</v>
      </c>
      <c r="L17" s="81"/>
      <c r="M17" s="50" t="n">
        <v>0.1</v>
      </c>
      <c r="N17" s="50" t="n">
        <v>0.03</v>
      </c>
      <c r="O17" s="51" t="n">
        <f aca="false">IF(M17="Not Available",0.0889*G17,M17*G17)</f>
        <v>0</v>
      </c>
      <c r="P17" s="51" t="n">
        <f aca="false">IF(N17="Not Available",0.0889*ABS(H17),N17*ABS(H17))</f>
        <v>0</v>
      </c>
      <c r="Q17" s="29" t="n">
        <f aca="false">+IF($K17&gt;0,$K17,0)</f>
        <v>0</v>
      </c>
      <c r="R17" s="29" t="n">
        <f aca="false">+IF($K17&lt;0,$K17,0)</f>
        <v>-30000</v>
      </c>
      <c r="S17" s="29" t="n">
        <f aca="false">IF(Q17&gt;Q16,Q17-Q16,0)</f>
        <v>0</v>
      </c>
      <c r="T17" s="29" t="n">
        <f aca="false">IF(R17&lt;R16,R17-R16,0)</f>
        <v>0</v>
      </c>
      <c r="U17" s="52" t="n">
        <f aca="false">IF(K17&gt;0,K17*M17,0)</f>
        <v>0</v>
      </c>
      <c r="V17" s="82" t="n">
        <f aca="false">IF(K17&lt;0,K17*N17,"o")</f>
        <v>-900</v>
      </c>
      <c r="X17" s="65"/>
      <c r="Y17" s="65"/>
      <c r="Z17" s="65"/>
      <c r="AA17" s="65"/>
    </row>
    <row r="18" customFormat="false" ht="12.75" hidden="false" customHeight="false" outlineLevel="0" collapsed="false">
      <c r="A18" s="43" t="n">
        <v>7</v>
      </c>
      <c r="B18" s="47"/>
      <c r="C18" s="43"/>
      <c r="D18" s="54"/>
      <c r="E18" s="43"/>
      <c r="F18" s="47"/>
      <c r="G18" s="48"/>
      <c r="H18" s="48"/>
      <c r="I18" s="49" t="n">
        <f aca="false">+G18+H18</f>
        <v>0</v>
      </c>
      <c r="J18" s="49"/>
      <c r="K18" s="49" t="n">
        <f aca="false">+K17+I18</f>
        <v>-30000</v>
      </c>
      <c r="L18" s="81"/>
      <c r="M18" s="50" t="n">
        <v>0.05</v>
      </c>
      <c r="N18" s="50" t="n">
        <v>0.03</v>
      </c>
      <c r="O18" s="51" t="n">
        <f aca="false">IF(M18="Not Available",0.0889*G18,M18*G18)</f>
        <v>0</v>
      </c>
      <c r="P18" s="51" t="n">
        <f aca="false">IF(N18="Not Available",0.0889*ABS(H18),N18*ABS(H18))</f>
        <v>0</v>
      </c>
      <c r="Q18" s="29" t="n">
        <f aca="false">+IF($K18&gt;0,$K18,0)</f>
        <v>0</v>
      </c>
      <c r="R18" s="29" t="n">
        <f aca="false">+IF($K18&lt;0,$K18,0)</f>
        <v>-30000</v>
      </c>
      <c r="S18" s="29" t="n">
        <f aca="false">IF(Q18&gt;Q17,Q18-Q17,0)</f>
        <v>0</v>
      </c>
      <c r="T18" s="29" t="n">
        <f aca="false">IF(R18&lt;R17,R18-R17,0)</f>
        <v>0</v>
      </c>
      <c r="U18" s="52" t="n">
        <f aca="false">IF(K18&gt;0,K18*M18,0)</f>
        <v>0</v>
      </c>
      <c r="V18" s="82" t="n">
        <f aca="false">IF(K18&lt;0,K18*N18,"o")</f>
        <v>-900</v>
      </c>
      <c r="X18" s="65"/>
      <c r="Y18" s="65"/>
      <c r="Z18" s="65"/>
      <c r="AA18" s="65"/>
    </row>
    <row r="19" customFormat="false" ht="12.75" hidden="false" customHeight="false" outlineLevel="0" collapsed="false">
      <c r="A19" s="43" t="n">
        <v>8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-30000</v>
      </c>
      <c r="L19" s="81"/>
      <c r="M19" s="50" t="n">
        <v>0.05</v>
      </c>
      <c r="N19" s="50" t="n">
        <v>0.03</v>
      </c>
      <c r="O19" s="51" t="n">
        <f aca="false">IF(M19="Not Available",0.0889*G19,M19*G19)</f>
        <v>0</v>
      </c>
      <c r="P19" s="51" t="n">
        <f aca="false">IF(N19="Not Available",0.0889*ABS(H19),N19*ABS(H19))</f>
        <v>0</v>
      </c>
      <c r="Q19" s="29" t="n">
        <f aca="false">+IF($K19&gt;0,$K19,0)</f>
        <v>0</v>
      </c>
      <c r="R19" s="29" t="n">
        <f aca="false">+IF($K19&lt;0,$K19,0)</f>
        <v>-30000</v>
      </c>
      <c r="S19" s="29" t="n">
        <f aca="false">IF(Q19&gt;Q18,Q19-Q18,0)</f>
        <v>0</v>
      </c>
      <c r="T19" s="29" t="n">
        <f aca="false">IF(R19&lt;R18,R19-R18,0)</f>
        <v>0</v>
      </c>
      <c r="U19" s="52" t="n">
        <f aca="false">IF(K19&gt;0,K19*M19,0)</f>
        <v>0</v>
      </c>
      <c r="V19" s="82" t="n">
        <f aca="false">IF(K19&lt;0,K19*N19,"o")</f>
        <v>-900</v>
      </c>
      <c r="X19" s="65"/>
      <c r="Y19" s="65"/>
      <c r="Z19" s="65"/>
      <c r="AA19" s="65"/>
    </row>
    <row r="20" customFormat="false" ht="12.75" hidden="false" customHeight="false" outlineLevel="0" collapsed="false">
      <c r="A20" s="43" t="n">
        <v>9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-30000</v>
      </c>
      <c r="L20" s="81"/>
      <c r="M20" s="50" t="n">
        <v>0.05</v>
      </c>
      <c r="N20" s="50" t="n">
        <v>0.05</v>
      </c>
      <c r="O20" s="51" t="n">
        <f aca="false">IF(M20="Not Available",0.0889*G20,M20*G20)</f>
        <v>0</v>
      </c>
      <c r="P20" s="51" t="n">
        <f aca="false">IF(N20="Not Available",0.0889*ABS(H20),N20*ABS(H20))</f>
        <v>0</v>
      </c>
      <c r="Q20" s="29" t="n">
        <f aca="false">+IF($K20&gt;0,$K20,0)</f>
        <v>0</v>
      </c>
      <c r="R20" s="29" t="n">
        <f aca="false">+IF($K20&lt;0,$K20,0)</f>
        <v>-30000</v>
      </c>
      <c r="S20" s="29" t="n">
        <f aca="false">IF(Q20&gt;Q19,Q20-Q19,0)</f>
        <v>0</v>
      </c>
      <c r="T20" s="29" t="n">
        <f aca="false">IF(R20&lt;R19,R20-R19,0)</f>
        <v>0</v>
      </c>
      <c r="U20" s="52" t="n">
        <f aca="false">IF(K20&gt;0,K20*M20,0)</f>
        <v>0</v>
      </c>
      <c r="V20" s="82" t="n">
        <f aca="false">IF(K20&lt;0,K20*N20,"o")</f>
        <v>-1500</v>
      </c>
      <c r="X20" s="65"/>
      <c r="Y20" s="65"/>
      <c r="Z20" s="65"/>
      <c r="AA20" s="65"/>
    </row>
    <row r="21" customFormat="false" ht="12.75" hidden="false" customHeight="false" outlineLevel="0" collapsed="false">
      <c r="A21" s="43" t="n">
        <v>10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-30000</v>
      </c>
      <c r="L21" s="81"/>
      <c r="M21" s="50" t="n">
        <v>0.03</v>
      </c>
      <c r="N21" s="50" t="n">
        <v>0.08</v>
      </c>
      <c r="O21" s="51" t="n">
        <f aca="false">IF(M21="Not Available",0.0889*G21,M21*G21)</f>
        <v>0</v>
      </c>
      <c r="P21" s="51" t="n">
        <f aca="false">IF(N21="Not Available",0.0889*ABS(H21),N21*ABS(H21))</f>
        <v>0</v>
      </c>
      <c r="Q21" s="29" t="n">
        <f aca="false">+IF($K21&gt;0,$K21,0)</f>
        <v>0</v>
      </c>
      <c r="R21" s="29" t="n">
        <f aca="false">+IF($K21&lt;0,$K21,0)</f>
        <v>-30000</v>
      </c>
      <c r="S21" s="29" t="n">
        <f aca="false">IF(Q21&gt;Q20,Q21-Q20,0)</f>
        <v>0</v>
      </c>
      <c r="T21" s="29" t="n">
        <f aca="false">IF(R21&lt;R20,R21-R20,0)</f>
        <v>0</v>
      </c>
      <c r="U21" s="52" t="n">
        <f aca="false">IF(K21&gt;0,K21*M21,0)</f>
        <v>0</v>
      </c>
      <c r="V21" s="82" t="n">
        <f aca="false">IF(K21&lt;0,K21*N21,"o")</f>
        <v>-2400</v>
      </c>
      <c r="X21" s="65"/>
      <c r="Y21" s="65"/>
      <c r="Z21" s="65"/>
      <c r="AA21" s="65"/>
    </row>
    <row r="22" customFormat="false" ht="12.75" hidden="false" customHeight="false" outlineLevel="0" collapsed="false">
      <c r="A22" s="43" t="n">
        <v>11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-30000</v>
      </c>
      <c r="L22" s="81"/>
      <c r="M22" s="50" t="n">
        <v>0.03</v>
      </c>
      <c r="N22" s="50" t="n">
        <v>0.08</v>
      </c>
      <c r="O22" s="51" t="n">
        <f aca="false">IF(M22="Not Available",0.0889*G22,M22*G22)</f>
        <v>0</v>
      </c>
      <c r="P22" s="51" t="n">
        <f aca="false">IF(N22="Not Available",0.0889*ABS(H22),N22*ABS(H22))</f>
        <v>0</v>
      </c>
      <c r="Q22" s="29" t="n">
        <f aca="false">+IF($K22&gt;0,$K22,0)</f>
        <v>0</v>
      </c>
      <c r="R22" s="29" t="n">
        <f aca="false">+IF($K22&lt;0,$K22,0)</f>
        <v>-30000</v>
      </c>
      <c r="S22" s="29" t="n">
        <f aca="false">IF(Q22&gt;Q21,Q22-Q21,0)</f>
        <v>0</v>
      </c>
      <c r="T22" s="29" t="n">
        <f aca="false">IF(R22&lt;R21,R22-R21,0)</f>
        <v>0</v>
      </c>
      <c r="U22" s="52" t="n">
        <f aca="false">IF(K22&gt;0,K22*M22,0)</f>
        <v>0</v>
      </c>
      <c r="V22" s="82" t="n">
        <f aca="false">IF(K22&lt;0,K22*N22,"o")</f>
        <v>-2400</v>
      </c>
      <c r="X22" s="65"/>
      <c r="Y22" s="65"/>
      <c r="Z22" s="65"/>
      <c r="AA22" s="65"/>
    </row>
    <row r="23" customFormat="false" ht="12.75" hidden="false" customHeight="false" outlineLevel="0" collapsed="false">
      <c r="A23" s="43" t="n">
        <v>12</v>
      </c>
      <c r="B23" s="43"/>
      <c r="C23" s="43"/>
      <c r="D23" s="54"/>
      <c r="E23" s="43"/>
      <c r="F23" s="43"/>
      <c r="G23" s="49"/>
      <c r="H23" s="49"/>
      <c r="I23" s="49" t="n">
        <f aca="false">+G23+H23</f>
        <v>0</v>
      </c>
      <c r="J23" s="49"/>
      <c r="K23" s="49" t="n">
        <f aca="false">+K22+I23</f>
        <v>-30000</v>
      </c>
      <c r="L23" s="81"/>
      <c r="M23" s="50" t="n">
        <v>0.03</v>
      </c>
      <c r="N23" s="50" t="n">
        <v>0.08</v>
      </c>
      <c r="O23" s="51" t="n">
        <f aca="false">IF(M23="Not Available",0.0889*G23,M23*G23)</f>
        <v>0</v>
      </c>
      <c r="P23" s="51" t="n">
        <f aca="false">IF(N23="Not Available",0.0889*ABS(H23),N23*ABS(H23))</f>
        <v>0</v>
      </c>
      <c r="Q23" s="29" t="n">
        <f aca="false">+IF($K23&gt;0,$K23,0)</f>
        <v>0</v>
      </c>
      <c r="R23" s="29" t="n">
        <f aca="false">+IF($K23&lt;0,$K23,0)</f>
        <v>-30000</v>
      </c>
      <c r="S23" s="29" t="n">
        <f aca="false">IF(Q23&gt;Q22,Q23-Q22,0)</f>
        <v>0</v>
      </c>
      <c r="T23" s="29" t="n">
        <f aca="false">IF(R23&lt;R22,R23-R22,0)</f>
        <v>0</v>
      </c>
      <c r="U23" s="52" t="n">
        <f aca="false">IF(K23&gt;0,K23*M23,0)</f>
        <v>0</v>
      </c>
      <c r="V23" s="82" t="n">
        <f aca="false">IF(K23&lt;0,K23*N23,"o")</f>
        <v>-2400</v>
      </c>
      <c r="X23" s="65"/>
      <c r="Y23" s="65"/>
      <c r="Z23" s="65"/>
      <c r="AA23" s="65"/>
    </row>
    <row r="24" customFormat="false" ht="12.75" hidden="false" customHeight="false" outlineLevel="0" collapsed="false">
      <c r="A24" s="43" t="n">
        <v>13</v>
      </c>
      <c r="B24" s="47"/>
      <c r="C24" s="43"/>
      <c r="D24" s="54"/>
      <c r="E24" s="43"/>
      <c r="F24" s="47"/>
      <c r="G24" s="48"/>
      <c r="H24" s="48"/>
      <c r="I24" s="49" t="n">
        <f aca="false">+G24+H24</f>
        <v>0</v>
      </c>
      <c r="J24" s="49"/>
      <c r="K24" s="49" t="n">
        <f aca="false">+K23+I24</f>
        <v>-30000</v>
      </c>
      <c r="L24" s="81"/>
      <c r="M24" s="50" t="n">
        <v>0.03</v>
      </c>
      <c r="N24" s="50" t="n">
        <v>0.08</v>
      </c>
      <c r="O24" s="51" t="n">
        <f aca="false">IF(M24="Not Available",0.0889*G24,M24*G24)</f>
        <v>0</v>
      </c>
      <c r="P24" s="51" t="n">
        <f aca="false">IF(N24="Not Available",0.0889*ABS(H24),N24*ABS(H24))</f>
        <v>0</v>
      </c>
      <c r="Q24" s="29" t="n">
        <f aca="false">+IF($K24&gt;0,$K24,0)</f>
        <v>0</v>
      </c>
      <c r="R24" s="29" t="n">
        <f aca="false">+IF($K24&lt;0,$K24,0)</f>
        <v>-30000</v>
      </c>
      <c r="S24" s="29" t="n">
        <f aca="false">IF(Q24&gt;Q23,Q24-Q23,0)</f>
        <v>0</v>
      </c>
      <c r="T24" s="29" t="n">
        <f aca="false">IF(R24&lt;R23,R24-R23,0)</f>
        <v>0</v>
      </c>
      <c r="U24" s="52" t="n">
        <f aca="false">IF(K24&gt;0,K24*M24,0)</f>
        <v>0</v>
      </c>
      <c r="V24" s="82" t="n">
        <f aca="false">IF(K24&lt;0,K24*N24,"o")</f>
        <v>-2400</v>
      </c>
      <c r="X24" s="65"/>
      <c r="Y24" s="65"/>
      <c r="Z24" s="65"/>
      <c r="AA24" s="65"/>
    </row>
    <row r="25" customFormat="false" ht="12.75" hidden="false" customHeight="false" outlineLevel="0" collapsed="false">
      <c r="A25" s="43" t="n">
        <v>14</v>
      </c>
      <c r="B25" s="47"/>
      <c r="C25" s="43"/>
      <c r="D25" s="54"/>
      <c r="E25" s="43"/>
      <c r="F25" s="47"/>
      <c r="G25" s="48"/>
      <c r="H25" s="48"/>
      <c r="I25" s="49" t="n">
        <f aca="false">+G25+H25</f>
        <v>0</v>
      </c>
      <c r="J25" s="49"/>
      <c r="K25" s="49" t="n">
        <f aca="false">+K24+I25</f>
        <v>-30000</v>
      </c>
      <c r="L25" s="81"/>
      <c r="M25" s="50" t="n">
        <v>0.03</v>
      </c>
      <c r="N25" s="50" t="n">
        <v>0.08</v>
      </c>
      <c r="O25" s="51" t="n">
        <f aca="false">IF(M25="Not Available",0.0889*G25,M25*G25)</f>
        <v>0</v>
      </c>
      <c r="P25" s="51" t="n">
        <f aca="false">IF(N25="Not Available",0.0889*ABS(H25),N25*ABS(H25))</f>
        <v>0</v>
      </c>
      <c r="Q25" s="29" t="n">
        <f aca="false">+IF($K25&gt;0,$K25,0)</f>
        <v>0</v>
      </c>
      <c r="R25" s="29" t="n">
        <f aca="false">+IF($K25&lt;0,$K25,0)</f>
        <v>-30000</v>
      </c>
      <c r="S25" s="29" t="n">
        <f aca="false">IF(Q25&gt;Q24,Q25-Q24,0)</f>
        <v>0</v>
      </c>
      <c r="T25" s="29" t="n">
        <f aca="false">IF(R25&lt;R24,R25-R24,0)</f>
        <v>0</v>
      </c>
      <c r="U25" s="52" t="n">
        <f aca="false">IF(K25&gt;0,K25*M25,0)</f>
        <v>0</v>
      </c>
      <c r="V25" s="82" t="n">
        <f aca="false">IF(K25&lt;0,K25*N25,"o")</f>
        <v>-2400</v>
      </c>
      <c r="X25" s="65"/>
      <c r="Y25" s="65"/>
      <c r="Z25" s="65"/>
      <c r="AA25" s="65"/>
    </row>
    <row r="26" customFormat="false" ht="12.75" hidden="false" customHeight="false" outlineLevel="0" collapsed="false">
      <c r="A26" s="43" t="n">
        <v>15</v>
      </c>
      <c r="B26" s="43"/>
      <c r="C26" s="43"/>
      <c r="D26" s="54"/>
      <c r="E26" s="43"/>
      <c r="F26" s="43"/>
      <c r="G26" s="49"/>
      <c r="H26" s="49"/>
      <c r="I26" s="49" t="n">
        <f aca="false">+G26+H26</f>
        <v>0</v>
      </c>
      <c r="J26" s="49"/>
      <c r="K26" s="49" t="n">
        <f aca="false">+K25+I26</f>
        <v>-30000</v>
      </c>
      <c r="L26" s="81"/>
      <c r="M26" s="50" t="n">
        <v>0.03</v>
      </c>
      <c r="N26" s="50" t="n">
        <v>0.25</v>
      </c>
      <c r="O26" s="51" t="n">
        <f aca="false">IF(M26="Not Available",0.0889*G26,M26*G26)</f>
        <v>0</v>
      </c>
      <c r="P26" s="51" t="n">
        <f aca="false">IF(N26="Not Available",0.0889*ABS(H26),N26*ABS(H26))</f>
        <v>0</v>
      </c>
      <c r="Q26" s="29" t="n">
        <f aca="false">+IF($K26&gt;0,$K26,0)</f>
        <v>0</v>
      </c>
      <c r="R26" s="29" t="n">
        <f aca="false">+IF($K26&lt;0,$K26,0)</f>
        <v>-30000</v>
      </c>
      <c r="S26" s="29" t="n">
        <f aca="false">IF(Q26&gt;Q25,Q26-Q25,0)</f>
        <v>0</v>
      </c>
      <c r="T26" s="29" t="n">
        <f aca="false">IF(R26&lt;R25,R26-R25,0)</f>
        <v>0</v>
      </c>
      <c r="U26" s="52" t="n">
        <f aca="false">IF(K26&gt;0,K26*M26,0)</f>
        <v>0</v>
      </c>
      <c r="V26" s="82" t="n">
        <f aca="false">IF(K26&lt;0,K26*N26,"o")</f>
        <v>-7500</v>
      </c>
      <c r="X26" s="65"/>
      <c r="Y26" s="65"/>
      <c r="Z26" s="65"/>
      <c r="AA26" s="65"/>
    </row>
    <row r="27" customFormat="false" ht="12.75" hidden="false" customHeight="false" outlineLevel="0" collapsed="false">
      <c r="A27" s="43" t="n">
        <v>16</v>
      </c>
      <c r="B27" s="47"/>
      <c r="C27" s="43"/>
      <c r="D27" s="54"/>
      <c r="E27" s="43"/>
      <c r="F27" s="47"/>
      <c r="G27" s="48"/>
      <c r="H27" s="48"/>
      <c r="I27" s="49" t="n">
        <f aca="false">+G27+H27</f>
        <v>0</v>
      </c>
      <c r="J27" s="49"/>
      <c r="K27" s="49" t="n">
        <f aca="false">+K26+I27</f>
        <v>-30000</v>
      </c>
      <c r="L27" s="81"/>
      <c r="M27" s="50" t="n">
        <v>0.03</v>
      </c>
      <c r="N27" s="50" t="n">
        <v>0.25</v>
      </c>
      <c r="O27" s="51" t="n">
        <f aca="false">IF(M27="Not Available",0.0889*G27,M27*G27)</f>
        <v>0</v>
      </c>
      <c r="P27" s="51" t="n">
        <f aca="false">IF(N27="Not Available",0.0889*ABS(H27),N27*ABS(H27))</f>
        <v>0</v>
      </c>
      <c r="Q27" s="29" t="n">
        <f aca="false">+IF($K27&gt;0,$K27,0)</f>
        <v>0</v>
      </c>
      <c r="R27" s="29" t="n">
        <f aca="false">+IF($K27&lt;0,$K27,0)</f>
        <v>-30000</v>
      </c>
      <c r="S27" s="29" t="n">
        <f aca="false">IF(Q27&gt;Q26,Q27-Q26,0)</f>
        <v>0</v>
      </c>
      <c r="T27" s="29" t="n">
        <f aca="false">IF(R27&lt;R26,R27-R26,0)</f>
        <v>0</v>
      </c>
      <c r="U27" s="52" t="n">
        <f aca="false">IF(K27&gt;0,K27*M27,0)</f>
        <v>0</v>
      </c>
      <c r="V27" s="82" t="n">
        <f aca="false">IF(K27&lt;0,K27*N27,"o")</f>
        <v>-7500</v>
      </c>
      <c r="X27" s="65"/>
      <c r="Y27" s="65"/>
      <c r="Z27" s="65"/>
      <c r="AA27" s="65"/>
    </row>
    <row r="28" customFormat="false" ht="12.75" hidden="false" customHeight="false" outlineLevel="0" collapsed="false">
      <c r="A28" s="43" t="n">
        <v>17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-30000</v>
      </c>
      <c r="L28" s="81"/>
      <c r="M28" s="50" t="n">
        <v>0.03</v>
      </c>
      <c r="N28" s="50" t="n">
        <v>0.25</v>
      </c>
      <c r="O28" s="51" t="n">
        <f aca="false">IF(M28="Not Available",0.0889*G28,M28*G28)</f>
        <v>0</v>
      </c>
      <c r="P28" s="51" t="n">
        <f aca="false">IF(N28="Not Available",0.0889*ABS(H28),N28*ABS(H28))</f>
        <v>0</v>
      </c>
      <c r="Q28" s="29" t="n">
        <f aca="false">+IF($K28&gt;0,$K28,0)</f>
        <v>0</v>
      </c>
      <c r="R28" s="29" t="n">
        <f aca="false">+IF($K28&lt;0,$K28,0)</f>
        <v>-30000</v>
      </c>
      <c r="S28" s="29" t="n">
        <f aca="false">IF(Q28&gt;Q27,Q28-Q27,0)</f>
        <v>0</v>
      </c>
      <c r="T28" s="29" t="n">
        <f aca="false">IF(R28&lt;R27,R28-R27,0)</f>
        <v>0</v>
      </c>
      <c r="U28" s="52" t="n">
        <f aca="false">IF(K28&gt;0,K28*M28,0)</f>
        <v>0</v>
      </c>
      <c r="V28" s="82" t="n">
        <f aca="false">IF(K28&lt;0,K28*N28,"o")</f>
        <v>-7500</v>
      </c>
      <c r="X28" s="65"/>
      <c r="Y28" s="65"/>
      <c r="Z28" s="65"/>
      <c r="AA28" s="65"/>
    </row>
    <row r="29" customFormat="false" ht="12.75" hidden="false" customHeight="false" outlineLevel="0" collapsed="false">
      <c r="A29" s="43" t="n">
        <v>18</v>
      </c>
      <c r="B29" s="43"/>
      <c r="C29" s="43"/>
      <c r="D29" s="54"/>
      <c r="E29" s="43"/>
      <c r="F29" s="43"/>
      <c r="G29" s="49"/>
      <c r="H29" s="49"/>
      <c r="I29" s="49" t="n">
        <f aca="false">+G29+H29</f>
        <v>0</v>
      </c>
      <c r="J29" s="49"/>
      <c r="K29" s="49" t="n">
        <f aca="false">+K28+I29</f>
        <v>-30000</v>
      </c>
      <c r="L29" s="81"/>
      <c r="M29" s="50" t="n">
        <v>0.03</v>
      </c>
      <c r="N29" s="50" t="n">
        <v>0.25</v>
      </c>
      <c r="O29" s="51" t="n">
        <f aca="false">IF(M29="Not Available",0.0889*G29,M29*G29)</f>
        <v>0</v>
      </c>
      <c r="P29" s="51" t="n">
        <f aca="false">IF(N29="Not Available",0.0889*ABS(H29),N29*ABS(H29))</f>
        <v>0</v>
      </c>
      <c r="Q29" s="29" t="n">
        <f aca="false">+IF($K29&gt;0,$K29,0)</f>
        <v>0</v>
      </c>
      <c r="R29" s="29" t="n">
        <f aca="false">+IF($K29&lt;0,$K29,0)</f>
        <v>-30000</v>
      </c>
      <c r="S29" s="29" t="n">
        <f aca="false">IF(Q29&gt;Q28,Q29-Q28,0)</f>
        <v>0</v>
      </c>
      <c r="T29" s="29" t="n">
        <f aca="false">IF(R29&lt;R28,R29-R28,0)</f>
        <v>0</v>
      </c>
      <c r="U29" s="52" t="n">
        <f aca="false">IF(K29&gt;0,K29*M29,0)</f>
        <v>0</v>
      </c>
      <c r="V29" s="82" t="n">
        <f aca="false">IF(K29&lt;0,K29*N29,"o")</f>
        <v>-7500</v>
      </c>
      <c r="X29" s="65"/>
      <c r="Y29" s="65"/>
      <c r="Z29" s="65"/>
      <c r="AA29" s="65"/>
    </row>
    <row r="30" customFormat="false" ht="12.75" hidden="false" customHeight="false" outlineLevel="0" collapsed="false">
      <c r="A30" s="43" t="n">
        <v>19</v>
      </c>
      <c r="B30" s="43"/>
      <c r="C30" s="43"/>
      <c r="D30" s="54"/>
      <c r="E30" s="43"/>
      <c r="F30" s="43"/>
      <c r="G30" s="49"/>
      <c r="H30" s="49"/>
      <c r="I30" s="49" t="n">
        <f aca="false">+G30+H30</f>
        <v>0</v>
      </c>
      <c r="J30" s="49"/>
      <c r="K30" s="49" t="n">
        <f aca="false">+K29+I30</f>
        <v>-30000</v>
      </c>
      <c r="L30" s="81"/>
      <c r="M30" s="50" t="n">
        <v>0.03</v>
      </c>
      <c r="N30" s="50" t="n">
        <v>0.25</v>
      </c>
      <c r="O30" s="51" t="n">
        <f aca="false">IF(M30="Not Available",0.0889*G30,M30*G30)</f>
        <v>0</v>
      </c>
      <c r="P30" s="51" t="n">
        <f aca="false">IF(N30="Not Available",0.0889*ABS(H30),N30*ABS(H30))</f>
        <v>0</v>
      </c>
      <c r="Q30" s="29" t="n">
        <f aca="false">+IF($K30&gt;0,$K30,0)</f>
        <v>0</v>
      </c>
      <c r="R30" s="29" t="n">
        <f aca="false">+IF($K30&lt;0,$K30,0)</f>
        <v>-30000</v>
      </c>
      <c r="S30" s="29" t="n">
        <f aca="false">IF(Q30&gt;Q29,Q30-Q29,0)</f>
        <v>0</v>
      </c>
      <c r="T30" s="29" t="n">
        <f aca="false">IF(R30&lt;R29,R30-R29,0)</f>
        <v>0</v>
      </c>
      <c r="U30" s="52" t="n">
        <f aca="false">IF(K30&gt;0,K30*M30,0)</f>
        <v>0</v>
      </c>
      <c r="V30" s="82" t="n">
        <f aca="false">IF(K30&lt;0,K30*N30,"o")</f>
        <v>-7500</v>
      </c>
      <c r="X30" s="65"/>
      <c r="Y30" s="65"/>
      <c r="Z30" s="65"/>
      <c r="AA30" s="65"/>
    </row>
    <row r="31" customFormat="false" ht="12.75" hidden="false" customHeight="false" outlineLevel="0" collapsed="false">
      <c r="A31" s="43" t="n">
        <v>20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-30000</v>
      </c>
      <c r="L31" s="81"/>
      <c r="M31" s="50" t="n">
        <v>0.03</v>
      </c>
      <c r="N31" s="50" t="n">
        <v>0.25</v>
      </c>
      <c r="O31" s="51" t="n">
        <f aca="false">IF(M31="Not Available",0.0889*G31,M31*G31)</f>
        <v>0</v>
      </c>
      <c r="P31" s="51" t="n">
        <f aca="false">IF(N31="Not Available",0.0889*ABS(H31),N31*ABS(H31))</f>
        <v>0</v>
      </c>
      <c r="Q31" s="29" t="n">
        <f aca="false">+IF($K31&gt;0,$K31,0)</f>
        <v>0</v>
      </c>
      <c r="R31" s="29" t="n">
        <f aca="false">+IF($K31&lt;0,$K31,0)</f>
        <v>-30000</v>
      </c>
      <c r="S31" s="29" t="n">
        <f aca="false">IF(Q31&gt;Q30,Q31-Q30,0)</f>
        <v>0</v>
      </c>
      <c r="T31" s="29" t="n">
        <f aca="false">IF(R31&lt;R30,R31-R30,0)</f>
        <v>0</v>
      </c>
      <c r="U31" s="52" t="n">
        <f aca="false">IF(K31&gt;0,K31*M31,0)</f>
        <v>0</v>
      </c>
      <c r="V31" s="82" t="n">
        <f aca="false">IF(K31&lt;0,K31*N31,"o")</f>
        <v>-7500</v>
      </c>
      <c r="X31" s="65"/>
      <c r="Y31" s="65"/>
      <c r="Z31" s="65"/>
      <c r="AA31" s="65"/>
    </row>
    <row r="32" customFormat="false" ht="12.75" hidden="false" customHeight="false" outlineLevel="0" collapsed="false">
      <c r="A32" s="43" t="n">
        <v>21</v>
      </c>
      <c r="B32" s="43"/>
      <c r="C32" s="43"/>
      <c r="D32" s="54"/>
      <c r="E32" s="43"/>
      <c r="F32" s="43"/>
      <c r="G32" s="49"/>
      <c r="H32" s="49"/>
      <c r="I32" s="49" t="n">
        <f aca="false">+G32+H32</f>
        <v>0</v>
      </c>
      <c r="J32" s="49"/>
      <c r="K32" s="49" t="n">
        <f aca="false">+K31+I32</f>
        <v>-30000</v>
      </c>
      <c r="L32" s="81"/>
      <c r="M32" s="50" t="n">
        <v>0.03</v>
      </c>
      <c r="N32" s="50" t="n">
        <v>0.3883</v>
      </c>
      <c r="O32" s="51" t="n">
        <f aca="false">IF(M32="Not Available",0.0889*G32,M32*G32)</f>
        <v>0</v>
      </c>
      <c r="P32" s="51" t="n">
        <f aca="false">IF(N32="Not Available",0.0889*ABS(H32),N32*ABS(H32))</f>
        <v>0</v>
      </c>
      <c r="Q32" s="29" t="n">
        <f aca="false">+IF($K32&gt;0,$K32,0)</f>
        <v>0</v>
      </c>
      <c r="R32" s="29" t="n">
        <f aca="false">+IF($K32&lt;0,$K32,0)</f>
        <v>-30000</v>
      </c>
      <c r="S32" s="29" t="n">
        <f aca="false">IF(Q32&gt;Q31,Q32-Q31,0)</f>
        <v>0</v>
      </c>
      <c r="T32" s="29" t="n">
        <f aca="false">IF(R32&lt;R31,R32-R31,0)</f>
        <v>0</v>
      </c>
      <c r="U32" s="52" t="n">
        <f aca="false">IF(K32&gt;0,K32*M32,0)</f>
        <v>0</v>
      </c>
      <c r="V32" s="82" t="n">
        <f aca="false">IF(K32&lt;0,K32*N32,"o")</f>
        <v>-11649</v>
      </c>
      <c r="X32" s="65"/>
      <c r="Y32" s="65"/>
      <c r="Z32" s="65"/>
      <c r="AA32" s="65"/>
    </row>
    <row r="33" customFormat="false" ht="12.75" hidden="false" customHeight="false" outlineLevel="0" collapsed="false">
      <c r="A33" s="43" t="n">
        <v>22</v>
      </c>
      <c r="B33" s="47"/>
      <c r="C33" s="43"/>
      <c r="D33" s="54"/>
      <c r="E33" s="43"/>
      <c r="F33" s="47"/>
      <c r="G33" s="48" t="n">
        <v>28462</v>
      </c>
      <c r="H33" s="48"/>
      <c r="I33" s="49" t="n">
        <f aca="false">+G33+H33</f>
        <v>28462</v>
      </c>
      <c r="J33" s="49"/>
      <c r="K33" s="49" t="n">
        <f aca="false">+K32+I33</f>
        <v>-1538</v>
      </c>
      <c r="L33" s="81"/>
      <c r="M33" s="50" t="n">
        <v>0.03</v>
      </c>
      <c r="N33" s="50" t="n">
        <v>0.3883</v>
      </c>
      <c r="O33" s="51" t="n">
        <f aca="false">IF(M33="Not Available",0.0889*G33,M33*G33)</f>
        <v>853.86</v>
      </c>
      <c r="P33" s="51" t="n">
        <f aca="false">IF(N33="Not Available",0.0889*ABS(H33),N33*ABS(H33))</f>
        <v>0</v>
      </c>
      <c r="Q33" s="29" t="n">
        <f aca="false">+IF($K33&gt;0,$K33,0)</f>
        <v>0</v>
      </c>
      <c r="R33" s="29" t="n">
        <f aca="false">+IF($K33&lt;0,$K33,0)</f>
        <v>-1538</v>
      </c>
      <c r="S33" s="29" t="n">
        <f aca="false">IF(Q33&gt;Q32,Q33-Q32,0)</f>
        <v>0</v>
      </c>
      <c r="T33" s="29" t="n">
        <f aca="false">IF(R33&lt;R32,R33-R32,0)</f>
        <v>0</v>
      </c>
      <c r="U33" s="52" t="n">
        <f aca="false">IF(K33&gt;0,K33*M33,0)</f>
        <v>0</v>
      </c>
      <c r="V33" s="82" t="n">
        <f aca="false">IF(K33&lt;0,K33*N33,"o")</f>
        <v>-597.2054</v>
      </c>
      <c r="X33" s="65"/>
      <c r="Y33" s="65"/>
      <c r="Z33" s="65"/>
      <c r="AA33" s="65"/>
    </row>
    <row r="34" customFormat="false" ht="12.75" hidden="false" customHeight="false" outlineLevel="0" collapsed="false">
      <c r="A34" s="43" t="n">
        <v>23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-1538</v>
      </c>
      <c r="L34" s="81"/>
      <c r="M34" s="50" t="n">
        <v>0.04</v>
      </c>
      <c r="N34" s="50" t="n">
        <v>0.3883</v>
      </c>
      <c r="O34" s="51" t="n">
        <f aca="false">IF(M34="Not Available",0.0889*G34,M34*G34)</f>
        <v>0</v>
      </c>
      <c r="P34" s="51" t="n">
        <f aca="false">IF(N34="Not Available",0.0889*ABS(H34),N34*ABS(H34))</f>
        <v>0</v>
      </c>
      <c r="Q34" s="29" t="n">
        <f aca="false">+IF($K34&gt;0,$K34,0)</f>
        <v>0</v>
      </c>
      <c r="R34" s="29" t="n">
        <f aca="false">+IF($K34&lt;0,$K34,0)</f>
        <v>-1538</v>
      </c>
      <c r="S34" s="29" t="n">
        <f aca="false">IF(Q34&gt;Q33,Q34-Q33,0)</f>
        <v>0</v>
      </c>
      <c r="T34" s="29" t="n">
        <f aca="false">IF(R34&lt;R33,R34-R33,0)</f>
        <v>0</v>
      </c>
      <c r="U34" s="52" t="n">
        <f aca="false">IF(K34&gt;0,K34*M34,0)</f>
        <v>0</v>
      </c>
      <c r="V34" s="82" t="n">
        <f aca="false">IF(K34&lt;0,K34*N34,"o")</f>
        <v>-597.2054</v>
      </c>
      <c r="X34" s="65"/>
      <c r="Y34" s="65"/>
      <c r="Z34" s="65"/>
      <c r="AA34" s="65"/>
    </row>
    <row r="35" customFormat="false" ht="12.75" hidden="false" customHeight="false" outlineLevel="0" collapsed="false">
      <c r="A35" s="43" t="n">
        <v>24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-1538</v>
      </c>
      <c r="L35" s="81"/>
      <c r="M35" s="50" t="n">
        <v>0.04</v>
      </c>
      <c r="N35" s="50" t="n">
        <v>0.3883</v>
      </c>
      <c r="O35" s="51" t="n">
        <f aca="false">IF(M35="Not Available",0.0889*G35,M35*G35)</f>
        <v>0</v>
      </c>
      <c r="P35" s="51" t="n">
        <f aca="false">IF(N35="Not Available",0.0889*ABS(H35),N35*ABS(H35))</f>
        <v>0</v>
      </c>
      <c r="Q35" s="29" t="n">
        <f aca="false">+IF($K35&gt;0,$K35,0)</f>
        <v>0</v>
      </c>
      <c r="R35" s="29" t="n">
        <f aca="false">+IF($K35&lt;0,$K35,0)</f>
        <v>-1538</v>
      </c>
      <c r="S35" s="29" t="n">
        <f aca="false">IF(Q35&gt;Q34,Q35-Q34,0)</f>
        <v>0</v>
      </c>
      <c r="T35" s="29" t="n">
        <f aca="false">IF(R35&lt;R34,R35-R34,0)</f>
        <v>0</v>
      </c>
      <c r="U35" s="52" t="n">
        <f aca="false">IF(K35&gt;0,K35*M35,0)</f>
        <v>0</v>
      </c>
      <c r="V35" s="82" t="n">
        <f aca="false">IF(K35&lt;0,K35*N35,"o")</f>
        <v>-597.2054</v>
      </c>
      <c r="X35" s="65"/>
      <c r="Y35" s="65"/>
      <c r="Z35" s="65"/>
      <c r="AA35" s="65"/>
    </row>
    <row r="36" customFormat="false" ht="12.75" hidden="false" customHeight="false" outlineLevel="0" collapsed="false">
      <c r="A36" s="43" t="n">
        <v>25</v>
      </c>
      <c r="B36" s="47"/>
      <c r="C36" s="43"/>
      <c r="D36" s="54"/>
      <c r="E36" s="43"/>
      <c r="F36" s="47"/>
      <c r="G36" s="48"/>
      <c r="H36" s="48"/>
      <c r="I36" s="49" t="n">
        <f aca="false">+G36+H36</f>
        <v>0</v>
      </c>
      <c r="J36" s="49"/>
      <c r="K36" s="49" t="n">
        <f aca="false">+K35+I36</f>
        <v>-1538</v>
      </c>
      <c r="L36" s="81"/>
      <c r="M36" s="50" t="n">
        <v>0.04</v>
      </c>
      <c r="N36" s="50" t="n">
        <v>0.3883</v>
      </c>
      <c r="O36" s="51" t="n">
        <f aca="false">IF(M36="Not Available",0.0889*G36,M36*G36)</f>
        <v>0</v>
      </c>
      <c r="P36" s="51" t="n">
        <f aca="false">IF(N36="Not Available",0.0889*ABS(H36),N36*ABS(H36))</f>
        <v>0</v>
      </c>
      <c r="Q36" s="29" t="n">
        <f aca="false">+IF($K36&gt;0,$K36,0)</f>
        <v>0</v>
      </c>
      <c r="R36" s="29" t="n">
        <f aca="false">+IF($K36&lt;0,$K36,0)</f>
        <v>-1538</v>
      </c>
      <c r="S36" s="29" t="n">
        <f aca="false">IF(Q36&gt;Q35,Q36-Q35,0)</f>
        <v>0</v>
      </c>
      <c r="T36" s="29" t="n">
        <f aca="false">IF(R36&lt;R35,R36-R35,0)</f>
        <v>0</v>
      </c>
      <c r="U36" s="52" t="n">
        <f aca="false">IF(K36&gt;0,K36*M36,0)</f>
        <v>0</v>
      </c>
      <c r="V36" s="82" t="n">
        <f aca="false">IF(K36&lt;0,K36*N36,"o")</f>
        <v>-597.2054</v>
      </c>
      <c r="X36" s="65"/>
      <c r="Y36" s="65"/>
      <c r="Z36" s="65"/>
      <c r="AA36" s="65"/>
    </row>
    <row r="37" customFormat="false" ht="12.75" hidden="false" customHeight="false" outlineLevel="0" collapsed="false">
      <c r="A37" s="43" t="n">
        <v>26</v>
      </c>
      <c r="B37" s="47"/>
      <c r="C37" s="43"/>
      <c r="D37" s="54"/>
      <c r="E37" s="43"/>
      <c r="F37" s="47"/>
      <c r="G37" s="48"/>
      <c r="H37" s="48"/>
      <c r="I37" s="49" t="n">
        <f aca="false">+G37+H37</f>
        <v>0</v>
      </c>
      <c r="J37" s="49"/>
      <c r="K37" s="49" t="n">
        <f aca="false">+K36+I37</f>
        <v>-1538</v>
      </c>
      <c r="L37" s="81"/>
      <c r="M37" s="50" t="n">
        <v>0.04</v>
      </c>
      <c r="N37" s="50" t="n">
        <v>0.3883</v>
      </c>
      <c r="O37" s="51" t="n">
        <f aca="false">IF(M37="Not Available",0.0889*G37,M37*G37)</f>
        <v>0</v>
      </c>
      <c r="P37" s="51" t="n">
        <f aca="false">IF(N37="Not Available",0.0889*ABS(H37),N37*ABS(H37))</f>
        <v>0</v>
      </c>
      <c r="Q37" s="29" t="n">
        <f aca="false">+IF($K37&gt;0,$K37,0)</f>
        <v>0</v>
      </c>
      <c r="R37" s="29" t="n">
        <f aca="false">+IF($K37&lt;0,$K37,0)</f>
        <v>-1538</v>
      </c>
      <c r="S37" s="29" t="n">
        <f aca="false">IF(Q37&gt;Q36,Q37-Q36,0)</f>
        <v>0</v>
      </c>
      <c r="T37" s="29" t="n">
        <f aca="false">IF(R37&lt;R36,R37-R36,0)</f>
        <v>0</v>
      </c>
      <c r="U37" s="52" t="n">
        <f aca="false">IF(K37&gt;0,K37*M37,0)</f>
        <v>0</v>
      </c>
      <c r="V37" s="82" t="n">
        <f aca="false">IF(K37&lt;0,K37*N37,"o")</f>
        <v>-597.2054</v>
      </c>
      <c r="X37" s="65"/>
      <c r="Y37" s="65"/>
      <c r="Z37" s="65"/>
      <c r="AA37" s="65"/>
    </row>
    <row r="38" customFormat="false" ht="12.75" hidden="false" customHeight="false" outlineLevel="0" collapsed="false">
      <c r="A38" s="43" t="n">
        <v>27</v>
      </c>
      <c r="B38" s="47"/>
      <c r="C38" s="43"/>
      <c r="D38" s="54"/>
      <c r="E38" s="43"/>
      <c r="F38" s="47"/>
      <c r="G38" s="48"/>
      <c r="H38" s="48"/>
      <c r="I38" s="49" t="n">
        <f aca="false">+G38+H38</f>
        <v>0</v>
      </c>
      <c r="J38" s="49"/>
      <c r="K38" s="49" t="n">
        <f aca="false">+K37+I38</f>
        <v>-1538</v>
      </c>
      <c r="L38" s="81"/>
      <c r="M38" s="50" t="n">
        <v>0.04</v>
      </c>
      <c r="N38" s="50" t="n">
        <v>0.3883</v>
      </c>
      <c r="O38" s="51" t="n">
        <f aca="false">IF(M38="Not Available",0.0889*G38,M38*G38)</f>
        <v>0</v>
      </c>
      <c r="P38" s="51" t="n">
        <f aca="false">IF(N38="Not Available",0.0889*ABS(H38),N38*ABS(H38))</f>
        <v>0</v>
      </c>
      <c r="Q38" s="29" t="n">
        <f aca="false">+IF($K38&gt;0,$K38,0)</f>
        <v>0</v>
      </c>
      <c r="R38" s="29" t="n">
        <f aca="false">+IF($K38&lt;0,$K38,0)</f>
        <v>-1538</v>
      </c>
      <c r="S38" s="29" t="n">
        <f aca="false">IF(Q38&gt;Q37,Q38-Q37,0)</f>
        <v>0</v>
      </c>
      <c r="T38" s="29" t="n">
        <f aca="false">IF(R38&lt;R37,R38-R37,0)</f>
        <v>0</v>
      </c>
      <c r="U38" s="52" t="n">
        <f aca="false">IF(K38&gt;0,K38*M38,0)</f>
        <v>0</v>
      </c>
      <c r="V38" s="82" t="n">
        <f aca="false">IF(K38&lt;0,K38*N38,"o")</f>
        <v>-597.2054</v>
      </c>
      <c r="X38" s="65"/>
      <c r="Y38" s="65"/>
      <c r="Z38" s="65"/>
      <c r="AA38" s="65"/>
    </row>
    <row r="39" customFormat="false" ht="12.75" hidden="false" customHeight="false" outlineLevel="0" collapsed="false">
      <c r="A39" s="43" t="n">
        <v>28</v>
      </c>
      <c r="B39" s="47"/>
      <c r="C39" s="43"/>
      <c r="D39" s="54"/>
      <c r="E39" s="43"/>
      <c r="F39" s="47"/>
      <c r="G39" s="48"/>
      <c r="H39" s="48"/>
      <c r="I39" s="49" t="n">
        <f aca="false">+G39+H39</f>
        <v>0</v>
      </c>
      <c r="J39" s="49"/>
      <c r="K39" s="49" t="n">
        <f aca="false">+K38+I39</f>
        <v>-1538</v>
      </c>
      <c r="L39" s="81"/>
      <c r="M39" s="50" t="n">
        <v>0.04</v>
      </c>
      <c r="N39" s="50" t="n">
        <v>0.3883</v>
      </c>
      <c r="O39" s="51" t="n">
        <f aca="false">IF(M39="Not Available",0.0889*G39,M39*G39)</f>
        <v>0</v>
      </c>
      <c r="P39" s="51" t="n">
        <f aca="false">IF(N39="Not Available",0.0889*ABS(H39),N39*ABS(H39))</f>
        <v>0</v>
      </c>
      <c r="Q39" s="29" t="n">
        <f aca="false">+IF($K39&gt;0,$K39,0)</f>
        <v>0</v>
      </c>
      <c r="R39" s="29" t="n">
        <f aca="false">+IF($K39&lt;0,$K39,0)</f>
        <v>-1538</v>
      </c>
      <c r="S39" s="29" t="n">
        <f aca="false">IF(Q39&gt;Q38,Q39-Q38,0)</f>
        <v>0</v>
      </c>
      <c r="T39" s="29" t="n">
        <f aca="false">IF(R39&lt;R38,R39-R38,0)</f>
        <v>0</v>
      </c>
      <c r="U39" s="52" t="n">
        <f aca="false">IF(K39&gt;0,K39*M39,0)</f>
        <v>0</v>
      </c>
      <c r="V39" s="82" t="n">
        <f aca="false">IF(K39&lt;0,K39*N39,"o")</f>
        <v>-597.2054</v>
      </c>
      <c r="X39" s="65"/>
      <c r="Y39" s="65"/>
      <c r="Z39" s="65"/>
      <c r="AA39" s="65"/>
    </row>
    <row r="40" customFormat="false" ht="12.75" hidden="false" customHeight="false" outlineLevel="0" collapsed="false">
      <c r="A40" s="43" t="n">
        <v>29</v>
      </c>
      <c r="B40" s="47"/>
      <c r="C40" s="43"/>
      <c r="D40" s="54"/>
      <c r="E40" s="43"/>
      <c r="F40" s="47"/>
      <c r="G40" s="48" t="n">
        <v>1538</v>
      </c>
      <c r="H40" s="48"/>
      <c r="I40" s="49" t="n">
        <f aca="false">+G40+H40</f>
        <v>1538</v>
      </c>
      <c r="J40" s="49"/>
      <c r="K40" s="49" t="n">
        <f aca="false">+K39+I40</f>
        <v>0</v>
      </c>
      <c r="L40" s="81"/>
      <c r="M40" s="50" t="n">
        <v>0.04</v>
      </c>
      <c r="N40" s="50" t="n">
        <v>0.3883</v>
      </c>
      <c r="O40" s="51" t="n">
        <f aca="false">IF(M40="Not Available",0.0889*G40,M40*G40)</f>
        <v>61.52</v>
      </c>
      <c r="P40" s="51" t="n">
        <f aca="false">IF(N40="Not Available",0.0889*ABS(H40),N40*ABS(H40))</f>
        <v>0</v>
      </c>
      <c r="Q40" s="29" t="n">
        <f aca="false">+IF($K40&gt;0,$K40,0)</f>
        <v>0</v>
      </c>
      <c r="R40" s="29" t="n">
        <f aca="false">+IF($K40&lt;0,$K40,0)</f>
        <v>0</v>
      </c>
      <c r="S40" s="29" t="n">
        <f aca="false">IF(Q40&gt;Q39,Q40-Q39,0)</f>
        <v>0</v>
      </c>
      <c r="T40" s="29" t="n">
        <f aca="false">IF(R40&lt;R39,R40-R39,0)</f>
        <v>0</v>
      </c>
      <c r="U40" s="52" t="n">
        <f aca="false">IF(K40&gt;0,K40*M40,0)</f>
        <v>0</v>
      </c>
      <c r="V40" s="82" t="str">
        <f aca="false">IF(K40&lt;0,K40*N40,"o")</f>
        <v>o</v>
      </c>
      <c r="X40" s="65"/>
      <c r="Y40" s="65"/>
      <c r="Z40" s="65"/>
      <c r="AA40" s="65"/>
    </row>
    <row r="41" customFormat="false" ht="12.75" hidden="false" customHeight="false" outlineLevel="0" collapsed="false">
      <c r="A41" s="43" t="n">
        <v>30</v>
      </c>
      <c r="B41" s="47"/>
      <c r="C41" s="43"/>
      <c r="D41" s="54"/>
      <c r="E41" s="43"/>
      <c r="F41" s="47"/>
      <c r="G41" s="55"/>
      <c r="H41" s="55"/>
      <c r="I41" s="56" t="n">
        <f aca="false">+G41+H41</f>
        <v>0</v>
      </c>
      <c r="J41" s="49"/>
      <c r="K41" s="49" t="n">
        <f aca="false">+K40+I41</f>
        <v>0</v>
      </c>
      <c r="L41" s="81"/>
      <c r="M41" s="50" t="n">
        <v>0.04</v>
      </c>
      <c r="N41" s="50" t="n">
        <v>0.3883</v>
      </c>
      <c r="O41" s="51" t="n">
        <f aca="false">IF(M41="Not Available",0.0889*G41,M41*G41)</f>
        <v>0</v>
      </c>
      <c r="P41" s="51" t="n">
        <f aca="false">IF(N41="Not Available",0.0889*ABS(H41),N41*ABS(H41))</f>
        <v>0</v>
      </c>
      <c r="Q41" s="29" t="n">
        <f aca="false">+IF($K41&gt;0,$K41,0)</f>
        <v>0</v>
      </c>
      <c r="R41" s="29" t="n">
        <f aca="false">+IF($K41&lt;0,$K41,0)</f>
        <v>0</v>
      </c>
      <c r="S41" s="29" t="n">
        <f aca="false">IF(Q41&gt;Q40,Q41-Q40,0)</f>
        <v>0</v>
      </c>
      <c r="T41" s="29" t="n">
        <f aca="false">IF(R41&lt;R40,R41-R40,0)</f>
        <v>0</v>
      </c>
      <c r="U41" s="52" t="n">
        <f aca="false">IF(K41&gt;0,K41*M41,0)</f>
        <v>0</v>
      </c>
      <c r="V41" s="82" t="str">
        <f aca="false">IF(K41&lt;0,K41*N41,"o")</f>
        <v>o</v>
      </c>
      <c r="X41" s="65"/>
      <c r="Y41" s="65"/>
      <c r="Z41" s="65"/>
      <c r="AA41" s="65"/>
    </row>
    <row r="42" customFormat="false" ht="12.75" hidden="false" customHeight="false" outlineLevel="0" collapsed="false">
      <c r="A42" s="43"/>
      <c r="B42" s="47"/>
      <c r="C42" s="43"/>
      <c r="D42" s="54"/>
      <c r="E42" s="43"/>
      <c r="F42" s="47"/>
      <c r="G42" s="55"/>
      <c r="H42" s="55"/>
      <c r="I42" s="56"/>
      <c r="J42" s="49"/>
      <c r="K42" s="49"/>
      <c r="L42" s="81"/>
      <c r="M42" s="50"/>
      <c r="N42" s="50"/>
      <c r="O42" s="51"/>
      <c r="P42" s="51"/>
      <c r="U42" s="52"/>
      <c r="V42" s="82"/>
      <c r="X42" s="65"/>
      <c r="Y42" s="65"/>
      <c r="Z42" s="65"/>
      <c r="AA42" s="65"/>
    </row>
    <row r="43" customFormat="false" ht="12.75" hidden="false" customHeight="false" outlineLevel="0" collapsed="false">
      <c r="A43" s="43" t="s">
        <v>40</v>
      </c>
      <c r="E43" s="0"/>
      <c r="F43" s="0"/>
      <c r="G43" s="15" t="n">
        <f aca="false">+SUM(G12:G42)</f>
        <v>30000</v>
      </c>
      <c r="H43" s="15" t="n">
        <f aca="false">+SUM(H12:H42)</f>
        <v>-30000</v>
      </c>
      <c r="I43" s="15" t="n">
        <f aca="false">+SUM(I12:I42)</f>
        <v>0</v>
      </c>
      <c r="O43" s="76" t="n">
        <f aca="false">SUM(O12:O42)</f>
        <v>915.38</v>
      </c>
      <c r="P43" s="76" t="n">
        <f aca="false">SUM(P12:P42)</f>
        <v>900</v>
      </c>
      <c r="Q43" s="76" t="n">
        <f aca="false">SUM(Q12:Q42)</f>
        <v>0</v>
      </c>
      <c r="R43" s="76" t="n">
        <f aca="false">SUM(R12:R42)</f>
        <v>-610766</v>
      </c>
      <c r="S43" s="76" t="n">
        <f aca="false">SUM(S12:S42)</f>
        <v>0</v>
      </c>
      <c r="T43" s="76" t="n">
        <f aca="false">SUM(T12:T42)</f>
        <v>-30000</v>
      </c>
      <c r="U43" s="76" t="n">
        <f aca="false">SUM(U12:U42)</f>
        <v>0</v>
      </c>
      <c r="V43" s="76" t="n">
        <f aca="false">SUM(V12:V42)</f>
        <v>-80629.4378</v>
      </c>
      <c r="X43" s="65"/>
      <c r="Y43" s="83"/>
      <c r="Z43" s="65"/>
      <c r="AA43" s="84"/>
    </row>
    <row r="44" customFormat="false" ht="13.5" hidden="false" customHeight="false" outlineLevel="0" collapsed="false">
      <c r="A44" s="43"/>
      <c r="E44" s="0"/>
      <c r="F44" s="0"/>
      <c r="G44" s="0"/>
    </row>
    <row r="45" customFormat="false" ht="13.5" hidden="false" customHeight="false" outlineLevel="0" collapsed="false">
      <c r="A45" s="43"/>
      <c r="E45" s="0"/>
      <c r="F45" s="0"/>
      <c r="G45" s="0"/>
      <c r="H45" s="85" t="s">
        <v>55</v>
      </c>
      <c r="I45" s="86" t="s">
        <v>56</v>
      </c>
      <c r="J45" s="86"/>
      <c r="S45" s="60" t="s">
        <v>42</v>
      </c>
      <c r="T45" s="29" t="n">
        <f aca="false">+S43-T43</f>
        <v>30000</v>
      </c>
      <c r="Y45" s="61"/>
    </row>
    <row r="46" customFormat="false" ht="12.75" hidden="false" customHeight="false" outlineLevel="0" collapsed="false">
      <c r="A46" s="43"/>
      <c r="E46" s="61" t="s">
        <v>43</v>
      </c>
      <c r="G46" s="28" t="n">
        <f aca="false">+G43</f>
        <v>30000</v>
      </c>
      <c r="H46" s="87"/>
      <c r="I46" s="88"/>
      <c r="J46" s="88"/>
      <c r="O46" s="62"/>
      <c r="P46" s="63"/>
      <c r="T46" s="64"/>
      <c r="U46" s="65"/>
    </row>
    <row r="47" customFormat="false" ht="13.5" hidden="false" customHeight="false" outlineLevel="0" collapsed="false">
      <c r="A47" s="43"/>
      <c r="E47" s="61" t="s">
        <v>44</v>
      </c>
      <c r="G47" s="28" t="n">
        <f aca="false">+H43</f>
        <v>-30000</v>
      </c>
      <c r="H47" s="89" t="n">
        <v>0.1</v>
      </c>
      <c r="I47" s="90" t="n">
        <f aca="false">G46*H47</f>
        <v>3000</v>
      </c>
      <c r="J47" s="90"/>
      <c r="O47" s="65"/>
      <c r="P47" s="65"/>
      <c r="T47" s="64"/>
      <c r="U47" s="65"/>
    </row>
    <row r="48" customFormat="false" ht="12.75" hidden="false" customHeight="false" outlineLevel="0" collapsed="false">
      <c r="A48" s="43"/>
      <c r="O48" s="65"/>
      <c r="P48" s="65"/>
      <c r="T48" s="64"/>
      <c r="U48" s="65"/>
    </row>
    <row r="49" customFormat="false" ht="22.5" hidden="false" customHeight="false" outlineLevel="0" collapsed="false">
      <c r="A49" s="43"/>
      <c r="O49" s="66" t="s">
        <v>45</v>
      </c>
      <c r="P49" s="67"/>
      <c r="T49" s="64"/>
      <c r="U49" s="65"/>
    </row>
    <row r="50" customFormat="false" ht="12.75" hidden="false" customHeight="false" outlineLevel="0" collapsed="false">
      <c r="A50" s="43"/>
      <c r="O50" s="68" t="s">
        <v>46</v>
      </c>
      <c r="P50" s="69" t="n">
        <f aca="false">+G43*0.0128</f>
        <v>384</v>
      </c>
      <c r="T50" s="64"/>
      <c r="U50" s="65"/>
    </row>
    <row r="51" customFormat="false" ht="12.75" hidden="false" customHeight="false" outlineLevel="0" collapsed="false">
      <c r="A51" s="43"/>
      <c r="O51" s="68" t="s">
        <v>47</v>
      </c>
      <c r="P51" s="69" t="n">
        <f aca="false">+H43*-0.0128</f>
        <v>384</v>
      </c>
    </row>
    <row r="52" customFormat="false" ht="12.75" hidden="false" customHeight="false" outlineLevel="0" collapsed="false">
      <c r="A52" s="43"/>
      <c r="O52" s="68" t="s">
        <v>48</v>
      </c>
      <c r="P52" s="69" t="n">
        <f aca="false">0.0761*T45</f>
        <v>2283</v>
      </c>
    </row>
    <row r="53" customFormat="false" ht="12.75" hidden="false" customHeight="false" outlineLevel="0" collapsed="false">
      <c r="A53" s="43"/>
      <c r="O53" s="70" t="s">
        <v>49</v>
      </c>
      <c r="P53" s="71" t="n">
        <f aca="false">SUM(P50:P52)</f>
        <v>3051</v>
      </c>
    </row>
    <row r="54" customFormat="false" ht="12.75" hidden="false" customHeight="false" outlineLevel="0" collapsed="false">
      <c r="A54" s="43"/>
    </row>
    <row r="55" customFormat="false" ht="12.75" hidden="false" customHeight="false" outlineLevel="0" collapsed="false">
      <c r="A55" s="43"/>
      <c r="O55" s="72" t="s">
        <v>50</v>
      </c>
      <c r="P55" s="73" t="n">
        <f aca="false">MIN(P53,P46)</f>
        <v>3051</v>
      </c>
    </row>
    <row r="57" customFormat="false" ht="12.75" hidden="false" customHeight="false" outlineLevel="0" collapsed="false">
      <c r="O57" s="74"/>
      <c r="P57" s="75"/>
    </row>
    <row r="58" customFormat="false" ht="12.75" hidden="false" customHeight="false" outlineLevel="0" collapsed="false">
      <c r="O58" s="75"/>
      <c r="P58" s="63"/>
    </row>
    <row r="59" customFormat="false" ht="12.75" hidden="false" customHeight="false" outlineLevel="0" collapsed="false">
      <c r="O59" s="75"/>
      <c r="P59" s="63"/>
    </row>
    <row r="60" customFormat="false" ht="12.75" hidden="false" customHeight="false" outlineLevel="0" collapsed="false">
      <c r="O60" s="75"/>
      <c r="P60" s="63"/>
    </row>
    <row r="61" customFormat="false" ht="12.75" hidden="false" customHeight="false" outlineLevel="0" collapsed="false">
      <c r="O61" s="75"/>
      <c r="P61" s="63"/>
    </row>
    <row r="62" customFormat="false" ht="12.75" hidden="false" customHeight="false" outlineLevel="0" collapsed="false">
      <c r="O62" s="65"/>
      <c r="P62" s="65"/>
    </row>
  </sheetData>
  <mergeCells count="4">
    <mergeCell ref="Q9:T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42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56"/>
    <col collapsed="false" customWidth="true" hidden="false" outlineLevel="0" max="3" min="3" style="0" width="9.85"/>
    <col collapsed="false" customWidth="true" hidden="false" outlineLevel="0" max="6" min="6" style="0" width="8.56"/>
    <col collapsed="false" customWidth="true" hidden="false" outlineLevel="0" max="7" min="7" style="0" width="11.42"/>
    <col collapsed="false" customWidth="true" hidden="false" outlineLevel="0" max="8" min="8" style="0" width="11.56"/>
    <col collapsed="false" customWidth="true" hidden="false" outlineLevel="0" max="9" min="9" style="0" width="12.14"/>
    <col collapsed="false" customWidth="true" hidden="false" outlineLevel="0" max="15" min="15" style="0" width="12.14"/>
    <col collapsed="false" customWidth="true" hidden="false" outlineLevel="0" max="16" min="16" style="0" width="10.41"/>
    <col collapsed="false" customWidth="true" hidden="false" outlineLevel="0" max="17" min="17" style="0" width="9.56"/>
    <col collapsed="false" customWidth="true" hidden="false" outlineLevel="0" max="21" min="21" style="0" width="10.85"/>
  </cols>
  <sheetData>
    <row r="3" customFormat="false" ht="12.75" hidden="false" customHeight="false" outlineLevel="0" collapsed="false">
      <c r="M3" s="0" t="s">
        <v>57</v>
      </c>
    </row>
    <row r="4" customFormat="false" ht="13.5" hidden="false" customHeight="false" outlineLevel="0" collapsed="false">
      <c r="T4" s="0" t="n">
        <f aca="false">R7/31</f>
        <v>-444.645161290323</v>
      </c>
    </row>
    <row r="5" customFormat="false" ht="34.5" hidden="false" customHeight="false" outlineLevel="0" collapsed="false">
      <c r="A5" s="31" t="s">
        <v>16</v>
      </c>
      <c r="B5" s="31" t="s">
        <v>17</v>
      </c>
      <c r="C5" s="32" t="s">
        <v>18</v>
      </c>
      <c r="D5" s="33" t="s">
        <v>19</v>
      </c>
      <c r="E5" s="31" t="s">
        <v>20</v>
      </c>
      <c r="F5" s="31" t="s">
        <v>21</v>
      </c>
      <c r="G5" s="34" t="s">
        <v>22</v>
      </c>
      <c r="H5" s="34" t="s">
        <v>23</v>
      </c>
      <c r="I5" s="34" t="s">
        <v>24</v>
      </c>
      <c r="J5" s="35" t="s">
        <v>25</v>
      </c>
      <c r="K5" s="34" t="s">
        <v>26</v>
      </c>
      <c r="N5" s="34" t="s">
        <v>22</v>
      </c>
      <c r="O5" s="34" t="s">
        <v>23</v>
      </c>
      <c r="P5" s="34" t="s">
        <v>24</v>
      </c>
      <c r="Q5" s="35" t="s">
        <v>25</v>
      </c>
      <c r="R5" s="34" t="s">
        <v>26</v>
      </c>
    </row>
    <row r="6" customFormat="false" ht="12.75" hidden="false" customHeight="false" outlineLevel="0" collapsed="false">
      <c r="A6" s="40"/>
      <c r="B6" s="41"/>
      <c r="C6" s="41"/>
      <c r="D6" s="42" t="s">
        <v>38</v>
      </c>
      <c r="E6" s="43" t="n">
        <v>500615</v>
      </c>
      <c r="F6" s="44" t="s">
        <v>39</v>
      </c>
      <c r="G6" s="45"/>
      <c r="H6" s="45"/>
      <c r="I6" s="45"/>
      <c r="J6" s="45"/>
      <c r="K6" s="45"/>
      <c r="N6" s="45"/>
      <c r="O6" s="45"/>
      <c r="P6" s="45"/>
      <c r="Q6" s="45" t="n">
        <v>-14243</v>
      </c>
      <c r="R6" s="45"/>
    </row>
    <row r="7" customFormat="false" ht="12.75" hidden="false" customHeight="false" outlineLevel="0" collapsed="false">
      <c r="A7" s="43" t="n">
        <v>1</v>
      </c>
      <c r="B7" s="47"/>
      <c r="C7" s="43"/>
      <c r="G7" s="48"/>
      <c r="H7" s="48"/>
      <c r="I7" s="49" t="n">
        <f aca="false">+G7+H7</f>
        <v>0</v>
      </c>
      <c r="J7" s="49"/>
      <c r="K7" s="49" t="n">
        <f aca="false">+J6+I7</f>
        <v>0</v>
      </c>
      <c r="N7" s="48" t="n">
        <v>459</v>
      </c>
      <c r="O7" s="48"/>
      <c r="P7" s="49" t="n">
        <f aca="false">+N7+O7</f>
        <v>459</v>
      </c>
      <c r="Q7" s="49"/>
      <c r="R7" s="49" t="n">
        <f aca="false">+Q6+P7</f>
        <v>-13784</v>
      </c>
      <c r="T7" s="0" t="n">
        <v>0.3883</v>
      </c>
      <c r="U7" s="91" t="n">
        <f aca="false">R7*T7</f>
        <v>-5352.3272</v>
      </c>
    </row>
    <row r="8" customFormat="false" ht="12.75" hidden="false" customHeight="false" outlineLevel="0" collapsed="false">
      <c r="A8" s="43" t="n">
        <v>2</v>
      </c>
      <c r="B8" s="47"/>
      <c r="C8" s="43"/>
      <c r="D8" s="54"/>
      <c r="E8" s="43"/>
      <c r="F8" s="47"/>
      <c r="G8" s="48"/>
      <c r="H8" s="48"/>
      <c r="I8" s="49" t="n">
        <f aca="false">+G8+H8</f>
        <v>0</v>
      </c>
      <c r="J8" s="49"/>
      <c r="K8" s="49" t="n">
        <f aca="false">+K7+I8</f>
        <v>0</v>
      </c>
      <c r="N8" s="48" t="n">
        <v>459</v>
      </c>
      <c r="O8" s="48"/>
      <c r="P8" s="49" t="n">
        <f aca="false">+N8+O8</f>
        <v>459</v>
      </c>
      <c r="Q8" s="49"/>
      <c r="R8" s="49" t="n">
        <f aca="false">+R7+P8</f>
        <v>-13325</v>
      </c>
      <c r="T8" s="0" t="n">
        <v>0.3883</v>
      </c>
      <c r="U8" s="91" t="n">
        <f aca="false">R8*T8</f>
        <v>-5174.0975</v>
      </c>
    </row>
    <row r="9" customFormat="false" ht="12.75" hidden="false" customHeight="false" outlineLevel="0" collapsed="false">
      <c r="A9" s="43" t="n">
        <v>3</v>
      </c>
      <c r="B9" s="47"/>
      <c r="C9" s="43"/>
      <c r="D9" s="54"/>
      <c r="E9" s="43"/>
      <c r="F9" s="47"/>
      <c r="G9" s="48"/>
      <c r="H9" s="48"/>
      <c r="I9" s="49" t="n">
        <f aca="false">+G9+H9</f>
        <v>0</v>
      </c>
      <c r="J9" s="49"/>
      <c r="K9" s="49" t="n">
        <f aca="false">+K8+I9</f>
        <v>0</v>
      </c>
      <c r="N9" s="48" t="n">
        <v>459</v>
      </c>
      <c r="O9" s="48"/>
      <c r="P9" s="49" t="n">
        <f aca="false">+N9+O9</f>
        <v>459</v>
      </c>
      <c r="Q9" s="49"/>
      <c r="R9" s="49" t="n">
        <f aca="false">+R8+P9</f>
        <v>-12866</v>
      </c>
      <c r="T9" s="0" t="n">
        <v>0.3883</v>
      </c>
      <c r="U9" s="91" t="n">
        <f aca="false">R9*T9</f>
        <v>-4995.8678</v>
      </c>
    </row>
    <row r="10" customFormat="false" ht="12.75" hidden="false" customHeight="false" outlineLevel="0" collapsed="false">
      <c r="A10" s="43" t="n">
        <v>4</v>
      </c>
      <c r="B10" s="47"/>
      <c r="C10" s="43"/>
      <c r="D10" s="54"/>
      <c r="E10" s="43"/>
      <c r="F10" s="47"/>
      <c r="G10" s="48"/>
      <c r="H10" s="48"/>
      <c r="I10" s="49" t="n">
        <f aca="false">+G10+H10</f>
        <v>0</v>
      </c>
      <c r="J10" s="49"/>
      <c r="K10" s="49" t="n">
        <f aca="false">+K9+I10</f>
        <v>0</v>
      </c>
      <c r="N10" s="48" t="n">
        <v>459</v>
      </c>
      <c r="O10" s="48"/>
      <c r="P10" s="49" t="n">
        <f aca="false">+N10+O10</f>
        <v>459</v>
      </c>
      <c r="Q10" s="49"/>
      <c r="R10" s="49" t="n">
        <f aca="false">+R9+P10</f>
        <v>-12407</v>
      </c>
      <c r="T10" s="0" t="n">
        <v>0.3883</v>
      </c>
      <c r="U10" s="91" t="n">
        <f aca="false">R10*T10</f>
        <v>-4817.6381</v>
      </c>
    </row>
    <row r="11" customFormat="false" ht="12.75" hidden="false" customHeight="false" outlineLevel="0" collapsed="false">
      <c r="A11" s="43" t="n">
        <v>5</v>
      </c>
      <c r="B11" s="43"/>
      <c r="C11" s="43"/>
      <c r="D11" s="54"/>
      <c r="E11" s="43"/>
      <c r="F11" s="43"/>
      <c r="G11" s="49"/>
      <c r="H11" s="49"/>
      <c r="I11" s="49" t="n">
        <f aca="false">+G11+H11</f>
        <v>0</v>
      </c>
      <c r="J11" s="49"/>
      <c r="K11" s="49" t="n">
        <f aca="false">+K10+I11</f>
        <v>0</v>
      </c>
      <c r="N11" s="48" t="n">
        <v>459</v>
      </c>
      <c r="O11" s="49"/>
      <c r="P11" s="49" t="n">
        <f aca="false">+N11+O11</f>
        <v>459</v>
      </c>
      <c r="Q11" s="49"/>
      <c r="R11" s="49" t="n">
        <f aca="false">+R10+P11</f>
        <v>-11948</v>
      </c>
      <c r="T11" s="0" t="n">
        <v>0.3883</v>
      </c>
      <c r="U11" s="91" t="n">
        <f aca="false">R11*T11</f>
        <v>-4639.4084</v>
      </c>
    </row>
    <row r="12" customFormat="false" ht="12.75" hidden="false" customHeight="false" outlineLevel="0" collapsed="false">
      <c r="A12" s="43" t="n">
        <v>6</v>
      </c>
      <c r="B12" s="47"/>
      <c r="C12" s="43"/>
      <c r="D12" s="54"/>
      <c r="E12" s="43"/>
      <c r="F12" s="47"/>
      <c r="G12" s="48"/>
      <c r="H12" s="48"/>
      <c r="I12" s="49" t="n">
        <f aca="false">+G12+H12</f>
        <v>0</v>
      </c>
      <c r="J12" s="49"/>
      <c r="K12" s="49" t="n">
        <f aca="false">+K11+I12</f>
        <v>0</v>
      </c>
      <c r="N12" s="48" t="n">
        <v>459</v>
      </c>
      <c r="O12" s="48"/>
      <c r="P12" s="49" t="n">
        <f aca="false">+N12+O12</f>
        <v>459</v>
      </c>
      <c r="Q12" s="49"/>
      <c r="R12" s="49" t="n">
        <f aca="false">+R11+P12</f>
        <v>-11489</v>
      </c>
      <c r="T12" s="0" t="n">
        <v>0.3883</v>
      </c>
      <c r="U12" s="91" t="n">
        <f aca="false">R12*T12</f>
        <v>-4461.1787</v>
      </c>
    </row>
    <row r="13" customFormat="false" ht="12.75" hidden="false" customHeight="false" outlineLevel="0" collapsed="false">
      <c r="A13" s="43" t="n">
        <v>7</v>
      </c>
      <c r="B13" s="47"/>
      <c r="C13" s="43"/>
      <c r="D13" s="54"/>
      <c r="E13" s="43"/>
      <c r="F13" s="47"/>
      <c r="G13" s="48"/>
      <c r="H13" s="48"/>
      <c r="I13" s="49" t="n">
        <f aca="false">+G13+H13</f>
        <v>0</v>
      </c>
      <c r="J13" s="49"/>
      <c r="K13" s="49" t="n">
        <f aca="false">+K12+I13</f>
        <v>0</v>
      </c>
      <c r="N13" s="48" t="n">
        <v>459</v>
      </c>
      <c r="O13" s="48"/>
      <c r="P13" s="49" t="n">
        <f aca="false">+N13+O13</f>
        <v>459</v>
      </c>
      <c r="Q13" s="49"/>
      <c r="R13" s="49" t="n">
        <f aca="false">+R12+P13</f>
        <v>-11030</v>
      </c>
      <c r="T13" s="0" t="n">
        <v>0.3883</v>
      </c>
      <c r="U13" s="91" t="n">
        <f aca="false">R13*T13</f>
        <v>-4282.949</v>
      </c>
    </row>
    <row r="14" customFormat="false" ht="12.75" hidden="false" customHeight="false" outlineLevel="0" collapsed="false">
      <c r="A14" s="43" t="n">
        <v>8</v>
      </c>
      <c r="B14" s="47"/>
      <c r="C14" s="43"/>
      <c r="D14" s="54"/>
      <c r="E14" s="43"/>
      <c r="F14" s="47"/>
      <c r="G14" s="48"/>
      <c r="H14" s="48"/>
      <c r="I14" s="49" t="n">
        <f aca="false">+G14+H14</f>
        <v>0</v>
      </c>
      <c r="J14" s="49"/>
      <c r="K14" s="49" t="n">
        <f aca="false">+K13+I14</f>
        <v>0</v>
      </c>
      <c r="N14" s="48" t="n">
        <v>459</v>
      </c>
      <c r="O14" s="48"/>
      <c r="P14" s="49" t="n">
        <f aca="false">+N14+O14</f>
        <v>459</v>
      </c>
      <c r="Q14" s="49"/>
      <c r="R14" s="49" t="n">
        <f aca="false">+R13+P14</f>
        <v>-10571</v>
      </c>
      <c r="T14" s="0" t="n">
        <v>0.3883</v>
      </c>
      <c r="U14" s="91" t="n">
        <f aca="false">R14*T14</f>
        <v>-4104.7193</v>
      </c>
    </row>
    <row r="15" customFormat="false" ht="12.75" hidden="false" customHeight="false" outlineLevel="0" collapsed="false">
      <c r="A15" s="43" t="n">
        <v>9</v>
      </c>
      <c r="B15" s="47"/>
      <c r="C15" s="43"/>
      <c r="D15" s="54"/>
      <c r="E15" s="43"/>
      <c r="F15" s="47"/>
      <c r="G15" s="48"/>
      <c r="H15" s="48"/>
      <c r="I15" s="49" t="n">
        <f aca="false">+G15+H15</f>
        <v>0</v>
      </c>
      <c r="J15" s="49"/>
      <c r="K15" s="49" t="n">
        <f aca="false">+K14+I15</f>
        <v>0</v>
      </c>
      <c r="N15" s="48" t="n">
        <v>459</v>
      </c>
      <c r="O15" s="48"/>
      <c r="P15" s="49" t="n">
        <f aca="false">+N15+O15</f>
        <v>459</v>
      </c>
      <c r="Q15" s="49"/>
      <c r="R15" s="49" t="n">
        <f aca="false">+R14+P15</f>
        <v>-10112</v>
      </c>
      <c r="T15" s="0" t="n">
        <v>0.3883</v>
      </c>
      <c r="U15" s="91" t="n">
        <f aca="false">R15*T15</f>
        <v>-3926.4896</v>
      </c>
    </row>
    <row r="16" customFormat="false" ht="12.75" hidden="false" customHeight="false" outlineLevel="0" collapsed="false">
      <c r="A16" s="43" t="n">
        <v>10</v>
      </c>
      <c r="B16" s="43"/>
      <c r="C16" s="43"/>
      <c r="D16" s="54"/>
      <c r="E16" s="43"/>
      <c r="F16" s="43"/>
      <c r="G16" s="49"/>
      <c r="H16" s="49"/>
      <c r="I16" s="49" t="n">
        <f aca="false">+G16+H16</f>
        <v>0</v>
      </c>
      <c r="J16" s="49"/>
      <c r="K16" s="49" t="n">
        <f aca="false">+K15+I16</f>
        <v>0</v>
      </c>
      <c r="N16" s="48" t="n">
        <v>459</v>
      </c>
      <c r="O16" s="49"/>
      <c r="P16" s="49" t="n">
        <f aca="false">+N16+O16</f>
        <v>459</v>
      </c>
      <c r="Q16" s="49"/>
      <c r="R16" s="49" t="n">
        <f aca="false">+R15+P16</f>
        <v>-9653</v>
      </c>
      <c r="T16" s="0" t="n">
        <v>0.3883</v>
      </c>
      <c r="U16" s="91" t="n">
        <f aca="false">R16*T16</f>
        <v>-3748.2599</v>
      </c>
    </row>
    <row r="17" customFormat="false" ht="12.75" hidden="false" customHeight="false" outlineLevel="0" collapsed="false">
      <c r="A17" s="43" t="n">
        <v>11</v>
      </c>
      <c r="B17" s="47"/>
      <c r="C17" s="43"/>
      <c r="D17" s="54"/>
      <c r="E17" s="43"/>
      <c r="F17" s="47"/>
      <c r="G17" s="48"/>
      <c r="H17" s="48"/>
      <c r="I17" s="49" t="n">
        <f aca="false">+G17+H17</f>
        <v>0</v>
      </c>
      <c r="J17" s="49"/>
      <c r="K17" s="49" t="n">
        <f aca="false">+K16+I17</f>
        <v>0</v>
      </c>
      <c r="N17" s="48" t="n">
        <v>459</v>
      </c>
      <c r="O17" s="48"/>
      <c r="P17" s="49" t="n">
        <f aca="false">+N17+O17</f>
        <v>459</v>
      </c>
      <c r="Q17" s="49"/>
      <c r="R17" s="49" t="n">
        <f aca="false">+R16+P17</f>
        <v>-9194</v>
      </c>
      <c r="T17" s="0" t="n">
        <v>0.3883</v>
      </c>
      <c r="U17" s="91" t="n">
        <f aca="false">R17*T17</f>
        <v>-3570.0302</v>
      </c>
    </row>
    <row r="18" customFormat="false" ht="12.75" hidden="false" customHeight="false" outlineLevel="0" collapsed="false">
      <c r="A18" s="43" t="n">
        <v>12</v>
      </c>
      <c r="B18" s="43"/>
      <c r="C18" s="43"/>
      <c r="D18" s="54"/>
      <c r="E18" s="43"/>
      <c r="F18" s="43"/>
      <c r="G18" s="49"/>
      <c r="H18" s="49"/>
      <c r="I18" s="49" t="n">
        <f aca="false">+G18+H18</f>
        <v>0</v>
      </c>
      <c r="J18" s="49"/>
      <c r="K18" s="49" t="n">
        <f aca="false">+K17+I18</f>
        <v>0</v>
      </c>
      <c r="N18" s="48" t="n">
        <v>459</v>
      </c>
      <c r="O18" s="49"/>
      <c r="P18" s="49" t="n">
        <f aca="false">+N18+O18</f>
        <v>459</v>
      </c>
      <c r="Q18" s="49"/>
      <c r="R18" s="49" t="n">
        <f aca="false">+R17+P18</f>
        <v>-8735</v>
      </c>
      <c r="T18" s="0" t="n">
        <v>0.3883</v>
      </c>
      <c r="U18" s="91" t="n">
        <f aca="false">R18*T18</f>
        <v>-3391.8005</v>
      </c>
    </row>
    <row r="19" customFormat="false" ht="12.75" hidden="false" customHeight="false" outlineLevel="0" collapsed="false">
      <c r="A19" s="43" t="n">
        <v>13</v>
      </c>
      <c r="B19" s="47"/>
      <c r="C19" s="43"/>
      <c r="D19" s="54"/>
      <c r="E19" s="43"/>
      <c r="F19" s="47"/>
      <c r="G19" s="48"/>
      <c r="H19" s="48"/>
      <c r="I19" s="49" t="n">
        <f aca="false">+G19+H19</f>
        <v>0</v>
      </c>
      <c r="J19" s="49"/>
      <c r="K19" s="49" t="n">
        <f aca="false">+K18+I19</f>
        <v>0</v>
      </c>
      <c r="N19" s="48" t="n">
        <v>459</v>
      </c>
      <c r="O19" s="48"/>
      <c r="P19" s="49" t="n">
        <f aca="false">+N19+O19</f>
        <v>459</v>
      </c>
      <c r="Q19" s="49"/>
      <c r="R19" s="49" t="n">
        <f aca="false">+R18+P19</f>
        <v>-8276</v>
      </c>
      <c r="T19" s="0" t="n">
        <v>0.3883</v>
      </c>
      <c r="U19" s="91" t="n">
        <f aca="false">R19*T19</f>
        <v>-3213.5708</v>
      </c>
    </row>
    <row r="20" customFormat="false" ht="12.75" hidden="false" customHeight="false" outlineLevel="0" collapsed="false">
      <c r="A20" s="43" t="n">
        <v>14</v>
      </c>
      <c r="B20" s="47"/>
      <c r="C20" s="43"/>
      <c r="D20" s="54"/>
      <c r="E20" s="43"/>
      <c r="F20" s="47"/>
      <c r="G20" s="48"/>
      <c r="H20" s="48"/>
      <c r="I20" s="49" t="n">
        <f aca="false">+G20+H20</f>
        <v>0</v>
      </c>
      <c r="J20" s="49"/>
      <c r="K20" s="49" t="n">
        <f aca="false">+K19+I20</f>
        <v>0</v>
      </c>
      <c r="N20" s="48" t="n">
        <v>459</v>
      </c>
      <c r="O20" s="48"/>
      <c r="P20" s="49" t="n">
        <f aca="false">+N20+O20</f>
        <v>459</v>
      </c>
      <c r="Q20" s="49"/>
      <c r="R20" s="49" t="n">
        <f aca="false">+R19+P20</f>
        <v>-7817</v>
      </c>
      <c r="T20" s="0" t="n">
        <v>0.3883</v>
      </c>
      <c r="U20" s="91" t="n">
        <f aca="false">R20*T20</f>
        <v>-3035.3411</v>
      </c>
    </row>
    <row r="21" customFormat="false" ht="12.75" hidden="false" customHeight="false" outlineLevel="0" collapsed="false">
      <c r="A21" s="43" t="n">
        <v>15</v>
      </c>
      <c r="B21" s="43"/>
      <c r="C21" s="43"/>
      <c r="D21" s="54"/>
      <c r="E21" s="43"/>
      <c r="F21" s="43"/>
      <c r="G21" s="49"/>
      <c r="H21" s="49"/>
      <c r="I21" s="49" t="n">
        <f aca="false">+G21+H21</f>
        <v>0</v>
      </c>
      <c r="J21" s="49"/>
      <c r="K21" s="49" t="n">
        <f aca="false">+K20+I21</f>
        <v>0</v>
      </c>
      <c r="N21" s="48" t="n">
        <v>459</v>
      </c>
      <c r="O21" s="49"/>
      <c r="P21" s="49" t="n">
        <f aca="false">+N21+O21</f>
        <v>459</v>
      </c>
      <c r="Q21" s="49"/>
      <c r="R21" s="49" t="n">
        <f aca="false">+R20+P21</f>
        <v>-7358</v>
      </c>
      <c r="T21" s="0" t="n">
        <v>0.3883</v>
      </c>
      <c r="U21" s="91" t="n">
        <f aca="false">R21*T21</f>
        <v>-2857.1114</v>
      </c>
    </row>
    <row r="22" customFormat="false" ht="12.75" hidden="false" customHeight="false" outlineLevel="0" collapsed="false">
      <c r="A22" s="43" t="n">
        <v>16</v>
      </c>
      <c r="B22" s="47"/>
      <c r="C22" s="43"/>
      <c r="D22" s="54"/>
      <c r="E22" s="43"/>
      <c r="F22" s="47"/>
      <c r="G22" s="48"/>
      <c r="H22" s="48"/>
      <c r="I22" s="49" t="n">
        <f aca="false">+G22+H22</f>
        <v>0</v>
      </c>
      <c r="J22" s="49"/>
      <c r="K22" s="49" t="n">
        <f aca="false">+K21+I22</f>
        <v>0</v>
      </c>
      <c r="N22" s="48" t="n">
        <v>459</v>
      </c>
      <c r="O22" s="48"/>
      <c r="P22" s="49" t="n">
        <f aca="false">+N22+O22</f>
        <v>459</v>
      </c>
      <c r="Q22" s="49"/>
      <c r="R22" s="49" t="n">
        <f aca="false">+R21+P22</f>
        <v>-6899</v>
      </c>
      <c r="T22" s="0" t="n">
        <v>0.3883</v>
      </c>
      <c r="U22" s="91" t="n">
        <f aca="false">R22*T22</f>
        <v>-2678.8817</v>
      </c>
    </row>
    <row r="23" customFormat="false" ht="12.75" hidden="false" customHeight="false" outlineLevel="0" collapsed="false">
      <c r="A23" s="43" t="n">
        <v>17</v>
      </c>
      <c r="B23" s="47"/>
      <c r="C23" s="43"/>
      <c r="D23" s="54"/>
      <c r="E23" s="43"/>
      <c r="F23" s="47"/>
      <c r="G23" s="48"/>
      <c r="H23" s="48"/>
      <c r="I23" s="49" t="n">
        <f aca="false">+G23+H23</f>
        <v>0</v>
      </c>
      <c r="J23" s="49"/>
      <c r="K23" s="49" t="n">
        <f aca="false">+K22+I23</f>
        <v>0</v>
      </c>
      <c r="N23" s="48" t="n">
        <v>459</v>
      </c>
      <c r="O23" s="48"/>
      <c r="P23" s="49" t="n">
        <f aca="false">+N23+O23</f>
        <v>459</v>
      </c>
      <c r="Q23" s="49"/>
      <c r="R23" s="49" t="n">
        <f aca="false">+R22+P23</f>
        <v>-6440</v>
      </c>
      <c r="T23" s="0" t="n">
        <v>0.3883</v>
      </c>
      <c r="U23" s="91" t="n">
        <f aca="false">R23*T23</f>
        <v>-2500.652</v>
      </c>
    </row>
    <row r="24" customFormat="false" ht="12.75" hidden="false" customHeight="false" outlineLevel="0" collapsed="false">
      <c r="A24" s="43" t="n">
        <v>18</v>
      </c>
      <c r="B24" s="43"/>
      <c r="C24" s="43"/>
      <c r="D24" s="54"/>
      <c r="E24" s="43"/>
      <c r="F24" s="43"/>
      <c r="G24" s="49"/>
      <c r="H24" s="49"/>
      <c r="I24" s="49" t="n">
        <f aca="false">+G24+H24</f>
        <v>0</v>
      </c>
      <c r="J24" s="49"/>
      <c r="K24" s="49" t="n">
        <f aca="false">+K23+I24</f>
        <v>0</v>
      </c>
      <c r="N24" s="48" t="n">
        <v>460</v>
      </c>
      <c r="O24" s="49"/>
      <c r="P24" s="49" t="n">
        <f aca="false">+N24+O24</f>
        <v>460</v>
      </c>
      <c r="Q24" s="49"/>
      <c r="R24" s="49" t="n">
        <f aca="false">+R23+P24</f>
        <v>-5980</v>
      </c>
      <c r="T24" s="0" t="n">
        <v>0.3883</v>
      </c>
      <c r="U24" s="91" t="n">
        <f aca="false">R24*T24</f>
        <v>-2322.034</v>
      </c>
    </row>
    <row r="25" customFormat="false" ht="12.75" hidden="false" customHeight="false" outlineLevel="0" collapsed="false">
      <c r="A25" s="43" t="n">
        <v>19</v>
      </c>
      <c r="B25" s="43"/>
      <c r="C25" s="43"/>
      <c r="D25" s="54"/>
      <c r="E25" s="43"/>
      <c r="F25" s="43"/>
      <c r="G25" s="49"/>
      <c r="H25" s="49"/>
      <c r="I25" s="49" t="n">
        <f aca="false">+G25+H25</f>
        <v>0</v>
      </c>
      <c r="J25" s="49"/>
      <c r="K25" s="49" t="n">
        <f aca="false">+K24+I25</f>
        <v>0</v>
      </c>
      <c r="N25" s="48" t="n">
        <v>460</v>
      </c>
      <c r="O25" s="49"/>
      <c r="P25" s="49" t="n">
        <f aca="false">+N25+O25</f>
        <v>460</v>
      </c>
      <c r="Q25" s="49"/>
      <c r="R25" s="49" t="n">
        <f aca="false">+R24+P25</f>
        <v>-5520</v>
      </c>
      <c r="T25" s="0" t="n">
        <v>0.3883</v>
      </c>
      <c r="U25" s="91" t="n">
        <f aca="false">R25*T25</f>
        <v>-2143.416</v>
      </c>
    </row>
    <row r="26" customFormat="false" ht="12.75" hidden="false" customHeight="false" outlineLevel="0" collapsed="false">
      <c r="A26" s="43" t="n">
        <v>20</v>
      </c>
      <c r="B26" s="47"/>
      <c r="C26" s="43"/>
      <c r="D26" s="54"/>
      <c r="E26" s="43"/>
      <c r="F26" s="47"/>
      <c r="G26" s="48"/>
      <c r="H26" s="48"/>
      <c r="I26" s="49" t="n">
        <f aca="false">+G26+H26</f>
        <v>0</v>
      </c>
      <c r="J26" s="49"/>
      <c r="K26" s="49" t="n">
        <f aca="false">+K25+I26</f>
        <v>0</v>
      </c>
      <c r="N26" s="48" t="n">
        <v>460</v>
      </c>
      <c r="O26" s="48"/>
      <c r="P26" s="49" t="n">
        <f aca="false">+N26+O26</f>
        <v>460</v>
      </c>
      <c r="Q26" s="49"/>
      <c r="R26" s="49" t="n">
        <f aca="false">+R25+P26</f>
        <v>-5060</v>
      </c>
      <c r="T26" s="0" t="n">
        <v>0.3883</v>
      </c>
      <c r="U26" s="91" t="n">
        <f aca="false">R26*T26</f>
        <v>-1964.798</v>
      </c>
    </row>
    <row r="27" customFormat="false" ht="12.75" hidden="false" customHeight="false" outlineLevel="0" collapsed="false">
      <c r="A27" s="43" t="n">
        <v>21</v>
      </c>
      <c r="B27" s="43"/>
      <c r="C27" s="43"/>
      <c r="D27" s="54"/>
      <c r="E27" s="43"/>
      <c r="F27" s="43"/>
      <c r="G27" s="49"/>
      <c r="H27" s="49"/>
      <c r="I27" s="49" t="n">
        <f aca="false">+G27+H27</f>
        <v>0</v>
      </c>
      <c r="J27" s="49"/>
      <c r="K27" s="49" t="n">
        <f aca="false">+K26+I27</f>
        <v>0</v>
      </c>
      <c r="N27" s="48" t="n">
        <v>460</v>
      </c>
      <c r="O27" s="49"/>
      <c r="P27" s="49" t="n">
        <f aca="false">+N27+O27</f>
        <v>460</v>
      </c>
      <c r="Q27" s="49"/>
      <c r="R27" s="49" t="n">
        <f aca="false">+R26+P27</f>
        <v>-4600</v>
      </c>
      <c r="T27" s="0" t="n">
        <v>0.3883</v>
      </c>
      <c r="U27" s="91" t="n">
        <f aca="false">R27*T27</f>
        <v>-1786.18</v>
      </c>
    </row>
    <row r="28" customFormat="false" ht="12.75" hidden="false" customHeight="false" outlineLevel="0" collapsed="false">
      <c r="A28" s="43" t="n">
        <v>22</v>
      </c>
      <c r="B28" s="47"/>
      <c r="C28" s="43"/>
      <c r="D28" s="54"/>
      <c r="E28" s="43"/>
      <c r="F28" s="47"/>
      <c r="G28" s="48"/>
      <c r="H28" s="48"/>
      <c r="I28" s="49" t="n">
        <f aca="false">+G28+H28</f>
        <v>0</v>
      </c>
      <c r="J28" s="49"/>
      <c r="K28" s="49" t="n">
        <f aca="false">+K27+I28</f>
        <v>0</v>
      </c>
      <c r="N28" s="48" t="n">
        <v>460</v>
      </c>
      <c r="O28" s="48"/>
      <c r="P28" s="49" t="n">
        <f aca="false">+N28+O28</f>
        <v>460</v>
      </c>
      <c r="Q28" s="49"/>
      <c r="R28" s="49" t="n">
        <f aca="false">+R27+P28</f>
        <v>-4140</v>
      </c>
      <c r="T28" s="0" t="n">
        <v>0.3883</v>
      </c>
      <c r="U28" s="91" t="n">
        <f aca="false">R28*T28</f>
        <v>-1607.562</v>
      </c>
    </row>
    <row r="29" customFormat="false" ht="12.75" hidden="false" customHeight="false" outlineLevel="0" collapsed="false">
      <c r="A29" s="43" t="n">
        <v>23</v>
      </c>
      <c r="B29" s="47"/>
      <c r="C29" s="43"/>
      <c r="D29" s="54"/>
      <c r="E29" s="43"/>
      <c r="F29" s="47"/>
      <c r="G29" s="48"/>
      <c r="H29" s="48"/>
      <c r="I29" s="49" t="n">
        <f aca="false">+G29+H29</f>
        <v>0</v>
      </c>
      <c r="J29" s="49"/>
      <c r="K29" s="49" t="n">
        <f aca="false">+K28+I29</f>
        <v>0</v>
      </c>
      <c r="N29" s="48" t="n">
        <v>460</v>
      </c>
      <c r="O29" s="48"/>
      <c r="P29" s="49" t="n">
        <f aca="false">+N29+O29</f>
        <v>460</v>
      </c>
      <c r="Q29" s="49"/>
      <c r="R29" s="49" t="n">
        <f aca="false">+R28+P29</f>
        <v>-3680</v>
      </c>
      <c r="T29" s="0" t="n">
        <v>0.3883</v>
      </c>
      <c r="U29" s="91" t="n">
        <f aca="false">R29*T29</f>
        <v>-1428.944</v>
      </c>
    </row>
    <row r="30" customFormat="false" ht="12.75" hidden="false" customHeight="false" outlineLevel="0" collapsed="false">
      <c r="A30" s="43" t="n">
        <v>24</v>
      </c>
      <c r="B30" s="47"/>
      <c r="C30" s="43"/>
      <c r="D30" s="54"/>
      <c r="E30" s="43"/>
      <c r="F30" s="47"/>
      <c r="G30" s="48"/>
      <c r="H30" s="48"/>
      <c r="I30" s="49" t="n">
        <f aca="false">+G30+H30</f>
        <v>0</v>
      </c>
      <c r="J30" s="49"/>
      <c r="K30" s="49" t="n">
        <f aca="false">+K29+I30</f>
        <v>0</v>
      </c>
      <c r="N30" s="48" t="n">
        <v>460</v>
      </c>
      <c r="O30" s="48"/>
      <c r="P30" s="49" t="n">
        <f aca="false">+N30+O30</f>
        <v>460</v>
      </c>
      <c r="Q30" s="49"/>
      <c r="R30" s="49" t="n">
        <f aca="false">+R29+P30</f>
        <v>-3220</v>
      </c>
      <c r="T30" s="0" t="n">
        <v>0.3883</v>
      </c>
      <c r="U30" s="91" t="n">
        <f aca="false">R30*T30</f>
        <v>-1250.326</v>
      </c>
    </row>
    <row r="31" customFormat="false" ht="12.75" hidden="false" customHeight="false" outlineLevel="0" collapsed="false">
      <c r="A31" s="43" t="n">
        <v>25</v>
      </c>
      <c r="B31" s="47"/>
      <c r="C31" s="43"/>
      <c r="D31" s="54"/>
      <c r="E31" s="43"/>
      <c r="F31" s="47"/>
      <c r="G31" s="48"/>
      <c r="H31" s="48"/>
      <c r="I31" s="49" t="n">
        <f aca="false">+G31+H31</f>
        <v>0</v>
      </c>
      <c r="J31" s="49"/>
      <c r="K31" s="49" t="n">
        <f aca="false">+K30+I31</f>
        <v>0</v>
      </c>
      <c r="N31" s="48" t="n">
        <v>460</v>
      </c>
      <c r="O31" s="48"/>
      <c r="P31" s="49" t="n">
        <f aca="false">+N31+O31</f>
        <v>460</v>
      </c>
      <c r="Q31" s="49"/>
      <c r="R31" s="49" t="n">
        <f aca="false">+R30+P31</f>
        <v>-2760</v>
      </c>
      <c r="T31" s="0" t="n">
        <v>0.3883</v>
      </c>
      <c r="U31" s="91" t="n">
        <f aca="false">R31*T31</f>
        <v>-1071.708</v>
      </c>
    </row>
    <row r="32" customFormat="false" ht="12.75" hidden="false" customHeight="false" outlineLevel="0" collapsed="false">
      <c r="A32" s="43" t="n">
        <v>26</v>
      </c>
      <c r="B32" s="47"/>
      <c r="C32" s="43"/>
      <c r="D32" s="54"/>
      <c r="E32" s="43"/>
      <c r="F32" s="47"/>
      <c r="G32" s="48"/>
      <c r="H32" s="48" t="n">
        <v>-7293</v>
      </c>
      <c r="I32" s="49" t="n">
        <f aca="false">+G32+H32</f>
        <v>-7293</v>
      </c>
      <c r="J32" s="49"/>
      <c r="K32" s="49" t="n">
        <f aca="false">+K31+I32</f>
        <v>-7293</v>
      </c>
      <c r="N32" s="48" t="n">
        <v>460</v>
      </c>
      <c r="O32" s="48"/>
      <c r="P32" s="49" t="n">
        <f aca="false">+N32+O32</f>
        <v>460</v>
      </c>
      <c r="Q32" s="49"/>
      <c r="R32" s="49" t="n">
        <f aca="false">+R31+P32</f>
        <v>-2300</v>
      </c>
      <c r="T32" s="0" t="n">
        <v>0.3883</v>
      </c>
      <c r="U32" s="91" t="n">
        <f aca="false">R32*T32</f>
        <v>-893.09</v>
      </c>
    </row>
    <row r="33" customFormat="false" ht="12.75" hidden="false" customHeight="false" outlineLevel="0" collapsed="false">
      <c r="A33" s="43" t="n">
        <v>27</v>
      </c>
      <c r="B33" s="47"/>
      <c r="C33" s="43"/>
      <c r="D33" s="54"/>
      <c r="E33" s="43"/>
      <c r="F33" s="47"/>
      <c r="G33" s="48"/>
      <c r="H33" s="48" t="n">
        <v>-6950</v>
      </c>
      <c r="I33" s="49" t="n">
        <f aca="false">+G33+H33</f>
        <v>-6950</v>
      </c>
      <c r="J33" s="49"/>
      <c r="K33" s="49" t="n">
        <f aca="false">+K32+I33</f>
        <v>-14243</v>
      </c>
      <c r="N33" s="48" t="n">
        <v>460</v>
      </c>
      <c r="O33" s="48"/>
      <c r="P33" s="49" t="n">
        <f aca="false">+N33+O33</f>
        <v>460</v>
      </c>
      <c r="Q33" s="49"/>
      <c r="R33" s="49" t="n">
        <f aca="false">+R32+P33</f>
        <v>-1840</v>
      </c>
      <c r="T33" s="0" t="n">
        <v>0.3883</v>
      </c>
      <c r="U33" s="91" t="n">
        <f aca="false">R33*T33</f>
        <v>-714.472</v>
      </c>
    </row>
    <row r="34" customFormat="false" ht="12.75" hidden="false" customHeight="false" outlineLevel="0" collapsed="false">
      <c r="A34" s="43" t="n">
        <v>28</v>
      </c>
      <c r="B34" s="47"/>
      <c r="C34" s="43"/>
      <c r="D34" s="54"/>
      <c r="E34" s="43"/>
      <c r="F34" s="47"/>
      <c r="G34" s="48"/>
      <c r="H34" s="48"/>
      <c r="I34" s="49" t="n">
        <f aca="false">+G34+H34</f>
        <v>0</v>
      </c>
      <c r="J34" s="49"/>
      <c r="K34" s="49" t="n">
        <f aca="false">+K33+I34</f>
        <v>-14243</v>
      </c>
      <c r="N34" s="48" t="n">
        <v>460</v>
      </c>
      <c r="O34" s="48"/>
      <c r="P34" s="49" t="n">
        <f aca="false">+N34+O34</f>
        <v>460</v>
      </c>
      <c r="Q34" s="49"/>
      <c r="R34" s="49" t="n">
        <f aca="false">+R33+P34</f>
        <v>-1380</v>
      </c>
      <c r="T34" s="0" t="n">
        <v>0.3883</v>
      </c>
      <c r="U34" s="91" t="n">
        <f aca="false">R34*T34</f>
        <v>-535.854</v>
      </c>
    </row>
    <row r="35" customFormat="false" ht="12.75" hidden="false" customHeight="false" outlineLevel="0" collapsed="false">
      <c r="A35" s="43" t="n">
        <v>29</v>
      </c>
      <c r="B35" s="47"/>
      <c r="C35" s="43"/>
      <c r="D35" s="54"/>
      <c r="E35" s="43"/>
      <c r="F35" s="47"/>
      <c r="G35" s="48"/>
      <c r="H35" s="48"/>
      <c r="I35" s="49" t="n">
        <f aca="false">+G35+H35</f>
        <v>0</v>
      </c>
      <c r="J35" s="49"/>
      <c r="K35" s="49" t="n">
        <f aca="false">+K34+I35</f>
        <v>-14243</v>
      </c>
      <c r="N35" s="48" t="n">
        <v>460</v>
      </c>
      <c r="O35" s="48"/>
      <c r="P35" s="49" t="n">
        <f aca="false">+N35+O35</f>
        <v>460</v>
      </c>
      <c r="Q35" s="49"/>
      <c r="R35" s="49" t="n">
        <f aca="false">+R34+P35</f>
        <v>-920</v>
      </c>
      <c r="T35" s="0" t="n">
        <v>0.3883</v>
      </c>
      <c r="U35" s="91" t="n">
        <f aca="false">R35*T35</f>
        <v>-357.236</v>
      </c>
    </row>
    <row r="36" customFormat="false" ht="12.75" hidden="false" customHeight="false" outlineLevel="0" collapsed="false">
      <c r="A36" s="43" t="n">
        <v>30</v>
      </c>
      <c r="B36" s="47"/>
      <c r="C36" s="43"/>
      <c r="D36" s="54"/>
      <c r="E36" s="43"/>
      <c r="F36" s="47"/>
      <c r="G36" s="55"/>
      <c r="H36" s="55"/>
      <c r="I36" s="56" t="n">
        <f aca="false">+G36+H36</f>
        <v>0</v>
      </c>
      <c r="J36" s="49"/>
      <c r="K36" s="49" t="n">
        <f aca="false">+K35+I36</f>
        <v>-14243</v>
      </c>
      <c r="N36" s="48" t="n">
        <v>460</v>
      </c>
      <c r="O36" s="55"/>
      <c r="P36" s="56" t="n">
        <f aca="false">+N36+O36</f>
        <v>460</v>
      </c>
      <c r="Q36" s="49"/>
      <c r="R36" s="49" t="n">
        <f aca="false">+R35+P36</f>
        <v>-460</v>
      </c>
      <c r="T36" s="0" t="n">
        <v>0.3883</v>
      </c>
      <c r="U36" s="91" t="n">
        <f aca="false">R36*T36</f>
        <v>-178.618</v>
      </c>
    </row>
    <row r="37" customFormat="false" ht="12.75" hidden="false" customHeight="false" outlineLevel="0" collapsed="false">
      <c r="A37" s="43" t="n">
        <v>31</v>
      </c>
      <c r="B37" s="47"/>
      <c r="C37" s="43"/>
      <c r="D37" s="54"/>
      <c r="E37" s="43"/>
      <c r="F37" s="47"/>
      <c r="G37" s="55"/>
      <c r="H37" s="55"/>
      <c r="I37" s="56" t="n">
        <f aca="false">+G37+H37</f>
        <v>0</v>
      </c>
      <c r="J37" s="49"/>
      <c r="K37" s="49" t="n">
        <f aca="false">+K36+I37</f>
        <v>-14243</v>
      </c>
      <c r="N37" s="48" t="n">
        <v>460</v>
      </c>
      <c r="O37" s="55"/>
      <c r="P37" s="56" t="n">
        <f aca="false">+N37+O37</f>
        <v>460</v>
      </c>
      <c r="Q37" s="49"/>
      <c r="R37" s="49" t="n">
        <f aca="false">+R36+P37</f>
        <v>0</v>
      </c>
      <c r="T37" s="0" t="n">
        <v>0.3883</v>
      </c>
      <c r="U37" s="91" t="n">
        <f aca="false">R37*T37</f>
        <v>0</v>
      </c>
    </row>
    <row r="38" customFormat="false" ht="12.75" hidden="false" customHeight="false" outlineLevel="0" collapsed="false">
      <c r="A38" s="43" t="s">
        <v>40</v>
      </c>
      <c r="B38" s="26"/>
      <c r="C38" s="26"/>
      <c r="D38" s="27"/>
      <c r="G38" s="15" t="n">
        <f aca="false">+SUM(G7:G37)</f>
        <v>0</v>
      </c>
      <c r="H38" s="15" t="n">
        <f aca="false">+SUM(H7:H37)</f>
        <v>-14243</v>
      </c>
      <c r="I38" s="15" t="n">
        <f aca="false">+SUM(I7:I37)</f>
        <v>-14243</v>
      </c>
      <c r="J38" s="28"/>
      <c r="K38" s="28"/>
      <c r="N38" s="15" t="n">
        <f aca="false">+SUM(N7:N37)</f>
        <v>14243</v>
      </c>
      <c r="O38" s="15" t="n">
        <f aca="false">+SUM(O7:O37)</f>
        <v>0</v>
      </c>
      <c r="P38" s="15" t="n">
        <f aca="false">+SUM(P7:P37)</f>
        <v>14243</v>
      </c>
      <c r="Q38" s="28"/>
      <c r="R38" s="28"/>
    </row>
    <row r="39" customFormat="false" ht="12.75" hidden="false" customHeight="false" outlineLevel="0" collapsed="false">
      <c r="U39" s="91" t="n">
        <f aca="false">SUM(U7:U38)</f>
        <v>-83004.5612</v>
      </c>
    </row>
    <row r="40" customFormat="false" ht="12.75" hidden="false" customHeight="false" outlineLevel="0" collapsed="false">
      <c r="H40" s="0" t="s">
        <v>58</v>
      </c>
      <c r="I40" s="92" t="n">
        <v>3.68</v>
      </c>
    </row>
    <row r="41" customFormat="false" ht="13.5" hidden="false" customHeight="false" outlineLevel="0" collapsed="false"/>
    <row r="42" customFormat="false" ht="13.5" hidden="false" customHeight="false" outlineLevel="0" collapsed="false">
      <c r="G42" s="93" t="s">
        <v>12</v>
      </c>
      <c r="H42" s="93"/>
      <c r="I42" s="94" t="n">
        <f aca="false">I40*K37</f>
        <v>-52414.24</v>
      </c>
      <c r="J42" s="93" t="s">
        <v>59</v>
      </c>
      <c r="K42" s="93"/>
      <c r="L42" s="93"/>
      <c r="M42" s="93"/>
    </row>
  </sheetData>
  <mergeCells count="2">
    <mergeCell ref="G42:H42"/>
    <mergeCell ref="J42:M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Enron</cp:lastModifiedBy>
  <cp:lastPrinted>2000-11-30T18:19:04Z</cp:lastPrinted>
  <cp:revision>0</cp:revision>
  <dc:subject/>
  <dc:title/>
</cp:coreProperties>
</file>