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ANA" sheetId="2" state="visible" r:id="rId4"/>
    <sheet name="Brazil" sheetId="3" state="visible" r:id="rId5"/>
    <sheet name="Mendoza" sheetId="4" state="visible" r:id="rId6"/>
    <sheet name="IASA" sheetId="5" state="visible" r:id="rId7"/>
    <sheet name="Cancun" sheetId="6" state="visible" r:id="rId8"/>
    <sheet name="Lurgi" sheetId="7" state="visible" r:id="rId9"/>
    <sheet name="Lurgi Support" sheetId="8" state="visible" r:id="rId10"/>
    <sheet name="Madera" sheetId="9" state="visible" r:id="rId11"/>
    <sheet name="Other Write offs" sheetId="10" state="visible" r:id="rId12"/>
    <sheet name="Sheet1" sheetId="11" state="visible" r:id="rId1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<sst xmlns="http://schemas.openxmlformats.org/spreadsheetml/2006/main" count="252" uniqueCount="139">
  <si>
    <t xml:space="preserve">Azurix Corp.</t>
  </si>
  <si>
    <t xml:space="preserve">Potential Third Quarter 2001 Non-recurring Charges</t>
  </si>
  <si>
    <t xml:space="preserve">Loss On Assets Held For Disposal</t>
  </si>
  <si>
    <t xml:space="preserve">Azurix North America / Azurix Industrials</t>
  </si>
  <si>
    <t xml:space="preserve">  (a)</t>
  </si>
  <si>
    <t xml:space="preserve">Azurix Brazil</t>
  </si>
  <si>
    <t xml:space="preserve">Mendoza</t>
  </si>
  <si>
    <t xml:space="preserve">Azurix Mexico (IASA)</t>
  </si>
  <si>
    <t xml:space="preserve">Cancun</t>
  </si>
  <si>
    <t xml:space="preserve">Lurgi</t>
  </si>
  <si>
    <t xml:space="preserve">Madera Ranch</t>
  </si>
  <si>
    <t xml:space="preserve">Swiss Combi</t>
  </si>
  <si>
    <t xml:space="preserve">Sub-total Assets Held For Disposal Impairments</t>
  </si>
  <si>
    <t xml:space="preserve">Azurix Corp. PP&amp;E Impairments</t>
  </si>
  <si>
    <t xml:space="preserve">Synagro Litigation Settlement</t>
  </si>
  <si>
    <t xml:space="preserve">  (b)</t>
  </si>
  <si>
    <t xml:space="preserve">Severances</t>
  </si>
  <si>
    <t xml:space="preserve">Other</t>
  </si>
  <si>
    <t xml:space="preserve">Total Non-Recurring Charges - Pre-tax</t>
  </si>
  <si>
    <t xml:space="preserve">Total Non-Recurring Charges - Net of Tax</t>
  </si>
  <si>
    <t xml:space="preserve">(a) - This amount assumes that Azurix does not receive $10mm to be placed in escrow.</t>
  </si>
  <si>
    <t xml:space="preserve">(b) - Settlement agreement and amount are final.</t>
  </si>
  <si>
    <t xml:space="preserve">Updated: September 13, 2001</t>
  </si>
  <si>
    <t xml:space="preserve">Azurix North America Corp. ("ANA") / Azurix Industrial Corp. ("AIC")</t>
  </si>
  <si>
    <t xml:space="preserve">Pro Forma Loss Calculation</t>
  </si>
  <si>
    <t xml:space="preserve">(In millions of US$)</t>
  </si>
  <si>
    <t xml:space="preserve">Best Case</t>
  </si>
  <si>
    <t xml:space="preserve">Worst Case</t>
  </si>
  <si>
    <t xml:space="preserve">Cash Consideration Received</t>
  </si>
  <si>
    <t xml:space="preserve">Less Transaction Costs (estimated)</t>
  </si>
  <si>
    <t xml:space="preserve">Outcome of Consideration placed in Escrow</t>
  </si>
  <si>
    <t xml:space="preserve">Net Consideration Received </t>
  </si>
  <si>
    <t xml:space="preserve">Cost Basis:</t>
  </si>
  <si>
    <t xml:space="preserve">Azurix's Equity Investment - ANA at 7/31/01</t>
  </si>
  <si>
    <t xml:space="preserve">Azurix's Equity Investment - AIC at 7/31/01</t>
  </si>
  <si>
    <t xml:space="preserve">Loans to ANA to be contributed at closing</t>
  </si>
  <si>
    <t xml:space="preserve">Intercompany net receivables from ANA to be</t>
  </si>
  <si>
    <t xml:space="preserve">   contributed at closing</t>
  </si>
  <si>
    <t xml:space="preserve">Intercompany net receivables from AIC to be</t>
  </si>
  <si>
    <t xml:space="preserve">Equity earnings/(loss) from 8/1/01 - closing date</t>
  </si>
  <si>
    <t xml:space="preserve">Additional funds to be invested or loaned to ANA</t>
  </si>
  <si>
    <t xml:space="preserve">   8/1/01 - closing date</t>
  </si>
  <si>
    <t xml:space="preserve">Total Cost Basis</t>
  </si>
  <si>
    <t xml:space="preserve">Working Capital Adjustment</t>
  </si>
  <si>
    <t xml:space="preserve">Debt Adjustment</t>
  </si>
  <si>
    <t xml:space="preserve">Pre-Tax Loss</t>
  </si>
  <si>
    <t xml:space="preserve">Tax Loss on 338H-10 Election (estimated)</t>
  </si>
  <si>
    <t xml:space="preserve">Pro Forma Azurix Loss on Sale  </t>
  </si>
  <si>
    <t xml:space="preserve">Azurix's Equity Investment at 7/31/01</t>
  </si>
  <si>
    <t xml:space="preserve">Loans to Azurix Brazil to be contributed at closing</t>
  </si>
  <si>
    <t xml:space="preserve">Additional funds to be invested or loaned to Azurix</t>
  </si>
  <si>
    <t xml:space="preserve">   Brazil 8/1/01 - closing date</t>
  </si>
  <si>
    <t xml:space="preserve">Intercompany net receivables from Azurix Brazil to be</t>
  </si>
  <si>
    <t xml:space="preserve">Pre-Tax Loss </t>
  </si>
  <si>
    <t xml:space="preserve">Pro Forma Azurix Loss on Sale</t>
  </si>
  <si>
    <t xml:space="preserve">(a) - Assumes that $3.0mm N/R from Lurgi CFA is transferred to another Azurix entity not being </t>
  </si>
  <si>
    <t xml:space="preserve">            sold prior to closing.</t>
  </si>
  <si>
    <t xml:space="preserve">Loans to Mendoza to be contributed at closing</t>
  </si>
  <si>
    <t xml:space="preserve">Additional funds to be invested or loaned to Mendoza</t>
  </si>
  <si>
    <t xml:space="preserve">   through closing date</t>
  </si>
  <si>
    <t xml:space="preserve">Intercompany net receivables from Mendoza to be</t>
  </si>
  <si>
    <t xml:space="preserve">(a)</t>
  </si>
  <si>
    <t xml:space="preserve">Pre-Tax Loss  </t>
  </si>
  <si>
    <t xml:space="preserve">Pro Forma Azurix Loss on Sale </t>
  </si>
  <si>
    <t xml:space="preserve">(a) - Assumes that affiliate accounts receivable of $845,000 from OSM are not contributed and</t>
  </si>
  <si>
    <t xml:space="preserve">          amounts will be paid by OSM to Azurix Finance.  Excludes amount owed by Saur to</t>
  </si>
  <si>
    <t xml:space="preserve">          Azurix Finance for technical assistance fees earned through the closing date.</t>
  </si>
  <si>
    <t xml:space="preserve">Loans to Azurix Mexico to be contributed at closing</t>
  </si>
  <si>
    <t xml:space="preserve">   Mexico 8/1/01 - closing date</t>
  </si>
  <si>
    <t xml:space="preserve">Intercompany net receivables from Azurix Mexico to be</t>
  </si>
  <si>
    <t xml:space="preserve">(a) - Assumes that $0.4mm A/R from Cancun is paid prior to closing.</t>
  </si>
  <si>
    <t xml:space="preserve">Loans to Cancun to be contributed at closing</t>
  </si>
  <si>
    <t xml:space="preserve">Planta Norte costs capitalized at Azurix Corp.</t>
  </si>
  <si>
    <t xml:space="preserve">Additional funds to be invested or loaned to Cancun</t>
  </si>
  <si>
    <t xml:space="preserve">Intercompany net receivables from Cancun to be</t>
  </si>
  <si>
    <t xml:space="preserve">(b)</t>
  </si>
  <si>
    <t xml:space="preserve">(a) - Assumes that $24.0 N/R from Cancun is repaid at/or prior to closing.</t>
  </si>
  <si>
    <t xml:space="preserve">(b) - Balance are acquisition related costs pushed down to acquisition company. Assumes</t>
  </si>
  <si>
    <t xml:space="preserve">           that $0.4mm A/P to Azurix Mexico is paid prior to closing and that net A/R from</t>
  </si>
  <si>
    <t xml:space="preserve">           Cancun of $0.4mm is paid at/or prior to closing.  </t>
  </si>
  <si>
    <t xml:space="preserve">Pro Forma Loss Calculation  (a)</t>
  </si>
  <si>
    <t xml:space="preserve">Loans to Lurgi to be contributed at closing</t>
  </si>
  <si>
    <t xml:space="preserve">Additional funds to be invested or loaned to Lurgi</t>
  </si>
  <si>
    <t xml:space="preserve">Intercompany net receivables from Lurgi to be</t>
  </si>
  <si>
    <t xml:space="preserve">Book Value of PP&amp;E and Goodwill</t>
  </si>
  <si>
    <t xml:space="preserve">Fair value of Lurgi future cash flows (PP&amp;E / Goodwill)</t>
  </si>
  <si>
    <t xml:space="preserve">Fair value of net assets other than A/P - Brazil,</t>
  </si>
  <si>
    <t xml:space="preserve">   PP&amp;E, goodwill and deferred tax assets</t>
  </si>
  <si>
    <t xml:space="preserve">Fair value of Lurgi equity</t>
  </si>
  <si>
    <t xml:space="preserve">Q3 Loss Calculation</t>
  </si>
  <si>
    <t xml:space="preserve">SFAS 121 Impairment</t>
  </si>
  <si>
    <t xml:space="preserve">Write-off of CTA</t>
  </si>
  <si>
    <t xml:space="preserve">Write-off of Deferred Tax Assets</t>
  </si>
  <si>
    <t xml:space="preserve">Total Write-off</t>
  </si>
  <si>
    <t xml:space="preserve">(a) - Assumes asset is not sold but existing contracts are completed and no new contracts are signed.</t>
  </si>
  <si>
    <t xml:space="preserve">(b) - Assumes that $3.0mm N/R from Lurgi CFA is transferred above the Brazil entities being sold prior to closing.</t>
  </si>
  <si>
    <t xml:space="preserve">Cash flows</t>
  </si>
  <si>
    <t xml:space="preserve">Yr 1</t>
  </si>
  <si>
    <t xml:space="preserve">Yr 2</t>
  </si>
  <si>
    <t xml:space="preserve">Lurgi Condensed Balance Sheet</t>
  </si>
  <si>
    <t xml:space="preserve">At July 31, 2001</t>
  </si>
  <si>
    <t xml:space="preserve">($ in millions)</t>
  </si>
  <si>
    <t xml:space="preserve">Current Assets</t>
  </si>
  <si>
    <t xml:space="preserve">PP&amp;E</t>
  </si>
  <si>
    <t xml:space="preserve">Goodwill</t>
  </si>
  <si>
    <t xml:space="preserve">Deferred Tax Asset</t>
  </si>
  <si>
    <t xml:space="preserve">Total Assets</t>
  </si>
  <si>
    <t xml:space="preserve">A/P and Accruals</t>
  </si>
  <si>
    <t xml:space="preserve">   (b)</t>
  </si>
  <si>
    <t xml:space="preserve">A/P Azurix Brazil</t>
  </si>
  <si>
    <t xml:space="preserve">Long-term Liabilities</t>
  </si>
  <si>
    <t xml:space="preserve">Deferred Tax Liabilities</t>
  </si>
  <si>
    <t xml:space="preserve">Total Liabilities</t>
  </si>
  <si>
    <t xml:space="preserve">Pre-CTA Equity</t>
  </si>
  <si>
    <t xml:space="preserve">CTA</t>
  </si>
  <si>
    <t xml:space="preserve">Total Stockholder's Equity</t>
  </si>
  <si>
    <t xml:space="preserve">Total Liabilites and Stockholder's Equity</t>
  </si>
  <si>
    <t xml:space="preserve">Loans to Madera to be contributed at closing</t>
  </si>
  <si>
    <t xml:space="preserve">Capitalized interest recorded at Azurix Corp.</t>
  </si>
  <si>
    <t xml:space="preserve">Additional funds to be invested or loaned to Madera</t>
  </si>
  <si>
    <t xml:space="preserve">Intercompany net receivables from Madera to be</t>
  </si>
  <si>
    <t xml:space="preserve">Book</t>
  </si>
  <si>
    <t xml:space="preserve">Est. Fair Value</t>
  </si>
  <si>
    <t xml:space="preserve">Pre-tax Impairment</t>
  </si>
  <si>
    <t xml:space="preserve">Value</t>
  </si>
  <si>
    <t xml:space="preserve">Low</t>
  </si>
  <si>
    <t xml:space="preserve">High</t>
  </si>
  <si>
    <t xml:space="preserve">Capitalized Interest - IT Projects</t>
  </si>
  <si>
    <t xml:space="preserve">B2B Websites</t>
  </si>
  <si>
    <t xml:space="preserve">Web technology and infrastructure</t>
  </si>
  <si>
    <t xml:space="preserve">Oracle/HR Payroll software</t>
  </si>
  <si>
    <t xml:space="preserve">Computer equipment</t>
  </si>
  <si>
    <t xml:space="preserve">Sub-total IT</t>
  </si>
  <si>
    <t xml:space="preserve">Leashold Improvements - 3AC Floors 8, 9 &amp; 10</t>
  </si>
  <si>
    <t xml:space="preserve">Sub-total PP&amp;E</t>
  </si>
  <si>
    <t xml:space="preserve">Investment in Irrigation Stock</t>
  </si>
  <si>
    <t xml:space="preserve">Investment in Bristol Water</t>
  </si>
  <si>
    <t xml:space="preserve">ABA Accounts Receivable</t>
  </si>
  <si>
    <t xml:space="preserve">Azurix Corp. Severances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</si>
</sst>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;[RED]\(#,##0.00\)"/>
    <numFmt numFmtId="166" formatCode="_(* #,##0.00_);_(* \(#,##0.00\);_(* \-??_);_(@_)"/>
    <numFmt numFmtId="167" formatCode="_(* #,##0.0_);_(* \(#,##0.0\);_(* \-??_);_(@_)"/>
    <numFmt numFmtId="168" formatCode="_(\$* #,##0.00_);_(\$* \(#,##0.00\);_(\$* \-??_);_(@_)"/>
    <numFmt numFmtId="169" formatCode="_(\$* #,##0.0_);_(\$* \(#,##0.0\);_(\$* \-??_);_(@_)"/>
    <numFmt numFmtId="170" formatCode="_(* #,##0_);_(* \(#,##0\);_(* \-??_);_(@_)"/>
  </numFmts>
  <fonts count="1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008000"/>
      <name val="Arial"/>
      <family val="2"/>
    </font>
    <font>
      <b val="true"/>
      <sz val="16"/>
      <color rgb="FFFFFF0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i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8000"/>
        <bgColor rgb="FF00808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fals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fals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2" border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3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4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11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1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LineItemValue" xfId="20"/>
    <cellStyle name="OUTPUT AMOUNTS" xfId="21"/>
    <cellStyle name="OUTPUT COLUMN HEADINGS" xfId="22"/>
    <cellStyle name="OUTPUT LINE ITEMS" xfId="23"/>
    <cellStyle name="OUTPUT REPORT HEADING" xfId="24"/>
    <cellStyle name="OUTPUT REPORT TITLE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36.56"/>
    <col collapsed="false" customWidth="false" hidden="false" outlineLevel="0" max="257" min="3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</row>
    <row r="5" customFormat="false" ht="12.75" hidden="false" customHeight="false" outlineLevel="0" collapsed="false">
      <c r="A5" s="4" t="s">
        <v>2</v>
      </c>
    </row>
    <row r="7" customFormat="false" ht="12.75" hidden="false" customHeight="false" outlineLevel="0" collapsed="false">
      <c r="B7" s="1" t="s">
        <v>3</v>
      </c>
      <c r="E7" s="5" t="n">
        <f aca="false">ROUND(ANA!I39,1)</f>
        <v>-98.1</v>
      </c>
      <c r="F7" s="1" t="s">
        <v>4</v>
      </c>
    </row>
    <row r="9" customFormat="false" ht="12.75" hidden="false" customHeight="false" outlineLevel="0" collapsed="false">
      <c r="B9" s="1" t="s">
        <v>5</v>
      </c>
      <c r="E9" s="1" t="n">
        <f aca="false">Brazil!G36</f>
        <v>-67.4</v>
      </c>
    </row>
    <row r="11" customFormat="false" ht="12.75" hidden="false" customHeight="false" outlineLevel="0" collapsed="false">
      <c r="B11" s="1" t="s">
        <v>6</v>
      </c>
      <c r="E11" s="1" t="n">
        <f aca="false">Mendoza!G36</f>
        <v>-6.3</v>
      </c>
    </row>
    <row r="13" customFormat="false" ht="12.75" hidden="false" customHeight="false" outlineLevel="0" collapsed="false">
      <c r="B13" s="1" t="s">
        <v>7</v>
      </c>
      <c r="E13" s="1" t="n">
        <f aca="false">IASA!G36</f>
        <v>-20</v>
      </c>
    </row>
    <row r="15" customFormat="false" ht="12.75" hidden="false" customHeight="false" outlineLevel="0" collapsed="false">
      <c r="B15" s="1" t="s">
        <v>8</v>
      </c>
      <c r="E15" s="1" t="n">
        <f aca="false">Cancun!G37</f>
        <v>-5.3</v>
      </c>
    </row>
    <row r="17" customFormat="false" ht="12.75" hidden="false" customHeight="false" outlineLevel="0" collapsed="false">
      <c r="B17" s="1" t="s">
        <v>9</v>
      </c>
      <c r="E17" s="1" t="n">
        <f aca="false">Lurgi!G52</f>
        <v>-41.1</v>
      </c>
    </row>
    <row r="19" customFormat="false" ht="12.75" hidden="false" customHeight="false" outlineLevel="0" collapsed="false">
      <c r="B19" s="1" t="s">
        <v>10</v>
      </c>
      <c r="E19" s="1" t="n">
        <f aca="false">Madera!G37</f>
        <v>-31</v>
      </c>
    </row>
    <row r="21" customFormat="false" ht="12.75" hidden="false" customHeight="false" outlineLevel="0" collapsed="false">
      <c r="B21" s="1" t="s">
        <v>11</v>
      </c>
      <c r="E21" s="6" t="n">
        <v>-4</v>
      </c>
    </row>
    <row r="23" customFormat="false" ht="12.75" hidden="false" customHeight="false" outlineLevel="0" collapsed="false">
      <c r="B23" s="1" t="s">
        <v>12</v>
      </c>
      <c r="E23" s="1" t="n">
        <f aca="false">SUM(E7:E22)</f>
        <v>-273.2</v>
      </c>
    </row>
    <row r="25" customFormat="false" ht="12.75" hidden="false" customHeight="false" outlineLevel="0" collapsed="false">
      <c r="A25" s="1" t="s">
        <v>13</v>
      </c>
      <c r="E25" s="1" t="n">
        <f aca="false">ROUND('Other Write offs'!M24/1000000,1)</f>
        <v>-18</v>
      </c>
    </row>
    <row r="27" customFormat="false" ht="12.75" hidden="false" customHeight="false" outlineLevel="0" collapsed="false">
      <c r="A27" s="1" t="s">
        <v>14</v>
      </c>
      <c r="E27" s="1" t="n">
        <v>-8</v>
      </c>
      <c r="F27" s="1" t="s">
        <v>15</v>
      </c>
    </row>
    <row r="29" customFormat="false" ht="12.75" hidden="false" customHeight="false" outlineLevel="0" collapsed="false">
      <c r="A29" s="1" t="s">
        <v>16</v>
      </c>
      <c r="E29" s="1" t="n">
        <f aca="false">-2-0.7-0.6-1</f>
        <v>-4.3</v>
      </c>
    </row>
    <row r="31" customFormat="false" ht="12.75" hidden="false" customHeight="false" outlineLevel="0" collapsed="false">
      <c r="A31" s="1" t="s">
        <v>17</v>
      </c>
      <c r="E31" s="6" t="n">
        <f aca="false">ROUND(('Other Write offs'!M26+'Other Write offs'!M28)/1000000,1)</f>
        <v>-1.5</v>
      </c>
    </row>
    <row r="33" customFormat="false" ht="13.5" hidden="false" customHeight="false" outlineLevel="0" collapsed="false">
      <c r="B33" s="7" t="s">
        <v>18</v>
      </c>
      <c r="C33" s="7"/>
      <c r="D33" s="7"/>
      <c r="E33" s="8" t="n">
        <f aca="false">SUM(E23:E32)</f>
        <v>-305</v>
      </c>
    </row>
    <row r="34" customFormat="false" ht="12.75" hidden="false" customHeight="false" outlineLevel="0" collapsed="false">
      <c r="B34" s="7"/>
      <c r="C34" s="7"/>
      <c r="D34" s="7"/>
      <c r="E34" s="7"/>
    </row>
    <row r="35" customFormat="false" ht="13.5" hidden="false" customHeight="false" outlineLevel="0" collapsed="false">
      <c r="B35" s="7" t="s">
        <v>19</v>
      </c>
      <c r="C35" s="7"/>
      <c r="D35" s="7"/>
      <c r="E35" s="8" t="n">
        <f aca="false">E23+((E33-E23)*0.65)</f>
        <v>-293.87</v>
      </c>
    </row>
    <row r="37" customFormat="false" ht="12.75" hidden="false" customHeight="false" outlineLevel="0" collapsed="false">
      <c r="A37" s="1" t="s">
        <v>20</v>
      </c>
    </row>
    <row r="39" customFormat="false" ht="12.75" hidden="false" customHeight="false" outlineLevel="0" collapsed="false">
      <c r="A39" s="1" t="s">
        <v>21</v>
      </c>
    </row>
    <row r="43" customFormat="false" ht="12.75" hidden="false" customHeight="false" outlineLevel="0" collapsed="false">
      <c r="A43" s="4" t="s">
        <v>22</v>
      </c>
    </row>
  </sheetData>
  <mergeCells count="2">
    <mergeCell ref="A1:F1"/>
    <mergeCell ref="A2:F2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M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32" activeCellId="0" sqref="K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7" width="4.85"/>
    <col collapsed="false" customWidth="true" hidden="false" outlineLevel="0" max="2" min="2" style="17" width="26.28"/>
    <col collapsed="false" customWidth="false" hidden="false" outlineLevel="0" max="4" min="3" style="17" width="9.14"/>
    <col collapsed="false" customWidth="true" hidden="false" outlineLevel="0" max="5" min="5" style="17" width="13.28"/>
    <col collapsed="false" customWidth="true" hidden="false" outlineLevel="0" max="6" min="6" style="17" width="3.42"/>
    <col collapsed="false" customWidth="true" hidden="false" outlineLevel="0" max="7" min="7" style="17" width="10.85"/>
    <col collapsed="false" customWidth="true" hidden="false" outlineLevel="0" max="8" min="8" style="17" width="2.56"/>
    <col collapsed="false" customWidth="true" hidden="false" outlineLevel="0" max="9" min="9" style="17" width="10.28"/>
    <col collapsed="false" customWidth="true" hidden="false" outlineLevel="0" max="10" min="10" style="17" width="2.99"/>
    <col collapsed="false" customWidth="true" hidden="false" outlineLevel="0" max="11" min="11" style="17" width="11.85"/>
    <col collapsed="false" customWidth="true" hidden="false" outlineLevel="0" max="12" min="12" style="17" width="2.7"/>
    <col collapsed="false" customWidth="true" hidden="false" outlineLevel="0" max="13" min="13" style="17" width="11.85"/>
    <col collapsed="false" customWidth="false" hidden="false" outlineLevel="0" max="257" min="14" style="17" width="9.14"/>
  </cols>
  <sheetData>
    <row r="4" customFormat="false" ht="12.75" hidden="false" customHeight="false" outlineLevel="0" collapsed="false">
      <c r="G4" s="18"/>
    </row>
    <row r="5" customFormat="false" ht="12.75" hidden="false" customHeight="false" outlineLevel="0" collapsed="false">
      <c r="E5" s="18" t="s">
        <v>121</v>
      </c>
      <c r="G5" s="19" t="s">
        <v>122</v>
      </c>
      <c r="H5" s="19"/>
      <c r="I5" s="19"/>
      <c r="K5" s="19" t="s">
        <v>123</v>
      </c>
      <c r="L5" s="19"/>
      <c r="M5" s="19"/>
    </row>
    <row r="6" customFormat="false" ht="12.75" hidden="false" customHeight="false" outlineLevel="0" collapsed="false">
      <c r="E6" s="19" t="s">
        <v>124</v>
      </c>
      <c r="G6" s="19" t="s">
        <v>125</v>
      </c>
      <c r="I6" s="20" t="s">
        <v>126</v>
      </c>
      <c r="K6" s="19" t="s">
        <v>125</v>
      </c>
      <c r="M6" s="20" t="s">
        <v>126</v>
      </c>
    </row>
    <row r="8" customFormat="false" ht="12.75" hidden="false" customHeight="false" outlineLevel="0" collapsed="false">
      <c r="A8" s="17" t="s">
        <v>127</v>
      </c>
      <c r="E8" s="17" t="n">
        <v>750520</v>
      </c>
      <c r="G8" s="17" t="n">
        <v>0</v>
      </c>
      <c r="I8" s="17" t="n">
        <v>0</v>
      </c>
    </row>
    <row r="10" customFormat="false" ht="12.75" hidden="false" customHeight="false" outlineLevel="0" collapsed="false">
      <c r="A10" s="17" t="s">
        <v>128</v>
      </c>
      <c r="E10" s="17" t="n">
        <f aca="false">1572680+1451617</f>
        <v>3024297</v>
      </c>
      <c r="G10" s="17" t="n">
        <v>0</v>
      </c>
      <c r="I10" s="17" t="n">
        <v>0</v>
      </c>
    </row>
    <row r="12" customFormat="false" ht="12.75" hidden="false" customHeight="false" outlineLevel="0" collapsed="false">
      <c r="A12" s="17" t="s">
        <v>129</v>
      </c>
      <c r="E12" s="17" t="n">
        <f aca="false">5916673-2016390-464816-5302</f>
        <v>3430165</v>
      </c>
      <c r="G12" s="17" t="n">
        <v>0</v>
      </c>
      <c r="I12" s="17" t="n">
        <v>0</v>
      </c>
    </row>
    <row r="14" customFormat="false" ht="12.75" hidden="false" customHeight="false" outlineLevel="0" collapsed="false">
      <c r="A14" s="17" t="s">
        <v>130</v>
      </c>
      <c r="E14" s="17" t="n">
        <f aca="false">2016390+464816+5302+494000+1311424</f>
        <v>4291932</v>
      </c>
      <c r="G14" s="17" t="n">
        <v>0</v>
      </c>
      <c r="I14" s="17" t="n">
        <v>465000</v>
      </c>
    </row>
    <row r="16" customFormat="false" ht="12.75" hidden="false" customHeight="false" outlineLevel="0" collapsed="false">
      <c r="A16" s="17" t="s">
        <v>131</v>
      </c>
      <c r="E16" s="21" t="n">
        <f aca="false">2555163-1311424+1007435</f>
        <v>2251174</v>
      </c>
      <c r="G16" s="21" t="n">
        <v>200000</v>
      </c>
      <c r="I16" s="21" t="n">
        <v>1100000</v>
      </c>
    </row>
    <row r="18" customFormat="false" ht="12.75" hidden="false" customHeight="false" outlineLevel="0" collapsed="false">
      <c r="B18" s="17" t="s">
        <v>132</v>
      </c>
      <c r="E18" s="17" t="n">
        <f aca="false">SUM(E8:E17)</f>
        <v>13748088</v>
      </c>
      <c r="G18" s="17" t="n">
        <f aca="false">SUM(G8:G17)</f>
        <v>200000</v>
      </c>
      <c r="I18" s="17" t="n">
        <f aca="false">SUM(I8:I17)</f>
        <v>1565000</v>
      </c>
    </row>
    <row r="20" customFormat="false" ht="12.75" hidden="false" customHeight="false" outlineLevel="0" collapsed="false">
      <c r="A20" s="17" t="s">
        <v>133</v>
      </c>
      <c r="E20" s="17" t="n">
        <v>4290670</v>
      </c>
      <c r="G20" s="17" t="n">
        <v>0</v>
      </c>
      <c r="I20" s="17" t="n">
        <v>0</v>
      </c>
    </row>
    <row r="22" customFormat="false" ht="12.75" hidden="false" customHeight="false" outlineLevel="0" collapsed="false">
      <c r="A22" s="17" t="s">
        <v>17</v>
      </c>
      <c r="E22" s="21" t="n">
        <f aca="false">142062+22652</f>
        <v>164714</v>
      </c>
      <c r="G22" s="21" t="n">
        <v>0</v>
      </c>
      <c r="I22" s="21" t="n">
        <v>20000</v>
      </c>
    </row>
    <row r="24" customFormat="false" ht="13.5" hidden="false" customHeight="false" outlineLevel="0" collapsed="false">
      <c r="B24" s="17" t="s">
        <v>134</v>
      </c>
      <c r="E24" s="17" t="n">
        <f aca="false">SUM(E18:E23)</f>
        <v>18203472</v>
      </c>
      <c r="G24" s="17" t="n">
        <f aca="false">SUM(G18:G23)</f>
        <v>200000</v>
      </c>
      <c r="I24" s="17" t="n">
        <f aca="false">SUM(I18:I23)</f>
        <v>1585000</v>
      </c>
      <c r="K24" s="22" t="n">
        <f aca="false">+I24-E24</f>
        <v>-16618472</v>
      </c>
      <c r="M24" s="22" t="n">
        <f aca="false">+G24-E24</f>
        <v>-18003472</v>
      </c>
    </row>
    <row r="26" customFormat="false" ht="13.5" hidden="false" customHeight="false" outlineLevel="0" collapsed="false">
      <c r="A26" s="17" t="s">
        <v>135</v>
      </c>
      <c r="E26" s="17" t="n">
        <v>441408</v>
      </c>
      <c r="G26" s="17" t="n">
        <v>100000</v>
      </c>
      <c r="I26" s="17" t="n">
        <v>300000</v>
      </c>
      <c r="K26" s="22" t="n">
        <f aca="false">+I26-E26</f>
        <v>-141408</v>
      </c>
      <c r="M26" s="22" t="n">
        <f aca="false">+G26-E26</f>
        <v>-341408</v>
      </c>
    </row>
    <row r="28" customFormat="false" ht="12.75" hidden="false" customHeight="false" outlineLevel="0" collapsed="false">
      <c r="A28" s="17" t="s">
        <v>136</v>
      </c>
      <c r="E28" s="17" t="n">
        <f aca="false">2702000*1.45</f>
        <v>3917900</v>
      </c>
      <c r="G28" s="17" t="n">
        <f aca="false">1915000*1.45</f>
        <v>2776750</v>
      </c>
      <c r="I28" s="17" t="n">
        <f aca="false">1915000*1.45</f>
        <v>2776750</v>
      </c>
      <c r="K28" s="17" t="n">
        <f aca="false">+I28-E28</f>
        <v>-1141150</v>
      </c>
      <c r="M28" s="17" t="n">
        <f aca="false">+G28-E28</f>
        <v>-1141150</v>
      </c>
    </row>
    <row r="30" customFormat="false" ht="12.75" hidden="true" customHeight="false" outlineLevel="0" collapsed="false">
      <c r="A30" s="17" t="s">
        <v>137</v>
      </c>
    </row>
    <row r="31" customFormat="false" ht="12.75" hidden="true" customHeight="false" outlineLevel="0" collapsed="false"/>
    <row r="32" customFormat="false" ht="12.75" hidden="false" customHeight="false" outlineLevel="0" collapsed="false">
      <c r="A32" s="17" t="s">
        <v>138</v>
      </c>
      <c r="K32" s="17" t="n">
        <v>-4300000</v>
      </c>
      <c r="M32" s="17" t="n">
        <v>-4300000</v>
      </c>
    </row>
  </sheetData>
  <mergeCells count="2">
    <mergeCell ref="G5:I5"/>
    <mergeCell ref="K5:M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C40" activeCellId="0" sqref="C4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56"/>
    <col collapsed="false" customWidth="false" hidden="false" outlineLevel="0" max="2" min="2" style="1" width="9.14"/>
    <col collapsed="false" customWidth="true" hidden="false" outlineLevel="0" max="3" min="3" style="1" width="36.42"/>
    <col collapsed="false" customWidth="false" hidden="false" outlineLevel="0" max="5" min="4" style="1" width="9.14"/>
    <col collapsed="false" customWidth="true" hidden="false" outlineLevel="0" max="6" min="6" style="1" width="2.28"/>
    <col collapsed="false" customWidth="true" hidden="false" outlineLevel="0" max="7" min="7" style="1" width="8.14"/>
    <col collapsed="false" customWidth="true" hidden="false" outlineLevel="0" max="8" min="8" style="1" width="2.28"/>
    <col collapsed="false" customWidth="false" hidden="false" outlineLevel="0" max="9" min="9" style="1" width="9.14"/>
    <col collapsed="false" customWidth="true" hidden="false" outlineLevel="0" max="10" min="10" style="1" width="5.13"/>
    <col collapsed="false" customWidth="false" hidden="false" outlineLevel="0" max="257" min="11" style="1" width="9.14"/>
  </cols>
  <sheetData>
    <row r="1" customFormat="false" ht="15.75" hidden="false" customHeight="false" outlineLevel="0" collapsed="false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5.75" hidden="false" customHeight="false" outlineLevel="0" collapsed="false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2.75" hidden="false" customHeight="false" outlineLevel="0" collapsed="false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</row>
    <row r="4" customFormat="false" ht="25.5" hidden="false" customHeight="false" outlineLevel="0" collapsed="false">
      <c r="G4" s="9" t="s">
        <v>26</v>
      </c>
      <c r="H4" s="9"/>
      <c r="I4" s="9" t="s">
        <v>27</v>
      </c>
    </row>
    <row r="6" customFormat="false" ht="12.75" hidden="false" customHeight="false" outlineLevel="0" collapsed="false">
      <c r="A6" s="1" t="s">
        <v>28</v>
      </c>
      <c r="G6" s="5" t="n">
        <v>141.5</v>
      </c>
      <c r="I6" s="5" t="n">
        <v>141.5</v>
      </c>
    </row>
    <row r="8" customFormat="false" ht="12.75" hidden="false" customHeight="false" outlineLevel="0" collapsed="false">
      <c r="A8" s="1" t="s">
        <v>29</v>
      </c>
      <c r="G8" s="6" t="n">
        <v>-3</v>
      </c>
      <c r="I8" s="6" t="n">
        <v>-3</v>
      </c>
    </row>
    <row r="10" customFormat="false" ht="12.75" hidden="false" customHeight="false" outlineLevel="0" collapsed="false">
      <c r="A10" s="7"/>
      <c r="G10" s="1" t="n">
        <f aca="false">+G6+G8</f>
        <v>138.5</v>
      </c>
      <c r="I10" s="1" t="n">
        <f aca="false">+I6+I8</f>
        <v>138.5</v>
      </c>
    </row>
    <row r="12" customFormat="false" ht="12.75" hidden="false" customHeight="false" outlineLevel="0" collapsed="false">
      <c r="A12" s="1" t="s">
        <v>30</v>
      </c>
      <c r="G12" s="6" t="n">
        <v>0</v>
      </c>
      <c r="I12" s="6" t="n">
        <v>-10</v>
      </c>
    </row>
    <row r="14" customFormat="false" ht="12.75" hidden="false" customHeight="false" outlineLevel="0" collapsed="false">
      <c r="A14" s="7" t="s">
        <v>31</v>
      </c>
      <c r="G14" s="1" t="n">
        <f aca="false">+G10+G12</f>
        <v>138.5</v>
      </c>
      <c r="I14" s="1" t="n">
        <f aca="false">+I10+I12</f>
        <v>128.5</v>
      </c>
    </row>
    <row r="16" customFormat="false" ht="12.75" hidden="false" customHeight="false" outlineLevel="0" collapsed="false">
      <c r="A16" s="1" t="s">
        <v>32</v>
      </c>
    </row>
    <row r="17" customFormat="false" ht="12.75" hidden="false" customHeight="false" outlineLevel="0" collapsed="false">
      <c r="B17" s="1" t="s">
        <v>33</v>
      </c>
      <c r="E17" s="5" t="n">
        <v>144.7</v>
      </c>
      <c r="F17" s="5"/>
      <c r="H17" s="5"/>
    </row>
    <row r="18" customFormat="false" ht="12.75" hidden="false" customHeight="false" outlineLevel="0" collapsed="false">
      <c r="B18" s="1" t="s">
        <v>34</v>
      </c>
      <c r="E18" s="1" t="n">
        <v>8.6</v>
      </c>
      <c r="F18" s="5"/>
      <c r="H18" s="5"/>
    </row>
    <row r="19" customFormat="false" ht="12.75" hidden="false" customHeight="false" outlineLevel="0" collapsed="false">
      <c r="B19" s="1" t="s">
        <v>35</v>
      </c>
      <c r="E19" s="1" t="n">
        <v>35.5</v>
      </c>
    </row>
    <row r="20" customFormat="false" ht="12.75" hidden="false" customHeight="false" outlineLevel="0" collapsed="false">
      <c r="B20" s="1" t="s">
        <v>36</v>
      </c>
    </row>
    <row r="21" customFormat="false" ht="12.75" hidden="false" customHeight="false" outlineLevel="0" collapsed="false">
      <c r="B21" s="1" t="s">
        <v>37</v>
      </c>
      <c r="E21" s="1" t="n">
        <v>6.4</v>
      </c>
    </row>
    <row r="22" customFormat="false" ht="12.75" hidden="false" customHeight="false" outlineLevel="0" collapsed="false">
      <c r="B22" s="1" t="s">
        <v>38</v>
      </c>
    </row>
    <row r="23" customFormat="false" ht="12.75" hidden="false" customHeight="false" outlineLevel="0" collapsed="false">
      <c r="B23" s="1" t="s">
        <v>37</v>
      </c>
      <c r="E23" s="1" t="n">
        <v>1.2</v>
      </c>
    </row>
    <row r="24" customFormat="false" ht="12.75" hidden="false" customHeight="false" outlineLevel="0" collapsed="false">
      <c r="B24" s="1" t="s">
        <v>39</v>
      </c>
      <c r="E24" s="1" t="n">
        <v>0</v>
      </c>
    </row>
    <row r="25" customFormat="false" ht="12.75" hidden="false" customHeight="false" outlineLevel="0" collapsed="false">
      <c r="B25" s="1" t="s">
        <v>40</v>
      </c>
    </row>
    <row r="26" customFormat="false" ht="12.75" hidden="false" customHeight="false" outlineLevel="0" collapsed="false">
      <c r="B26" s="1" t="s">
        <v>41</v>
      </c>
      <c r="E26" s="6" t="n">
        <v>2</v>
      </c>
      <c r="F26" s="6"/>
      <c r="G26" s="6"/>
      <c r="H26" s="6"/>
      <c r="I26" s="6"/>
    </row>
    <row r="28" customFormat="false" ht="12.75" hidden="false" customHeight="false" outlineLevel="0" collapsed="false">
      <c r="A28" s="7" t="s">
        <v>42</v>
      </c>
      <c r="G28" s="1" t="n">
        <f aca="false">SUM(E17:E26)</f>
        <v>198.4</v>
      </c>
      <c r="I28" s="1" t="n">
        <f aca="false">SUM(E17:E26)</f>
        <v>198.4</v>
      </c>
    </row>
    <row r="30" customFormat="false" ht="12.75" hidden="false" customHeight="false" outlineLevel="0" collapsed="false">
      <c r="A30" s="7" t="s">
        <v>43</v>
      </c>
      <c r="G30" s="1" t="n">
        <v>-8</v>
      </c>
      <c r="I30" s="1" t="n">
        <v>0</v>
      </c>
    </row>
    <row r="32" customFormat="false" ht="12.75" hidden="false" customHeight="false" outlineLevel="0" collapsed="false">
      <c r="A32" s="7" t="s">
        <v>44</v>
      </c>
      <c r="G32" s="6" t="n">
        <v>0</v>
      </c>
      <c r="I32" s="6" t="n">
        <v>0</v>
      </c>
    </row>
    <row r="34" customFormat="false" ht="12.75" hidden="false" customHeight="false" outlineLevel="0" collapsed="false">
      <c r="A34" s="7" t="s">
        <v>45</v>
      </c>
      <c r="G34" s="7" t="n">
        <f aca="false">+G14-G28+G30+G32</f>
        <v>-67.9</v>
      </c>
      <c r="H34" s="7"/>
      <c r="I34" s="7" t="n">
        <f aca="false">+I14-I28-I30</f>
        <v>-69.9</v>
      </c>
    </row>
    <row r="37" customFormat="false" ht="12.75" hidden="false" customHeight="false" outlineLevel="0" collapsed="false">
      <c r="A37" s="7" t="s">
        <v>46</v>
      </c>
      <c r="G37" s="6" t="n">
        <v>28.2</v>
      </c>
      <c r="I37" s="6" t="n">
        <v>28.2</v>
      </c>
    </row>
    <row r="39" customFormat="false" ht="13.5" hidden="false" customHeight="false" outlineLevel="0" collapsed="false">
      <c r="A39" s="7" t="s">
        <v>47</v>
      </c>
      <c r="G39" s="10" t="n">
        <f aca="false">+G14-G28-G37-G30</f>
        <v>-80.1</v>
      </c>
      <c r="H39" s="7"/>
      <c r="I39" s="10" t="n">
        <f aca="false">+I14-I28-I37-I30</f>
        <v>-98.1</v>
      </c>
    </row>
  </sheetData>
  <mergeCells count="3">
    <mergeCell ref="A1:J1"/>
    <mergeCell ref="A2:J2"/>
    <mergeCell ref="A3:J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0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1" activeCellId="0" sqref="A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56"/>
    <col collapsed="false" customWidth="false" hidden="false" outlineLevel="0" max="2" min="2" style="1" width="9.14"/>
    <col collapsed="false" customWidth="true" hidden="false" outlineLevel="0" max="3" min="3" style="1" width="36.42"/>
    <col collapsed="false" customWidth="false" hidden="false" outlineLevel="0" max="5" min="4" style="1" width="9.14"/>
    <col collapsed="false" customWidth="true" hidden="false" outlineLevel="0" max="6" min="6" style="1" width="2.28"/>
    <col collapsed="false" customWidth="true" hidden="false" outlineLevel="0" max="7" min="7" style="1" width="8.14"/>
    <col collapsed="false" customWidth="true" hidden="true" outlineLevel="0" max="8" min="8" style="1" width="2.28"/>
    <col collapsed="false" customWidth="true" hidden="true" outlineLevel="0" max="9" min="9" style="1" width="9.06"/>
    <col collapsed="false" customWidth="true" hidden="false" outlineLevel="0" max="10" min="10" style="1" width="5.13"/>
    <col collapsed="false" customWidth="false" hidden="false" outlineLevel="0" max="257" min="11" style="1" width="9.14"/>
  </cols>
  <sheetData>
    <row r="1" customFormat="false" ht="15.75" hidden="false" customHeight="false" outlineLevel="0" collapsed="false">
      <c r="A1" s="2" t="s">
        <v>5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5.75" hidden="false" customHeight="false" outlineLevel="0" collapsed="false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2.75" hidden="false" customHeight="false" outlineLevel="0" collapsed="false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</row>
    <row r="4" customFormat="false" ht="12.75" hidden="false" customHeight="false" outlineLevel="0" collapsed="false">
      <c r="G4" s="11"/>
      <c r="H4" s="11"/>
      <c r="I4" s="11"/>
    </row>
    <row r="6" customFormat="false" ht="12.75" hidden="false" customHeight="false" outlineLevel="0" collapsed="false">
      <c r="A6" s="1" t="s">
        <v>28</v>
      </c>
      <c r="G6" s="5" t="n">
        <v>20</v>
      </c>
      <c r="I6" s="5" t="n">
        <v>141.5</v>
      </c>
    </row>
    <row r="8" customFormat="false" ht="12.75" hidden="false" customHeight="false" outlineLevel="0" collapsed="false">
      <c r="A8" s="1" t="s">
        <v>29</v>
      </c>
      <c r="G8" s="6" t="n">
        <v>-0.7</v>
      </c>
      <c r="I8" s="6" t="n">
        <v>-3</v>
      </c>
    </row>
    <row r="10" customFormat="false" ht="12.75" hidden="true" customHeight="false" outlineLevel="0" collapsed="false">
      <c r="A10" s="7"/>
      <c r="G10" s="1" t="n">
        <f aca="false">+G6+G8</f>
        <v>19.3</v>
      </c>
      <c r="I10" s="1" t="n">
        <f aca="false">+I6+I8</f>
        <v>138.5</v>
      </c>
    </row>
    <row r="11" customFormat="false" ht="12.75" hidden="true" customHeight="false" outlineLevel="0" collapsed="false"/>
    <row r="12" customFormat="false" ht="12.75" hidden="true" customHeight="false" outlineLevel="0" collapsed="false">
      <c r="A12" s="1" t="s">
        <v>30</v>
      </c>
      <c r="G12" s="6" t="n">
        <v>0</v>
      </c>
      <c r="I12" s="6" t="n">
        <v>-10</v>
      </c>
    </row>
    <row r="13" customFormat="false" ht="12.75" hidden="true" customHeight="false" outlineLevel="0" collapsed="false"/>
    <row r="14" customFormat="false" ht="12.75" hidden="false" customHeight="false" outlineLevel="0" collapsed="false">
      <c r="A14" s="7" t="s">
        <v>31</v>
      </c>
      <c r="G14" s="1" t="n">
        <f aca="false">+G10+G12</f>
        <v>19.3</v>
      </c>
      <c r="I14" s="1" t="n">
        <f aca="false">+I10+I12</f>
        <v>128.5</v>
      </c>
    </row>
    <row r="16" customFormat="false" ht="12.75" hidden="false" customHeight="false" outlineLevel="0" collapsed="false">
      <c r="A16" s="1" t="s">
        <v>32</v>
      </c>
    </row>
    <row r="17" customFormat="false" ht="12.75" hidden="false" customHeight="false" outlineLevel="0" collapsed="false">
      <c r="B17" s="1" t="s">
        <v>48</v>
      </c>
      <c r="E17" s="5" t="n">
        <v>64.5</v>
      </c>
      <c r="F17" s="5"/>
      <c r="H17" s="5"/>
    </row>
    <row r="18" customFormat="false" ht="12.75" hidden="false" customHeight="false" outlineLevel="0" collapsed="false">
      <c r="B18" s="1" t="s">
        <v>49</v>
      </c>
      <c r="E18" s="1" t="n">
        <v>22.1</v>
      </c>
    </row>
    <row r="19" customFormat="false" ht="12.75" hidden="false" customHeight="false" outlineLevel="0" collapsed="false">
      <c r="B19" s="1" t="s">
        <v>50</v>
      </c>
    </row>
    <row r="20" customFormat="false" ht="12.75" hidden="false" customHeight="false" outlineLevel="0" collapsed="false">
      <c r="B20" s="1" t="s">
        <v>51</v>
      </c>
      <c r="E20" s="1" t="n">
        <v>0</v>
      </c>
    </row>
    <row r="21" customFormat="false" ht="12.75" hidden="false" customHeight="false" outlineLevel="0" collapsed="false">
      <c r="B21" s="1" t="s">
        <v>52</v>
      </c>
    </row>
    <row r="22" customFormat="false" ht="12.75" hidden="false" customHeight="false" outlineLevel="0" collapsed="false">
      <c r="B22" s="1" t="s">
        <v>37</v>
      </c>
      <c r="E22" s="1" t="n">
        <v>0.1</v>
      </c>
      <c r="G22" s="1" t="s">
        <v>4</v>
      </c>
    </row>
    <row r="23" customFormat="false" ht="12.75" hidden="false" customHeight="false" outlineLevel="0" collapsed="false">
      <c r="B23" s="1" t="s">
        <v>39</v>
      </c>
      <c r="E23" s="6" t="n">
        <v>0</v>
      </c>
    </row>
    <row r="25" customFormat="false" ht="12.75" hidden="false" customHeight="false" outlineLevel="0" collapsed="false">
      <c r="A25" s="7" t="s">
        <v>42</v>
      </c>
      <c r="G25" s="1" t="n">
        <f aca="false">SUM(E17:E23)</f>
        <v>86.7</v>
      </c>
      <c r="I25" s="1" t="n">
        <f aca="false">SUM(E17:E23)</f>
        <v>86.7</v>
      </c>
    </row>
    <row r="27" customFormat="false" ht="12.75" hidden="false" customHeight="false" outlineLevel="0" collapsed="false">
      <c r="A27" s="7" t="s">
        <v>43</v>
      </c>
      <c r="G27" s="1" t="n">
        <v>0</v>
      </c>
      <c r="I27" s="1" t="n">
        <v>0</v>
      </c>
    </row>
    <row r="29" customFormat="false" ht="12.75" hidden="false" customHeight="false" outlineLevel="0" collapsed="false">
      <c r="A29" s="7" t="s">
        <v>44</v>
      </c>
      <c r="G29" s="6" t="n">
        <v>0</v>
      </c>
    </row>
    <row r="31" customFormat="false" ht="12.75" hidden="false" customHeight="false" outlineLevel="0" collapsed="false">
      <c r="A31" s="7" t="s">
        <v>53</v>
      </c>
      <c r="G31" s="12" t="n">
        <f aca="false">+G14-G25-G27</f>
        <v>-67.4</v>
      </c>
      <c r="H31" s="7"/>
      <c r="I31" s="12" t="n">
        <f aca="false">+I14-I25-I27</f>
        <v>41.8</v>
      </c>
    </row>
    <row r="34" customFormat="false" ht="12.75" hidden="false" customHeight="false" outlineLevel="0" collapsed="false">
      <c r="A34" s="7" t="s">
        <v>46</v>
      </c>
      <c r="G34" s="6" t="n">
        <v>0</v>
      </c>
      <c r="I34" s="6" t="n">
        <v>28.2</v>
      </c>
    </row>
    <row r="36" customFormat="false" ht="13.5" hidden="false" customHeight="false" outlineLevel="0" collapsed="false">
      <c r="A36" s="7" t="s">
        <v>54</v>
      </c>
      <c r="G36" s="10" t="n">
        <f aca="false">+G14-G25-G34-G27</f>
        <v>-67.4</v>
      </c>
      <c r="H36" s="7"/>
      <c r="I36" s="10" t="n">
        <f aca="false">+I14-I25-I34-I27</f>
        <v>13.6</v>
      </c>
    </row>
    <row r="39" customFormat="false" ht="12.75" hidden="false" customHeight="false" outlineLevel="0" collapsed="false">
      <c r="A39" s="1" t="s">
        <v>55</v>
      </c>
    </row>
    <row r="40" customFormat="false" ht="12.75" hidden="false" customHeight="false" outlineLevel="0" collapsed="false">
      <c r="A40" s="1" t="s">
        <v>56</v>
      </c>
    </row>
  </sheetData>
  <mergeCells count="3">
    <mergeCell ref="A1:J1"/>
    <mergeCell ref="A2:J2"/>
    <mergeCell ref="A3:J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7" activeCellId="0" sqref="G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56"/>
    <col collapsed="false" customWidth="false" hidden="false" outlineLevel="0" max="2" min="2" style="1" width="9.14"/>
    <col collapsed="false" customWidth="true" hidden="false" outlineLevel="0" max="3" min="3" style="1" width="36.42"/>
    <col collapsed="false" customWidth="false" hidden="false" outlineLevel="0" max="5" min="4" style="1" width="9.14"/>
    <col collapsed="false" customWidth="true" hidden="false" outlineLevel="0" max="6" min="6" style="1" width="2.28"/>
    <col collapsed="false" customWidth="true" hidden="false" outlineLevel="0" max="7" min="7" style="1" width="8.14"/>
    <col collapsed="false" customWidth="true" hidden="true" outlineLevel="0" max="8" min="8" style="1" width="2.28"/>
    <col collapsed="false" customWidth="true" hidden="true" outlineLevel="0" max="9" min="9" style="1" width="9.06"/>
    <col collapsed="false" customWidth="true" hidden="false" outlineLevel="0" max="10" min="10" style="1" width="5.13"/>
    <col collapsed="false" customWidth="false" hidden="false" outlineLevel="0" max="257" min="11" style="1" width="9.14"/>
  </cols>
  <sheetData>
    <row r="1" customFormat="false" ht="15.75" hidden="false" customHeight="false" outlineLevel="0" collapsed="false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5.75" hidden="false" customHeight="false" outlineLevel="0" collapsed="false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2.75" hidden="false" customHeight="false" outlineLevel="0" collapsed="false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</row>
    <row r="4" customFormat="false" ht="12.75" hidden="false" customHeight="false" outlineLevel="0" collapsed="false">
      <c r="G4" s="11"/>
      <c r="H4" s="11"/>
      <c r="I4" s="11"/>
    </row>
    <row r="6" customFormat="false" ht="12.75" hidden="false" customHeight="false" outlineLevel="0" collapsed="false">
      <c r="A6" s="1" t="s">
        <v>28</v>
      </c>
      <c r="G6" s="5" t="n">
        <v>15</v>
      </c>
      <c r="I6" s="5" t="n">
        <v>141.5</v>
      </c>
    </row>
    <row r="8" customFormat="false" ht="12.75" hidden="false" customHeight="false" outlineLevel="0" collapsed="false">
      <c r="A8" s="1" t="s">
        <v>29</v>
      </c>
      <c r="G8" s="6" t="n">
        <v>-0.6</v>
      </c>
      <c r="I8" s="6" t="n">
        <v>-3</v>
      </c>
    </row>
    <row r="10" customFormat="false" ht="12.75" hidden="true" customHeight="false" outlineLevel="0" collapsed="false">
      <c r="A10" s="7"/>
      <c r="G10" s="1" t="n">
        <f aca="false">+G6+G8</f>
        <v>14.4</v>
      </c>
      <c r="I10" s="1" t="n">
        <f aca="false">+I6+I8</f>
        <v>138.5</v>
      </c>
    </row>
    <row r="11" customFormat="false" ht="12.75" hidden="true" customHeight="false" outlineLevel="0" collapsed="false"/>
    <row r="12" customFormat="false" ht="12.75" hidden="true" customHeight="false" outlineLevel="0" collapsed="false">
      <c r="A12" s="1" t="s">
        <v>30</v>
      </c>
      <c r="G12" s="6" t="n">
        <v>0</v>
      </c>
      <c r="I12" s="6" t="n">
        <v>-10</v>
      </c>
    </row>
    <row r="13" customFormat="false" ht="12.75" hidden="true" customHeight="false" outlineLevel="0" collapsed="false"/>
    <row r="14" customFormat="false" ht="12.75" hidden="false" customHeight="false" outlineLevel="0" collapsed="false">
      <c r="A14" s="7" t="s">
        <v>31</v>
      </c>
      <c r="G14" s="1" t="n">
        <f aca="false">+G10+G12</f>
        <v>14.4</v>
      </c>
      <c r="I14" s="1" t="n">
        <f aca="false">+I10+I12</f>
        <v>128.5</v>
      </c>
    </row>
    <row r="16" customFormat="false" ht="12.75" hidden="false" customHeight="false" outlineLevel="0" collapsed="false">
      <c r="A16" s="1" t="s">
        <v>32</v>
      </c>
    </row>
    <row r="17" customFormat="false" ht="12.75" hidden="false" customHeight="false" outlineLevel="0" collapsed="false">
      <c r="B17" s="1" t="s">
        <v>48</v>
      </c>
      <c r="E17" s="5" t="n">
        <v>20.7</v>
      </c>
      <c r="F17" s="5"/>
      <c r="H17" s="5"/>
    </row>
    <row r="18" customFormat="false" ht="12.75" hidden="false" customHeight="false" outlineLevel="0" collapsed="false">
      <c r="B18" s="1" t="s">
        <v>57</v>
      </c>
      <c r="E18" s="1" t="n">
        <v>0</v>
      </c>
    </row>
    <row r="19" customFormat="false" ht="12.75" hidden="false" customHeight="false" outlineLevel="0" collapsed="false">
      <c r="B19" s="1" t="s">
        <v>58</v>
      </c>
    </row>
    <row r="20" customFormat="false" ht="12.75" hidden="false" customHeight="false" outlineLevel="0" collapsed="false">
      <c r="B20" s="1" t="s">
        <v>59</v>
      </c>
      <c r="E20" s="1" t="n">
        <v>0</v>
      </c>
    </row>
    <row r="21" customFormat="false" ht="12.75" hidden="false" customHeight="false" outlineLevel="0" collapsed="false">
      <c r="B21" s="1" t="s">
        <v>60</v>
      </c>
    </row>
    <row r="22" customFormat="false" ht="12.75" hidden="false" customHeight="false" outlineLevel="0" collapsed="false">
      <c r="B22" s="1" t="s">
        <v>37</v>
      </c>
      <c r="E22" s="1" t="n">
        <v>0</v>
      </c>
      <c r="G22" s="1" t="s">
        <v>61</v>
      </c>
    </row>
    <row r="23" customFormat="false" ht="12.75" hidden="false" customHeight="false" outlineLevel="0" collapsed="false">
      <c r="B23" s="1" t="s">
        <v>39</v>
      </c>
      <c r="E23" s="6" t="n">
        <v>0</v>
      </c>
    </row>
    <row r="25" customFormat="false" ht="12.75" hidden="false" customHeight="false" outlineLevel="0" collapsed="false">
      <c r="A25" s="7" t="s">
        <v>42</v>
      </c>
      <c r="G25" s="1" t="n">
        <f aca="false">SUM(E17:E23)</f>
        <v>20.7</v>
      </c>
      <c r="I25" s="1" t="n">
        <f aca="false">SUM(E17:E23)</f>
        <v>20.7</v>
      </c>
    </row>
    <row r="27" customFormat="false" ht="12.75" hidden="false" customHeight="false" outlineLevel="0" collapsed="false">
      <c r="A27" s="7" t="s">
        <v>43</v>
      </c>
      <c r="G27" s="1" t="n">
        <v>0</v>
      </c>
      <c r="I27" s="1" t="n">
        <v>0</v>
      </c>
    </row>
    <row r="29" customFormat="false" ht="12.75" hidden="false" customHeight="false" outlineLevel="0" collapsed="false">
      <c r="A29" s="7" t="s">
        <v>44</v>
      </c>
      <c r="G29" s="6" t="n">
        <v>0</v>
      </c>
    </row>
    <row r="31" customFormat="false" ht="12.75" hidden="false" customHeight="false" outlineLevel="0" collapsed="false">
      <c r="A31" s="7" t="s">
        <v>62</v>
      </c>
      <c r="G31" s="12" t="n">
        <f aca="false">+G14-G25-G27</f>
        <v>-6.3</v>
      </c>
      <c r="H31" s="7"/>
      <c r="I31" s="12" t="n">
        <f aca="false">+I14-I25-I27</f>
        <v>107.8</v>
      </c>
    </row>
    <row r="34" customFormat="false" ht="12.75" hidden="false" customHeight="false" outlineLevel="0" collapsed="false">
      <c r="A34" s="7" t="s">
        <v>46</v>
      </c>
      <c r="G34" s="6" t="n">
        <v>0</v>
      </c>
      <c r="I34" s="6" t="n">
        <v>28.2</v>
      </c>
    </row>
    <row r="36" customFormat="false" ht="13.5" hidden="false" customHeight="false" outlineLevel="0" collapsed="false">
      <c r="A36" s="7" t="s">
        <v>63</v>
      </c>
      <c r="G36" s="10" t="n">
        <f aca="false">+G14-G25-G34-G27</f>
        <v>-6.3</v>
      </c>
      <c r="H36" s="7"/>
      <c r="I36" s="10" t="n">
        <f aca="false">+I14-I25-I34-I27</f>
        <v>79.6</v>
      </c>
    </row>
    <row r="39" customFormat="false" ht="12.75" hidden="false" customHeight="false" outlineLevel="0" collapsed="false">
      <c r="A39" s="1" t="s">
        <v>64</v>
      </c>
    </row>
    <row r="40" customFormat="false" ht="12.75" hidden="false" customHeight="false" outlineLevel="0" collapsed="false">
      <c r="A40" s="1" t="s">
        <v>65</v>
      </c>
    </row>
    <row r="41" customFormat="false" ht="12.75" hidden="false" customHeight="false" outlineLevel="0" collapsed="false">
      <c r="A41" s="1" t="s">
        <v>66</v>
      </c>
    </row>
  </sheetData>
  <mergeCells count="3">
    <mergeCell ref="A1:J1"/>
    <mergeCell ref="A2:J2"/>
    <mergeCell ref="A3:J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56"/>
    <col collapsed="false" customWidth="false" hidden="false" outlineLevel="0" max="2" min="2" style="1" width="9.14"/>
    <col collapsed="false" customWidth="true" hidden="false" outlineLevel="0" max="3" min="3" style="1" width="36.42"/>
    <col collapsed="false" customWidth="false" hidden="false" outlineLevel="0" max="5" min="4" style="1" width="9.14"/>
    <col collapsed="false" customWidth="true" hidden="false" outlineLevel="0" max="6" min="6" style="1" width="2.28"/>
    <col collapsed="false" customWidth="true" hidden="false" outlineLevel="0" max="7" min="7" style="1" width="8.14"/>
    <col collapsed="false" customWidth="true" hidden="true" outlineLevel="0" max="8" min="8" style="1" width="2.28"/>
    <col collapsed="false" customWidth="true" hidden="true" outlineLevel="0" max="9" min="9" style="1" width="9.06"/>
    <col collapsed="false" customWidth="true" hidden="false" outlineLevel="0" max="10" min="10" style="1" width="5.13"/>
    <col collapsed="false" customWidth="false" hidden="false" outlineLevel="0" max="257" min="11" style="1" width="9.14"/>
  </cols>
  <sheetData>
    <row r="1" customFormat="false" ht="15.75" hidden="false" customHeight="false" outlineLevel="0" collapsed="false">
      <c r="A1" s="2" t="s">
        <v>7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5.75" hidden="false" customHeight="false" outlineLevel="0" collapsed="false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2.75" hidden="false" customHeight="false" outlineLevel="0" collapsed="false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</row>
    <row r="4" customFormat="false" ht="12.75" hidden="false" customHeight="false" outlineLevel="0" collapsed="false">
      <c r="G4" s="11"/>
      <c r="H4" s="11"/>
      <c r="I4" s="11"/>
    </row>
    <row r="6" customFormat="false" ht="12.75" hidden="false" customHeight="false" outlineLevel="0" collapsed="false">
      <c r="A6" s="1" t="s">
        <v>28</v>
      </c>
      <c r="G6" s="5" t="n">
        <v>10</v>
      </c>
      <c r="I6" s="5" t="n">
        <v>141.5</v>
      </c>
    </row>
    <row r="8" customFormat="false" ht="12.75" hidden="false" customHeight="false" outlineLevel="0" collapsed="false">
      <c r="A8" s="1" t="s">
        <v>29</v>
      </c>
      <c r="G8" s="6" t="n">
        <v>-0.5</v>
      </c>
      <c r="I8" s="6" t="n">
        <v>-3</v>
      </c>
    </row>
    <row r="10" customFormat="false" ht="12.75" hidden="true" customHeight="false" outlineLevel="0" collapsed="false">
      <c r="A10" s="7"/>
      <c r="G10" s="1" t="n">
        <f aca="false">+G6+G8</f>
        <v>9.5</v>
      </c>
      <c r="I10" s="1" t="n">
        <f aca="false">+I6+I8</f>
        <v>138.5</v>
      </c>
    </row>
    <row r="11" customFormat="false" ht="12.75" hidden="true" customHeight="false" outlineLevel="0" collapsed="false"/>
    <row r="12" customFormat="false" ht="12.75" hidden="true" customHeight="false" outlineLevel="0" collapsed="false">
      <c r="A12" s="1" t="s">
        <v>30</v>
      </c>
      <c r="G12" s="6" t="n">
        <v>0</v>
      </c>
      <c r="I12" s="6" t="n">
        <v>-10</v>
      </c>
    </row>
    <row r="13" customFormat="false" ht="12.75" hidden="true" customHeight="false" outlineLevel="0" collapsed="false"/>
    <row r="14" customFormat="false" ht="12.75" hidden="false" customHeight="false" outlineLevel="0" collapsed="false">
      <c r="A14" s="7" t="s">
        <v>31</v>
      </c>
      <c r="G14" s="1" t="n">
        <f aca="false">+G10+G12</f>
        <v>9.5</v>
      </c>
      <c r="I14" s="1" t="n">
        <f aca="false">+I10+I12</f>
        <v>128.5</v>
      </c>
    </row>
    <row r="16" customFormat="false" ht="12.75" hidden="false" customHeight="false" outlineLevel="0" collapsed="false">
      <c r="A16" s="1" t="s">
        <v>32</v>
      </c>
    </row>
    <row r="17" customFormat="false" ht="12.75" hidden="false" customHeight="false" outlineLevel="0" collapsed="false">
      <c r="B17" s="1" t="s">
        <v>48</v>
      </c>
      <c r="E17" s="5" t="n">
        <v>6.6</v>
      </c>
      <c r="F17" s="5"/>
      <c r="H17" s="5"/>
    </row>
    <row r="18" customFormat="false" ht="12.75" hidden="false" customHeight="false" outlineLevel="0" collapsed="false">
      <c r="B18" s="1" t="s">
        <v>67</v>
      </c>
      <c r="E18" s="1" t="n">
        <v>20.6</v>
      </c>
    </row>
    <row r="19" customFormat="false" ht="12.75" hidden="false" customHeight="false" outlineLevel="0" collapsed="false">
      <c r="B19" s="1" t="s">
        <v>50</v>
      </c>
    </row>
    <row r="20" customFormat="false" ht="12.75" hidden="false" customHeight="false" outlineLevel="0" collapsed="false">
      <c r="B20" s="1" t="s">
        <v>68</v>
      </c>
      <c r="E20" s="1" t="n">
        <v>0</v>
      </c>
    </row>
    <row r="21" customFormat="false" ht="12.75" hidden="false" customHeight="false" outlineLevel="0" collapsed="false">
      <c r="B21" s="1" t="s">
        <v>69</v>
      </c>
    </row>
    <row r="22" customFormat="false" ht="12.75" hidden="false" customHeight="false" outlineLevel="0" collapsed="false">
      <c r="B22" s="1" t="s">
        <v>37</v>
      </c>
      <c r="E22" s="1" t="n">
        <v>2.3</v>
      </c>
      <c r="G22" s="1" t="s">
        <v>61</v>
      </c>
    </row>
    <row r="23" customFormat="false" ht="12.75" hidden="false" customHeight="false" outlineLevel="0" collapsed="false">
      <c r="B23" s="1" t="s">
        <v>39</v>
      </c>
      <c r="E23" s="6" t="n">
        <v>0</v>
      </c>
    </row>
    <row r="25" customFormat="false" ht="12.75" hidden="false" customHeight="false" outlineLevel="0" collapsed="false">
      <c r="A25" s="7" t="s">
        <v>42</v>
      </c>
      <c r="G25" s="1" t="n">
        <f aca="false">SUM(E17:E23)</f>
        <v>29.5</v>
      </c>
      <c r="I25" s="1" t="n">
        <f aca="false">SUM(E17:E23)</f>
        <v>29.5</v>
      </c>
    </row>
    <row r="27" customFormat="false" ht="12.75" hidden="false" customHeight="false" outlineLevel="0" collapsed="false">
      <c r="A27" s="7" t="s">
        <v>43</v>
      </c>
      <c r="G27" s="1" t="n">
        <v>0</v>
      </c>
      <c r="I27" s="1" t="n">
        <v>0</v>
      </c>
    </row>
    <row r="29" customFormat="false" ht="12.75" hidden="false" customHeight="false" outlineLevel="0" collapsed="false">
      <c r="A29" s="7" t="s">
        <v>44</v>
      </c>
      <c r="G29" s="6" t="n">
        <v>0</v>
      </c>
    </row>
    <row r="31" customFormat="false" ht="12.75" hidden="false" customHeight="false" outlineLevel="0" collapsed="false">
      <c r="A31" s="7" t="s">
        <v>53</v>
      </c>
      <c r="G31" s="12" t="n">
        <f aca="false">+G14-G25-G27</f>
        <v>-20</v>
      </c>
      <c r="H31" s="7"/>
      <c r="I31" s="12" t="n">
        <f aca="false">+I14-I25-I27</f>
        <v>99</v>
      </c>
    </row>
    <row r="34" customFormat="false" ht="12.75" hidden="false" customHeight="false" outlineLevel="0" collapsed="false">
      <c r="A34" s="7" t="s">
        <v>46</v>
      </c>
      <c r="G34" s="6" t="n">
        <v>0</v>
      </c>
      <c r="I34" s="6" t="n">
        <v>28.2</v>
      </c>
    </row>
    <row r="36" customFormat="false" ht="13.5" hidden="false" customHeight="false" outlineLevel="0" collapsed="false">
      <c r="A36" s="7" t="s">
        <v>54</v>
      </c>
      <c r="G36" s="10" t="n">
        <f aca="false">+G14-G25-G34-G27</f>
        <v>-20</v>
      </c>
      <c r="H36" s="7"/>
      <c r="I36" s="10" t="n">
        <f aca="false">+I14-I25-I34-I27</f>
        <v>70.8</v>
      </c>
    </row>
    <row r="39" customFormat="false" ht="12.75" hidden="false" customHeight="false" outlineLevel="0" collapsed="false">
      <c r="A39" s="1" t="s">
        <v>70</v>
      </c>
    </row>
  </sheetData>
  <mergeCells count="3">
    <mergeCell ref="A1:J1"/>
    <mergeCell ref="A2:J2"/>
    <mergeCell ref="A3:J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4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43" activeCellId="0" sqref="A4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56"/>
    <col collapsed="false" customWidth="false" hidden="false" outlineLevel="0" max="2" min="2" style="1" width="9.14"/>
    <col collapsed="false" customWidth="true" hidden="false" outlineLevel="0" max="3" min="3" style="1" width="36.42"/>
    <col collapsed="false" customWidth="false" hidden="false" outlineLevel="0" max="5" min="4" style="1" width="9.14"/>
    <col collapsed="false" customWidth="true" hidden="false" outlineLevel="0" max="6" min="6" style="1" width="2.28"/>
    <col collapsed="false" customWidth="true" hidden="false" outlineLevel="0" max="7" min="7" style="1" width="8.14"/>
    <col collapsed="false" customWidth="true" hidden="true" outlineLevel="0" max="8" min="8" style="1" width="2.28"/>
    <col collapsed="false" customWidth="true" hidden="true" outlineLevel="0" max="9" min="9" style="1" width="9.06"/>
    <col collapsed="false" customWidth="true" hidden="false" outlineLevel="0" max="10" min="10" style="1" width="5.13"/>
    <col collapsed="false" customWidth="false" hidden="false" outlineLevel="0" max="257" min="11" style="1" width="9.14"/>
  </cols>
  <sheetData>
    <row r="1" customFormat="false" ht="15.75" hidden="false" customHeight="false" outlineLevel="0" collapsed="false">
      <c r="A1" s="2" t="s">
        <v>8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5.75" hidden="false" customHeight="false" outlineLevel="0" collapsed="false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2.75" hidden="false" customHeight="false" outlineLevel="0" collapsed="false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</row>
    <row r="4" customFormat="false" ht="12.75" hidden="false" customHeight="false" outlineLevel="0" collapsed="false">
      <c r="G4" s="11"/>
      <c r="H4" s="11"/>
      <c r="I4" s="11"/>
    </row>
    <row r="6" customFormat="false" ht="12.75" hidden="false" customHeight="false" outlineLevel="0" collapsed="false">
      <c r="A6" s="1" t="s">
        <v>28</v>
      </c>
      <c r="G6" s="5" t="n">
        <v>20</v>
      </c>
      <c r="I6" s="5" t="n">
        <v>141.5</v>
      </c>
    </row>
    <row r="8" customFormat="false" ht="12.75" hidden="false" customHeight="false" outlineLevel="0" collapsed="false">
      <c r="A8" s="1" t="s">
        <v>29</v>
      </c>
      <c r="G8" s="6" t="n">
        <v>-1.5</v>
      </c>
      <c r="I8" s="6" t="n">
        <v>-3</v>
      </c>
    </row>
    <row r="10" customFormat="false" ht="12.75" hidden="true" customHeight="false" outlineLevel="0" collapsed="false">
      <c r="A10" s="7"/>
      <c r="G10" s="1" t="n">
        <f aca="false">+G6+G8</f>
        <v>18.5</v>
      </c>
      <c r="I10" s="1" t="n">
        <f aca="false">+I6+I8</f>
        <v>138.5</v>
      </c>
    </row>
    <row r="11" customFormat="false" ht="12.75" hidden="true" customHeight="false" outlineLevel="0" collapsed="false"/>
    <row r="12" customFormat="false" ht="12.75" hidden="true" customHeight="false" outlineLevel="0" collapsed="false">
      <c r="A12" s="1" t="s">
        <v>30</v>
      </c>
      <c r="G12" s="6" t="n">
        <v>0</v>
      </c>
      <c r="I12" s="6" t="n">
        <v>-10</v>
      </c>
    </row>
    <row r="13" customFormat="false" ht="12.75" hidden="true" customHeight="false" outlineLevel="0" collapsed="false"/>
    <row r="14" customFormat="false" ht="12.75" hidden="false" customHeight="false" outlineLevel="0" collapsed="false">
      <c r="A14" s="7" t="s">
        <v>31</v>
      </c>
      <c r="G14" s="1" t="n">
        <f aca="false">+G10+G12</f>
        <v>18.5</v>
      </c>
      <c r="I14" s="1" t="n">
        <f aca="false">+I10+I12</f>
        <v>128.5</v>
      </c>
    </row>
    <row r="16" customFormat="false" ht="12.75" hidden="false" customHeight="false" outlineLevel="0" collapsed="false">
      <c r="A16" s="1" t="s">
        <v>32</v>
      </c>
    </row>
    <row r="17" customFormat="false" ht="12.75" hidden="false" customHeight="false" outlineLevel="0" collapsed="false">
      <c r="B17" s="1" t="s">
        <v>48</v>
      </c>
      <c r="E17" s="5" t="n">
        <v>22.1</v>
      </c>
      <c r="F17" s="5"/>
      <c r="H17" s="5"/>
    </row>
    <row r="18" customFormat="false" ht="12.75" hidden="false" customHeight="false" outlineLevel="0" collapsed="false">
      <c r="B18" s="1" t="s">
        <v>71</v>
      </c>
      <c r="E18" s="1" t="n">
        <v>0</v>
      </c>
      <c r="G18" s="1" t="s">
        <v>61</v>
      </c>
    </row>
    <row r="19" customFormat="false" ht="12.75" hidden="false" customHeight="false" outlineLevel="0" collapsed="false">
      <c r="B19" s="1" t="s">
        <v>72</v>
      </c>
      <c r="E19" s="1" t="n">
        <v>0.3</v>
      </c>
    </row>
    <row r="20" customFormat="false" ht="12.75" hidden="false" customHeight="false" outlineLevel="0" collapsed="false">
      <c r="B20" s="1" t="s">
        <v>73</v>
      </c>
    </row>
    <row r="21" customFormat="false" ht="12.75" hidden="false" customHeight="false" outlineLevel="0" collapsed="false">
      <c r="B21" s="1" t="s">
        <v>41</v>
      </c>
      <c r="E21" s="1" t="n">
        <v>0</v>
      </c>
    </row>
    <row r="22" customFormat="false" ht="12.75" hidden="false" customHeight="false" outlineLevel="0" collapsed="false">
      <c r="B22" s="1" t="s">
        <v>74</v>
      </c>
    </row>
    <row r="23" customFormat="false" ht="12.75" hidden="false" customHeight="false" outlineLevel="0" collapsed="false">
      <c r="B23" s="1" t="s">
        <v>37</v>
      </c>
      <c r="E23" s="1" t="n">
        <v>1.4</v>
      </c>
      <c r="G23" s="1" t="s">
        <v>75</v>
      </c>
    </row>
    <row r="24" customFormat="false" ht="12.75" hidden="false" customHeight="false" outlineLevel="0" collapsed="false">
      <c r="B24" s="1" t="s">
        <v>39</v>
      </c>
      <c r="E24" s="6" t="n">
        <v>0</v>
      </c>
    </row>
    <row r="26" customFormat="false" ht="12.75" hidden="false" customHeight="false" outlineLevel="0" collapsed="false">
      <c r="A26" s="7" t="s">
        <v>42</v>
      </c>
      <c r="G26" s="1" t="n">
        <f aca="false">SUM(E17:E24)</f>
        <v>23.8</v>
      </c>
      <c r="I26" s="1" t="n">
        <f aca="false">SUM(E17:E24)</f>
        <v>23.8</v>
      </c>
    </row>
    <row r="28" customFormat="false" ht="12.75" hidden="false" customHeight="false" outlineLevel="0" collapsed="false">
      <c r="A28" s="7" t="s">
        <v>43</v>
      </c>
      <c r="G28" s="1" t="n">
        <v>0</v>
      </c>
      <c r="I28" s="1" t="n">
        <v>0</v>
      </c>
    </row>
    <row r="30" customFormat="false" ht="12.75" hidden="false" customHeight="false" outlineLevel="0" collapsed="false">
      <c r="A30" s="7" t="s">
        <v>44</v>
      </c>
      <c r="G30" s="6" t="n">
        <v>0</v>
      </c>
    </row>
    <row r="32" customFormat="false" ht="12.75" hidden="false" customHeight="false" outlineLevel="0" collapsed="false">
      <c r="A32" s="7" t="s">
        <v>53</v>
      </c>
      <c r="G32" s="12" t="n">
        <f aca="false">+G14-G26-G28</f>
        <v>-5.3</v>
      </c>
      <c r="H32" s="7"/>
      <c r="I32" s="12" t="n">
        <f aca="false">+I14-I26-I28</f>
        <v>104.7</v>
      </c>
    </row>
    <row r="35" customFormat="false" ht="12.75" hidden="false" customHeight="false" outlineLevel="0" collapsed="false">
      <c r="A35" s="7" t="s">
        <v>46</v>
      </c>
      <c r="G35" s="6" t="n">
        <v>0</v>
      </c>
      <c r="I35" s="6" t="n">
        <v>28.2</v>
      </c>
    </row>
    <row r="37" customFormat="false" ht="13.5" hidden="false" customHeight="false" outlineLevel="0" collapsed="false">
      <c r="A37" s="7" t="s">
        <v>54</v>
      </c>
      <c r="G37" s="10" t="n">
        <f aca="false">+G14-G26-G35-G28</f>
        <v>-5.3</v>
      </c>
      <c r="H37" s="7"/>
      <c r="I37" s="10" t="n">
        <f aca="false">+I14-I26-I35-I28</f>
        <v>76.5</v>
      </c>
    </row>
    <row r="40" customFormat="false" ht="12.75" hidden="false" customHeight="false" outlineLevel="0" collapsed="false">
      <c r="A40" s="1" t="s">
        <v>76</v>
      </c>
    </row>
    <row r="42" customFormat="false" ht="12.75" hidden="false" customHeight="false" outlineLevel="0" collapsed="false">
      <c r="A42" s="1" t="s">
        <v>77</v>
      </c>
    </row>
    <row r="43" customFormat="false" ht="12.75" hidden="false" customHeight="false" outlineLevel="0" collapsed="false">
      <c r="A43" s="1" t="s">
        <v>78</v>
      </c>
    </row>
    <row r="44" customFormat="false" ht="12.75" hidden="false" customHeight="false" outlineLevel="0" collapsed="false">
      <c r="A44" s="1" t="s">
        <v>79</v>
      </c>
    </row>
  </sheetData>
  <mergeCells count="3">
    <mergeCell ref="A1:J1"/>
    <mergeCell ref="A2:J2"/>
    <mergeCell ref="A3:J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6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A41" activeCellId="0" sqref="A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56"/>
    <col collapsed="false" customWidth="false" hidden="false" outlineLevel="0" max="2" min="2" style="1" width="9.14"/>
    <col collapsed="false" customWidth="true" hidden="false" outlineLevel="0" max="3" min="3" style="1" width="36.42"/>
    <col collapsed="false" customWidth="false" hidden="false" outlineLevel="0" max="5" min="4" style="1" width="9.14"/>
    <col collapsed="false" customWidth="true" hidden="false" outlineLevel="0" max="6" min="6" style="1" width="2.28"/>
    <col collapsed="false" customWidth="true" hidden="false" outlineLevel="0" max="7" min="7" style="1" width="8.14"/>
    <col collapsed="false" customWidth="true" hidden="true" outlineLevel="0" max="8" min="8" style="1" width="2.28"/>
    <col collapsed="false" customWidth="true" hidden="true" outlineLevel="0" max="9" min="9" style="1" width="9.06"/>
    <col collapsed="false" customWidth="true" hidden="false" outlineLevel="0" max="10" min="10" style="1" width="5.13"/>
    <col collapsed="false" customWidth="false" hidden="false" outlineLevel="0" max="257" min="11" style="1" width="9.14"/>
  </cols>
  <sheetData>
    <row r="1" customFormat="false" ht="15.75" hidden="false" customHeight="false" outlineLevel="0" collapsed="false">
      <c r="A1" s="2" t="s">
        <v>9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5.75" hidden="false" customHeight="false" outlineLevel="0" collapsed="false">
      <c r="A2" s="2" t="s">
        <v>80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2.75" hidden="false" customHeight="false" outlineLevel="0" collapsed="false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</row>
    <row r="4" customFormat="false" ht="12.75" hidden="false" customHeight="false" outlineLevel="0" collapsed="false">
      <c r="G4" s="11"/>
      <c r="H4" s="11"/>
      <c r="I4" s="11"/>
    </row>
    <row r="6" customFormat="false" ht="12.75" hidden="false" customHeight="false" outlineLevel="0" collapsed="false">
      <c r="A6" s="1" t="s">
        <v>28</v>
      </c>
      <c r="G6" s="5" t="n">
        <v>0</v>
      </c>
      <c r="I6" s="5" t="n">
        <v>141.5</v>
      </c>
    </row>
    <row r="8" customFormat="false" ht="12.75" hidden="false" customHeight="false" outlineLevel="0" collapsed="false">
      <c r="A8" s="1" t="s">
        <v>29</v>
      </c>
      <c r="G8" s="6" t="n">
        <v>0</v>
      </c>
      <c r="I8" s="6" t="n">
        <v>-3</v>
      </c>
    </row>
    <row r="10" customFormat="false" ht="12.75" hidden="true" customHeight="false" outlineLevel="0" collapsed="false">
      <c r="A10" s="7"/>
      <c r="G10" s="1" t="n">
        <f aca="false">+G6+G8</f>
        <v>0</v>
      </c>
      <c r="I10" s="1" t="n">
        <f aca="false">+I6+I8</f>
        <v>138.5</v>
      </c>
    </row>
    <row r="11" customFormat="false" ht="12.75" hidden="true" customHeight="false" outlineLevel="0" collapsed="false"/>
    <row r="12" customFormat="false" ht="12.75" hidden="true" customHeight="false" outlineLevel="0" collapsed="false">
      <c r="A12" s="1" t="s">
        <v>30</v>
      </c>
      <c r="G12" s="6" t="n">
        <v>0</v>
      </c>
      <c r="I12" s="6" t="n">
        <v>-10</v>
      </c>
    </row>
    <row r="13" customFormat="false" ht="12.75" hidden="true" customHeight="false" outlineLevel="0" collapsed="false"/>
    <row r="14" customFormat="false" ht="12.75" hidden="false" customHeight="false" outlineLevel="0" collapsed="false">
      <c r="A14" s="7" t="s">
        <v>31</v>
      </c>
      <c r="G14" s="1" t="n">
        <f aca="false">+G10+G12</f>
        <v>0</v>
      </c>
      <c r="I14" s="1" t="n">
        <f aca="false">+I10+I12</f>
        <v>128.5</v>
      </c>
    </row>
    <row r="16" customFormat="false" ht="12.75" hidden="false" customHeight="false" outlineLevel="0" collapsed="false">
      <c r="A16" s="1" t="s">
        <v>32</v>
      </c>
    </row>
    <row r="17" customFormat="false" ht="12.75" hidden="false" customHeight="false" outlineLevel="0" collapsed="false">
      <c r="B17" s="1" t="s">
        <v>48</v>
      </c>
      <c r="E17" s="5" t="n">
        <v>21.8</v>
      </c>
      <c r="F17" s="5"/>
      <c r="H17" s="5"/>
    </row>
    <row r="18" customFormat="false" ht="12.75" hidden="false" customHeight="false" outlineLevel="0" collapsed="false">
      <c r="B18" s="1" t="s">
        <v>81</v>
      </c>
      <c r="E18" s="1" t="n">
        <v>3</v>
      </c>
      <c r="G18" s="1" t="s">
        <v>75</v>
      </c>
    </row>
    <row r="19" customFormat="false" ht="12.75" hidden="false" customHeight="false" outlineLevel="0" collapsed="false">
      <c r="B19" s="1" t="s">
        <v>82</v>
      </c>
    </row>
    <row r="20" customFormat="false" ht="12.75" hidden="false" customHeight="false" outlineLevel="0" collapsed="false">
      <c r="B20" s="1" t="s">
        <v>41</v>
      </c>
      <c r="E20" s="1" t="n">
        <f aca="false">ROUND((1.2*1.45)+(3.5*2)+15,1)</f>
        <v>23.7</v>
      </c>
    </row>
    <row r="21" customFormat="false" ht="12.75" hidden="false" customHeight="false" outlineLevel="0" collapsed="false">
      <c r="B21" s="1" t="s">
        <v>83</v>
      </c>
    </row>
    <row r="22" customFormat="false" ht="12.75" hidden="false" customHeight="false" outlineLevel="0" collapsed="false">
      <c r="B22" s="1" t="s">
        <v>37</v>
      </c>
      <c r="E22" s="1" t="n">
        <v>0</v>
      </c>
    </row>
    <row r="23" customFormat="false" ht="12.75" hidden="false" customHeight="false" outlineLevel="0" collapsed="false">
      <c r="B23" s="1" t="s">
        <v>39</v>
      </c>
      <c r="E23" s="6" t="n">
        <v>0</v>
      </c>
    </row>
    <row r="25" customFormat="false" ht="13.5" hidden="false" customHeight="false" outlineLevel="0" collapsed="false">
      <c r="A25" s="7" t="s">
        <v>42</v>
      </c>
      <c r="G25" s="8" t="n">
        <f aca="false">SUM(E17:E23)</f>
        <v>48.5</v>
      </c>
      <c r="I25" s="1" t="n">
        <f aca="false">SUM(E17:E23)</f>
        <v>48.5</v>
      </c>
    </row>
    <row r="27" customFormat="false" ht="12.75" hidden="true" customHeight="false" outlineLevel="0" collapsed="false">
      <c r="A27" s="7" t="s">
        <v>43</v>
      </c>
      <c r="G27" s="1" t="n">
        <v>0</v>
      </c>
      <c r="I27" s="1" t="n">
        <v>0</v>
      </c>
    </row>
    <row r="28" customFormat="false" ht="12.75" hidden="true" customHeight="false" outlineLevel="0" collapsed="false"/>
    <row r="29" customFormat="false" ht="12.75" hidden="true" customHeight="false" outlineLevel="0" collapsed="false">
      <c r="A29" s="7" t="s">
        <v>44</v>
      </c>
      <c r="G29" s="6" t="n">
        <v>0</v>
      </c>
    </row>
    <row r="30" customFormat="false" ht="12.75" hidden="true" customHeight="false" outlineLevel="0" collapsed="false"/>
    <row r="31" customFormat="false" ht="12.75" hidden="true" customHeight="false" outlineLevel="0" collapsed="false">
      <c r="A31" s="7" t="s">
        <v>53</v>
      </c>
      <c r="G31" s="12" t="n">
        <f aca="false">+G14-G25-G27</f>
        <v>-48.5</v>
      </c>
      <c r="H31" s="7"/>
      <c r="I31" s="12" t="n">
        <f aca="false">+I14-I25-I27</f>
        <v>80</v>
      </c>
    </row>
    <row r="32" customFormat="false" ht="12.75" hidden="true" customHeight="false" outlineLevel="0" collapsed="false"/>
    <row r="33" customFormat="false" ht="12.75" hidden="true" customHeight="false" outlineLevel="0" collapsed="false"/>
    <row r="34" customFormat="false" ht="12.75" hidden="true" customHeight="false" outlineLevel="0" collapsed="false">
      <c r="A34" s="7" t="s">
        <v>46</v>
      </c>
      <c r="G34" s="6" t="n">
        <v>0</v>
      </c>
      <c r="I34" s="6" t="n">
        <v>28.2</v>
      </c>
    </row>
    <row r="35" customFormat="false" ht="12.75" hidden="true" customHeight="false" outlineLevel="0" collapsed="false"/>
    <row r="36" customFormat="false" ht="13.5" hidden="true" customHeight="false" outlineLevel="0" collapsed="false">
      <c r="A36" s="7" t="s">
        <v>54</v>
      </c>
      <c r="G36" s="10" t="n">
        <f aca="false">+G14-G25-G34-G27</f>
        <v>-48.5</v>
      </c>
      <c r="H36" s="7"/>
      <c r="I36" s="10" t="n">
        <f aca="false">+I14-I25-I34-I27</f>
        <v>51.8</v>
      </c>
    </row>
    <row r="37" customFormat="false" ht="12.75" hidden="true" customHeight="false" outlineLevel="0" collapsed="false"/>
    <row r="38" customFormat="false" ht="13.5" hidden="false" customHeight="false" outlineLevel="0" collapsed="false">
      <c r="A38" s="7" t="s">
        <v>84</v>
      </c>
      <c r="B38" s="7"/>
      <c r="C38" s="7"/>
      <c r="D38" s="7"/>
      <c r="E38" s="7"/>
      <c r="F38" s="7"/>
      <c r="G38" s="8" t="n">
        <f aca="false">30.1+2.5</f>
        <v>32.6</v>
      </c>
    </row>
    <row r="40" customFormat="false" ht="12.75" hidden="false" customHeight="false" outlineLevel="0" collapsed="false">
      <c r="A40" s="7" t="s">
        <v>85</v>
      </c>
      <c r="E40" s="1" t="n">
        <f aca="false">-ROUND('Lurgi Support'!E11,1)</f>
        <v>-18.5</v>
      </c>
    </row>
    <row r="41" customFormat="false" ht="12.75" hidden="false" customHeight="false" outlineLevel="0" collapsed="false">
      <c r="A41" s="7" t="s">
        <v>86</v>
      </c>
    </row>
    <row r="42" customFormat="false" ht="12.75" hidden="false" customHeight="false" outlineLevel="0" collapsed="false">
      <c r="A42" s="7" t="s">
        <v>87</v>
      </c>
      <c r="E42" s="6" t="n">
        <f aca="false">'Lurgi Support'!D42</f>
        <v>-16.4</v>
      </c>
    </row>
    <row r="44" customFormat="false" ht="13.5" hidden="false" customHeight="false" outlineLevel="0" collapsed="false">
      <c r="A44" s="7" t="s">
        <v>88</v>
      </c>
      <c r="G44" s="13" t="n">
        <f aca="false">SUM(E40:E42)</f>
        <v>-34.9</v>
      </c>
    </row>
    <row r="46" customFormat="false" ht="15" hidden="false" customHeight="false" outlineLevel="0" collapsed="false">
      <c r="A46" s="14" t="s">
        <v>89</v>
      </c>
    </row>
    <row r="48" customFormat="false" ht="12.75" hidden="false" customHeight="false" outlineLevel="0" collapsed="false">
      <c r="A48" s="7" t="s">
        <v>90</v>
      </c>
      <c r="G48" s="7" t="n">
        <f aca="false">-G38</f>
        <v>-32.6</v>
      </c>
    </row>
    <row r="49" customFormat="false" ht="12.75" hidden="false" customHeight="false" outlineLevel="0" collapsed="false">
      <c r="A49" s="7" t="s">
        <v>91</v>
      </c>
      <c r="B49" s="7"/>
      <c r="C49" s="7"/>
      <c r="D49" s="7"/>
      <c r="E49" s="7"/>
      <c r="F49" s="7"/>
      <c r="G49" s="7" t="n">
        <v>-5.8</v>
      </c>
    </row>
    <row r="50" customFormat="false" ht="12.75" hidden="false" customHeight="false" outlineLevel="0" collapsed="false">
      <c r="A50" s="7" t="s">
        <v>92</v>
      </c>
      <c r="B50" s="7"/>
      <c r="C50" s="7"/>
      <c r="D50" s="7"/>
      <c r="E50" s="7"/>
      <c r="F50" s="7"/>
      <c r="G50" s="12" t="n">
        <v>-2.7</v>
      </c>
    </row>
    <row r="52" customFormat="false" ht="13.5" hidden="false" customHeight="false" outlineLevel="0" collapsed="false">
      <c r="B52" s="7" t="s">
        <v>93</v>
      </c>
      <c r="G52" s="8" t="n">
        <f aca="false">SUM(G48:G51)</f>
        <v>-41.1</v>
      </c>
    </row>
    <row r="55" customFormat="false" ht="12.75" hidden="false" customHeight="false" outlineLevel="0" collapsed="false">
      <c r="A55" s="1" t="s">
        <v>94</v>
      </c>
    </row>
    <row r="56" customFormat="false" ht="12.75" hidden="false" customHeight="false" outlineLevel="0" collapsed="false">
      <c r="A56" s="1" t="s">
        <v>95</v>
      </c>
    </row>
  </sheetData>
  <mergeCells count="3">
    <mergeCell ref="A1:J1"/>
    <mergeCell ref="A2:J2"/>
    <mergeCell ref="A3:J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4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42" activeCellId="0" sqref="D4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7"/>
    <col collapsed="false" customWidth="false" hidden="false" outlineLevel="0" max="4" min="2" style="1" width="9.14"/>
    <col collapsed="false" customWidth="true" hidden="false" outlineLevel="0" max="5" min="5" style="1" width="11.13"/>
    <col collapsed="false" customWidth="false" hidden="false" outlineLevel="0" max="257" min="6" style="1" width="9.14"/>
  </cols>
  <sheetData>
    <row r="4" customFormat="false" ht="12.75" hidden="false" customHeight="false" outlineLevel="0" collapsed="false">
      <c r="A4" s="1" t="s">
        <v>96</v>
      </c>
    </row>
    <row r="6" customFormat="false" ht="12.75" hidden="false" customHeight="false" outlineLevel="0" collapsed="false">
      <c r="A6" s="1" t="s">
        <v>97</v>
      </c>
      <c r="C6" s="1" t="n">
        <v>3.5</v>
      </c>
    </row>
    <row r="7" customFormat="false" ht="12.75" hidden="false" customHeight="false" outlineLevel="0" collapsed="false">
      <c r="A7" s="1" t="s">
        <v>98</v>
      </c>
      <c r="C7" s="1" t="n">
        <v>18.5</v>
      </c>
    </row>
    <row r="9" customFormat="false" ht="12.75" hidden="false" customHeight="false" outlineLevel="0" collapsed="false">
      <c r="C9" s="1" t="n">
        <f aca="false">NPV(0.14,3.5,3.5)</f>
        <v>5.76331178824254</v>
      </c>
      <c r="D9" s="1" t="n">
        <f aca="false">3.5+NPV(0.14,3.5)</f>
        <v>6.57017543859649</v>
      </c>
      <c r="E9" s="1" t="n">
        <f aca="false">(C9+D9)/2</f>
        <v>6.16674361341951</v>
      </c>
    </row>
    <row r="10" customFormat="false" ht="12.75" hidden="false" customHeight="false" outlineLevel="0" collapsed="false">
      <c r="C10" s="1" t="n">
        <f aca="false">NPV(0.14,15)</f>
        <v>13.1578947368421</v>
      </c>
      <c r="D10" s="1" t="n">
        <f aca="false">NPV(0.14,0,15)</f>
        <v>11.5420129270545</v>
      </c>
      <c r="E10" s="1" t="n">
        <f aca="false">(C10+D10)/2</f>
        <v>12.3499538319483</v>
      </c>
    </row>
    <row r="11" customFormat="false" ht="12.75" hidden="false" customHeight="false" outlineLevel="0" collapsed="false">
      <c r="E11" s="1" t="n">
        <f aca="false">SUM(E9:E10)</f>
        <v>18.5166974453678</v>
      </c>
    </row>
    <row r="14" customFormat="false" ht="12.75" hidden="false" customHeight="false" outlineLevel="0" collapsed="false">
      <c r="A14" s="3" t="s">
        <v>99</v>
      </c>
      <c r="B14" s="3"/>
      <c r="C14" s="3"/>
      <c r="D14" s="3"/>
    </row>
    <row r="15" customFormat="false" ht="12.75" hidden="false" customHeight="false" outlineLevel="0" collapsed="false">
      <c r="A15" s="3" t="s">
        <v>100</v>
      </c>
      <c r="B15" s="3"/>
      <c r="C15" s="3"/>
      <c r="D15" s="3"/>
    </row>
    <row r="16" customFormat="false" ht="12.75" hidden="false" customHeight="false" outlineLevel="0" collapsed="false">
      <c r="D16" s="15" t="s">
        <v>101</v>
      </c>
    </row>
    <row r="18" customFormat="false" ht="12.75" hidden="false" customHeight="false" outlineLevel="0" collapsed="false">
      <c r="A18" s="1" t="s">
        <v>102</v>
      </c>
      <c r="D18" s="1" t="n">
        <v>27.5</v>
      </c>
      <c r="E18" s="1" t="s">
        <v>4</v>
      </c>
    </row>
    <row r="19" customFormat="false" ht="12.75" hidden="false" customHeight="false" outlineLevel="0" collapsed="false">
      <c r="A19" s="1" t="s">
        <v>103</v>
      </c>
      <c r="D19" s="1" t="n">
        <v>2.5</v>
      </c>
    </row>
    <row r="20" customFormat="false" ht="12.75" hidden="false" customHeight="false" outlineLevel="0" collapsed="false">
      <c r="A20" s="1" t="s">
        <v>104</v>
      </c>
      <c r="D20" s="1" t="n">
        <f aca="false">30.1+0.1</f>
        <v>30.2</v>
      </c>
    </row>
    <row r="21" customFormat="false" ht="12.75" hidden="false" customHeight="false" outlineLevel="0" collapsed="false">
      <c r="A21" s="1" t="s">
        <v>105</v>
      </c>
      <c r="D21" s="6" t="n">
        <v>2.7</v>
      </c>
    </row>
    <row r="23" customFormat="false" ht="13.5" hidden="false" customHeight="false" outlineLevel="0" collapsed="false">
      <c r="A23" s="1" t="s">
        <v>106</v>
      </c>
      <c r="D23" s="13" t="n">
        <f aca="false">SUM(D18:D22)</f>
        <v>62.9</v>
      </c>
    </row>
    <row r="25" customFormat="false" ht="12.75" hidden="false" customHeight="false" outlineLevel="0" collapsed="false">
      <c r="A25" s="1" t="s">
        <v>107</v>
      </c>
      <c r="D25" s="1" t="n">
        <f aca="false">32.8+0.5-0.1</f>
        <v>33.2</v>
      </c>
      <c r="E25" s="1" t="s">
        <v>108</v>
      </c>
    </row>
    <row r="26" customFormat="false" ht="12.75" hidden="false" customHeight="false" outlineLevel="0" collapsed="false">
      <c r="A26" s="1" t="s">
        <v>109</v>
      </c>
      <c r="D26" s="1" t="n">
        <v>3</v>
      </c>
    </row>
    <row r="27" customFormat="false" ht="12.75" hidden="false" customHeight="false" outlineLevel="0" collapsed="false">
      <c r="A27" s="1" t="s">
        <v>110</v>
      </c>
      <c r="D27" s="1" t="n">
        <v>9.8</v>
      </c>
      <c r="E27" s="1" t="s">
        <v>108</v>
      </c>
    </row>
    <row r="28" customFormat="false" ht="12.75" hidden="false" customHeight="false" outlineLevel="0" collapsed="false">
      <c r="A28" s="1" t="s">
        <v>111</v>
      </c>
      <c r="D28" s="1" t="n">
        <v>0.9</v>
      </c>
      <c r="E28" s="1" t="s">
        <v>108</v>
      </c>
    </row>
    <row r="30" customFormat="false" ht="12.75" hidden="false" customHeight="false" outlineLevel="0" collapsed="false">
      <c r="A30" s="1" t="s">
        <v>112</v>
      </c>
      <c r="D30" s="1" t="n">
        <f aca="false">SUM(D25:D29)</f>
        <v>46.9</v>
      </c>
    </row>
    <row r="32" customFormat="false" ht="12.75" hidden="false" customHeight="false" outlineLevel="0" collapsed="false">
      <c r="A32" s="1" t="s">
        <v>113</v>
      </c>
      <c r="D32" s="1" t="n">
        <v>21.8</v>
      </c>
    </row>
    <row r="33" customFormat="false" ht="12.75" hidden="false" customHeight="false" outlineLevel="0" collapsed="false">
      <c r="A33" s="1" t="s">
        <v>114</v>
      </c>
      <c r="D33" s="6" t="n">
        <v>-5.8</v>
      </c>
    </row>
    <row r="35" customFormat="false" ht="12.75" hidden="false" customHeight="false" outlineLevel="0" collapsed="false">
      <c r="A35" s="1" t="s">
        <v>115</v>
      </c>
      <c r="D35" s="1" t="n">
        <f aca="false">SUM(D32:D34)</f>
        <v>16</v>
      </c>
    </row>
    <row r="37" customFormat="false" ht="13.5" hidden="false" customHeight="false" outlineLevel="0" collapsed="false">
      <c r="A37" s="1" t="s">
        <v>116</v>
      </c>
      <c r="D37" s="13" t="n">
        <f aca="false">+D30+D35</f>
        <v>62.9</v>
      </c>
    </row>
    <row r="41" customFormat="false" ht="12.75" hidden="false" customHeight="false" outlineLevel="0" collapsed="false">
      <c r="A41" s="16" t="s">
        <v>86</v>
      </c>
    </row>
    <row r="42" customFormat="false" ht="12.75" hidden="false" customHeight="false" outlineLevel="0" collapsed="false">
      <c r="A42" s="1" t="s">
        <v>87</v>
      </c>
      <c r="D42" s="1" t="n">
        <f aca="false">+D18-D25-D27-D28</f>
        <v>-16.4</v>
      </c>
    </row>
  </sheetData>
  <mergeCells count="2">
    <mergeCell ref="A14:D14"/>
    <mergeCell ref="A15:D1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9" activeCellId="0" sqref="C3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56"/>
    <col collapsed="false" customWidth="false" hidden="false" outlineLevel="0" max="2" min="2" style="1" width="9.14"/>
    <col collapsed="false" customWidth="true" hidden="false" outlineLevel="0" max="3" min="3" style="1" width="36.42"/>
    <col collapsed="false" customWidth="false" hidden="false" outlineLevel="0" max="5" min="4" style="1" width="9.14"/>
    <col collapsed="false" customWidth="true" hidden="false" outlineLevel="0" max="6" min="6" style="1" width="2.28"/>
    <col collapsed="false" customWidth="true" hidden="false" outlineLevel="0" max="7" min="7" style="1" width="8.14"/>
    <col collapsed="false" customWidth="true" hidden="true" outlineLevel="0" max="8" min="8" style="1" width="2.28"/>
    <col collapsed="false" customWidth="true" hidden="true" outlineLevel="0" max="9" min="9" style="1" width="9.06"/>
    <col collapsed="false" customWidth="true" hidden="false" outlineLevel="0" max="10" min="10" style="1" width="5.13"/>
    <col collapsed="false" customWidth="false" hidden="false" outlineLevel="0" max="257" min="11" style="1" width="9.14"/>
  </cols>
  <sheetData>
    <row r="1" customFormat="false" ht="15.75" hidden="false" customHeight="false" outlineLevel="0" collapsed="false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5.75" hidden="false" customHeight="false" outlineLevel="0" collapsed="false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2.75" hidden="false" customHeight="false" outlineLevel="0" collapsed="false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</row>
    <row r="4" customFormat="false" ht="12.75" hidden="false" customHeight="false" outlineLevel="0" collapsed="false">
      <c r="G4" s="11"/>
      <c r="H4" s="11"/>
      <c r="I4" s="11"/>
    </row>
    <row r="6" customFormat="false" ht="12.75" hidden="false" customHeight="false" outlineLevel="0" collapsed="false">
      <c r="A6" s="1" t="s">
        <v>28</v>
      </c>
      <c r="G6" s="5" t="n">
        <v>11</v>
      </c>
      <c r="I6" s="5" t="n">
        <v>141.5</v>
      </c>
    </row>
    <row r="8" customFormat="false" ht="12.75" hidden="false" customHeight="false" outlineLevel="0" collapsed="false">
      <c r="A8" s="1" t="s">
        <v>29</v>
      </c>
      <c r="G8" s="6" t="n">
        <f aca="false">-ROUND((11*0.06)+0.3,1)</f>
        <v>-1</v>
      </c>
      <c r="I8" s="6" t="n">
        <v>-3</v>
      </c>
    </row>
    <row r="10" customFormat="false" ht="12.75" hidden="true" customHeight="false" outlineLevel="0" collapsed="false">
      <c r="A10" s="7"/>
      <c r="G10" s="1" t="n">
        <f aca="false">+G6+G8</f>
        <v>10</v>
      </c>
      <c r="I10" s="1" t="n">
        <f aca="false">+I6+I8</f>
        <v>138.5</v>
      </c>
    </row>
    <row r="11" customFormat="false" ht="12.75" hidden="true" customHeight="false" outlineLevel="0" collapsed="false"/>
    <row r="12" customFormat="false" ht="12.75" hidden="true" customHeight="false" outlineLevel="0" collapsed="false">
      <c r="A12" s="1" t="s">
        <v>30</v>
      </c>
      <c r="G12" s="6" t="n">
        <v>0</v>
      </c>
      <c r="I12" s="6" t="n">
        <v>-10</v>
      </c>
    </row>
    <row r="13" customFormat="false" ht="12.75" hidden="true" customHeight="false" outlineLevel="0" collapsed="false"/>
    <row r="14" customFormat="false" ht="12.75" hidden="false" customHeight="false" outlineLevel="0" collapsed="false">
      <c r="A14" s="7" t="s">
        <v>31</v>
      </c>
      <c r="G14" s="1" t="n">
        <f aca="false">+G10+G12</f>
        <v>10</v>
      </c>
      <c r="I14" s="1" t="n">
        <f aca="false">+I10+I12</f>
        <v>128.5</v>
      </c>
    </row>
    <row r="16" customFormat="false" ht="12.75" hidden="false" customHeight="false" outlineLevel="0" collapsed="false">
      <c r="A16" s="1" t="s">
        <v>32</v>
      </c>
    </row>
    <row r="17" customFormat="false" ht="12.75" hidden="false" customHeight="false" outlineLevel="0" collapsed="false">
      <c r="B17" s="1" t="s">
        <v>48</v>
      </c>
      <c r="E17" s="5" t="n">
        <v>35.2</v>
      </c>
      <c r="F17" s="5"/>
      <c r="H17" s="5"/>
    </row>
    <row r="18" customFormat="false" ht="12.75" hidden="false" customHeight="false" outlineLevel="0" collapsed="false">
      <c r="B18" s="1" t="s">
        <v>117</v>
      </c>
      <c r="E18" s="1" t="n">
        <v>0</v>
      </c>
    </row>
    <row r="19" customFormat="false" ht="12.75" hidden="false" customHeight="false" outlineLevel="0" collapsed="false">
      <c r="B19" s="1" t="s">
        <v>118</v>
      </c>
      <c r="E19" s="1" t="n">
        <v>5.8</v>
      </c>
    </row>
    <row r="20" customFormat="false" ht="12.75" hidden="false" customHeight="false" outlineLevel="0" collapsed="false">
      <c r="B20" s="1" t="s">
        <v>119</v>
      </c>
    </row>
    <row r="21" customFormat="false" ht="12.75" hidden="false" customHeight="false" outlineLevel="0" collapsed="false">
      <c r="B21" s="1" t="s">
        <v>41</v>
      </c>
      <c r="E21" s="1" t="n">
        <v>0</v>
      </c>
    </row>
    <row r="22" customFormat="false" ht="12.75" hidden="false" customHeight="false" outlineLevel="0" collapsed="false">
      <c r="B22" s="1" t="s">
        <v>120</v>
      </c>
    </row>
    <row r="23" customFormat="false" ht="12.75" hidden="false" customHeight="false" outlineLevel="0" collapsed="false">
      <c r="B23" s="1" t="s">
        <v>37</v>
      </c>
      <c r="E23" s="1" t="n">
        <v>0</v>
      </c>
    </row>
    <row r="24" customFormat="false" ht="12.75" hidden="false" customHeight="false" outlineLevel="0" collapsed="false">
      <c r="B24" s="1" t="s">
        <v>39</v>
      </c>
      <c r="E24" s="6" t="n">
        <v>0</v>
      </c>
    </row>
    <row r="26" customFormat="false" ht="12.75" hidden="false" customHeight="false" outlineLevel="0" collapsed="false">
      <c r="A26" s="7" t="s">
        <v>42</v>
      </c>
      <c r="G26" s="1" t="n">
        <f aca="false">SUM(E17:E24)</f>
        <v>41</v>
      </c>
      <c r="I26" s="1" t="n">
        <f aca="false">SUM(E17:E24)</f>
        <v>41</v>
      </c>
    </row>
    <row r="28" customFormat="false" ht="12.75" hidden="false" customHeight="false" outlineLevel="0" collapsed="false">
      <c r="A28" s="7" t="s">
        <v>43</v>
      </c>
      <c r="G28" s="1" t="n">
        <v>0</v>
      </c>
      <c r="I28" s="1" t="n">
        <v>0</v>
      </c>
    </row>
    <row r="30" customFormat="false" ht="12.75" hidden="false" customHeight="false" outlineLevel="0" collapsed="false">
      <c r="A30" s="7" t="s">
        <v>44</v>
      </c>
      <c r="G30" s="6" t="n">
        <v>0</v>
      </c>
    </row>
    <row r="32" customFormat="false" ht="12.75" hidden="false" customHeight="false" outlineLevel="0" collapsed="false">
      <c r="A32" s="7" t="s">
        <v>53</v>
      </c>
      <c r="G32" s="12" t="n">
        <f aca="false">+G14-G26-G28</f>
        <v>-31</v>
      </c>
      <c r="H32" s="7"/>
      <c r="I32" s="12" t="n">
        <f aca="false">+I14-I26-I28</f>
        <v>87.5</v>
      </c>
    </row>
    <row r="35" customFormat="false" ht="12.75" hidden="false" customHeight="false" outlineLevel="0" collapsed="false">
      <c r="A35" s="7" t="s">
        <v>46</v>
      </c>
      <c r="G35" s="6" t="n">
        <v>0</v>
      </c>
      <c r="I35" s="6" t="n">
        <v>28.2</v>
      </c>
    </row>
    <row r="37" customFormat="false" ht="13.5" hidden="false" customHeight="false" outlineLevel="0" collapsed="false">
      <c r="A37" s="7" t="s">
        <v>54</v>
      </c>
      <c r="G37" s="10" t="n">
        <f aca="false">+G14-G26-G35-G28</f>
        <v>-31</v>
      </c>
      <c r="H37" s="7"/>
      <c r="I37" s="10" t="n">
        <f aca="false">+I14-I26-I35-I28</f>
        <v>59.3</v>
      </c>
    </row>
  </sheetData>
  <mergeCells count="3">
    <mergeCell ref="A1:J1"/>
    <mergeCell ref="A2:J2"/>
    <mergeCell ref="A3:J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2001-07-31T17:38:51Z</dcterms:created>
  <dc:creator>qkneen</dc:creator>
  <dc:description/>
  <dc:language>en-US</dc:language>
  <cp:lastModifiedBy>Michael Anderson</cp:lastModifiedBy>
  <cp:lastPrinted>2001-09-14T15:39:13Z</cp:lastPrinted>
  <dcterms:modified xsi:type="dcterms:W3CDTF">2001-09-19T23:12:15Z</dcterms:modified>
  <cp:revision>0</cp:revision>
  <dc:subject/>
  <dc:title/>
</cp:coreProperties>
</file>